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drawings/drawing4.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ctrlProps/ctrlProp15.xml" ContentType="application/vnd.ms-excel.controlproperties+xml"/>
  <Override PartName="/xl/drawings/drawing5.xml" ContentType="application/vnd.openxmlformats-officedocument.drawing+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ctrlProps/ctrlProp352.xml" ContentType="application/vnd.ms-excel.controlproperties+xml"/>
  <Override PartName="/xl/ctrlProps/ctrlProp353.xml" ContentType="application/vnd.ms-excel.controlproperties+xml"/>
  <Override PartName="/xl/ctrlProps/ctrlProp354.xml" ContentType="application/vnd.ms-excel.controlproperties+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trlProps/ctrlProp358.xml" ContentType="application/vnd.ms-excel.controlproperties+xml"/>
  <Override PartName="/xl/ctrlProps/ctrlProp359.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3.xml" ContentType="application/vnd.ms-excel.controlproperties+xml"/>
  <Override PartName="/xl/ctrlProps/ctrlProp364.xml" ContentType="application/vnd.ms-excel.controlproperties+xml"/>
  <Override PartName="/xl/ctrlProps/ctrlProp365.xml" ContentType="application/vnd.ms-excel.controlproperties+xml"/>
  <Override PartName="/xl/ctrlProps/ctrlProp366.xml" ContentType="application/vnd.ms-excel.controlproperties+xml"/>
  <Override PartName="/xl/ctrlProps/ctrlProp367.xml" ContentType="application/vnd.ms-excel.controlproperties+xml"/>
  <Override PartName="/xl/ctrlProps/ctrlProp368.xml" ContentType="application/vnd.ms-excel.controlproperties+xml"/>
  <Override PartName="/xl/ctrlProps/ctrlProp369.xml" ContentType="application/vnd.ms-excel.controlproperties+xml"/>
  <Override PartName="/xl/ctrlProps/ctrlProp370.xml" ContentType="application/vnd.ms-excel.controlproperties+xml"/>
  <Override PartName="/xl/ctrlProps/ctrlProp371.xml" ContentType="application/vnd.ms-excel.controlproperties+xml"/>
  <Override PartName="/xl/ctrlProps/ctrlProp372.xml" ContentType="application/vnd.ms-excel.controlproperties+xml"/>
  <Override PartName="/xl/ctrlProps/ctrlProp373.xml" ContentType="application/vnd.ms-excel.controlproperties+xml"/>
  <Override PartName="/xl/ctrlProps/ctrlProp374.xml" ContentType="application/vnd.ms-excel.controlproperties+xml"/>
  <Override PartName="/xl/ctrlProps/ctrlProp375.xml" ContentType="application/vnd.ms-excel.controlproperties+xml"/>
  <Override PartName="/xl/ctrlProps/ctrlProp376.xml" ContentType="application/vnd.ms-excel.controlproperties+xml"/>
  <Override PartName="/xl/ctrlProps/ctrlProp377.xml" ContentType="application/vnd.ms-excel.controlproperties+xml"/>
  <Override PartName="/xl/ctrlProps/ctrlProp378.xml" ContentType="application/vnd.ms-excel.controlproperties+xml"/>
  <Override PartName="/xl/ctrlProps/ctrlProp379.xml" ContentType="application/vnd.ms-excel.controlproperties+xml"/>
  <Override PartName="/xl/ctrlProps/ctrlProp380.xml" ContentType="application/vnd.ms-excel.controlproperties+xml"/>
  <Override PartName="/xl/ctrlProps/ctrlProp381.xml" ContentType="application/vnd.ms-excel.controlproperties+xml"/>
  <Override PartName="/xl/ctrlProps/ctrlProp382.xml" ContentType="application/vnd.ms-excel.controlproperties+xml"/>
  <Override PartName="/xl/ctrlProps/ctrlProp383.xml" ContentType="application/vnd.ms-excel.controlproperties+xml"/>
  <Override PartName="/xl/ctrlProps/ctrlProp384.xml" ContentType="application/vnd.ms-excel.controlproperties+xml"/>
  <Override PartName="/xl/ctrlProps/ctrlProp385.xml" ContentType="application/vnd.ms-excel.controlproperties+xml"/>
  <Override PartName="/xl/ctrlProps/ctrlProp386.xml" ContentType="application/vnd.ms-excel.controlproperties+xml"/>
  <Override PartName="/xl/ctrlProps/ctrlProp387.xml" ContentType="application/vnd.ms-excel.controlproperties+xml"/>
  <Override PartName="/xl/ctrlProps/ctrlProp388.xml" ContentType="application/vnd.ms-excel.controlproperties+xml"/>
  <Override PartName="/xl/ctrlProps/ctrlProp389.xml" ContentType="application/vnd.ms-excel.controlproperties+xml"/>
  <Override PartName="/xl/ctrlProps/ctrlProp390.xml" ContentType="application/vnd.ms-excel.controlproperties+xml"/>
  <Override PartName="/xl/ctrlProps/ctrlProp391.xml" ContentType="application/vnd.ms-excel.controlproperties+xml"/>
  <Override PartName="/xl/ctrlProps/ctrlProp392.xml" ContentType="application/vnd.ms-excel.controlproperties+xml"/>
  <Override PartName="/xl/ctrlProps/ctrlProp393.xml" ContentType="application/vnd.ms-excel.controlproperties+xml"/>
  <Override PartName="/xl/ctrlProps/ctrlProp394.xml" ContentType="application/vnd.ms-excel.controlproperties+xml"/>
  <Override PartName="/xl/ctrlProps/ctrlProp395.xml" ContentType="application/vnd.ms-excel.controlproperties+xml"/>
  <Override PartName="/xl/ctrlProps/ctrlProp396.xml" ContentType="application/vnd.ms-excel.controlproperties+xml"/>
  <Override PartName="/xl/ctrlProps/ctrlProp397.xml" ContentType="application/vnd.ms-excel.controlproperties+xml"/>
  <Override PartName="/xl/ctrlProps/ctrlProp398.xml" ContentType="application/vnd.ms-excel.controlproperties+xml"/>
  <Override PartName="/xl/ctrlProps/ctrlProp399.xml" ContentType="application/vnd.ms-excel.controlproperties+xml"/>
  <Override PartName="/xl/ctrlProps/ctrlProp400.xml" ContentType="application/vnd.ms-excel.controlproperties+xml"/>
  <Override PartName="/xl/ctrlProps/ctrlProp401.xml" ContentType="application/vnd.ms-excel.controlproperties+xml"/>
  <Override PartName="/xl/ctrlProps/ctrlProp402.xml" ContentType="application/vnd.ms-excel.controlproperties+xml"/>
  <Override PartName="/xl/ctrlProps/ctrlProp403.xml" ContentType="application/vnd.ms-excel.controlproperties+xml"/>
  <Override PartName="/xl/ctrlProps/ctrlProp404.xml" ContentType="application/vnd.ms-excel.controlproperties+xml"/>
  <Override PartName="/xl/ctrlProps/ctrlProp405.xml" ContentType="application/vnd.ms-excel.controlproperties+xml"/>
  <Override PartName="/xl/ctrlProps/ctrlProp406.xml" ContentType="application/vnd.ms-excel.controlproperties+xml"/>
  <Override PartName="/xl/ctrlProps/ctrlProp407.xml" ContentType="application/vnd.ms-excel.controlproperties+xml"/>
  <Override PartName="/xl/ctrlProps/ctrlProp408.xml" ContentType="application/vnd.ms-excel.controlproperties+xml"/>
  <Override PartName="/xl/ctrlProps/ctrlProp409.xml" ContentType="application/vnd.ms-excel.controlproperties+xml"/>
  <Override PartName="/xl/ctrlProps/ctrlProp410.xml" ContentType="application/vnd.ms-excel.controlproperties+xml"/>
  <Override PartName="/xl/ctrlProps/ctrlProp411.xml" ContentType="application/vnd.ms-excel.controlproperties+xml"/>
  <Override PartName="/xl/ctrlProps/ctrlProp412.xml" ContentType="application/vnd.ms-excel.controlproperties+xml"/>
  <Override PartName="/xl/ctrlProps/ctrlProp413.xml" ContentType="application/vnd.ms-excel.controlproperties+xml"/>
  <Override PartName="/xl/ctrlProps/ctrlProp414.xml" ContentType="application/vnd.ms-excel.controlproperties+xml"/>
  <Override PartName="/xl/ctrlProps/ctrlProp415.xml" ContentType="application/vnd.ms-excel.controlproperties+xml"/>
  <Override PartName="/xl/ctrlProps/ctrlProp416.xml" ContentType="application/vnd.ms-excel.controlproperties+xml"/>
  <Override PartName="/xl/ctrlProps/ctrlProp417.xml" ContentType="application/vnd.ms-excel.controlproperties+xml"/>
  <Override PartName="/xl/ctrlProps/ctrlProp418.xml" ContentType="application/vnd.ms-excel.controlproperties+xml"/>
  <Override PartName="/xl/ctrlProps/ctrlProp419.xml" ContentType="application/vnd.ms-excel.controlproperties+xml"/>
  <Override PartName="/xl/ctrlProps/ctrlProp420.xml" ContentType="application/vnd.ms-excel.controlproperties+xml"/>
  <Override PartName="/xl/ctrlProps/ctrlProp421.xml" ContentType="application/vnd.ms-excel.controlproperties+xml"/>
  <Override PartName="/xl/ctrlProps/ctrlProp422.xml" ContentType="application/vnd.ms-excel.controlproperties+xml"/>
  <Override PartName="/xl/ctrlProps/ctrlProp423.xml" ContentType="application/vnd.ms-excel.controlproperties+xml"/>
  <Override PartName="/xl/ctrlProps/ctrlProp424.xml" ContentType="application/vnd.ms-excel.controlproperties+xml"/>
  <Override PartName="/xl/ctrlProps/ctrlProp425.xml" ContentType="application/vnd.ms-excel.controlproperties+xml"/>
  <Override PartName="/xl/ctrlProps/ctrlProp426.xml" ContentType="application/vnd.ms-excel.controlproperties+xml"/>
  <Override PartName="/xl/ctrlProps/ctrlProp427.xml" ContentType="application/vnd.ms-excel.controlproperties+xml"/>
  <Override PartName="/xl/ctrlProps/ctrlProp428.xml" ContentType="application/vnd.ms-excel.controlproperties+xml"/>
  <Override PartName="/xl/ctrlProps/ctrlProp429.xml" ContentType="application/vnd.ms-excel.controlproperties+xml"/>
  <Override PartName="/xl/ctrlProps/ctrlProp430.xml" ContentType="application/vnd.ms-excel.controlproperties+xml"/>
  <Override PartName="/xl/ctrlProps/ctrlProp431.xml" ContentType="application/vnd.ms-excel.controlproperties+xml"/>
  <Override PartName="/xl/ctrlProps/ctrlProp432.xml" ContentType="application/vnd.ms-excel.controlproperties+xml"/>
  <Override PartName="/xl/ctrlProps/ctrlProp433.xml" ContentType="application/vnd.ms-excel.controlproperties+xml"/>
  <Override PartName="/xl/ctrlProps/ctrlProp434.xml" ContentType="application/vnd.ms-excel.controlproperties+xml"/>
  <Override PartName="/xl/ctrlProps/ctrlProp435.xml" ContentType="application/vnd.ms-excel.controlproperties+xml"/>
  <Override PartName="/xl/ctrlProps/ctrlProp436.xml" ContentType="application/vnd.ms-excel.controlproperties+xml"/>
  <Override PartName="/xl/ctrlProps/ctrlProp437.xml" ContentType="application/vnd.ms-excel.controlproperties+xml"/>
  <Override PartName="/xl/ctrlProps/ctrlProp438.xml" ContentType="application/vnd.ms-excel.controlproperties+xml"/>
  <Override PartName="/xl/ctrlProps/ctrlProp439.xml" ContentType="application/vnd.ms-excel.controlproperties+xml"/>
  <Override PartName="/xl/ctrlProps/ctrlProp440.xml" ContentType="application/vnd.ms-excel.controlproperties+xml"/>
  <Override PartName="/xl/ctrlProps/ctrlProp441.xml" ContentType="application/vnd.ms-excel.controlproperties+xml"/>
  <Override PartName="/xl/ctrlProps/ctrlProp442.xml" ContentType="application/vnd.ms-excel.controlproperties+xml"/>
  <Override PartName="/xl/ctrlProps/ctrlProp443.xml" ContentType="application/vnd.ms-excel.controlproperties+xml"/>
  <Override PartName="/xl/ctrlProps/ctrlProp444.xml" ContentType="application/vnd.ms-excel.controlproperties+xml"/>
  <Override PartName="/xl/ctrlProps/ctrlProp445.xml" ContentType="application/vnd.ms-excel.controlproperties+xml"/>
  <Override PartName="/xl/ctrlProps/ctrlProp446.xml" ContentType="application/vnd.ms-excel.controlproperties+xml"/>
  <Override PartName="/xl/ctrlProps/ctrlProp447.xml" ContentType="application/vnd.ms-excel.controlproperties+xml"/>
  <Override PartName="/xl/ctrlProps/ctrlProp448.xml" ContentType="application/vnd.ms-excel.controlproperties+xml"/>
  <Override PartName="/xl/ctrlProps/ctrlProp449.xml" ContentType="application/vnd.ms-excel.controlproperties+xml"/>
  <Override PartName="/xl/ctrlProps/ctrlProp450.xml" ContentType="application/vnd.ms-excel.controlproperties+xml"/>
  <Override PartName="/xl/ctrlProps/ctrlProp451.xml" ContentType="application/vnd.ms-excel.controlproperties+xml"/>
  <Override PartName="/xl/ctrlProps/ctrlProp452.xml" ContentType="application/vnd.ms-excel.controlproperties+xml"/>
  <Override PartName="/xl/ctrlProps/ctrlProp453.xml" ContentType="application/vnd.ms-excel.controlproperties+xml"/>
  <Override PartName="/xl/ctrlProps/ctrlProp454.xml" ContentType="application/vnd.ms-excel.controlproperties+xml"/>
  <Override PartName="/xl/ctrlProps/ctrlProp455.xml" ContentType="application/vnd.ms-excel.controlproperties+xml"/>
  <Override PartName="/xl/ctrlProps/ctrlProp456.xml" ContentType="application/vnd.ms-excel.controlproperties+xml"/>
  <Override PartName="/xl/ctrlProps/ctrlProp457.xml" ContentType="application/vnd.ms-excel.controlproperties+xml"/>
  <Override PartName="/xl/ctrlProps/ctrlProp458.xml" ContentType="application/vnd.ms-excel.controlproperties+xml"/>
  <Override PartName="/xl/ctrlProps/ctrlProp459.xml" ContentType="application/vnd.ms-excel.controlproperties+xml"/>
  <Override PartName="/xl/ctrlProps/ctrlProp460.xml" ContentType="application/vnd.ms-excel.controlproperties+xml"/>
  <Override PartName="/xl/ctrlProps/ctrlProp461.xml" ContentType="application/vnd.ms-excel.controlproperties+xml"/>
  <Override PartName="/xl/ctrlProps/ctrlProp462.xml" ContentType="application/vnd.ms-excel.controlproperties+xml"/>
  <Override PartName="/xl/ctrlProps/ctrlProp463.xml" ContentType="application/vnd.ms-excel.controlproperties+xml"/>
  <Override PartName="/xl/ctrlProps/ctrlProp464.xml" ContentType="application/vnd.ms-excel.controlproperties+xml"/>
  <Override PartName="/xl/ctrlProps/ctrlProp465.xml" ContentType="application/vnd.ms-excel.controlproperties+xml"/>
  <Override PartName="/xl/ctrlProps/ctrlProp466.xml" ContentType="application/vnd.ms-excel.controlproperties+xml"/>
  <Override PartName="/xl/ctrlProps/ctrlProp467.xml" ContentType="application/vnd.ms-excel.controlproperties+xml"/>
  <Override PartName="/xl/ctrlProps/ctrlProp468.xml" ContentType="application/vnd.ms-excel.controlproperties+xml"/>
  <Override PartName="/xl/ctrlProps/ctrlProp469.xml" ContentType="application/vnd.ms-excel.controlproperties+xml"/>
  <Override PartName="/xl/ctrlProps/ctrlProp470.xml" ContentType="application/vnd.ms-excel.controlproperties+xml"/>
  <Override PartName="/xl/ctrlProps/ctrlProp471.xml" ContentType="application/vnd.ms-excel.controlproperties+xml"/>
  <Override PartName="/xl/ctrlProps/ctrlProp472.xml" ContentType="application/vnd.ms-excel.controlproperties+xml"/>
  <Override PartName="/xl/ctrlProps/ctrlProp473.xml" ContentType="application/vnd.ms-excel.controlproperties+xml"/>
  <Override PartName="/xl/ctrlProps/ctrlProp474.xml" ContentType="application/vnd.ms-excel.controlproperties+xml"/>
  <Override PartName="/xl/ctrlProps/ctrlProp475.xml" ContentType="application/vnd.ms-excel.controlproperties+xml"/>
  <Override PartName="/xl/ctrlProps/ctrlProp476.xml" ContentType="application/vnd.ms-excel.controlproperties+xml"/>
  <Override PartName="/xl/ctrlProps/ctrlProp477.xml" ContentType="application/vnd.ms-excel.controlproperties+xml"/>
  <Override PartName="/xl/ctrlProps/ctrlProp478.xml" ContentType="application/vnd.ms-excel.controlproperties+xml"/>
  <Override PartName="/xl/ctrlProps/ctrlProp479.xml" ContentType="application/vnd.ms-excel.controlproperties+xml"/>
  <Override PartName="/xl/ctrlProps/ctrlProp480.xml" ContentType="application/vnd.ms-excel.controlproperties+xml"/>
  <Override PartName="/xl/ctrlProps/ctrlProp481.xml" ContentType="application/vnd.ms-excel.controlproperties+xml"/>
  <Override PartName="/xl/ctrlProps/ctrlProp482.xml" ContentType="application/vnd.ms-excel.controlproperties+xml"/>
  <Override PartName="/xl/ctrlProps/ctrlProp483.xml" ContentType="application/vnd.ms-excel.controlproperties+xml"/>
  <Override PartName="/xl/ctrlProps/ctrlProp484.xml" ContentType="application/vnd.ms-excel.controlproperties+xml"/>
  <Override PartName="/xl/ctrlProps/ctrlProp485.xml" ContentType="application/vnd.ms-excel.controlproperties+xml"/>
  <Override PartName="/xl/ctrlProps/ctrlProp486.xml" ContentType="application/vnd.ms-excel.controlproperties+xml"/>
  <Override PartName="/xl/ctrlProps/ctrlProp487.xml" ContentType="application/vnd.ms-excel.controlproperties+xml"/>
  <Override PartName="/xl/ctrlProps/ctrlProp488.xml" ContentType="application/vnd.ms-excel.controlproperties+xml"/>
  <Override PartName="/xl/ctrlProps/ctrlProp489.xml" ContentType="application/vnd.ms-excel.controlproperties+xml"/>
  <Override PartName="/xl/ctrlProps/ctrlProp490.xml" ContentType="application/vnd.ms-excel.controlproperties+xml"/>
  <Override PartName="/xl/ctrlProps/ctrlProp491.xml" ContentType="application/vnd.ms-excel.controlproperties+xml"/>
  <Override PartName="/xl/ctrlProps/ctrlProp492.xml" ContentType="application/vnd.ms-excel.controlproperties+xml"/>
  <Override PartName="/xl/ctrlProps/ctrlProp493.xml" ContentType="application/vnd.ms-excel.controlproperties+xml"/>
  <Override PartName="/xl/ctrlProps/ctrlProp494.xml" ContentType="application/vnd.ms-excel.controlproperties+xml"/>
  <Override PartName="/xl/ctrlProps/ctrlProp495.xml" ContentType="application/vnd.ms-excel.controlproperties+xml"/>
  <Override PartName="/xl/ctrlProps/ctrlProp496.xml" ContentType="application/vnd.ms-excel.controlproperties+xml"/>
  <Override PartName="/xl/ctrlProps/ctrlProp497.xml" ContentType="application/vnd.ms-excel.controlproperties+xml"/>
  <Override PartName="/xl/ctrlProps/ctrlProp498.xml" ContentType="application/vnd.ms-excel.controlproperties+xml"/>
  <Override PartName="/xl/ctrlProps/ctrlProp499.xml" ContentType="application/vnd.ms-excel.controlproperties+xml"/>
  <Override PartName="/xl/ctrlProps/ctrlProp500.xml" ContentType="application/vnd.ms-excel.controlproperties+xml"/>
  <Override PartName="/xl/ctrlProps/ctrlProp501.xml" ContentType="application/vnd.ms-excel.controlproperties+xml"/>
  <Override PartName="/xl/ctrlProps/ctrlProp502.xml" ContentType="application/vnd.ms-excel.controlproperties+xml"/>
  <Override PartName="/xl/ctrlProps/ctrlProp503.xml" ContentType="application/vnd.ms-excel.controlproperties+xml"/>
  <Override PartName="/xl/ctrlProps/ctrlProp504.xml" ContentType="application/vnd.ms-excel.controlproperties+xml"/>
  <Override PartName="/xl/ctrlProps/ctrlProp505.xml" ContentType="application/vnd.ms-excel.controlproperties+xml"/>
  <Override PartName="/xl/ctrlProps/ctrlProp506.xml" ContentType="application/vnd.ms-excel.controlproperties+xml"/>
  <Override PartName="/xl/ctrlProps/ctrlProp507.xml" ContentType="application/vnd.ms-excel.controlproperties+xml"/>
  <Override PartName="/xl/ctrlProps/ctrlProp508.xml" ContentType="application/vnd.ms-excel.controlproperties+xml"/>
  <Override PartName="/xl/ctrlProps/ctrlProp509.xml" ContentType="application/vnd.ms-excel.controlproperties+xml"/>
  <Override PartName="/xl/ctrlProps/ctrlProp510.xml" ContentType="application/vnd.ms-excel.controlproperties+xml"/>
  <Override PartName="/xl/ctrlProps/ctrlProp511.xml" ContentType="application/vnd.ms-excel.controlproperties+xml"/>
  <Override PartName="/xl/ctrlProps/ctrlProp512.xml" ContentType="application/vnd.ms-excel.controlproperties+xml"/>
  <Override PartName="/xl/ctrlProps/ctrlProp513.xml" ContentType="application/vnd.ms-excel.controlproperties+xml"/>
  <Override PartName="/xl/ctrlProps/ctrlProp514.xml" ContentType="application/vnd.ms-excel.controlproperties+xml"/>
  <Override PartName="/xl/ctrlProps/ctrlProp515.xml" ContentType="application/vnd.ms-excel.controlproperties+xml"/>
  <Override PartName="/xl/ctrlProps/ctrlProp516.xml" ContentType="application/vnd.ms-excel.controlproperties+xml"/>
  <Override PartName="/xl/ctrlProps/ctrlProp517.xml" ContentType="application/vnd.ms-excel.controlproperties+xml"/>
  <Override PartName="/xl/ctrlProps/ctrlProp518.xml" ContentType="application/vnd.ms-excel.controlproperties+xml"/>
  <Override PartName="/xl/ctrlProps/ctrlProp519.xml" ContentType="application/vnd.ms-excel.controlproperties+xml"/>
  <Override PartName="/xl/ctrlProps/ctrlProp520.xml" ContentType="application/vnd.ms-excel.controlproperties+xml"/>
  <Override PartName="/xl/ctrlProps/ctrlProp521.xml" ContentType="application/vnd.ms-excel.controlproperties+xml"/>
  <Override PartName="/xl/ctrlProps/ctrlProp522.xml" ContentType="application/vnd.ms-excel.controlproperties+xml"/>
  <Override PartName="/xl/ctrlProps/ctrlProp523.xml" ContentType="application/vnd.ms-excel.controlproperties+xml"/>
  <Override PartName="/xl/ctrlProps/ctrlProp524.xml" ContentType="application/vnd.ms-excel.controlproperties+xml"/>
  <Override PartName="/xl/ctrlProps/ctrlProp525.xml" ContentType="application/vnd.ms-excel.controlproperties+xml"/>
  <Override PartName="/xl/ctrlProps/ctrlProp526.xml" ContentType="application/vnd.ms-excel.controlproperties+xml"/>
  <Override PartName="/xl/ctrlProps/ctrlProp527.xml" ContentType="application/vnd.ms-excel.controlproperties+xml"/>
  <Override PartName="/xl/ctrlProps/ctrlProp528.xml" ContentType="application/vnd.ms-excel.controlproperties+xml"/>
  <Override PartName="/xl/ctrlProps/ctrlProp529.xml" ContentType="application/vnd.ms-excel.controlproperties+xml"/>
  <Override PartName="/xl/ctrlProps/ctrlProp530.xml" ContentType="application/vnd.ms-excel.controlproperties+xml"/>
  <Override PartName="/xl/ctrlProps/ctrlProp531.xml" ContentType="application/vnd.ms-excel.controlproperties+xml"/>
  <Override PartName="/xl/ctrlProps/ctrlProp532.xml" ContentType="application/vnd.ms-excel.controlproperties+xml"/>
  <Override PartName="/xl/ctrlProps/ctrlProp533.xml" ContentType="application/vnd.ms-excel.controlproperties+xml"/>
  <Override PartName="/xl/ctrlProps/ctrlProp534.xml" ContentType="application/vnd.ms-excel.controlproperties+xml"/>
  <Override PartName="/xl/ctrlProps/ctrlProp535.xml" ContentType="application/vnd.ms-excel.controlproperties+xml"/>
  <Override PartName="/xl/ctrlProps/ctrlProp536.xml" ContentType="application/vnd.ms-excel.controlproperties+xml"/>
  <Override PartName="/xl/ctrlProps/ctrlProp537.xml" ContentType="application/vnd.ms-excel.controlproperties+xml"/>
  <Override PartName="/xl/ctrlProps/ctrlProp538.xml" ContentType="application/vnd.ms-excel.controlproperties+xml"/>
  <Override PartName="/xl/ctrlProps/ctrlProp539.xml" ContentType="application/vnd.ms-excel.controlproperties+xml"/>
  <Override PartName="/xl/ctrlProps/ctrlProp540.xml" ContentType="application/vnd.ms-excel.controlproperties+xml"/>
  <Override PartName="/xl/ctrlProps/ctrlProp541.xml" ContentType="application/vnd.ms-excel.controlproperties+xml"/>
  <Override PartName="/xl/ctrlProps/ctrlProp542.xml" ContentType="application/vnd.ms-excel.controlproperties+xml"/>
  <Override PartName="/xl/ctrlProps/ctrlProp543.xml" ContentType="application/vnd.ms-excel.controlproperties+xml"/>
  <Override PartName="/xl/ctrlProps/ctrlProp544.xml" ContentType="application/vnd.ms-excel.controlproperties+xml"/>
  <Override PartName="/xl/ctrlProps/ctrlProp545.xml" ContentType="application/vnd.ms-excel.controlproperties+xml"/>
  <Override PartName="/xl/ctrlProps/ctrlProp546.xml" ContentType="application/vnd.ms-excel.controlproperties+xml"/>
  <Override PartName="/xl/ctrlProps/ctrlProp547.xml" ContentType="application/vnd.ms-excel.controlproperties+xml"/>
  <Override PartName="/xl/ctrlProps/ctrlProp548.xml" ContentType="application/vnd.ms-excel.controlproperties+xml"/>
  <Override PartName="/xl/ctrlProps/ctrlProp549.xml" ContentType="application/vnd.ms-excel.controlproperties+xml"/>
  <Override PartName="/xl/ctrlProps/ctrlProp550.xml" ContentType="application/vnd.ms-excel.controlproperties+xml"/>
  <Override PartName="/xl/ctrlProps/ctrlProp551.xml" ContentType="application/vnd.ms-excel.controlproperties+xml"/>
  <Override PartName="/xl/ctrlProps/ctrlProp552.xml" ContentType="application/vnd.ms-excel.controlproperties+xml"/>
  <Override PartName="/xl/ctrlProps/ctrlProp553.xml" ContentType="application/vnd.ms-excel.controlproperties+xml"/>
  <Override PartName="/xl/ctrlProps/ctrlProp554.xml" ContentType="application/vnd.ms-excel.controlproperties+xml"/>
  <Override PartName="/xl/ctrlProps/ctrlProp555.xml" ContentType="application/vnd.ms-excel.controlproperties+xml"/>
  <Override PartName="/xl/ctrlProps/ctrlProp556.xml" ContentType="application/vnd.ms-excel.controlproperties+xml"/>
  <Override PartName="/xl/ctrlProps/ctrlProp557.xml" ContentType="application/vnd.ms-excel.controlproperties+xml"/>
  <Override PartName="/xl/ctrlProps/ctrlProp558.xml" ContentType="application/vnd.ms-excel.controlproperties+xml"/>
  <Override PartName="/xl/ctrlProps/ctrlProp559.xml" ContentType="application/vnd.ms-excel.controlproperties+xml"/>
  <Override PartName="/xl/ctrlProps/ctrlProp560.xml" ContentType="application/vnd.ms-excel.controlproperties+xml"/>
  <Override PartName="/xl/ctrlProps/ctrlProp561.xml" ContentType="application/vnd.ms-excel.controlproperties+xml"/>
  <Override PartName="/xl/ctrlProps/ctrlProp562.xml" ContentType="application/vnd.ms-excel.controlproperties+xml"/>
  <Override PartName="/xl/ctrlProps/ctrlProp563.xml" ContentType="application/vnd.ms-excel.controlproperties+xml"/>
  <Override PartName="/xl/ctrlProps/ctrlProp564.xml" ContentType="application/vnd.ms-excel.controlproperties+xml"/>
  <Override PartName="/xl/ctrlProps/ctrlProp565.xml" ContentType="application/vnd.ms-excel.controlproperties+xml"/>
  <Override PartName="/xl/ctrlProps/ctrlProp566.xml" ContentType="application/vnd.ms-excel.controlproperties+xml"/>
  <Override PartName="/xl/ctrlProps/ctrlProp567.xml" ContentType="application/vnd.ms-excel.controlproperties+xml"/>
  <Override PartName="/xl/ctrlProps/ctrlProp568.xml" ContentType="application/vnd.ms-excel.controlproperties+xml"/>
  <Override PartName="/xl/ctrlProps/ctrlProp569.xml" ContentType="application/vnd.ms-excel.controlproperties+xml"/>
  <Override PartName="/xl/ctrlProps/ctrlProp570.xml" ContentType="application/vnd.ms-excel.controlproperties+xml"/>
  <Override PartName="/xl/ctrlProps/ctrlProp571.xml" ContentType="application/vnd.ms-excel.controlproperties+xml"/>
  <Override PartName="/xl/ctrlProps/ctrlProp572.xml" ContentType="application/vnd.ms-excel.controlproperties+xml"/>
  <Override PartName="/xl/ctrlProps/ctrlProp573.xml" ContentType="application/vnd.ms-excel.controlproperties+xml"/>
  <Override PartName="/xl/ctrlProps/ctrlProp574.xml" ContentType="application/vnd.ms-excel.controlproperties+xml"/>
  <Override PartName="/xl/ctrlProps/ctrlProp575.xml" ContentType="application/vnd.ms-excel.controlproperties+xml"/>
  <Override PartName="/xl/ctrlProps/ctrlProp576.xml" ContentType="application/vnd.ms-excel.controlproperties+xml"/>
  <Override PartName="/xl/ctrlProps/ctrlProp577.xml" ContentType="application/vnd.ms-excel.controlproperties+xml"/>
  <Override PartName="/xl/ctrlProps/ctrlProp578.xml" ContentType="application/vnd.ms-excel.controlproperties+xml"/>
  <Override PartName="/xl/ctrlProps/ctrlProp579.xml" ContentType="application/vnd.ms-excel.controlproperties+xml"/>
  <Override PartName="/xl/ctrlProps/ctrlProp580.xml" ContentType="application/vnd.ms-excel.controlproperties+xml"/>
  <Override PartName="/xl/ctrlProps/ctrlProp581.xml" ContentType="application/vnd.ms-excel.controlproperties+xml"/>
  <Override PartName="/xl/ctrlProps/ctrlProp582.xml" ContentType="application/vnd.ms-excel.controlproperties+xml"/>
  <Override PartName="/xl/ctrlProps/ctrlProp583.xml" ContentType="application/vnd.ms-excel.controlproperties+xml"/>
  <Override PartName="/xl/ctrlProps/ctrlProp584.xml" ContentType="application/vnd.ms-excel.controlproperties+xml"/>
  <Override PartName="/xl/ctrlProps/ctrlProp585.xml" ContentType="application/vnd.ms-excel.controlproperties+xml"/>
  <Override PartName="/xl/ctrlProps/ctrlProp586.xml" ContentType="application/vnd.ms-excel.controlproperties+xml"/>
  <Override PartName="/xl/ctrlProps/ctrlProp587.xml" ContentType="application/vnd.ms-excel.controlproperties+xml"/>
  <Override PartName="/xl/ctrlProps/ctrlProp588.xml" ContentType="application/vnd.ms-excel.controlproperties+xml"/>
  <Override PartName="/xl/ctrlProps/ctrlProp589.xml" ContentType="application/vnd.ms-excel.controlproperties+xml"/>
  <Override PartName="/xl/ctrlProps/ctrlProp590.xml" ContentType="application/vnd.ms-excel.controlproperties+xml"/>
  <Override PartName="/xl/ctrlProps/ctrlProp591.xml" ContentType="application/vnd.ms-excel.controlproperties+xml"/>
  <Override PartName="/xl/ctrlProps/ctrlProp592.xml" ContentType="application/vnd.ms-excel.controlproperties+xml"/>
  <Override PartName="/xl/ctrlProps/ctrlProp593.xml" ContentType="application/vnd.ms-excel.controlproperties+xml"/>
  <Override PartName="/xl/ctrlProps/ctrlProp594.xml" ContentType="application/vnd.ms-excel.controlproperties+xml"/>
  <Override PartName="/xl/ctrlProps/ctrlProp595.xml" ContentType="application/vnd.ms-excel.controlproperties+xml"/>
  <Override PartName="/xl/ctrlProps/ctrlProp596.xml" ContentType="application/vnd.ms-excel.controlproperties+xml"/>
  <Override PartName="/xl/ctrlProps/ctrlProp597.xml" ContentType="application/vnd.ms-excel.controlproperties+xml"/>
  <Override PartName="/xl/ctrlProps/ctrlProp598.xml" ContentType="application/vnd.ms-excel.controlproperties+xml"/>
  <Override PartName="/xl/ctrlProps/ctrlProp599.xml" ContentType="application/vnd.ms-excel.controlproperties+xml"/>
  <Override PartName="/xl/ctrlProps/ctrlProp600.xml" ContentType="application/vnd.ms-excel.controlproperties+xml"/>
  <Override PartName="/xl/ctrlProps/ctrlProp601.xml" ContentType="application/vnd.ms-excel.controlproperties+xml"/>
  <Override PartName="/xl/ctrlProps/ctrlProp602.xml" ContentType="application/vnd.ms-excel.controlproperties+xml"/>
  <Override PartName="/xl/ctrlProps/ctrlProp603.xml" ContentType="application/vnd.ms-excel.controlproperties+xml"/>
  <Override PartName="/xl/ctrlProps/ctrlProp604.xml" ContentType="application/vnd.ms-excel.controlproperties+xml"/>
  <Override PartName="/xl/ctrlProps/ctrlProp605.xml" ContentType="application/vnd.ms-excel.controlproperties+xml"/>
  <Override PartName="/xl/ctrlProps/ctrlProp606.xml" ContentType="application/vnd.ms-excel.controlproperties+xml"/>
  <Override PartName="/xl/ctrlProps/ctrlProp607.xml" ContentType="application/vnd.ms-excel.controlproperties+xml"/>
  <Override PartName="/xl/ctrlProps/ctrlProp608.xml" ContentType="application/vnd.ms-excel.controlproperties+xml"/>
  <Override PartName="/xl/ctrlProps/ctrlProp609.xml" ContentType="application/vnd.ms-excel.controlproperties+xml"/>
  <Override PartName="/xl/ctrlProps/ctrlProp610.xml" ContentType="application/vnd.ms-excel.controlproperties+xml"/>
  <Override PartName="/xl/ctrlProps/ctrlProp611.xml" ContentType="application/vnd.ms-excel.controlproperties+xml"/>
  <Override PartName="/xl/ctrlProps/ctrlProp612.xml" ContentType="application/vnd.ms-excel.controlproperties+xml"/>
  <Override PartName="/xl/ctrlProps/ctrlProp613.xml" ContentType="application/vnd.ms-excel.controlproperties+xml"/>
  <Override PartName="/xl/ctrlProps/ctrlProp614.xml" ContentType="application/vnd.ms-excel.controlproperties+xml"/>
  <Override PartName="/xl/ctrlProps/ctrlProp615.xml" ContentType="application/vnd.ms-excel.controlproperties+xml"/>
  <Override PartName="/xl/ctrlProps/ctrlProp616.xml" ContentType="application/vnd.ms-excel.controlproperties+xml"/>
  <Override PartName="/xl/ctrlProps/ctrlProp617.xml" ContentType="application/vnd.ms-excel.controlproperties+xml"/>
  <Override PartName="/xl/ctrlProps/ctrlProp618.xml" ContentType="application/vnd.ms-excel.controlproperties+xml"/>
  <Override PartName="/xl/ctrlProps/ctrlProp619.xml" ContentType="application/vnd.ms-excel.controlproperties+xml"/>
  <Override PartName="/xl/ctrlProps/ctrlProp620.xml" ContentType="application/vnd.ms-excel.controlproperties+xml"/>
  <Override PartName="/xl/ctrlProps/ctrlProp621.xml" ContentType="application/vnd.ms-excel.controlproperties+xml"/>
  <Override PartName="/xl/ctrlProps/ctrlProp622.xml" ContentType="application/vnd.ms-excel.controlproperties+xml"/>
  <Override PartName="/xl/ctrlProps/ctrlProp623.xml" ContentType="application/vnd.ms-excel.controlproperties+xml"/>
  <Override PartName="/xl/ctrlProps/ctrlProp624.xml" ContentType="application/vnd.ms-excel.controlproperties+xml"/>
  <Override PartName="/xl/ctrlProps/ctrlProp625.xml" ContentType="application/vnd.ms-excel.controlproperties+xml"/>
  <Override PartName="/xl/ctrlProps/ctrlProp626.xml" ContentType="application/vnd.ms-excel.controlproperties+xml"/>
  <Override PartName="/xl/ctrlProps/ctrlProp627.xml" ContentType="application/vnd.ms-excel.controlproperties+xml"/>
  <Override PartName="/xl/ctrlProps/ctrlProp628.xml" ContentType="application/vnd.ms-excel.controlproperties+xml"/>
  <Override PartName="/xl/ctrlProps/ctrlProp629.xml" ContentType="application/vnd.ms-excel.controlproperties+xml"/>
  <Override PartName="/xl/ctrlProps/ctrlProp630.xml" ContentType="application/vnd.ms-excel.controlproperties+xml"/>
  <Override PartName="/xl/ctrlProps/ctrlProp631.xml" ContentType="application/vnd.ms-excel.controlproperties+xml"/>
  <Override PartName="/xl/ctrlProps/ctrlProp632.xml" ContentType="application/vnd.ms-excel.controlproperties+xml"/>
  <Override PartName="/xl/ctrlProps/ctrlProp633.xml" ContentType="application/vnd.ms-excel.controlproperties+xml"/>
  <Override PartName="/xl/ctrlProps/ctrlProp634.xml" ContentType="application/vnd.ms-excel.controlproperties+xml"/>
  <Override PartName="/xl/ctrlProps/ctrlProp635.xml" ContentType="application/vnd.ms-excel.controlproperties+xml"/>
  <Override PartName="/xl/ctrlProps/ctrlProp636.xml" ContentType="application/vnd.ms-excel.controlproperties+xml"/>
  <Override PartName="/xl/ctrlProps/ctrlProp637.xml" ContentType="application/vnd.ms-excel.controlproperties+xml"/>
  <Override PartName="/xl/ctrlProps/ctrlProp638.xml" ContentType="application/vnd.ms-excel.controlproperties+xml"/>
  <Override PartName="/xl/ctrlProps/ctrlProp639.xml" ContentType="application/vnd.ms-excel.controlproperties+xml"/>
  <Override PartName="/xl/ctrlProps/ctrlProp640.xml" ContentType="application/vnd.ms-excel.controlproperties+xml"/>
  <Override PartName="/xl/ctrlProps/ctrlProp641.xml" ContentType="application/vnd.ms-excel.controlproperties+xml"/>
  <Override PartName="/xl/ctrlProps/ctrlProp642.xml" ContentType="application/vnd.ms-excel.controlproperties+xml"/>
  <Override PartName="/xl/ctrlProps/ctrlProp643.xml" ContentType="application/vnd.ms-excel.controlproperties+xml"/>
  <Override PartName="/xl/ctrlProps/ctrlProp644.xml" ContentType="application/vnd.ms-excel.controlproperties+xml"/>
  <Override PartName="/xl/ctrlProps/ctrlProp645.xml" ContentType="application/vnd.ms-excel.controlproperties+xml"/>
  <Override PartName="/xl/ctrlProps/ctrlProp646.xml" ContentType="application/vnd.ms-excel.controlproperties+xml"/>
  <Override PartName="/xl/ctrlProps/ctrlProp647.xml" ContentType="application/vnd.ms-excel.controlproperties+xml"/>
  <Override PartName="/xl/ctrlProps/ctrlProp648.xml" ContentType="application/vnd.ms-excel.controlproperties+xml"/>
  <Override PartName="/xl/ctrlProps/ctrlProp649.xml" ContentType="application/vnd.ms-excel.controlproperties+xml"/>
  <Override PartName="/xl/ctrlProps/ctrlProp650.xml" ContentType="application/vnd.ms-excel.controlproperties+xml"/>
  <Override PartName="/xl/ctrlProps/ctrlProp651.xml" ContentType="application/vnd.ms-excel.controlproperties+xml"/>
  <Override PartName="/xl/ctrlProps/ctrlProp652.xml" ContentType="application/vnd.ms-excel.controlproperties+xml"/>
  <Override PartName="/xl/ctrlProps/ctrlProp653.xml" ContentType="application/vnd.ms-excel.controlproperties+xml"/>
  <Override PartName="/xl/ctrlProps/ctrlProp654.xml" ContentType="application/vnd.ms-excel.controlproperties+xml"/>
  <Override PartName="/xl/ctrlProps/ctrlProp655.xml" ContentType="application/vnd.ms-excel.controlproperties+xml"/>
  <Override PartName="/xl/ctrlProps/ctrlProp656.xml" ContentType="application/vnd.ms-excel.controlproperties+xml"/>
  <Override PartName="/xl/ctrlProps/ctrlProp657.xml" ContentType="application/vnd.ms-excel.controlproperties+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7.xml" ContentType="application/vnd.openxmlformats-officedocument.drawing+xml"/>
  <Override PartName="/xl/ctrlProps/ctrlProp658.xml" ContentType="application/vnd.ms-excel.controlproperties+xml"/>
  <Override PartName="/xl/ctrlProps/ctrlProp659.xml" ContentType="application/vnd.ms-excel.controlproperties+xml"/>
  <Override PartName="/xl/ctrlProps/ctrlProp660.xml" ContentType="application/vnd.ms-excel.controlproperties+xml"/>
  <Override PartName="/xl/ctrlProps/ctrlProp661.xml" ContentType="application/vnd.ms-excel.controlproperties+xml"/>
  <Override PartName="/xl/ctrlProps/ctrlProp662.xml" ContentType="application/vnd.ms-excel.controlproperties+xml"/>
  <Override PartName="/xl/ctrlProps/ctrlProp663.xml" ContentType="application/vnd.ms-excel.controlproperties+xml"/>
  <Override PartName="/xl/ctrlProps/ctrlProp664.xml" ContentType="application/vnd.ms-excel.controlproperties+xml"/>
  <Override PartName="/xl/ctrlProps/ctrlProp665.xml" ContentType="application/vnd.ms-excel.controlproperties+xml"/>
  <Override PartName="/xl/ctrlProps/ctrlProp666.xml" ContentType="application/vnd.ms-excel.controlproperties+xml"/>
  <Override PartName="/xl/ctrlProps/ctrlProp667.xml" ContentType="application/vnd.ms-excel.controlproperties+xml"/>
  <Override PartName="/xl/ctrlProps/ctrlProp668.xml" ContentType="application/vnd.ms-excel.controlproperties+xml"/>
  <Override PartName="/xl/ctrlProps/ctrlProp669.xml" ContentType="application/vnd.ms-excel.controlproperties+xml"/>
  <Override PartName="/xl/ctrlProps/ctrlProp670.xml" ContentType="application/vnd.ms-excel.controlproperties+xml"/>
  <Override PartName="/xl/ctrlProps/ctrlProp671.xml" ContentType="application/vnd.ms-excel.controlproperties+xml"/>
  <Override PartName="/xl/ctrlProps/ctrlProp672.xml" ContentType="application/vnd.ms-excel.controlproperties+xml"/>
  <Override PartName="/xl/ctrlProps/ctrlProp673.xml" ContentType="application/vnd.ms-excel.controlproperties+xml"/>
  <Override PartName="/xl/ctrlProps/ctrlProp674.xml" ContentType="application/vnd.ms-excel.controlproperties+xml"/>
  <Override PartName="/xl/ctrlProps/ctrlProp675.xml" ContentType="application/vnd.ms-excel.controlproperties+xml"/>
  <Override PartName="/xl/ctrlProps/ctrlProp676.xml" ContentType="application/vnd.ms-excel.controlproperties+xml"/>
  <Override PartName="/xl/ctrlProps/ctrlProp677.xml" ContentType="application/vnd.ms-excel.controlproperties+xml"/>
  <Override PartName="/xl/ctrlProps/ctrlProp678.xml" ContentType="application/vnd.ms-excel.controlproperties+xml"/>
  <Override PartName="/xl/ctrlProps/ctrlProp679.xml" ContentType="application/vnd.ms-excel.controlproperties+xml"/>
  <Override PartName="/xl/ctrlProps/ctrlProp680.xml" ContentType="application/vnd.ms-excel.controlproperties+xml"/>
  <Override PartName="/xl/ctrlProps/ctrlProp681.xml" ContentType="application/vnd.ms-excel.controlproperties+xml"/>
  <Override PartName="/xl/ctrlProps/ctrlProp682.xml" ContentType="application/vnd.ms-excel.controlproperties+xml"/>
  <Override PartName="/xl/ctrlProps/ctrlProp683.xml" ContentType="application/vnd.ms-excel.controlproperties+xml"/>
  <Override PartName="/xl/ctrlProps/ctrlProp684.xml" ContentType="application/vnd.ms-excel.controlproperties+xml"/>
  <Override PartName="/xl/ctrlProps/ctrlProp685.xml" ContentType="application/vnd.ms-excel.controlproperties+xml"/>
  <Override PartName="/xl/ctrlProps/ctrlProp686.xml" ContentType="application/vnd.ms-excel.controlproperties+xml"/>
  <Override PartName="/xl/ctrlProps/ctrlProp687.xml" ContentType="application/vnd.ms-excel.controlproperties+xml"/>
  <Override PartName="/xl/ctrlProps/ctrlProp688.xml" ContentType="application/vnd.ms-excel.controlproperties+xml"/>
  <Override PartName="/xl/ctrlProps/ctrlProp689.xml" ContentType="application/vnd.ms-excel.controlproperties+xml"/>
  <Override PartName="/xl/ctrlProps/ctrlProp690.xml" ContentType="application/vnd.ms-excel.controlproperties+xml"/>
  <Override PartName="/xl/ctrlProps/ctrlProp691.xml" ContentType="application/vnd.ms-excel.controlproperties+xml"/>
  <Override PartName="/xl/ctrlProps/ctrlProp692.xml" ContentType="application/vnd.ms-excel.controlproperties+xml"/>
  <Override PartName="/xl/ctrlProps/ctrlProp693.xml" ContentType="application/vnd.ms-excel.controlproperties+xml"/>
  <Override PartName="/xl/ctrlProps/ctrlProp694.xml" ContentType="application/vnd.ms-excel.controlproperties+xml"/>
  <Override PartName="/xl/ctrlProps/ctrlProp695.xml" ContentType="application/vnd.ms-excel.controlproperties+xml"/>
  <Override PartName="/xl/ctrlProps/ctrlProp696.xml" ContentType="application/vnd.ms-excel.controlproperties+xml"/>
  <Override PartName="/xl/ctrlProps/ctrlProp697.xml" ContentType="application/vnd.ms-excel.controlproperties+xml"/>
  <Override PartName="/xl/ctrlProps/ctrlProp698.xml" ContentType="application/vnd.ms-excel.controlproperties+xml"/>
  <Override PartName="/xl/ctrlProps/ctrlProp699.xml" ContentType="application/vnd.ms-excel.controlproperties+xml"/>
  <Override PartName="/xl/ctrlProps/ctrlProp700.xml" ContentType="application/vnd.ms-excel.controlproperties+xml"/>
  <Override PartName="/xl/ctrlProps/ctrlProp701.xml" ContentType="application/vnd.ms-excel.controlproperties+xml"/>
  <Override PartName="/xl/ctrlProps/ctrlProp702.xml" ContentType="application/vnd.ms-excel.controlproperties+xml"/>
  <Override PartName="/xl/ctrlProps/ctrlProp703.xml" ContentType="application/vnd.ms-excel.controlproperties+xml"/>
  <Override PartName="/xl/ctrlProps/ctrlProp704.xml" ContentType="application/vnd.ms-excel.controlproperties+xml"/>
  <Override PartName="/xl/ctrlProps/ctrlProp705.xml" ContentType="application/vnd.ms-excel.controlproperties+xml"/>
  <Override PartName="/xl/ctrlProps/ctrlProp706.xml" ContentType="application/vnd.ms-excel.controlproperties+xml"/>
  <Override PartName="/xl/ctrlProps/ctrlProp707.xml" ContentType="application/vnd.ms-excel.controlproperties+xml"/>
  <Override PartName="/xl/ctrlProps/ctrlProp708.xml" ContentType="application/vnd.ms-excel.controlproperties+xml"/>
  <Override PartName="/xl/ctrlProps/ctrlProp709.xml" ContentType="application/vnd.ms-excel.controlproperties+xml"/>
  <Override PartName="/xl/ctrlProps/ctrlProp710.xml" ContentType="application/vnd.ms-excel.controlproperties+xml"/>
  <Override PartName="/xl/ctrlProps/ctrlProp711.xml" ContentType="application/vnd.ms-excel.controlproperties+xml"/>
  <Override PartName="/xl/ctrlProps/ctrlProp712.xml" ContentType="application/vnd.ms-excel.controlproperties+xml"/>
  <Override PartName="/xl/ctrlProps/ctrlProp713.xml" ContentType="application/vnd.ms-excel.controlproperties+xml"/>
  <Override PartName="/xl/ctrlProps/ctrlProp714.xml" ContentType="application/vnd.ms-excel.controlproperties+xml"/>
  <Override PartName="/xl/ctrlProps/ctrlProp715.xml" ContentType="application/vnd.ms-excel.controlproperties+xml"/>
  <Override PartName="/xl/ctrlProps/ctrlProp716.xml" ContentType="application/vnd.ms-excel.controlproperties+xml"/>
  <Override PartName="/xl/ctrlProps/ctrlProp717.xml" ContentType="application/vnd.ms-excel.controlproperties+xml"/>
  <Override PartName="/xl/ctrlProps/ctrlProp718.xml" ContentType="application/vnd.ms-excel.controlproperties+xml"/>
  <Override PartName="/xl/ctrlProps/ctrlProp719.xml" ContentType="application/vnd.ms-excel.controlproperties+xml"/>
  <Override PartName="/xl/ctrlProps/ctrlProp720.xml" ContentType="application/vnd.ms-excel.controlproperties+xml"/>
  <Override PartName="/xl/ctrlProps/ctrlProp721.xml" ContentType="application/vnd.ms-excel.controlproperties+xml"/>
  <Override PartName="/xl/ctrlProps/ctrlProp722.xml" ContentType="application/vnd.ms-excel.controlproperties+xml"/>
  <Override PartName="/xl/ctrlProps/ctrlProp723.xml" ContentType="application/vnd.ms-excel.controlproperties+xml"/>
  <Override PartName="/xl/ctrlProps/ctrlProp724.xml" ContentType="application/vnd.ms-excel.controlproperties+xml"/>
  <Override PartName="/xl/ctrlProps/ctrlProp725.xml" ContentType="application/vnd.ms-excel.controlproperties+xml"/>
  <Override PartName="/xl/ctrlProps/ctrlProp726.xml" ContentType="application/vnd.ms-excel.controlproperties+xml"/>
  <Override PartName="/xl/ctrlProps/ctrlProp727.xml" ContentType="application/vnd.ms-excel.controlproperties+xml"/>
  <Override PartName="/xl/ctrlProps/ctrlProp728.xml" ContentType="application/vnd.ms-excel.controlproperties+xml"/>
  <Override PartName="/xl/ctrlProps/ctrlProp729.xml" ContentType="application/vnd.ms-excel.controlproperties+xml"/>
  <Override PartName="/xl/ctrlProps/ctrlProp730.xml" ContentType="application/vnd.ms-excel.controlproperties+xml"/>
  <Override PartName="/xl/ctrlProps/ctrlProp731.xml" ContentType="application/vnd.ms-excel.controlproperties+xml"/>
  <Override PartName="/xl/ctrlProps/ctrlProp732.xml" ContentType="application/vnd.ms-excel.controlproperties+xml"/>
  <Override PartName="/xl/ctrlProps/ctrlProp733.xml" ContentType="application/vnd.ms-excel.controlproperties+xml"/>
  <Override PartName="/xl/ctrlProps/ctrlProp734.xml" ContentType="application/vnd.ms-excel.controlproperties+xml"/>
  <Override PartName="/xl/ctrlProps/ctrlProp735.xml" ContentType="application/vnd.ms-excel.controlproperties+xml"/>
  <Override PartName="/xl/ctrlProps/ctrlProp736.xml" ContentType="application/vnd.ms-excel.controlproperties+xml"/>
  <Override PartName="/xl/ctrlProps/ctrlProp737.xml" ContentType="application/vnd.ms-excel.controlproperties+xml"/>
  <Override PartName="/xl/ctrlProps/ctrlProp738.xml" ContentType="application/vnd.ms-excel.controlproperties+xml"/>
  <Override PartName="/xl/ctrlProps/ctrlProp739.xml" ContentType="application/vnd.ms-excel.controlproperties+xml"/>
  <Override PartName="/xl/ctrlProps/ctrlProp740.xml" ContentType="application/vnd.ms-excel.controlproperties+xml"/>
  <Override PartName="/xl/ctrlProps/ctrlProp741.xml" ContentType="application/vnd.ms-excel.controlproperties+xml"/>
  <Override PartName="/xl/ctrlProps/ctrlProp742.xml" ContentType="application/vnd.ms-excel.controlproperties+xml"/>
  <Override PartName="/xl/ctrlProps/ctrlProp743.xml" ContentType="application/vnd.ms-excel.controlproperties+xml"/>
  <Override PartName="/xl/ctrlProps/ctrlProp744.xml" ContentType="application/vnd.ms-excel.controlproperties+xml"/>
  <Override PartName="/xl/ctrlProps/ctrlProp745.xml" ContentType="application/vnd.ms-excel.controlproperties+xml"/>
  <Override PartName="/xl/ctrlProps/ctrlProp746.xml" ContentType="application/vnd.ms-excel.controlproperties+xml"/>
  <Override PartName="/xl/ctrlProps/ctrlProp747.xml" ContentType="application/vnd.ms-excel.controlproperties+xml"/>
  <Override PartName="/xl/ctrlProps/ctrlProp748.xml" ContentType="application/vnd.ms-excel.controlproperties+xml"/>
  <Override PartName="/xl/ctrlProps/ctrlProp749.xml" ContentType="application/vnd.ms-excel.controlproperties+xml"/>
  <Override PartName="/xl/ctrlProps/ctrlProp750.xml" ContentType="application/vnd.ms-excel.controlproperties+xml"/>
  <Override PartName="/xl/ctrlProps/ctrlProp751.xml" ContentType="application/vnd.ms-excel.controlproperties+xml"/>
  <Override PartName="/xl/ctrlProps/ctrlProp752.xml" ContentType="application/vnd.ms-excel.controlproperties+xml"/>
  <Override PartName="/xl/ctrlProps/ctrlProp753.xml" ContentType="application/vnd.ms-excel.controlproperties+xml"/>
  <Override PartName="/xl/ctrlProps/ctrlProp754.xml" ContentType="application/vnd.ms-excel.controlproperties+xml"/>
  <Override PartName="/xl/ctrlProps/ctrlProp755.xml" ContentType="application/vnd.ms-excel.controlproperties+xml"/>
  <Override PartName="/xl/ctrlProps/ctrlProp756.xml" ContentType="application/vnd.ms-excel.controlproperties+xml"/>
  <Override PartName="/xl/ctrlProps/ctrlProp757.xml" ContentType="application/vnd.ms-excel.controlproperties+xml"/>
  <Override PartName="/xl/ctrlProps/ctrlProp758.xml" ContentType="application/vnd.ms-excel.controlproperties+xml"/>
  <Override PartName="/xl/ctrlProps/ctrlProp759.xml" ContentType="application/vnd.ms-excel.controlproperties+xml"/>
  <Override PartName="/xl/ctrlProps/ctrlProp760.xml" ContentType="application/vnd.ms-excel.controlproperties+xml"/>
  <Override PartName="/xl/ctrlProps/ctrlProp761.xml" ContentType="application/vnd.ms-excel.controlproperties+xml"/>
  <Override PartName="/xl/ctrlProps/ctrlProp762.xml" ContentType="application/vnd.ms-excel.controlproperties+xml"/>
  <Override PartName="/xl/ctrlProps/ctrlProp763.xml" ContentType="application/vnd.ms-excel.controlproperties+xml"/>
  <Override PartName="/xl/ctrlProps/ctrlProp764.xml" ContentType="application/vnd.ms-excel.controlproperties+xml"/>
  <Override PartName="/xl/ctrlProps/ctrlProp765.xml" ContentType="application/vnd.ms-excel.controlproperties+xml"/>
  <Override PartName="/xl/ctrlProps/ctrlProp766.xml" ContentType="application/vnd.ms-excel.controlproperties+xml"/>
  <Override PartName="/xl/ctrlProps/ctrlProp767.xml" ContentType="application/vnd.ms-excel.controlproperties+xml"/>
  <Override PartName="/xl/ctrlProps/ctrlProp768.xml" ContentType="application/vnd.ms-excel.controlproperties+xml"/>
  <Override PartName="/xl/ctrlProps/ctrlProp769.xml" ContentType="application/vnd.ms-excel.controlproperties+xml"/>
  <Override PartName="/xl/ctrlProps/ctrlProp770.xml" ContentType="application/vnd.ms-excel.controlproperties+xml"/>
  <Override PartName="/xl/ctrlProps/ctrlProp771.xml" ContentType="application/vnd.ms-excel.controlproperties+xml"/>
  <Override PartName="/xl/ctrlProps/ctrlProp772.xml" ContentType="application/vnd.ms-excel.controlproperties+xml"/>
  <Override PartName="/xl/ctrlProps/ctrlProp773.xml" ContentType="application/vnd.ms-excel.controlproperties+xml"/>
  <Override PartName="/xl/ctrlProps/ctrlProp774.xml" ContentType="application/vnd.ms-excel.controlproperties+xml"/>
  <Override PartName="/xl/ctrlProps/ctrlProp775.xml" ContentType="application/vnd.ms-excel.controlproperties+xml"/>
  <Override PartName="/xl/ctrlProps/ctrlProp776.xml" ContentType="application/vnd.ms-excel.controlproperties+xml"/>
  <Override PartName="/xl/ctrlProps/ctrlProp777.xml" ContentType="application/vnd.ms-excel.controlproperties+xml"/>
  <Override PartName="/xl/ctrlProps/ctrlProp778.xml" ContentType="application/vnd.ms-excel.controlproperties+xml"/>
  <Override PartName="/xl/ctrlProps/ctrlProp779.xml" ContentType="application/vnd.ms-excel.controlproperties+xml"/>
  <Override PartName="/xl/ctrlProps/ctrlProp780.xml" ContentType="application/vnd.ms-excel.controlproperties+xml"/>
  <Override PartName="/xl/ctrlProps/ctrlProp781.xml" ContentType="application/vnd.ms-excel.controlproperties+xml"/>
  <Override PartName="/xl/ctrlProps/ctrlProp782.xml" ContentType="application/vnd.ms-excel.controlproperties+xml"/>
  <Override PartName="/xl/ctrlProps/ctrlProp783.xml" ContentType="application/vnd.ms-excel.controlproperties+xml"/>
  <Override PartName="/xl/ctrlProps/ctrlProp784.xml" ContentType="application/vnd.ms-excel.controlproperties+xml"/>
  <Override PartName="/xl/ctrlProps/ctrlProp785.xml" ContentType="application/vnd.ms-excel.controlproperties+xml"/>
  <Override PartName="/xl/ctrlProps/ctrlProp786.xml" ContentType="application/vnd.ms-excel.controlproperties+xml"/>
  <Override PartName="/xl/ctrlProps/ctrlProp787.xml" ContentType="application/vnd.ms-excel.controlproperties+xml"/>
  <Override PartName="/xl/ctrlProps/ctrlProp788.xml" ContentType="application/vnd.ms-excel.controlproperties+xml"/>
  <Override PartName="/xl/ctrlProps/ctrlProp789.xml" ContentType="application/vnd.ms-excel.controlproperties+xml"/>
  <Override PartName="/xl/ctrlProps/ctrlProp790.xml" ContentType="application/vnd.ms-excel.controlproperties+xml"/>
  <Override PartName="/xl/ctrlProps/ctrlProp791.xml" ContentType="application/vnd.ms-excel.controlproperties+xml"/>
  <Override PartName="/xl/ctrlProps/ctrlProp792.xml" ContentType="application/vnd.ms-excel.controlproperties+xml"/>
  <Override PartName="/xl/ctrlProps/ctrlProp793.xml" ContentType="application/vnd.ms-excel.controlproperties+xml"/>
  <Override PartName="/xl/ctrlProps/ctrlProp794.xml" ContentType="application/vnd.ms-excel.controlproperties+xml"/>
  <Override PartName="/xl/ctrlProps/ctrlProp795.xml" ContentType="application/vnd.ms-excel.controlproperties+xml"/>
  <Override PartName="/xl/ctrlProps/ctrlProp796.xml" ContentType="application/vnd.ms-excel.controlproperties+xml"/>
  <Override PartName="/xl/ctrlProps/ctrlProp797.xml" ContentType="application/vnd.ms-excel.controlproperties+xml"/>
  <Override PartName="/xl/ctrlProps/ctrlProp798.xml" ContentType="application/vnd.ms-excel.controlproperties+xml"/>
  <Override PartName="/xl/ctrlProps/ctrlProp799.xml" ContentType="application/vnd.ms-excel.controlproperties+xml"/>
  <Override PartName="/xl/ctrlProps/ctrlProp800.xml" ContentType="application/vnd.ms-excel.controlproperties+xml"/>
  <Override PartName="/xl/ctrlProps/ctrlProp801.xml" ContentType="application/vnd.ms-excel.controlproperties+xml"/>
  <Override PartName="/xl/ctrlProps/ctrlProp802.xml" ContentType="application/vnd.ms-excel.controlproperties+xml"/>
  <Override PartName="/xl/ctrlProps/ctrlProp803.xml" ContentType="application/vnd.ms-excel.controlproperties+xml"/>
  <Override PartName="/xl/ctrlProps/ctrlProp804.xml" ContentType="application/vnd.ms-excel.controlproperties+xml"/>
  <Override PartName="/xl/ctrlProps/ctrlProp805.xml" ContentType="application/vnd.ms-excel.controlproperties+xml"/>
  <Override PartName="/xl/ctrlProps/ctrlProp806.xml" ContentType="application/vnd.ms-excel.controlproperties+xml"/>
  <Override PartName="/xl/ctrlProps/ctrlProp807.xml" ContentType="application/vnd.ms-excel.controlproperties+xml"/>
  <Override PartName="/xl/ctrlProps/ctrlProp808.xml" ContentType="application/vnd.ms-excel.controlproperties+xml"/>
  <Override PartName="/xl/ctrlProps/ctrlProp809.xml" ContentType="application/vnd.ms-excel.controlproperties+xml"/>
  <Override PartName="/xl/ctrlProps/ctrlProp810.xml" ContentType="application/vnd.ms-excel.controlproperties+xml"/>
  <Override PartName="/xl/ctrlProps/ctrlProp811.xml" ContentType="application/vnd.ms-excel.controlproperties+xml"/>
  <Override PartName="/xl/ctrlProps/ctrlProp812.xml" ContentType="application/vnd.ms-excel.controlproperties+xml"/>
  <Override PartName="/xl/ctrlProps/ctrlProp813.xml" ContentType="application/vnd.ms-excel.controlproperties+xml"/>
  <Override PartName="/xl/ctrlProps/ctrlProp814.xml" ContentType="application/vnd.ms-excel.controlproperties+xml"/>
  <Override PartName="/xl/ctrlProps/ctrlProp815.xml" ContentType="application/vnd.ms-excel.controlproperties+xml"/>
  <Override PartName="/xl/ctrlProps/ctrlProp816.xml" ContentType="application/vnd.ms-excel.controlproperties+xml"/>
  <Override PartName="/xl/ctrlProps/ctrlProp817.xml" ContentType="application/vnd.ms-excel.controlproperties+xml"/>
  <Override PartName="/xl/ctrlProps/ctrlProp818.xml" ContentType="application/vnd.ms-excel.controlproperties+xml"/>
  <Override PartName="/xl/ctrlProps/ctrlProp819.xml" ContentType="application/vnd.ms-excel.controlproperties+xml"/>
  <Override PartName="/xl/ctrlProps/ctrlProp820.xml" ContentType="application/vnd.ms-excel.controlproperties+xml"/>
  <Override PartName="/xl/ctrlProps/ctrlProp821.xml" ContentType="application/vnd.ms-excel.controlproperties+xml"/>
  <Override PartName="/xl/ctrlProps/ctrlProp822.xml" ContentType="application/vnd.ms-excel.controlproperties+xml"/>
  <Override PartName="/xl/ctrlProps/ctrlProp823.xml" ContentType="application/vnd.ms-excel.controlproperties+xml"/>
  <Override PartName="/xl/ctrlProps/ctrlProp824.xml" ContentType="application/vnd.ms-excel.controlproperties+xml"/>
  <Override PartName="/xl/ctrlProps/ctrlProp825.xml" ContentType="application/vnd.ms-excel.controlproperties+xml"/>
  <Override PartName="/xl/ctrlProps/ctrlProp826.xml" ContentType="application/vnd.ms-excel.controlproperties+xml"/>
  <Override PartName="/xl/ctrlProps/ctrlProp827.xml" ContentType="application/vnd.ms-excel.controlproperties+xml"/>
  <Override PartName="/xl/ctrlProps/ctrlProp828.xml" ContentType="application/vnd.ms-excel.controlproperties+xml"/>
  <Override PartName="/xl/ctrlProps/ctrlProp829.xml" ContentType="application/vnd.ms-excel.controlproperties+xml"/>
  <Override PartName="/xl/ctrlProps/ctrlProp830.xml" ContentType="application/vnd.ms-excel.controlproperties+xml"/>
  <Override PartName="/xl/ctrlProps/ctrlProp831.xml" ContentType="application/vnd.ms-excel.controlproperties+xml"/>
  <Override PartName="/xl/ctrlProps/ctrlProp832.xml" ContentType="application/vnd.ms-excel.controlproperties+xml"/>
  <Override PartName="/xl/ctrlProps/ctrlProp833.xml" ContentType="application/vnd.ms-excel.controlproperties+xml"/>
  <Override PartName="/xl/ctrlProps/ctrlProp834.xml" ContentType="application/vnd.ms-excel.controlproperties+xml"/>
  <Override PartName="/xl/ctrlProps/ctrlProp835.xml" ContentType="application/vnd.ms-excel.controlproperties+xml"/>
  <Override PartName="/xl/ctrlProps/ctrlProp836.xml" ContentType="application/vnd.ms-excel.controlproperties+xml"/>
  <Override PartName="/xl/ctrlProps/ctrlProp837.xml" ContentType="application/vnd.ms-excel.controlproperties+xml"/>
  <Override PartName="/xl/ctrlProps/ctrlProp838.xml" ContentType="application/vnd.ms-excel.controlproperties+xml"/>
  <Override PartName="/xl/ctrlProps/ctrlProp839.xml" ContentType="application/vnd.ms-excel.controlproperties+xml"/>
  <Override PartName="/xl/ctrlProps/ctrlProp840.xml" ContentType="application/vnd.ms-excel.controlproperties+xml"/>
  <Override PartName="/xl/ctrlProps/ctrlProp841.xml" ContentType="application/vnd.ms-excel.controlproperties+xml"/>
  <Override PartName="/xl/ctrlProps/ctrlProp842.xml" ContentType="application/vnd.ms-excel.controlproperties+xml"/>
  <Override PartName="/xl/ctrlProps/ctrlProp843.xml" ContentType="application/vnd.ms-excel.controlproperties+xml"/>
  <Override PartName="/xl/ctrlProps/ctrlProp844.xml" ContentType="application/vnd.ms-excel.controlproperties+xml"/>
  <Override PartName="/xl/ctrlProps/ctrlProp845.xml" ContentType="application/vnd.ms-excel.controlproperties+xml"/>
  <Override PartName="/xl/ctrlProps/ctrlProp846.xml" ContentType="application/vnd.ms-excel.controlproperties+xml"/>
  <Override PartName="/xl/ctrlProps/ctrlProp847.xml" ContentType="application/vnd.ms-excel.controlproperties+xml"/>
  <Override PartName="/xl/ctrlProps/ctrlProp848.xml" ContentType="application/vnd.ms-excel.controlproperties+xml"/>
  <Override PartName="/xl/ctrlProps/ctrlProp849.xml" ContentType="application/vnd.ms-excel.controlproperties+xml"/>
  <Override PartName="/xl/ctrlProps/ctrlProp850.xml" ContentType="application/vnd.ms-excel.controlproperties+xml"/>
  <Override PartName="/xl/ctrlProps/ctrlProp851.xml" ContentType="application/vnd.ms-excel.controlproperties+xml"/>
  <Override PartName="/xl/ctrlProps/ctrlProp852.xml" ContentType="application/vnd.ms-excel.controlproperties+xml"/>
  <Override PartName="/xl/ctrlProps/ctrlProp853.xml" ContentType="application/vnd.ms-excel.controlproperties+xml"/>
  <Override PartName="/xl/ctrlProps/ctrlProp854.xml" ContentType="application/vnd.ms-excel.controlproperties+xml"/>
  <Override PartName="/xl/ctrlProps/ctrlProp855.xml" ContentType="application/vnd.ms-excel.controlproperties+xml"/>
  <Override PartName="/xl/ctrlProps/ctrlProp856.xml" ContentType="application/vnd.ms-excel.controlproperties+xml"/>
  <Override PartName="/xl/ctrlProps/ctrlProp857.xml" ContentType="application/vnd.ms-excel.controlproperties+xml"/>
  <Override PartName="/xl/ctrlProps/ctrlProp858.xml" ContentType="application/vnd.ms-excel.controlproperties+xml"/>
  <Override PartName="/xl/ctrlProps/ctrlProp859.xml" ContentType="application/vnd.ms-excel.controlproperties+xml"/>
  <Override PartName="/xl/ctrlProps/ctrlProp860.xml" ContentType="application/vnd.ms-excel.controlproperties+xml"/>
  <Override PartName="/xl/ctrlProps/ctrlProp861.xml" ContentType="application/vnd.ms-excel.controlproperties+xml"/>
  <Override PartName="/xl/ctrlProps/ctrlProp862.xml" ContentType="application/vnd.ms-excel.controlproperties+xml"/>
  <Override PartName="/xl/ctrlProps/ctrlProp863.xml" ContentType="application/vnd.ms-excel.controlproperties+xml"/>
  <Override PartName="/xl/ctrlProps/ctrlProp864.xml" ContentType="application/vnd.ms-excel.controlproperties+xml"/>
  <Override PartName="/xl/ctrlProps/ctrlProp865.xml" ContentType="application/vnd.ms-excel.controlproperties+xml"/>
  <Override PartName="/xl/ctrlProps/ctrlProp866.xml" ContentType="application/vnd.ms-excel.controlproperties+xml"/>
  <Override PartName="/xl/ctrlProps/ctrlProp867.xml" ContentType="application/vnd.ms-excel.controlproperties+xml"/>
  <Override PartName="/xl/drawings/drawing8.xml" ContentType="application/vnd.openxmlformats-officedocument.drawing+xml"/>
  <Override PartName="/xl/ctrlProps/ctrlProp868.xml" ContentType="application/vnd.ms-excel.controlproperties+xml"/>
  <Override PartName="/xl/ctrlProps/ctrlProp869.xml" ContentType="application/vnd.ms-excel.controlproperties+xml"/>
  <Override PartName="/xl/ctrlProps/ctrlProp870.xml" ContentType="application/vnd.ms-excel.controlproperties+xml"/>
  <Override PartName="/xl/ctrlProps/ctrlProp871.xml" ContentType="application/vnd.ms-excel.controlproperties+xml"/>
  <Override PartName="/xl/ctrlProps/ctrlProp872.xml" ContentType="application/vnd.ms-excel.controlproperties+xml"/>
  <Override PartName="/xl/ctrlProps/ctrlProp873.xml" ContentType="application/vnd.ms-excel.controlproperties+xml"/>
  <Override PartName="/xl/ctrlProps/ctrlProp874.xml" ContentType="application/vnd.ms-excel.controlproperties+xml"/>
  <Override PartName="/xl/ctrlProps/ctrlProp875.xml" ContentType="application/vnd.ms-excel.controlproperties+xml"/>
  <Override PartName="/xl/ctrlProps/ctrlProp876.xml" ContentType="application/vnd.ms-excel.controlproperties+xml"/>
  <Override PartName="/xl/ctrlProps/ctrlProp877.xml" ContentType="application/vnd.ms-excel.controlproperties+xml"/>
  <Override PartName="/xl/ctrlProps/ctrlProp878.xml" ContentType="application/vnd.ms-excel.controlproperties+xml"/>
  <Override PartName="/xl/ctrlProps/ctrlProp879.xml" ContentType="application/vnd.ms-excel.controlproperties+xml"/>
  <Override PartName="/xl/ctrlProps/ctrlProp880.xml" ContentType="application/vnd.ms-excel.controlproperties+xml"/>
  <Override PartName="/xl/ctrlProps/ctrlProp881.xml" ContentType="application/vnd.ms-excel.controlproperties+xml"/>
  <Override PartName="/xl/ctrlProps/ctrlProp882.xml" ContentType="application/vnd.ms-excel.controlproperties+xml"/>
  <Override PartName="/xl/ctrlProps/ctrlProp883.xml" ContentType="application/vnd.ms-excel.controlproperties+xml"/>
  <Override PartName="/xl/ctrlProps/ctrlProp884.xml" ContentType="application/vnd.ms-excel.controlproperties+xml"/>
  <Override PartName="/xl/ctrlProps/ctrlProp885.xml" ContentType="application/vnd.ms-excel.controlproperties+xml"/>
  <Override PartName="/xl/ctrlProps/ctrlProp886.xml" ContentType="application/vnd.ms-excel.controlproperties+xml"/>
  <Override PartName="/xl/ctrlProps/ctrlProp887.xml" ContentType="application/vnd.ms-excel.controlproperties+xml"/>
  <Override PartName="/xl/ctrlProps/ctrlProp888.xml" ContentType="application/vnd.ms-excel.controlproperties+xml"/>
  <Override PartName="/xl/ctrlProps/ctrlProp889.xml" ContentType="application/vnd.ms-excel.controlproperties+xml"/>
  <Override PartName="/xl/ctrlProps/ctrlProp890.xml" ContentType="application/vnd.ms-excel.controlproperties+xml"/>
  <Override PartName="/xl/ctrlProps/ctrlProp891.xml" ContentType="application/vnd.ms-excel.controlproperties+xml"/>
  <Override PartName="/xl/ctrlProps/ctrlProp892.xml" ContentType="application/vnd.ms-excel.controlproperties+xml"/>
  <Override PartName="/xl/ctrlProps/ctrlProp893.xml" ContentType="application/vnd.ms-excel.controlproperties+xml"/>
  <Override PartName="/xl/ctrlProps/ctrlProp894.xml" ContentType="application/vnd.ms-excel.controlproperties+xml"/>
  <Override PartName="/xl/ctrlProps/ctrlProp895.xml" ContentType="application/vnd.ms-excel.controlproperties+xml"/>
  <Override PartName="/xl/ctrlProps/ctrlProp896.xml" ContentType="application/vnd.ms-excel.controlproperties+xml"/>
  <Override PartName="/xl/ctrlProps/ctrlProp897.xml" ContentType="application/vnd.ms-excel.controlproperties+xml"/>
  <Override PartName="/xl/ctrlProps/ctrlProp898.xml" ContentType="application/vnd.ms-excel.controlproperties+xml"/>
  <Override PartName="/xl/ctrlProps/ctrlProp899.xml" ContentType="application/vnd.ms-excel.controlproperties+xml"/>
  <Override PartName="/xl/ctrlProps/ctrlProp900.xml" ContentType="application/vnd.ms-excel.controlproperties+xml"/>
  <Override PartName="/xl/ctrlProps/ctrlProp901.xml" ContentType="application/vnd.ms-excel.controlproperties+xml"/>
  <Override PartName="/xl/ctrlProps/ctrlProp902.xml" ContentType="application/vnd.ms-excel.controlproperties+xml"/>
  <Override PartName="/xl/ctrlProps/ctrlProp903.xml" ContentType="application/vnd.ms-excel.controlproperties+xml"/>
  <Override PartName="/xl/ctrlProps/ctrlProp904.xml" ContentType="application/vnd.ms-excel.controlproperties+xml"/>
  <Override PartName="/xl/ctrlProps/ctrlProp905.xml" ContentType="application/vnd.ms-excel.controlproperties+xml"/>
  <Override PartName="/xl/ctrlProps/ctrlProp906.xml" ContentType="application/vnd.ms-excel.controlproperties+xml"/>
  <Override PartName="/xl/ctrlProps/ctrlProp907.xml" ContentType="application/vnd.ms-excel.controlproperties+xml"/>
  <Override PartName="/xl/ctrlProps/ctrlProp908.xml" ContentType="application/vnd.ms-excel.controlproperties+xml"/>
  <Override PartName="/xl/ctrlProps/ctrlProp909.xml" ContentType="application/vnd.ms-excel.controlproperties+xml"/>
  <Override PartName="/xl/ctrlProps/ctrlProp910.xml" ContentType="application/vnd.ms-excel.controlproperties+xml"/>
  <Override PartName="/xl/ctrlProps/ctrlProp911.xml" ContentType="application/vnd.ms-excel.controlproperties+xml"/>
  <Override PartName="/xl/ctrlProps/ctrlProp912.xml" ContentType="application/vnd.ms-excel.controlproperties+xml"/>
  <Override PartName="/xl/ctrlProps/ctrlProp913.xml" ContentType="application/vnd.ms-excel.controlproperties+xml"/>
  <Override PartName="/xl/ctrlProps/ctrlProp914.xml" ContentType="application/vnd.ms-excel.controlproperties+xml"/>
  <Override PartName="/xl/ctrlProps/ctrlProp915.xml" ContentType="application/vnd.ms-excel.controlproperties+xml"/>
  <Override PartName="/xl/ctrlProps/ctrlProp916.xml" ContentType="application/vnd.ms-excel.controlproperties+xml"/>
  <Override PartName="/xl/ctrlProps/ctrlProp917.xml" ContentType="application/vnd.ms-excel.controlproperties+xml"/>
  <Override PartName="/xl/ctrlProps/ctrlProp918.xml" ContentType="application/vnd.ms-excel.controlproperties+xml"/>
  <Override PartName="/xl/ctrlProps/ctrlProp919.xml" ContentType="application/vnd.ms-excel.controlproperties+xml"/>
  <Override PartName="/xl/ctrlProps/ctrlProp920.xml" ContentType="application/vnd.ms-excel.controlproperties+xml"/>
  <Override PartName="/xl/ctrlProps/ctrlProp921.xml" ContentType="application/vnd.ms-excel.controlproperties+xml"/>
  <Override PartName="/xl/ctrlProps/ctrlProp922.xml" ContentType="application/vnd.ms-excel.controlproperties+xml"/>
  <Override PartName="/xl/ctrlProps/ctrlProp923.xml" ContentType="application/vnd.ms-excel.controlproperties+xml"/>
  <Override PartName="/xl/ctrlProps/ctrlProp924.xml" ContentType="application/vnd.ms-excel.controlproperties+xml"/>
  <Override PartName="/xl/ctrlProps/ctrlProp925.xml" ContentType="application/vnd.ms-excel.controlproperties+xml"/>
  <Override PartName="/xl/ctrlProps/ctrlProp926.xml" ContentType="application/vnd.ms-excel.controlproperties+xml"/>
  <Override PartName="/xl/ctrlProps/ctrlProp927.xml" ContentType="application/vnd.ms-excel.controlproperties+xml"/>
  <Override PartName="/xl/ctrlProps/ctrlProp928.xml" ContentType="application/vnd.ms-excel.controlproperties+xml"/>
  <Override PartName="/xl/ctrlProps/ctrlProp929.xml" ContentType="application/vnd.ms-excel.controlproperties+xml"/>
  <Override PartName="/xl/ctrlProps/ctrlProp930.xml" ContentType="application/vnd.ms-excel.controlproperties+xml"/>
  <Override PartName="/xl/ctrlProps/ctrlProp931.xml" ContentType="application/vnd.ms-excel.controlproperties+xml"/>
  <Override PartName="/xl/ctrlProps/ctrlProp932.xml" ContentType="application/vnd.ms-excel.controlproperties+xml"/>
  <Override PartName="/xl/ctrlProps/ctrlProp933.xml" ContentType="application/vnd.ms-excel.controlproperties+xml"/>
  <Override PartName="/xl/ctrlProps/ctrlProp934.xml" ContentType="application/vnd.ms-excel.controlproperties+xml"/>
  <Override PartName="/xl/ctrlProps/ctrlProp935.xml" ContentType="application/vnd.ms-excel.controlproperties+xml"/>
  <Override PartName="/xl/ctrlProps/ctrlProp936.xml" ContentType="application/vnd.ms-excel.controlproperties+xml"/>
  <Override PartName="/xl/ctrlProps/ctrlProp937.xml" ContentType="application/vnd.ms-excel.controlproperties+xml"/>
  <Override PartName="/xl/ctrlProps/ctrlProp938.xml" ContentType="application/vnd.ms-excel.controlproperties+xml"/>
  <Override PartName="/xl/ctrlProps/ctrlProp939.xml" ContentType="application/vnd.ms-excel.controlproperties+xml"/>
  <Override PartName="/xl/ctrlProps/ctrlProp940.xml" ContentType="application/vnd.ms-excel.controlproperties+xml"/>
  <Override PartName="/xl/ctrlProps/ctrlProp941.xml" ContentType="application/vnd.ms-excel.controlproperties+xml"/>
  <Override PartName="/xl/ctrlProps/ctrlProp942.xml" ContentType="application/vnd.ms-excel.controlproperties+xml"/>
  <Override PartName="/xl/ctrlProps/ctrlProp943.xml" ContentType="application/vnd.ms-excel.controlproperties+xml"/>
  <Override PartName="/xl/ctrlProps/ctrlProp944.xml" ContentType="application/vnd.ms-excel.controlproperties+xml"/>
  <Override PartName="/xl/ctrlProps/ctrlProp945.xml" ContentType="application/vnd.ms-excel.controlproperties+xml"/>
  <Override PartName="/xl/ctrlProps/ctrlProp946.xml" ContentType="application/vnd.ms-excel.controlproperties+xml"/>
  <Override PartName="/xl/ctrlProps/ctrlProp947.xml" ContentType="application/vnd.ms-excel.controlproperties+xml"/>
  <Override PartName="/xl/ctrlProps/ctrlProp948.xml" ContentType="application/vnd.ms-excel.controlproperties+xml"/>
  <Override PartName="/xl/ctrlProps/ctrlProp949.xml" ContentType="application/vnd.ms-excel.controlproperties+xml"/>
  <Override PartName="/xl/ctrlProps/ctrlProp950.xml" ContentType="application/vnd.ms-excel.controlproperties+xml"/>
  <Override PartName="/xl/ctrlProps/ctrlProp951.xml" ContentType="application/vnd.ms-excel.controlproperties+xml"/>
  <Override PartName="/xl/ctrlProps/ctrlProp952.xml" ContentType="application/vnd.ms-excel.controlproperties+xml"/>
  <Override PartName="/xl/ctrlProps/ctrlProp953.xml" ContentType="application/vnd.ms-excel.controlproperties+xml"/>
  <Override PartName="/xl/ctrlProps/ctrlProp954.xml" ContentType="application/vnd.ms-excel.controlproperties+xml"/>
  <Override PartName="/xl/ctrlProps/ctrlProp955.xml" ContentType="application/vnd.ms-excel.controlproperties+xml"/>
  <Override PartName="/xl/ctrlProps/ctrlProp956.xml" ContentType="application/vnd.ms-excel.controlproperties+xml"/>
  <Override PartName="/xl/ctrlProps/ctrlProp957.xml" ContentType="application/vnd.ms-excel.controlproperties+xml"/>
  <Override PartName="/xl/ctrlProps/ctrlProp958.xml" ContentType="application/vnd.ms-excel.controlproperties+xml"/>
  <Override PartName="/xl/ctrlProps/ctrlProp959.xml" ContentType="application/vnd.ms-excel.controlproperties+xml"/>
  <Override PartName="/xl/ctrlProps/ctrlProp960.xml" ContentType="application/vnd.ms-excel.controlproperties+xml"/>
  <Override PartName="/xl/ctrlProps/ctrlProp961.xml" ContentType="application/vnd.ms-excel.controlproperties+xml"/>
  <Override PartName="/xl/ctrlProps/ctrlProp962.xml" ContentType="application/vnd.ms-excel.controlproperties+xml"/>
  <Override PartName="/xl/ctrlProps/ctrlProp963.xml" ContentType="application/vnd.ms-excel.controlproperties+xml"/>
  <Override PartName="/xl/ctrlProps/ctrlProp964.xml" ContentType="application/vnd.ms-excel.controlproperties+xml"/>
  <Override PartName="/xl/ctrlProps/ctrlProp965.xml" ContentType="application/vnd.ms-excel.controlproperties+xml"/>
  <Override PartName="/xl/ctrlProps/ctrlProp966.xml" ContentType="application/vnd.ms-excel.controlproperties+xml"/>
  <Override PartName="/xl/ctrlProps/ctrlProp967.xml" ContentType="application/vnd.ms-excel.controlproperties+xml"/>
  <Override PartName="/xl/ctrlProps/ctrlProp968.xml" ContentType="application/vnd.ms-excel.controlproperties+xml"/>
  <Override PartName="/xl/ctrlProps/ctrlProp969.xml" ContentType="application/vnd.ms-excel.controlproperties+xml"/>
  <Override PartName="/xl/ctrlProps/ctrlProp970.xml" ContentType="application/vnd.ms-excel.controlproperties+xml"/>
  <Override PartName="/xl/ctrlProps/ctrlProp971.xml" ContentType="application/vnd.ms-excel.controlproperties+xml"/>
  <Override PartName="/xl/ctrlProps/ctrlProp972.xml" ContentType="application/vnd.ms-excel.controlproperties+xml"/>
  <Override PartName="/xl/ctrlProps/ctrlProp973.xml" ContentType="application/vnd.ms-excel.controlproperties+xml"/>
  <Override PartName="/xl/ctrlProps/ctrlProp974.xml" ContentType="application/vnd.ms-excel.controlproperties+xml"/>
  <Override PartName="/xl/ctrlProps/ctrlProp975.xml" ContentType="application/vnd.ms-excel.controlproperties+xml"/>
  <Override PartName="/xl/ctrlProps/ctrlProp976.xml" ContentType="application/vnd.ms-excel.controlproperties+xml"/>
  <Override PartName="/xl/ctrlProps/ctrlProp977.xml" ContentType="application/vnd.ms-excel.controlproperties+xml"/>
  <Override PartName="/xl/ctrlProps/ctrlProp978.xml" ContentType="application/vnd.ms-excel.controlproperties+xml"/>
  <Override PartName="/xl/ctrlProps/ctrlProp979.xml" ContentType="application/vnd.ms-excel.controlproperties+xml"/>
  <Override PartName="/xl/ctrlProps/ctrlProp980.xml" ContentType="application/vnd.ms-excel.controlproperties+xml"/>
  <Override PartName="/xl/ctrlProps/ctrlProp981.xml" ContentType="application/vnd.ms-excel.controlproperties+xml"/>
  <Override PartName="/xl/ctrlProps/ctrlProp982.xml" ContentType="application/vnd.ms-excel.controlproperties+xml"/>
  <Override PartName="/xl/ctrlProps/ctrlProp983.xml" ContentType="application/vnd.ms-excel.controlproperties+xml"/>
  <Override PartName="/xl/ctrlProps/ctrlProp984.xml" ContentType="application/vnd.ms-excel.controlproperties+xml"/>
  <Override PartName="/xl/ctrlProps/ctrlProp985.xml" ContentType="application/vnd.ms-excel.controlproperties+xml"/>
  <Override PartName="/xl/ctrlProps/ctrlProp986.xml" ContentType="application/vnd.ms-excel.controlproperties+xml"/>
  <Override PartName="/xl/ctrlProps/ctrlProp987.xml" ContentType="application/vnd.ms-excel.controlproperties+xml"/>
  <Override PartName="/xl/ctrlProps/ctrlProp988.xml" ContentType="application/vnd.ms-excel.controlproperties+xml"/>
  <Override PartName="/xl/ctrlProps/ctrlProp989.xml" ContentType="application/vnd.ms-excel.controlproperties+xml"/>
  <Override PartName="/xl/ctrlProps/ctrlProp990.xml" ContentType="application/vnd.ms-excel.controlproperties+xml"/>
  <Override PartName="/xl/ctrlProps/ctrlProp991.xml" ContentType="application/vnd.ms-excel.controlproperties+xml"/>
  <Override PartName="/xl/ctrlProps/ctrlProp992.xml" ContentType="application/vnd.ms-excel.controlproperties+xml"/>
  <Override PartName="/xl/ctrlProps/ctrlProp993.xml" ContentType="application/vnd.ms-excel.controlproperties+xml"/>
  <Override PartName="/xl/ctrlProps/ctrlProp994.xml" ContentType="application/vnd.ms-excel.controlproperties+xml"/>
  <Override PartName="/xl/ctrlProps/ctrlProp995.xml" ContentType="application/vnd.ms-excel.controlproperties+xml"/>
  <Override PartName="/xl/ctrlProps/ctrlProp996.xml" ContentType="application/vnd.ms-excel.controlproperties+xml"/>
  <Override PartName="/xl/ctrlProps/ctrlProp997.xml" ContentType="application/vnd.ms-excel.controlproperties+xml"/>
  <Override PartName="/xl/ctrlProps/ctrlProp998.xml" ContentType="application/vnd.ms-excel.controlproperties+xml"/>
  <Override PartName="/xl/ctrlProps/ctrlProp999.xml" ContentType="application/vnd.ms-excel.controlproperties+xml"/>
  <Override PartName="/xl/ctrlProps/ctrlProp1000.xml" ContentType="application/vnd.ms-excel.controlproperties+xml"/>
  <Override PartName="/xl/ctrlProps/ctrlProp1001.xml" ContentType="application/vnd.ms-excel.controlproperties+xml"/>
  <Override PartName="/xl/ctrlProps/ctrlProp1002.xml" ContentType="application/vnd.ms-excel.controlproperties+xml"/>
  <Override PartName="/xl/ctrlProps/ctrlProp1003.xml" ContentType="application/vnd.ms-excel.controlproperties+xml"/>
  <Override PartName="/xl/ctrlProps/ctrlProp1004.xml" ContentType="application/vnd.ms-excel.controlproperties+xml"/>
  <Override PartName="/xl/ctrlProps/ctrlProp1005.xml" ContentType="application/vnd.ms-excel.controlproperties+xml"/>
  <Override PartName="/xl/ctrlProps/ctrlProp1006.xml" ContentType="application/vnd.ms-excel.controlproperties+xml"/>
  <Override PartName="/xl/ctrlProps/ctrlProp1007.xml" ContentType="application/vnd.ms-excel.controlproperties+xml"/>
  <Override PartName="/xl/ctrlProps/ctrlProp1008.xml" ContentType="application/vnd.ms-excel.controlproperties+xml"/>
  <Override PartName="/xl/ctrlProps/ctrlProp1009.xml" ContentType="application/vnd.ms-excel.controlproperties+xml"/>
  <Override PartName="/xl/ctrlProps/ctrlProp1010.xml" ContentType="application/vnd.ms-excel.controlproperties+xml"/>
  <Override PartName="/xl/ctrlProps/ctrlProp1011.xml" ContentType="application/vnd.ms-excel.controlproperties+xml"/>
  <Override PartName="/xl/ctrlProps/ctrlProp1012.xml" ContentType="application/vnd.ms-excel.controlproperties+xml"/>
  <Override PartName="/xl/ctrlProps/ctrlProp1013.xml" ContentType="application/vnd.ms-excel.controlproperties+xml"/>
  <Override PartName="/xl/ctrlProps/ctrlProp1014.xml" ContentType="application/vnd.ms-excel.controlproperties+xml"/>
  <Override PartName="/xl/ctrlProps/ctrlProp1015.xml" ContentType="application/vnd.ms-excel.controlproperties+xml"/>
  <Override PartName="/xl/ctrlProps/ctrlProp1016.xml" ContentType="application/vnd.ms-excel.controlproperties+xml"/>
  <Override PartName="/xl/ctrlProps/ctrlProp1017.xml" ContentType="application/vnd.ms-excel.controlproperties+xml"/>
  <Override PartName="/xl/ctrlProps/ctrlProp1018.xml" ContentType="application/vnd.ms-excel.controlproperties+xml"/>
  <Override PartName="/xl/ctrlProps/ctrlProp1019.xml" ContentType="application/vnd.ms-excel.controlproperties+xml"/>
  <Override PartName="/xl/ctrlProps/ctrlProp1020.xml" ContentType="application/vnd.ms-excel.controlproperties+xml"/>
  <Override PartName="/xl/ctrlProps/ctrlProp1021.xml" ContentType="application/vnd.ms-excel.controlproperties+xml"/>
  <Override PartName="/xl/ctrlProps/ctrlProp1022.xml" ContentType="application/vnd.ms-excel.controlproperties+xml"/>
  <Override PartName="/xl/ctrlProps/ctrlProp1023.xml" ContentType="application/vnd.ms-excel.controlproperties+xml"/>
  <Override PartName="/xl/ctrlProps/ctrlProp1024.xml" ContentType="application/vnd.ms-excel.controlproperties+xml"/>
  <Override PartName="/xl/ctrlProps/ctrlProp1025.xml" ContentType="application/vnd.ms-excel.controlproperties+xml"/>
  <Override PartName="/xl/ctrlProps/ctrlProp1026.xml" ContentType="application/vnd.ms-excel.controlproperties+xml"/>
  <Override PartName="/xl/ctrlProps/ctrlProp1027.xml" ContentType="application/vnd.ms-excel.controlproperties+xml"/>
  <Override PartName="/xl/ctrlProps/ctrlProp1028.xml" ContentType="application/vnd.ms-excel.controlproperties+xml"/>
  <Override PartName="/xl/ctrlProps/ctrlProp1029.xml" ContentType="application/vnd.ms-excel.controlproperties+xml"/>
  <Override PartName="/xl/ctrlProps/ctrlProp1030.xml" ContentType="application/vnd.ms-excel.controlproperties+xml"/>
  <Override PartName="/xl/ctrlProps/ctrlProp1031.xml" ContentType="application/vnd.ms-excel.controlproperties+xml"/>
  <Override PartName="/xl/ctrlProps/ctrlProp1032.xml" ContentType="application/vnd.ms-excel.controlproperties+xml"/>
  <Override PartName="/xl/ctrlProps/ctrlProp1033.xml" ContentType="application/vnd.ms-excel.controlproperties+xml"/>
  <Override PartName="/xl/ctrlProps/ctrlProp1034.xml" ContentType="application/vnd.ms-excel.controlproperties+xml"/>
  <Override PartName="/xl/ctrlProps/ctrlProp1035.xml" ContentType="application/vnd.ms-excel.controlproperties+xml"/>
  <Override PartName="/xl/ctrlProps/ctrlProp1036.xml" ContentType="application/vnd.ms-excel.controlproperties+xml"/>
  <Override PartName="/xl/ctrlProps/ctrlProp1037.xml" ContentType="application/vnd.ms-excel.controlproperties+xml"/>
  <Override PartName="/xl/ctrlProps/ctrlProp1038.xml" ContentType="application/vnd.ms-excel.controlproperties+xml"/>
  <Override PartName="/xl/ctrlProps/ctrlProp1039.xml" ContentType="application/vnd.ms-excel.controlproperties+xml"/>
  <Override PartName="/xl/ctrlProps/ctrlProp1040.xml" ContentType="application/vnd.ms-excel.controlproperties+xml"/>
  <Override PartName="/xl/ctrlProps/ctrlProp1041.xml" ContentType="application/vnd.ms-excel.controlproperties+xml"/>
  <Override PartName="/xl/ctrlProps/ctrlProp1042.xml" ContentType="application/vnd.ms-excel.controlproperties+xml"/>
  <Override PartName="/xl/ctrlProps/ctrlProp1043.xml" ContentType="application/vnd.ms-excel.controlproperties+xml"/>
  <Override PartName="/xl/ctrlProps/ctrlProp1044.xml" ContentType="application/vnd.ms-excel.controlproperties+xml"/>
  <Override PartName="/xl/ctrlProps/ctrlProp1045.xml" ContentType="application/vnd.ms-excel.controlproperties+xml"/>
  <Override PartName="/xl/ctrlProps/ctrlProp1046.xml" ContentType="application/vnd.ms-excel.controlproperties+xml"/>
  <Override PartName="/xl/ctrlProps/ctrlProp1047.xml" ContentType="application/vnd.ms-excel.controlproperties+xml"/>
  <Override PartName="/xl/ctrlProps/ctrlProp1048.xml" ContentType="application/vnd.ms-excel.controlproperties+xml"/>
  <Override PartName="/xl/ctrlProps/ctrlProp1049.xml" ContentType="application/vnd.ms-excel.controlproperties+xml"/>
  <Override PartName="/xl/ctrlProps/ctrlProp1050.xml" ContentType="application/vnd.ms-excel.controlproperties+xml"/>
  <Override PartName="/xl/ctrlProps/ctrlProp1051.xml" ContentType="application/vnd.ms-excel.controlproperties+xml"/>
  <Override PartName="/xl/ctrlProps/ctrlProp1052.xml" ContentType="application/vnd.ms-excel.controlproperties+xml"/>
  <Override PartName="/xl/ctrlProps/ctrlProp1053.xml" ContentType="application/vnd.ms-excel.controlproperties+xml"/>
  <Override PartName="/xl/ctrlProps/ctrlProp1054.xml" ContentType="application/vnd.ms-excel.controlproperties+xml"/>
  <Override PartName="/xl/ctrlProps/ctrlProp1055.xml" ContentType="application/vnd.ms-excel.controlproperties+xml"/>
  <Override PartName="/xl/ctrlProps/ctrlProp1056.xml" ContentType="application/vnd.ms-excel.controlproperties+xml"/>
  <Override PartName="/xl/ctrlProps/ctrlProp1057.xml" ContentType="application/vnd.ms-excel.controlproperties+xml"/>
  <Override PartName="/xl/ctrlProps/ctrlProp1058.xml" ContentType="application/vnd.ms-excel.controlproperties+xml"/>
  <Override PartName="/xl/ctrlProps/ctrlProp1059.xml" ContentType="application/vnd.ms-excel.controlproperties+xml"/>
  <Override PartName="/xl/ctrlProps/ctrlProp1060.xml" ContentType="application/vnd.ms-excel.controlproperties+xml"/>
  <Override PartName="/xl/ctrlProps/ctrlProp1061.xml" ContentType="application/vnd.ms-excel.controlproperties+xml"/>
  <Override PartName="/xl/ctrlProps/ctrlProp1062.xml" ContentType="application/vnd.ms-excel.controlproperties+xml"/>
  <Override PartName="/xl/ctrlProps/ctrlProp1063.xml" ContentType="application/vnd.ms-excel.controlproperties+xml"/>
  <Override PartName="/xl/ctrlProps/ctrlProp1064.xml" ContentType="application/vnd.ms-excel.controlproperties+xml"/>
  <Override PartName="/xl/ctrlProps/ctrlProp1065.xml" ContentType="application/vnd.ms-excel.controlproperties+xml"/>
  <Override PartName="/xl/ctrlProps/ctrlProp1066.xml" ContentType="application/vnd.ms-excel.controlproperties+xml"/>
  <Override PartName="/xl/ctrlProps/ctrlProp1067.xml" ContentType="application/vnd.ms-excel.controlproperties+xml"/>
  <Override PartName="/xl/ctrlProps/ctrlProp1068.xml" ContentType="application/vnd.ms-excel.controlproperties+xml"/>
  <Override PartName="/xl/ctrlProps/ctrlProp1069.xml" ContentType="application/vnd.ms-excel.controlproperties+xml"/>
  <Override PartName="/xl/ctrlProps/ctrlProp1070.xml" ContentType="application/vnd.ms-excel.controlproperties+xml"/>
  <Override PartName="/xl/ctrlProps/ctrlProp1071.xml" ContentType="application/vnd.ms-excel.controlproperties+xml"/>
  <Override PartName="/xl/ctrlProps/ctrlProp1072.xml" ContentType="application/vnd.ms-excel.controlproperties+xml"/>
  <Override PartName="/xl/ctrlProps/ctrlProp1073.xml" ContentType="application/vnd.ms-excel.controlproperties+xml"/>
  <Override PartName="/xl/ctrlProps/ctrlProp1074.xml" ContentType="application/vnd.ms-excel.controlproperties+xml"/>
  <Override PartName="/xl/ctrlProps/ctrlProp1075.xml" ContentType="application/vnd.ms-excel.controlproperties+xml"/>
  <Override PartName="/xl/ctrlProps/ctrlProp1076.xml" ContentType="application/vnd.ms-excel.controlproperties+xml"/>
  <Override PartName="/xl/ctrlProps/ctrlProp1077.xml" ContentType="application/vnd.ms-excel.controlproperties+xml"/>
  <Override PartName="/xl/ctrlProps/ctrlProp1078.xml" ContentType="application/vnd.ms-excel.controlproperties+xml"/>
  <Override PartName="/xl/ctrlProps/ctrlProp1079.xml" ContentType="application/vnd.ms-excel.controlproperties+xml"/>
  <Override PartName="/xl/ctrlProps/ctrlProp1080.xml" ContentType="application/vnd.ms-excel.controlproperties+xml"/>
  <Override PartName="/xl/ctrlProps/ctrlProp1081.xml" ContentType="application/vnd.ms-excel.controlproperties+xml"/>
  <Override PartName="/xl/ctrlProps/ctrlProp1082.xml" ContentType="application/vnd.ms-excel.controlproperties+xml"/>
  <Override PartName="/xl/ctrlProps/ctrlProp1083.xml" ContentType="application/vnd.ms-excel.controlproperties+xml"/>
  <Override PartName="/xl/ctrlProps/ctrlProp1084.xml" ContentType="application/vnd.ms-excel.controlproperties+xml"/>
  <Override PartName="/xl/ctrlProps/ctrlProp1085.xml" ContentType="application/vnd.ms-excel.controlproperties+xml"/>
  <Override PartName="/xl/drawings/drawing9.xml" ContentType="application/vnd.openxmlformats-officedocument.drawing+xml"/>
  <Override PartName="/xl/ctrlProps/ctrlProp1086.xml" ContentType="application/vnd.ms-excel.controlproperties+xml"/>
  <Override PartName="/xl/ctrlProps/ctrlProp1087.xml" ContentType="application/vnd.ms-excel.controlproperties+xml"/>
  <Override PartName="/xl/ctrlProps/ctrlProp1088.xml" ContentType="application/vnd.ms-excel.controlproperties+xml"/>
  <Override PartName="/xl/ctrlProps/ctrlProp1089.xml" ContentType="application/vnd.ms-excel.controlproperties+xml"/>
  <Override PartName="/xl/ctrlProps/ctrlProp1090.xml" ContentType="application/vnd.ms-excel.controlproperties+xml"/>
  <Override PartName="/xl/ctrlProps/ctrlProp1091.xml" ContentType="application/vnd.ms-excel.controlproperties+xml"/>
  <Override PartName="/xl/ctrlProps/ctrlProp1092.xml" ContentType="application/vnd.ms-excel.controlproperties+xml"/>
  <Override PartName="/xl/ctrlProps/ctrlProp1093.xml" ContentType="application/vnd.ms-excel.controlproperties+xml"/>
  <Override PartName="/xl/ctrlProps/ctrlProp1094.xml" ContentType="application/vnd.ms-excel.controlproperties+xml"/>
  <Override PartName="/xl/ctrlProps/ctrlProp1095.xml" ContentType="application/vnd.ms-excel.controlproperties+xml"/>
  <Override PartName="/xl/ctrlProps/ctrlProp1096.xml" ContentType="application/vnd.ms-excel.controlproperties+xml"/>
  <Override PartName="/xl/ctrlProps/ctrlProp1097.xml" ContentType="application/vnd.ms-excel.controlproperties+xml"/>
  <Override PartName="/xl/ctrlProps/ctrlProp1098.xml" ContentType="application/vnd.ms-excel.controlproperties+xml"/>
  <Override PartName="/xl/ctrlProps/ctrlProp1099.xml" ContentType="application/vnd.ms-excel.controlproperties+xml"/>
  <Override PartName="/xl/ctrlProps/ctrlProp1100.xml" ContentType="application/vnd.ms-excel.controlproperties+xml"/>
  <Override PartName="/xl/ctrlProps/ctrlProp1101.xml" ContentType="application/vnd.ms-excel.controlproperties+xml"/>
  <Override PartName="/xl/ctrlProps/ctrlProp1102.xml" ContentType="application/vnd.ms-excel.controlproperties+xml"/>
  <Override PartName="/xl/ctrlProps/ctrlProp1103.xml" ContentType="application/vnd.ms-excel.controlproperties+xml"/>
  <Override PartName="/xl/ctrlProps/ctrlProp1104.xml" ContentType="application/vnd.ms-excel.controlproperties+xml"/>
  <Override PartName="/xl/ctrlProps/ctrlProp1105.xml" ContentType="application/vnd.ms-excel.controlproperties+xml"/>
  <Override PartName="/xl/ctrlProps/ctrlProp1106.xml" ContentType="application/vnd.ms-excel.controlproperties+xml"/>
  <Override PartName="/xl/ctrlProps/ctrlProp1107.xml" ContentType="application/vnd.ms-excel.controlproperties+xml"/>
  <Override PartName="/xl/ctrlProps/ctrlProp1108.xml" ContentType="application/vnd.ms-excel.controlproperties+xml"/>
  <Override PartName="/xl/ctrlProps/ctrlProp1109.xml" ContentType="application/vnd.ms-excel.controlproperties+xml"/>
  <Override PartName="/xl/ctrlProps/ctrlProp1110.xml" ContentType="application/vnd.ms-excel.controlproperties+xml"/>
  <Override PartName="/xl/ctrlProps/ctrlProp1111.xml" ContentType="application/vnd.ms-excel.controlproperties+xml"/>
  <Override PartName="/xl/ctrlProps/ctrlProp1112.xml" ContentType="application/vnd.ms-excel.controlproperties+xml"/>
  <Override PartName="/xl/ctrlProps/ctrlProp1113.xml" ContentType="application/vnd.ms-excel.controlproperties+xml"/>
  <Override PartName="/xl/ctrlProps/ctrlProp1114.xml" ContentType="application/vnd.ms-excel.controlproperties+xml"/>
  <Override PartName="/xl/ctrlProps/ctrlProp1115.xml" ContentType="application/vnd.ms-excel.controlproperties+xml"/>
  <Override PartName="/xl/ctrlProps/ctrlProp1116.xml" ContentType="application/vnd.ms-excel.controlproperties+xml"/>
  <Override PartName="/xl/ctrlProps/ctrlProp1117.xml" ContentType="application/vnd.ms-excel.controlproperties+xml"/>
  <Override PartName="/xl/ctrlProps/ctrlProp1118.xml" ContentType="application/vnd.ms-excel.controlproperties+xml"/>
  <Override PartName="/xl/ctrlProps/ctrlProp1119.xml" ContentType="application/vnd.ms-excel.controlproperties+xml"/>
  <Override PartName="/xl/ctrlProps/ctrlProp1120.xml" ContentType="application/vnd.ms-excel.controlproperties+xml"/>
  <Override PartName="/xl/ctrlProps/ctrlProp1121.xml" ContentType="application/vnd.ms-excel.controlproperties+xml"/>
  <Override PartName="/xl/ctrlProps/ctrlProp1122.xml" ContentType="application/vnd.ms-excel.controlproperties+xml"/>
  <Override PartName="/xl/ctrlProps/ctrlProp1123.xml" ContentType="application/vnd.ms-excel.controlproperties+xml"/>
  <Override PartName="/xl/ctrlProps/ctrlProp1124.xml" ContentType="application/vnd.ms-excel.controlproperties+xml"/>
  <Override PartName="/xl/ctrlProps/ctrlProp1125.xml" ContentType="application/vnd.ms-excel.controlproperties+xml"/>
  <Override PartName="/xl/ctrlProps/ctrlProp1126.xml" ContentType="application/vnd.ms-excel.controlproperties+xml"/>
  <Override PartName="/xl/ctrlProps/ctrlProp1127.xml" ContentType="application/vnd.ms-excel.controlproperties+xml"/>
  <Override PartName="/xl/ctrlProps/ctrlProp1128.xml" ContentType="application/vnd.ms-excel.controlproperties+xml"/>
  <Override PartName="/xl/ctrlProps/ctrlProp1129.xml" ContentType="application/vnd.ms-excel.controlproperties+xml"/>
  <Override PartName="/xl/ctrlProps/ctrlProp1130.xml" ContentType="application/vnd.ms-excel.controlproperties+xml"/>
  <Override PartName="/xl/ctrlProps/ctrlProp1131.xml" ContentType="application/vnd.ms-excel.controlproperties+xml"/>
  <Override PartName="/xl/ctrlProps/ctrlProp1132.xml" ContentType="application/vnd.ms-excel.controlproperties+xml"/>
  <Override PartName="/xl/ctrlProps/ctrlProp1133.xml" ContentType="application/vnd.ms-excel.controlproperties+xml"/>
  <Override PartName="/xl/ctrlProps/ctrlProp1134.xml" ContentType="application/vnd.ms-excel.controlproperties+xml"/>
  <Override PartName="/xl/ctrlProps/ctrlProp1135.xml" ContentType="application/vnd.ms-excel.controlproperties+xml"/>
  <Override PartName="/xl/ctrlProps/ctrlProp1136.xml" ContentType="application/vnd.ms-excel.controlproperties+xml"/>
  <Override PartName="/xl/ctrlProps/ctrlProp1137.xml" ContentType="application/vnd.ms-excel.controlproperties+xml"/>
  <Override PartName="/xl/ctrlProps/ctrlProp1138.xml" ContentType="application/vnd.ms-excel.controlproperties+xml"/>
  <Override PartName="/xl/ctrlProps/ctrlProp1139.xml" ContentType="application/vnd.ms-excel.controlproperties+xml"/>
  <Override PartName="/xl/ctrlProps/ctrlProp1140.xml" ContentType="application/vnd.ms-excel.controlproperties+xml"/>
  <Override PartName="/xl/ctrlProps/ctrlProp1141.xml" ContentType="application/vnd.ms-excel.controlproperties+xml"/>
  <Override PartName="/xl/ctrlProps/ctrlProp1142.xml" ContentType="application/vnd.ms-excel.controlproperties+xml"/>
  <Override PartName="/xl/ctrlProps/ctrlProp1143.xml" ContentType="application/vnd.ms-excel.controlproperties+xml"/>
  <Override PartName="/xl/ctrlProps/ctrlProp1144.xml" ContentType="application/vnd.ms-excel.controlproperties+xml"/>
  <Override PartName="/xl/ctrlProps/ctrlProp1145.xml" ContentType="application/vnd.ms-excel.controlproperties+xml"/>
  <Override PartName="/xl/ctrlProps/ctrlProp1146.xml" ContentType="application/vnd.ms-excel.controlproperties+xml"/>
  <Override PartName="/xl/ctrlProps/ctrlProp1147.xml" ContentType="application/vnd.ms-excel.controlproperties+xml"/>
  <Override PartName="/xl/ctrlProps/ctrlProp1148.xml" ContentType="application/vnd.ms-excel.controlproperties+xml"/>
  <Override PartName="/xl/ctrlProps/ctrlProp1149.xml" ContentType="application/vnd.ms-excel.controlproperties+xml"/>
  <Override PartName="/xl/ctrlProps/ctrlProp1150.xml" ContentType="application/vnd.ms-excel.controlproperties+xml"/>
  <Override PartName="/xl/ctrlProps/ctrlProp1151.xml" ContentType="application/vnd.ms-excel.controlproperties+xml"/>
  <Override PartName="/xl/ctrlProps/ctrlProp1152.xml" ContentType="application/vnd.ms-excel.controlproperties+xml"/>
  <Override PartName="/xl/ctrlProps/ctrlProp1153.xml" ContentType="application/vnd.ms-excel.controlproperties+xml"/>
  <Override PartName="/xl/ctrlProps/ctrlProp1154.xml" ContentType="application/vnd.ms-excel.controlproperties+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showInkAnnotation="0" codeName="ThisWorkbook" defaultThemeVersion="124226"/>
  <mc:AlternateContent xmlns:mc="http://schemas.openxmlformats.org/markup-compatibility/2006">
    <mc:Choice Requires="x15">
      <x15ac:absPath xmlns:x15ac="http://schemas.microsoft.com/office/spreadsheetml/2010/11/ac" url="C:\Users\Steve\Documents\Excel Experts\Crest\Penetration Testing\Done\"/>
    </mc:Choice>
  </mc:AlternateContent>
  <xr:revisionPtr revIDLastSave="0" documentId="13_ncr:1_{EF2124A3-37FA-421F-862E-769BCAA67206}" xr6:coauthVersionLast="47" xr6:coauthVersionMax="47" xr10:uidLastSave="{00000000-0000-0000-0000-000000000000}"/>
  <bookViews>
    <workbookView xWindow="-120" yWindow="-120" windowWidth="29040" windowHeight="15840" tabRatio="879" xr2:uid="{00000000-000D-0000-FFFF-FFFF00000000}"/>
  </bookViews>
  <sheets>
    <sheet name="Introduction" sheetId="44" r:id="rId1"/>
    <sheet name="Guidelines" sheetId="45" r:id="rId2"/>
    <sheet name="Profile and Scope" sheetId="30" r:id="rId3"/>
    <sheet name="Targets" sheetId="43" r:id="rId4"/>
    <sheet name="Weightings" sheetId="34" r:id="rId5"/>
    <sheet name="Aggregated Results" sheetId="22" r:id="rId6"/>
    <sheet name="Assess A" sheetId="52" r:id="rId7"/>
    <sheet name="Assess B" sheetId="55" r:id="rId8"/>
    <sheet name="Assess C" sheetId="57" r:id="rId9"/>
    <sheet name="Results A" sheetId="35" r:id="rId10"/>
    <sheet name="Results B" sheetId="56" r:id="rId11"/>
    <sheet name="Results C" sheetId="58" r:id="rId12"/>
    <sheet name="References" sheetId="20" state="veryHidden" r:id="rId13"/>
    <sheet name="MMAT Ref" sheetId="21" state="veryHidden" r:id="rId14"/>
    <sheet name="Content" sheetId="53" state="veryHidden" r:id="rId15"/>
  </sheets>
  <definedNames>
    <definedName name="_xlnm._FilterDatabase" localSheetId="6" hidden="1">'Assess A'!$C$2:$C$102</definedName>
    <definedName name="_xlnm._FilterDatabase" localSheetId="7" hidden="1">'Assess B'!$C$2:$C$84</definedName>
    <definedName name="_xlnm._FilterDatabase" localSheetId="8" hidden="1">'Assess C'!$C$2:$C$88</definedName>
    <definedName name="_xlnm._FilterDatabase" localSheetId="14" hidden="1">Content!$O$2:$O$853</definedName>
    <definedName name="_xlnm._FilterDatabase" localSheetId="2" hidden="1">'Profile and Scope'!$C$1:$C$28</definedName>
    <definedName name="_xlnm._FilterDatabase" localSheetId="9" hidden="1">'Results A'!$C$2:$C$92</definedName>
    <definedName name="_xlnm._FilterDatabase" localSheetId="10" hidden="1">'Results B'!$C$2:$C$77</definedName>
    <definedName name="_xlnm._FilterDatabase" localSheetId="11" hidden="1">'Results C'!$Y$2:$Y$136</definedName>
    <definedName name="_xlnm._FilterDatabase" localSheetId="4" hidden="1">Weightings!$C$1:$C$484</definedName>
    <definedName name="Aggregated_Maturity_Levels">OFFSET('Aggregated Results'!$B$4,0,0,COUNTA('Aggregated Results'!$B:$B),8)</definedName>
    <definedName name="Assess_A_Reference">OFFSET('Assess A'!$A$8,0,0,COUNTA('Assess A'!$A:$A),40)</definedName>
    <definedName name="Assess_A_Reference_2">'Assess A'!$B$8:$AZ$1000</definedName>
    <definedName name="Assess_B_Reference">OFFSET('Assess B'!$A$8,0,0,COUNTA('Assess B'!$A:$A),40)</definedName>
    <definedName name="Assess_B_Reference_2">'Assess B'!$B$8:$AZ$1000</definedName>
    <definedName name="Assess_C_Reference">OFFSET('Assess C'!$A$8,0,0,COUNTA('Assess C'!$A:$A),40)</definedName>
    <definedName name="Assess_C_Reference_2">'Assess C'!$B$8:$AZ$1000</definedName>
    <definedName name="Content_Headings">Content!$W$2:$X$7</definedName>
    <definedName name="contentref">Content!$A:$AH</definedName>
    <definedName name="contentrefmockup">OFFSET(Content!$A$3,0,0,COUNTA(Content!$A:$A)-2,34)</definedName>
    <definedName name="Contents_Text">OFFSET(Content!$A$3,0,0,COUNTA(Content!$A:$A)-2,7)</definedName>
    <definedName name="detail_maturity_score">References!$B$4:$D$11</definedName>
    <definedName name="it_environment_responses">References!$F$4:$F$8</definedName>
    <definedName name="level_ref">Weightings!$R$4:$V$6</definedName>
    <definedName name="level_selection_ref">References!$H$4:$I$6</definedName>
    <definedName name="maturity_response_frame">References!$C$4:$C$11</definedName>
    <definedName name="MaturityLevelsTable">'Aggregated Results'!$AA$4:$AS$31</definedName>
    <definedName name="MaturityRatingsTable">'Aggregated Results'!$AA$34:$AS$61</definedName>
    <definedName name="MMAT_Header_Text">OFFSET('MMAT Ref'!$A$2,0,0,COUNTA('MMAT Ref'!$A:$A),6)</definedName>
    <definedName name="MMAT_Results">OFFSET('MMAT Ref'!$Q$2,0,0,COUNTA('MMAT Ref'!$Q:$Q)-1,3)</definedName>
    <definedName name="MMAT_Text_Ref">OFFSET('MMAT Ref'!$AB$2,0,0,COUNTA('MMAT Ref'!$AB:$AB),3)</definedName>
    <definedName name="_xlnm.Print_Area" localSheetId="5">'Aggregated Results'!$D$1:$W$36</definedName>
    <definedName name="_xlnm.Print_Area" localSheetId="6">'Assess A'!$E$1:$Q$102</definedName>
    <definedName name="_xlnm.Print_Area" localSheetId="7">'Assess B'!$E$1:$Q$84</definedName>
    <definedName name="_xlnm.Print_Area" localSheetId="8">'Assess C'!$E$1:$Q$88</definedName>
    <definedName name="_xlnm.Print_Area" localSheetId="1">Guidelines!$A$1:$M$84</definedName>
    <definedName name="_xlnm.Print_Area" localSheetId="0">Introduction!$A$1:$M$77</definedName>
    <definedName name="_xlnm.Print_Area" localSheetId="2">'Profile and Scope'!$D$1:$H$62</definedName>
    <definedName name="_xlnm.Print_Area" localSheetId="9">'Results A'!$E$1:$I$98</definedName>
    <definedName name="_xlnm.Print_Area" localSheetId="10">'Results B'!$E$1:$I$83</definedName>
    <definedName name="_xlnm.Print_Area" localSheetId="11">'Results C'!$E$1:$I$121</definedName>
    <definedName name="_xlnm.Print_Area" localSheetId="3">Targets!$D$1:$S$29</definedName>
    <definedName name="_xlnm.Print_Area" localSheetId="4">Weightings!$E$1:$M$510</definedName>
    <definedName name="profile_business_unit">'Profile and Scope'!$F$14</definedName>
    <definedName name="profile_date_of_assessment">'Profile and Scope'!$F$26</definedName>
    <definedName name="profile_internal_pt_coordinator">'Profile and Scope'!$F$8</definedName>
    <definedName name="profile_it_environment">'Profile and Scope'!$J$36</definedName>
    <definedName name="profile_name_of_organisation">'Profile and Scope'!$F$5</definedName>
    <definedName name="profile_pt_coordinator_role_or_position">'Profile and Scope'!$F$11</definedName>
    <definedName name="profile_scope_of_assessment">'Profile and Scope'!$J$30</definedName>
    <definedName name="profile_sector">'Profile and Scope'!$J$17</definedName>
    <definedName name="profile_size_of_business">'Profile and Scope'!$J$20</definedName>
    <definedName name="profile_type_of_business">'Profile and Scope'!$J$23</definedName>
    <definedName name="profile_type_of_software">'Profile and Scope'!$J$33</definedName>
    <definedName name="reponses_maximum_acceptable_objective">References!$N$4:$N$15</definedName>
    <definedName name="req_confidentiality_of_info_handled">'Profile and Scope'!$J$40</definedName>
    <definedName name="req_maximum_acceptable_objective">'Profile and Scope'!$J$58</definedName>
    <definedName name="req_maximum_outage_objective">'Profile and Scope'!$J$55</definedName>
    <definedName name="req_personal_data_handled">'Profile and Scope'!$J$43</definedName>
    <definedName name="req_possible_availability_impact">'Profile and Scope'!$J$61</definedName>
    <definedName name="req_possible_confidentiality_impact">'Profile and Scope'!$J$46</definedName>
    <definedName name="req_possible_impact">'Profile and Scope'!$J$46</definedName>
    <definedName name="req_possible_integrity_impact">'Profile and Scope'!$J$52</definedName>
    <definedName name="req_reliance_data_integrity">'Profile and Scope'!$J$49</definedName>
    <definedName name="responses_confidentiality_of_info_handled">References!$P$4:$P$8</definedName>
    <definedName name="responses_maximum_outage_objective">References!$R$4:$R$16</definedName>
    <definedName name="responses_personal_data_handled">References!$T$4:$T$7</definedName>
    <definedName name="responses_possible_impact">References!$V$4:$V$9</definedName>
    <definedName name="responses_reliance_data_integrity">References!$X$4:$X$9</definedName>
    <definedName name="Results_A_Reference">'Results A'!$B$8:$Z$924</definedName>
    <definedName name="Results_B_Reference">'Results B'!$B$8:$Z$894</definedName>
    <definedName name="Results_C_Reference">'Results C'!$B$8:$Z$1000</definedName>
    <definedName name="scope_responses">References!$Z$4:$Z$11</definedName>
    <definedName name="sector_responses">References!$AB$4:$AB$30</definedName>
    <definedName name="SIDfullarray">References!$K$4:$L$6</definedName>
    <definedName name="size_of_business_responses">References!$AD$4:$AD$8</definedName>
    <definedName name="targets_lookup">Targets!$B$4:$F$28</definedName>
    <definedName name="textref">'MMAT Ref'!$AB:$AD</definedName>
    <definedName name="Tool_Name">Introduction!$D$2</definedName>
    <definedName name="type_of_business_responses">References!$AF$4:$AF$9</definedName>
    <definedName name="type_of_software_responses">References!$AH$4:$AH$8</definedName>
    <definedName name="weighting_response_reverse">References!$AL$4:$AM$8</definedName>
    <definedName name="weighting_responses">References!$AJ$4:$AJ$8</definedName>
    <definedName name="Weightings_Assessments">OFFSET(Weightings!$A$8,0,0,COUNTA(Weightings!$A:$A),26)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 i="22" l="1"/>
  <c r="I133" i="58" l="1"/>
  <c r="I130" i="58"/>
  <c r="I125" i="58"/>
  <c r="I122" i="58"/>
  <c r="I121" i="58"/>
  <c r="I115" i="58"/>
  <c r="I112" i="58"/>
  <c r="I107" i="58"/>
  <c r="I105" i="58"/>
  <c r="I104" i="58"/>
  <c r="I103" i="58"/>
  <c r="I102" i="58"/>
  <c r="I101" i="58"/>
  <c r="I100" i="58"/>
  <c r="I98" i="58"/>
  <c r="I96" i="58"/>
  <c r="I95" i="58"/>
  <c r="I94" i="58"/>
  <c r="I93" i="58"/>
  <c r="I92" i="58"/>
  <c r="I91" i="58"/>
  <c r="I90" i="58"/>
  <c r="I89" i="58"/>
  <c r="I88" i="58"/>
  <c r="I87" i="58"/>
  <c r="I86" i="58"/>
  <c r="I85" i="58"/>
  <c r="I84" i="58"/>
  <c r="I83" i="58"/>
  <c r="I82" i="58"/>
  <c r="I81" i="58"/>
  <c r="I80" i="58"/>
  <c r="I79" i="58"/>
  <c r="I78" i="58"/>
  <c r="I77" i="58"/>
  <c r="I76" i="58"/>
  <c r="I75" i="58"/>
  <c r="I74" i="58"/>
  <c r="I73" i="58"/>
  <c r="I72" i="58"/>
  <c r="I70" i="58"/>
  <c r="I68" i="58"/>
  <c r="I67" i="58"/>
  <c r="I66" i="58"/>
  <c r="I65" i="58"/>
  <c r="I64" i="58"/>
  <c r="I63" i="58"/>
  <c r="I62" i="58"/>
  <c r="I61" i="58"/>
  <c r="I60" i="58"/>
  <c r="I59" i="58"/>
  <c r="I57" i="58"/>
  <c r="I56" i="58"/>
  <c r="I54" i="58"/>
  <c r="I52" i="58"/>
  <c r="I51" i="58"/>
  <c r="I50" i="58"/>
  <c r="I49" i="58"/>
  <c r="I48" i="58"/>
  <c r="I47" i="58"/>
  <c r="I46" i="58"/>
  <c r="I45" i="58"/>
  <c r="I43" i="58"/>
  <c r="I42" i="58"/>
  <c r="I41" i="58"/>
  <c r="I39" i="58"/>
  <c r="I37" i="58"/>
  <c r="I36" i="58"/>
  <c r="I35" i="58"/>
  <c r="I34" i="58"/>
  <c r="I33" i="58"/>
  <c r="I32" i="58"/>
  <c r="I30" i="58"/>
  <c r="I29" i="58"/>
  <c r="I27" i="58"/>
  <c r="I25" i="58"/>
  <c r="I24" i="58"/>
  <c r="I23" i="58"/>
  <c r="I22" i="58"/>
  <c r="I21" i="58"/>
  <c r="I20" i="58"/>
  <c r="I19" i="58"/>
  <c r="I18" i="58"/>
  <c r="I17" i="58"/>
  <c r="I16" i="58"/>
  <c r="I15" i="58"/>
  <c r="I14" i="58"/>
  <c r="I12" i="58"/>
  <c r="I11" i="58"/>
  <c r="I9" i="58"/>
  <c r="S97" i="58"/>
  <c r="S69" i="58"/>
  <c r="S53" i="58"/>
  <c r="S38" i="58"/>
  <c r="S26" i="58"/>
  <c r="S8" i="58"/>
  <c r="W133" i="58"/>
  <c r="W130" i="58"/>
  <c r="W125" i="58"/>
  <c r="W122" i="58"/>
  <c r="W121" i="58"/>
  <c r="W115" i="58"/>
  <c r="W112" i="58"/>
  <c r="W107" i="58"/>
  <c r="W105" i="58"/>
  <c r="W104" i="58"/>
  <c r="W103" i="58"/>
  <c r="W102" i="58"/>
  <c r="W101" i="58"/>
  <c r="W100" i="58"/>
  <c r="W99" i="58"/>
  <c r="W98" i="58"/>
  <c r="W97" i="58"/>
  <c r="W96" i="58"/>
  <c r="W95" i="58"/>
  <c r="W94" i="58"/>
  <c r="W93" i="58"/>
  <c r="W92" i="58"/>
  <c r="W91" i="58"/>
  <c r="W90" i="58"/>
  <c r="W89" i="58"/>
  <c r="W88" i="58"/>
  <c r="W87" i="58"/>
  <c r="W86" i="58"/>
  <c r="W85" i="58"/>
  <c r="W84" i="58"/>
  <c r="W83" i="58"/>
  <c r="W82" i="58"/>
  <c r="W81" i="58"/>
  <c r="W80" i="58"/>
  <c r="W79" i="58"/>
  <c r="W78" i="58"/>
  <c r="W77" i="58"/>
  <c r="W76" i="58"/>
  <c r="W75" i="58"/>
  <c r="W74" i="58"/>
  <c r="W73" i="58"/>
  <c r="W72" i="58"/>
  <c r="W71" i="58"/>
  <c r="W70" i="58"/>
  <c r="W69" i="58"/>
  <c r="W68" i="58"/>
  <c r="W67" i="58"/>
  <c r="W66" i="58"/>
  <c r="W65" i="58"/>
  <c r="W64" i="58"/>
  <c r="W63" i="58"/>
  <c r="W62" i="58"/>
  <c r="W61" i="58"/>
  <c r="W60" i="58"/>
  <c r="W59" i="58"/>
  <c r="W58" i="58"/>
  <c r="W57" i="58"/>
  <c r="W56" i="58"/>
  <c r="W55" i="58"/>
  <c r="W54" i="58"/>
  <c r="W53" i="58"/>
  <c r="W52" i="58"/>
  <c r="W51" i="58"/>
  <c r="W50" i="58"/>
  <c r="W49" i="58"/>
  <c r="W48" i="58"/>
  <c r="W47" i="58"/>
  <c r="W46" i="58"/>
  <c r="W45" i="58"/>
  <c r="W44" i="58"/>
  <c r="W43" i="58"/>
  <c r="W42" i="58"/>
  <c r="W41" i="58"/>
  <c r="W40" i="58"/>
  <c r="W39" i="58"/>
  <c r="W38" i="58"/>
  <c r="W37" i="58"/>
  <c r="W36" i="58"/>
  <c r="W35" i="58"/>
  <c r="W34" i="58"/>
  <c r="W33" i="58"/>
  <c r="W32" i="58"/>
  <c r="W31" i="58"/>
  <c r="W30" i="58"/>
  <c r="W29" i="58"/>
  <c r="W28" i="58"/>
  <c r="W27" i="58"/>
  <c r="W26" i="58"/>
  <c r="W25" i="58"/>
  <c r="W24" i="58"/>
  <c r="W23" i="58"/>
  <c r="W22" i="58"/>
  <c r="W21" i="58"/>
  <c r="W20" i="58"/>
  <c r="W19" i="58"/>
  <c r="W18" i="58"/>
  <c r="W17" i="58"/>
  <c r="W16" i="58"/>
  <c r="W15" i="58"/>
  <c r="W14" i="58"/>
  <c r="W13" i="58"/>
  <c r="W12" i="58"/>
  <c r="W11" i="58"/>
  <c r="W10" i="58"/>
  <c r="W9" i="58"/>
  <c r="W8" i="58"/>
  <c r="E1" i="30"/>
  <c r="D2" i="45"/>
  <c r="Z19" i="20"/>
  <c r="W136" i="58"/>
  <c r="W135" i="58"/>
  <c r="W134" i="58"/>
  <c r="W132" i="58"/>
  <c r="W131" i="58"/>
  <c r="W129" i="58"/>
  <c r="W128" i="58"/>
  <c r="W127" i="58"/>
  <c r="W126" i="58"/>
  <c r="W124" i="58"/>
  <c r="W123" i="58"/>
  <c r="W120" i="58"/>
  <c r="W119" i="58"/>
  <c r="W118" i="58"/>
  <c r="W117" i="58"/>
  <c r="W116" i="58"/>
  <c r="W114" i="58"/>
  <c r="W113" i="58"/>
  <c r="W111" i="58"/>
  <c r="W110" i="58"/>
  <c r="W109" i="58"/>
  <c r="W108" i="58"/>
  <c r="W106" i="58"/>
  <c r="I136" i="58"/>
  <c r="I135" i="58"/>
  <c r="I134" i="58"/>
  <c r="I132" i="58"/>
  <c r="I131" i="58"/>
  <c r="I129" i="58"/>
  <c r="I128" i="58"/>
  <c r="I127" i="58"/>
  <c r="I126" i="58"/>
  <c r="I124" i="58"/>
  <c r="I123" i="58"/>
  <c r="I120" i="58"/>
  <c r="I119" i="58"/>
  <c r="I118" i="58"/>
  <c r="I117" i="58"/>
  <c r="I116" i="58"/>
  <c r="I114" i="58"/>
  <c r="I113" i="58"/>
  <c r="I111" i="58"/>
  <c r="I110" i="58"/>
  <c r="I109" i="58"/>
  <c r="I108" i="58"/>
  <c r="I106" i="58"/>
  <c r="I287" i="56"/>
  <c r="I286" i="56"/>
  <c r="I285" i="56"/>
  <c r="I284" i="56"/>
  <c r="I283" i="56"/>
  <c r="I282" i="56"/>
  <c r="I281" i="56"/>
  <c r="I280" i="56"/>
  <c r="I279" i="56"/>
  <c r="I278" i="56"/>
  <c r="I277" i="56"/>
  <c r="I276" i="56"/>
  <c r="I275" i="56"/>
  <c r="I274" i="56"/>
  <c r="I273" i="56"/>
  <c r="I272" i="56"/>
  <c r="I271" i="56"/>
  <c r="I270" i="56"/>
  <c r="I269" i="56"/>
  <c r="I268" i="56"/>
  <c r="I267" i="56"/>
  <c r="I266" i="56"/>
  <c r="I265" i="56"/>
  <c r="I264" i="56"/>
  <c r="I263" i="56"/>
  <c r="I262" i="56"/>
  <c r="I261" i="56"/>
  <c r="I260" i="56"/>
  <c r="I259" i="56"/>
  <c r="I258" i="56"/>
  <c r="I257" i="56"/>
  <c r="I256" i="56"/>
  <c r="I255" i="56"/>
  <c r="I253" i="56"/>
  <c r="I252" i="56"/>
  <c r="I251" i="56"/>
  <c r="I250" i="56"/>
  <c r="I249" i="56"/>
  <c r="I248" i="56"/>
  <c r="I247" i="56"/>
  <c r="I246" i="56"/>
  <c r="I245" i="56"/>
  <c r="I244" i="56"/>
  <c r="I243" i="56"/>
  <c r="I242" i="56"/>
  <c r="I241" i="56"/>
  <c r="I240" i="56"/>
  <c r="I239" i="56"/>
  <c r="I237" i="56"/>
  <c r="I236" i="56"/>
  <c r="I235" i="56"/>
  <c r="I234" i="56"/>
  <c r="I233" i="56"/>
  <c r="I232" i="56"/>
  <c r="I231" i="56"/>
  <c r="I230" i="56"/>
  <c r="I229" i="56"/>
  <c r="I228" i="56"/>
  <c r="I227" i="56"/>
  <c r="I226" i="56"/>
  <c r="I225" i="56"/>
  <c r="I224" i="56"/>
  <c r="I223" i="56"/>
  <c r="I222" i="56"/>
  <c r="I221" i="56"/>
  <c r="I220" i="56"/>
  <c r="I219" i="56"/>
  <c r="I218" i="56"/>
  <c r="I217" i="56"/>
  <c r="I216" i="56"/>
  <c r="I215" i="56"/>
  <c r="I214" i="56"/>
  <c r="I213" i="56"/>
  <c r="I212" i="56"/>
  <c r="I211" i="56"/>
  <c r="I210" i="56"/>
  <c r="I208" i="56"/>
  <c r="I207" i="56"/>
  <c r="I206" i="56"/>
  <c r="I205" i="56"/>
  <c r="I204" i="56"/>
  <c r="I203" i="56"/>
  <c r="I202" i="56"/>
  <c r="I201" i="56"/>
  <c r="I200" i="56"/>
  <c r="I199" i="56"/>
  <c r="I198" i="56"/>
  <c r="I197" i="56"/>
  <c r="I196" i="56"/>
  <c r="I195" i="56"/>
  <c r="I194" i="56"/>
  <c r="I193" i="56"/>
  <c r="I192" i="56"/>
  <c r="I190" i="56"/>
  <c r="I189" i="56"/>
  <c r="I188" i="56"/>
  <c r="I187" i="56"/>
  <c r="I186" i="56"/>
  <c r="I185" i="56"/>
  <c r="I184" i="56"/>
  <c r="I183" i="56"/>
  <c r="I182" i="56"/>
  <c r="I181" i="56"/>
  <c r="I180" i="56"/>
  <c r="I179" i="56"/>
  <c r="I178" i="56"/>
  <c r="I177" i="56"/>
  <c r="I176" i="56"/>
  <c r="I175" i="56"/>
  <c r="I174" i="56"/>
  <c r="I173" i="56"/>
  <c r="I172" i="56"/>
  <c r="I171" i="56"/>
  <c r="I170" i="56"/>
  <c r="I169" i="56"/>
  <c r="I168" i="56"/>
  <c r="I167" i="56"/>
  <c r="I166" i="56"/>
  <c r="I165" i="56"/>
  <c r="I164" i="56"/>
  <c r="I163" i="56"/>
  <c r="I162" i="56"/>
  <c r="I161" i="56"/>
  <c r="I160" i="56"/>
  <c r="I159" i="56"/>
  <c r="I158" i="56"/>
  <c r="I157" i="56"/>
  <c r="I156" i="56"/>
  <c r="I155" i="56"/>
  <c r="I154" i="56"/>
  <c r="I153" i="56"/>
  <c r="I152" i="56"/>
  <c r="I150" i="56"/>
  <c r="I149" i="56"/>
  <c r="I148" i="56"/>
  <c r="I147" i="56"/>
  <c r="I146" i="56"/>
  <c r="I145" i="56"/>
  <c r="I144" i="56"/>
  <c r="I143" i="56"/>
  <c r="I142" i="56"/>
  <c r="I141" i="56"/>
  <c r="I140" i="56"/>
  <c r="I139" i="56"/>
  <c r="I138" i="56"/>
  <c r="I137" i="56"/>
  <c r="I136" i="56"/>
  <c r="I135" i="56"/>
  <c r="I134" i="56"/>
  <c r="I133" i="56"/>
  <c r="I132" i="56"/>
  <c r="I131" i="56"/>
  <c r="I130" i="56"/>
  <c r="I129" i="56"/>
  <c r="I128" i="56"/>
  <c r="I127" i="56"/>
  <c r="I126" i="56"/>
  <c r="I125" i="56"/>
  <c r="I124" i="56"/>
  <c r="I123" i="56"/>
  <c r="I122" i="56"/>
  <c r="I121" i="56"/>
  <c r="I120" i="56"/>
  <c r="I119" i="56"/>
  <c r="I118" i="56"/>
  <c r="I117" i="56"/>
  <c r="I116" i="56"/>
  <c r="I115" i="56"/>
  <c r="I114" i="56"/>
  <c r="I113" i="56"/>
  <c r="I112" i="56"/>
  <c r="I110" i="56"/>
  <c r="I109" i="56"/>
  <c r="I108" i="56"/>
  <c r="I107" i="56"/>
  <c r="I106" i="56"/>
  <c r="I105" i="56"/>
  <c r="I104" i="56"/>
  <c r="I103" i="56"/>
  <c r="I102" i="56"/>
  <c r="I101" i="56"/>
  <c r="I100" i="56"/>
  <c r="I99" i="56"/>
  <c r="I98" i="56"/>
  <c r="I97" i="56"/>
  <c r="I96" i="56"/>
  <c r="I95" i="56"/>
  <c r="I94" i="56"/>
  <c r="I93" i="56"/>
  <c r="I92" i="56"/>
  <c r="I91" i="56"/>
  <c r="I90" i="56"/>
  <c r="I89" i="56"/>
  <c r="I88" i="56"/>
  <c r="I87" i="56"/>
  <c r="I86" i="56"/>
  <c r="I85" i="56"/>
  <c r="I84" i="56"/>
  <c r="I83" i="56"/>
  <c r="I82" i="56"/>
  <c r="I81" i="56"/>
  <c r="I80" i="56"/>
  <c r="I79" i="56"/>
  <c r="I78" i="56"/>
  <c r="I77" i="56"/>
  <c r="I76" i="56"/>
  <c r="I75" i="56"/>
  <c r="I74" i="56"/>
  <c r="I73" i="56"/>
  <c r="I72" i="56"/>
  <c r="I71" i="56"/>
  <c r="I70" i="56"/>
  <c r="I69" i="56"/>
  <c r="I68" i="56"/>
  <c r="I67" i="56"/>
  <c r="I66" i="56"/>
  <c r="I65" i="56"/>
  <c r="I64" i="56"/>
  <c r="I63" i="56"/>
  <c r="I62" i="56"/>
  <c r="I60" i="56"/>
  <c r="I59" i="56"/>
  <c r="I58" i="56"/>
  <c r="I57" i="56"/>
  <c r="I56" i="56"/>
  <c r="I55" i="56"/>
  <c r="I54" i="56"/>
  <c r="I53" i="56"/>
  <c r="I52" i="56"/>
  <c r="I51" i="56"/>
  <c r="I50" i="56"/>
  <c r="I49" i="56"/>
  <c r="I48" i="56"/>
  <c r="I47" i="56"/>
  <c r="I46" i="56"/>
  <c r="I45" i="56"/>
  <c r="I44" i="56"/>
  <c r="I43" i="56"/>
  <c r="I42" i="56"/>
  <c r="I41" i="56"/>
  <c r="I40" i="56"/>
  <c r="I39" i="56"/>
  <c r="I38" i="56"/>
  <c r="I37" i="56"/>
  <c r="I36" i="56"/>
  <c r="I35" i="56"/>
  <c r="I34" i="56"/>
  <c r="I33" i="56"/>
  <c r="I32" i="56"/>
  <c r="I31" i="56"/>
  <c r="I30" i="56"/>
  <c r="I28" i="56"/>
  <c r="I27" i="56"/>
  <c r="I26" i="56"/>
  <c r="I25" i="56"/>
  <c r="I24" i="56"/>
  <c r="I23" i="56"/>
  <c r="I22" i="56"/>
  <c r="I21" i="56"/>
  <c r="I20" i="56"/>
  <c r="I19" i="56"/>
  <c r="I18" i="56"/>
  <c r="I17" i="56"/>
  <c r="I16" i="56"/>
  <c r="I15" i="56"/>
  <c r="I14" i="56"/>
  <c r="I13" i="56"/>
  <c r="I12" i="56"/>
  <c r="I11" i="56"/>
  <c r="I10" i="56"/>
  <c r="I9" i="56"/>
  <c r="S254" i="56"/>
  <c r="S238" i="56"/>
  <c r="S209" i="56"/>
  <c r="S191" i="56"/>
  <c r="S151" i="56"/>
  <c r="S111" i="56"/>
  <c r="S61" i="56"/>
  <c r="S29" i="56"/>
  <c r="S8" i="56"/>
  <c r="W287" i="56"/>
  <c r="W286" i="56"/>
  <c r="W285" i="56"/>
  <c r="W284" i="56"/>
  <c r="W283" i="56"/>
  <c r="W282" i="56"/>
  <c r="W281" i="56"/>
  <c r="W280" i="56"/>
  <c r="W279" i="56"/>
  <c r="W278" i="56"/>
  <c r="W277" i="56"/>
  <c r="W276" i="56"/>
  <c r="W275" i="56"/>
  <c r="W274" i="56"/>
  <c r="W273" i="56"/>
  <c r="W272" i="56"/>
  <c r="W271" i="56"/>
  <c r="W270" i="56"/>
  <c r="W269" i="56"/>
  <c r="W268" i="56"/>
  <c r="W267" i="56"/>
  <c r="W266" i="56"/>
  <c r="W265" i="56"/>
  <c r="W264" i="56"/>
  <c r="W263" i="56"/>
  <c r="W262" i="56"/>
  <c r="W261" i="56"/>
  <c r="W260" i="56"/>
  <c r="W259" i="56"/>
  <c r="W258" i="56"/>
  <c r="W257" i="56"/>
  <c r="W256" i="56"/>
  <c r="W255" i="56"/>
  <c r="W254" i="56"/>
  <c r="W253" i="56"/>
  <c r="W252" i="56"/>
  <c r="W251" i="56"/>
  <c r="W250" i="56"/>
  <c r="W249" i="56"/>
  <c r="W248" i="56"/>
  <c r="W247" i="56"/>
  <c r="W246" i="56"/>
  <c r="W245" i="56"/>
  <c r="W244" i="56"/>
  <c r="W243" i="56"/>
  <c r="W242" i="56"/>
  <c r="W241" i="56"/>
  <c r="W240" i="56"/>
  <c r="W239" i="56"/>
  <c r="W238" i="56"/>
  <c r="W237" i="56"/>
  <c r="W236" i="56"/>
  <c r="W235" i="56"/>
  <c r="W234" i="56"/>
  <c r="W233" i="56"/>
  <c r="W232" i="56"/>
  <c r="W231" i="56"/>
  <c r="W230" i="56"/>
  <c r="W229" i="56"/>
  <c r="W228" i="56"/>
  <c r="W227" i="56"/>
  <c r="W226" i="56"/>
  <c r="W225" i="56"/>
  <c r="W224" i="56"/>
  <c r="W223" i="56"/>
  <c r="W222" i="56"/>
  <c r="W221" i="56"/>
  <c r="W220" i="56"/>
  <c r="W219" i="56"/>
  <c r="W218" i="56"/>
  <c r="W217" i="56"/>
  <c r="W216" i="56"/>
  <c r="W215" i="56"/>
  <c r="W214" i="56"/>
  <c r="W213" i="56"/>
  <c r="W212" i="56"/>
  <c r="W211" i="56"/>
  <c r="W210" i="56"/>
  <c r="W209" i="56"/>
  <c r="W208" i="56"/>
  <c r="W207" i="56"/>
  <c r="W206" i="56"/>
  <c r="W205" i="56"/>
  <c r="W204" i="56"/>
  <c r="W203" i="56"/>
  <c r="W202" i="56"/>
  <c r="W201" i="56"/>
  <c r="W200" i="56"/>
  <c r="W199" i="56"/>
  <c r="W198" i="56"/>
  <c r="W197" i="56"/>
  <c r="W196" i="56"/>
  <c r="W195" i="56"/>
  <c r="W194" i="56"/>
  <c r="W193" i="56"/>
  <c r="W192" i="56"/>
  <c r="W191" i="56"/>
  <c r="W190" i="56"/>
  <c r="W189" i="56"/>
  <c r="W188" i="56"/>
  <c r="W187" i="56"/>
  <c r="W186" i="56"/>
  <c r="W185" i="56"/>
  <c r="W184" i="56"/>
  <c r="W183" i="56"/>
  <c r="W182" i="56"/>
  <c r="W181" i="56"/>
  <c r="W180" i="56"/>
  <c r="W179" i="56"/>
  <c r="W178" i="56"/>
  <c r="W177" i="56"/>
  <c r="W176" i="56"/>
  <c r="W175" i="56"/>
  <c r="W174" i="56"/>
  <c r="W173" i="56"/>
  <c r="W172" i="56"/>
  <c r="W171" i="56"/>
  <c r="W170" i="56"/>
  <c r="W169" i="56"/>
  <c r="W168" i="56"/>
  <c r="W167" i="56"/>
  <c r="W166" i="56"/>
  <c r="W165" i="56"/>
  <c r="W164" i="56"/>
  <c r="W163" i="56"/>
  <c r="W162" i="56"/>
  <c r="W161" i="56"/>
  <c r="W160" i="56"/>
  <c r="W159" i="56"/>
  <c r="W158" i="56"/>
  <c r="W157" i="56"/>
  <c r="W156" i="56"/>
  <c r="W155" i="56"/>
  <c r="W154" i="56"/>
  <c r="W153" i="56"/>
  <c r="W152" i="56"/>
  <c r="W151" i="56"/>
  <c r="W150" i="56"/>
  <c r="W149" i="56"/>
  <c r="W148" i="56"/>
  <c r="W147" i="56"/>
  <c r="W146" i="56"/>
  <c r="W145" i="56"/>
  <c r="W144" i="56"/>
  <c r="W143" i="56"/>
  <c r="W142" i="56"/>
  <c r="W141" i="56"/>
  <c r="W140" i="56"/>
  <c r="W139" i="56"/>
  <c r="W138" i="56"/>
  <c r="W137" i="56"/>
  <c r="W136" i="56"/>
  <c r="W135" i="56"/>
  <c r="W134" i="56"/>
  <c r="W133" i="56"/>
  <c r="W132" i="56"/>
  <c r="W131" i="56"/>
  <c r="W130" i="56"/>
  <c r="W129" i="56"/>
  <c r="W128" i="56"/>
  <c r="W127" i="56"/>
  <c r="W126" i="56"/>
  <c r="W125" i="56"/>
  <c r="W124" i="56"/>
  <c r="W123" i="56"/>
  <c r="W122" i="56"/>
  <c r="W121" i="56"/>
  <c r="W120" i="56"/>
  <c r="W119" i="56"/>
  <c r="W118" i="56"/>
  <c r="W117" i="56"/>
  <c r="W116" i="56"/>
  <c r="W115" i="56"/>
  <c r="W114" i="56"/>
  <c r="W113" i="56"/>
  <c r="W112" i="56"/>
  <c r="W111" i="56"/>
  <c r="W110" i="56"/>
  <c r="W109" i="56"/>
  <c r="W108" i="56"/>
  <c r="W107" i="56"/>
  <c r="W106" i="56"/>
  <c r="W105" i="56"/>
  <c r="W104" i="56"/>
  <c r="W103" i="56"/>
  <c r="W102" i="56"/>
  <c r="W101" i="56"/>
  <c r="W100" i="56"/>
  <c r="W99" i="56"/>
  <c r="W98" i="56"/>
  <c r="W97" i="56"/>
  <c r="W96" i="56"/>
  <c r="W95" i="56"/>
  <c r="W94" i="56"/>
  <c r="W93" i="56"/>
  <c r="W92" i="56"/>
  <c r="W91" i="56"/>
  <c r="W90" i="56"/>
  <c r="W89" i="56"/>
  <c r="W88" i="56"/>
  <c r="W87" i="56"/>
  <c r="W86" i="56"/>
  <c r="W85" i="56"/>
  <c r="W84" i="56"/>
  <c r="W83" i="56"/>
  <c r="W82" i="56"/>
  <c r="W81" i="56"/>
  <c r="W80" i="56"/>
  <c r="W79" i="56"/>
  <c r="W78" i="56"/>
  <c r="W77" i="56"/>
  <c r="W76" i="56"/>
  <c r="W75" i="56"/>
  <c r="W74" i="56"/>
  <c r="W73" i="56"/>
  <c r="W72" i="56"/>
  <c r="W71" i="56"/>
  <c r="W70" i="56"/>
  <c r="W69" i="56"/>
  <c r="W68" i="56"/>
  <c r="W67" i="56"/>
  <c r="W66" i="56"/>
  <c r="W65" i="56"/>
  <c r="W64" i="56"/>
  <c r="W63" i="56"/>
  <c r="W62" i="56"/>
  <c r="W61" i="56"/>
  <c r="W60" i="56"/>
  <c r="W59" i="56"/>
  <c r="W58" i="56"/>
  <c r="W57" i="56"/>
  <c r="W56" i="56"/>
  <c r="W55" i="56"/>
  <c r="W54" i="56"/>
  <c r="W53" i="56"/>
  <c r="W52" i="56"/>
  <c r="W51" i="56"/>
  <c r="W50" i="56"/>
  <c r="W49" i="56"/>
  <c r="W48" i="56"/>
  <c r="W47" i="56"/>
  <c r="W46" i="56"/>
  <c r="W45" i="56"/>
  <c r="W44" i="56"/>
  <c r="W43" i="56"/>
  <c r="W42" i="56"/>
  <c r="W41" i="56"/>
  <c r="W40" i="56"/>
  <c r="W39" i="56"/>
  <c r="W38" i="56"/>
  <c r="W37" i="56"/>
  <c r="W36" i="56"/>
  <c r="W35" i="56"/>
  <c r="W34" i="56"/>
  <c r="W33" i="56"/>
  <c r="W32" i="56"/>
  <c r="W31" i="56"/>
  <c r="W30" i="56"/>
  <c r="W29" i="56"/>
  <c r="W28" i="56"/>
  <c r="W27" i="56"/>
  <c r="W26" i="56"/>
  <c r="W25" i="56"/>
  <c r="W24" i="56"/>
  <c r="W23" i="56"/>
  <c r="W22" i="56"/>
  <c r="W21" i="56"/>
  <c r="W20" i="56"/>
  <c r="W19" i="56"/>
  <c r="W18" i="56"/>
  <c r="W17" i="56"/>
  <c r="W16" i="56"/>
  <c r="W15" i="56"/>
  <c r="W14" i="56"/>
  <c r="W13" i="56"/>
  <c r="W12" i="56"/>
  <c r="W11" i="56"/>
  <c r="W10" i="56"/>
  <c r="W9" i="56"/>
  <c r="W8" i="56"/>
  <c r="W264" i="35"/>
  <c r="W263" i="35"/>
  <c r="W262" i="35"/>
  <c r="W261" i="35"/>
  <c r="W260" i="35"/>
  <c r="W259" i="35"/>
  <c r="W258" i="35"/>
  <c r="W257" i="35"/>
  <c r="W256" i="35"/>
  <c r="W255" i="35"/>
  <c r="W254" i="35"/>
  <c r="W253" i="35"/>
  <c r="W252" i="35"/>
  <c r="W251" i="35"/>
  <c r="W250" i="35"/>
  <c r="W249" i="35"/>
  <c r="W248" i="35"/>
  <c r="W247" i="35"/>
  <c r="W246" i="35"/>
  <c r="W245" i="35"/>
  <c r="W244" i="35"/>
  <c r="W243" i="35"/>
  <c r="W242" i="35"/>
  <c r="W241" i="35"/>
  <c r="W240" i="35"/>
  <c r="W239" i="35"/>
  <c r="W238" i="35"/>
  <c r="W237" i="35"/>
  <c r="W236" i="35"/>
  <c r="W235" i="35"/>
  <c r="W234" i="35"/>
  <c r="W233" i="35"/>
  <c r="W232" i="35"/>
  <c r="W231" i="35"/>
  <c r="W230" i="35"/>
  <c r="W229" i="35"/>
  <c r="W228" i="35"/>
  <c r="W227" i="35"/>
  <c r="W226" i="35"/>
  <c r="W225" i="35"/>
  <c r="W224" i="35"/>
  <c r="W223" i="35"/>
  <c r="W222" i="35"/>
  <c r="W221" i="35"/>
  <c r="W220" i="35"/>
  <c r="W219" i="35"/>
  <c r="W218" i="35"/>
  <c r="W217" i="35"/>
  <c r="W216" i="35"/>
  <c r="W215" i="35"/>
  <c r="W214" i="35"/>
  <c r="W213" i="35"/>
  <c r="W212" i="35"/>
  <c r="W211" i="35"/>
  <c r="W210" i="35"/>
  <c r="W209" i="35"/>
  <c r="W208" i="35"/>
  <c r="W207" i="35"/>
  <c r="W206" i="35"/>
  <c r="W205" i="35"/>
  <c r="W204" i="35"/>
  <c r="W203" i="35"/>
  <c r="W202" i="35"/>
  <c r="W201" i="35"/>
  <c r="W200" i="35"/>
  <c r="W199" i="35"/>
  <c r="W198" i="35"/>
  <c r="W197" i="35"/>
  <c r="W196" i="35"/>
  <c r="W195" i="35"/>
  <c r="W194" i="35"/>
  <c r="W193" i="35"/>
  <c r="W192" i="35"/>
  <c r="W191" i="35"/>
  <c r="W190" i="35"/>
  <c r="W189" i="35"/>
  <c r="W188" i="35"/>
  <c r="W187" i="35"/>
  <c r="W186" i="35"/>
  <c r="W185" i="35"/>
  <c r="W184" i="35"/>
  <c r="W183" i="35"/>
  <c r="W182" i="35"/>
  <c r="W181" i="35"/>
  <c r="W180" i="35"/>
  <c r="W179" i="35"/>
  <c r="W178" i="35"/>
  <c r="W177" i="35"/>
  <c r="W176" i="35"/>
  <c r="W175" i="35"/>
  <c r="W174" i="35"/>
  <c r="W173" i="35"/>
  <c r="W172" i="35"/>
  <c r="W171" i="35"/>
  <c r="W170" i="35"/>
  <c r="W169" i="35"/>
  <c r="W168" i="35"/>
  <c r="W167" i="35"/>
  <c r="W166" i="35"/>
  <c r="W165" i="35"/>
  <c r="W164" i="35"/>
  <c r="W163" i="35"/>
  <c r="W162" i="35"/>
  <c r="W161" i="35"/>
  <c r="W160" i="35"/>
  <c r="W159" i="35"/>
  <c r="W158" i="35"/>
  <c r="W157" i="35"/>
  <c r="W156" i="35"/>
  <c r="W155" i="35"/>
  <c r="W154" i="35"/>
  <c r="W153" i="35"/>
  <c r="W152" i="35"/>
  <c r="W151" i="35"/>
  <c r="W150" i="35"/>
  <c r="W149" i="35"/>
  <c r="W148" i="35"/>
  <c r="W147" i="35"/>
  <c r="W146" i="35"/>
  <c r="W145" i="35"/>
  <c r="W144" i="35"/>
  <c r="W143" i="35"/>
  <c r="W142" i="35"/>
  <c r="W141" i="35"/>
  <c r="W140" i="35"/>
  <c r="W139" i="35"/>
  <c r="W138" i="35"/>
  <c r="W137" i="35"/>
  <c r="W136" i="35"/>
  <c r="W135" i="35"/>
  <c r="W134" i="35"/>
  <c r="W133" i="35"/>
  <c r="W132" i="35"/>
  <c r="W131" i="35"/>
  <c r="W130" i="35"/>
  <c r="W129" i="35"/>
  <c r="W128" i="35"/>
  <c r="W127" i="35"/>
  <c r="W126" i="35"/>
  <c r="W125" i="35"/>
  <c r="W124" i="35"/>
  <c r="W123" i="35"/>
  <c r="W122" i="35"/>
  <c r="W121" i="35"/>
  <c r="W120" i="35"/>
  <c r="W119" i="35"/>
  <c r="W118" i="35"/>
  <c r="W117" i="35"/>
  <c r="W116" i="35"/>
  <c r="W115" i="35"/>
  <c r="W114" i="35"/>
  <c r="W113" i="35"/>
  <c r="W112" i="35"/>
  <c r="W111" i="35"/>
  <c r="W110" i="35"/>
  <c r="W109" i="35"/>
  <c r="W108" i="35"/>
  <c r="W107" i="35"/>
  <c r="W106" i="35"/>
  <c r="W105" i="35"/>
  <c r="W104" i="35"/>
  <c r="W103" i="35"/>
  <c r="W101" i="35"/>
  <c r="W100" i="35"/>
  <c r="W99" i="35"/>
  <c r="W98" i="35"/>
  <c r="W97" i="35"/>
  <c r="W96" i="35"/>
  <c r="W95" i="35"/>
  <c r="W94" i="35"/>
  <c r="W93" i="35"/>
  <c r="W92" i="35"/>
  <c r="W91" i="35"/>
  <c r="W90" i="35"/>
  <c r="W89" i="35"/>
  <c r="W88" i="35"/>
  <c r="W87" i="35"/>
  <c r="W86" i="35"/>
  <c r="W85" i="35"/>
  <c r="W84" i="35"/>
  <c r="W83" i="35"/>
  <c r="W82" i="35"/>
  <c r="W81" i="35"/>
  <c r="W80" i="35"/>
  <c r="W79" i="35"/>
  <c r="W78" i="35"/>
  <c r="W77" i="35"/>
  <c r="W76" i="35"/>
  <c r="W75" i="35"/>
  <c r="W74" i="35"/>
  <c r="W73" i="35"/>
  <c r="W72" i="35"/>
  <c r="W71" i="35"/>
  <c r="W70" i="35"/>
  <c r="W69" i="35"/>
  <c r="W68" i="35"/>
  <c r="W67" i="35"/>
  <c r="W66" i="35"/>
  <c r="W65" i="35"/>
  <c r="W64" i="35"/>
  <c r="W63" i="35"/>
  <c r="W62" i="35"/>
  <c r="W61" i="35"/>
  <c r="W60" i="35"/>
  <c r="W59" i="35"/>
  <c r="W58" i="35"/>
  <c r="W57" i="35"/>
  <c r="W56" i="35"/>
  <c r="W55" i="35"/>
  <c r="W54" i="35"/>
  <c r="W53" i="35"/>
  <c r="W52" i="35"/>
  <c r="W51" i="35"/>
  <c r="W50" i="35"/>
  <c r="W49" i="35"/>
  <c r="W48" i="35"/>
  <c r="W47" i="35"/>
  <c r="W46" i="35"/>
  <c r="W45" i="35"/>
  <c r="W44" i="35"/>
  <c r="W43" i="35"/>
  <c r="W42" i="35"/>
  <c r="W41" i="35"/>
  <c r="W40" i="35"/>
  <c r="W39" i="35"/>
  <c r="W38" i="35"/>
  <c r="W37" i="35"/>
  <c r="W36" i="35"/>
  <c r="W35" i="35"/>
  <c r="W34" i="35"/>
  <c r="W33" i="35"/>
  <c r="W32" i="35"/>
  <c r="W31" i="35"/>
  <c r="W30" i="35"/>
  <c r="W29" i="35"/>
  <c r="W28" i="35"/>
  <c r="W27" i="35"/>
  <c r="W26" i="35"/>
  <c r="W25" i="35"/>
  <c r="W24" i="35"/>
  <c r="W23" i="35"/>
  <c r="W22" i="35"/>
  <c r="W21" i="35"/>
  <c r="W20" i="35"/>
  <c r="W19" i="35"/>
  <c r="W18" i="35"/>
  <c r="W17" i="35"/>
  <c r="W16" i="35"/>
  <c r="W15" i="35"/>
  <c r="W14" i="35"/>
  <c r="W13" i="35"/>
  <c r="W12" i="35"/>
  <c r="W11" i="35"/>
  <c r="W10" i="35"/>
  <c r="W9" i="35"/>
  <c r="W8" i="35"/>
  <c r="W102" i="35"/>
  <c r="S223" i="35"/>
  <c r="S200" i="35"/>
  <c r="S165" i="35"/>
  <c r="S125" i="35"/>
  <c r="S102" i="35"/>
  <c r="S8" i="35"/>
  <c r="S55" i="35"/>
  <c r="I264" i="35"/>
  <c r="I263" i="35"/>
  <c r="I262" i="35"/>
  <c r="I261" i="35"/>
  <c r="I260" i="35"/>
  <c r="I259" i="35"/>
  <c r="I257" i="35"/>
  <c r="I256" i="35"/>
  <c r="I255" i="35"/>
  <c r="I254" i="35"/>
  <c r="I253" i="35"/>
  <c r="I252" i="35"/>
  <c r="I251" i="35"/>
  <c r="I249" i="35"/>
  <c r="I248" i="35"/>
  <c r="I247" i="35"/>
  <c r="I246" i="35"/>
  <c r="I245" i="35"/>
  <c r="I244" i="35"/>
  <c r="I243" i="35"/>
  <c r="I242" i="35"/>
  <c r="I241" i="35"/>
  <c r="I239" i="35"/>
  <c r="I238" i="35"/>
  <c r="I237" i="35"/>
  <c r="I236" i="35"/>
  <c r="I235" i="35"/>
  <c r="I234" i="35"/>
  <c r="I232" i="35"/>
  <c r="I231" i="35"/>
  <c r="I230" i="35"/>
  <c r="I229" i="35"/>
  <c r="I228" i="35"/>
  <c r="I227" i="35"/>
  <c r="I225" i="35"/>
  <c r="I224" i="35"/>
  <c r="I222" i="35"/>
  <c r="I221" i="35"/>
  <c r="I220" i="35"/>
  <c r="I219" i="35"/>
  <c r="I218" i="35"/>
  <c r="I217" i="35"/>
  <c r="I216" i="35"/>
  <c r="I214" i="35"/>
  <c r="I213" i="35"/>
  <c r="I212" i="35"/>
  <c r="I211" i="35"/>
  <c r="I209" i="35"/>
  <c r="I208" i="35"/>
  <c r="I207" i="35"/>
  <c r="I205" i="35"/>
  <c r="I204" i="35"/>
  <c r="I203" i="35"/>
  <c r="I201" i="35"/>
  <c r="I199" i="35"/>
  <c r="I198" i="35"/>
  <c r="I197" i="35"/>
  <c r="I196" i="35"/>
  <c r="I195" i="35"/>
  <c r="I194" i="35"/>
  <c r="I193" i="35"/>
  <c r="I192" i="35"/>
  <c r="I191" i="35"/>
  <c r="I189" i="35"/>
  <c r="I188" i="35"/>
  <c r="I187" i="35"/>
  <c r="I186" i="35"/>
  <c r="I185" i="35"/>
  <c r="I184" i="35"/>
  <c r="I183" i="35"/>
  <c r="I182" i="35"/>
  <c r="I180" i="35"/>
  <c r="I179" i="35"/>
  <c r="I178" i="35"/>
  <c r="I177" i="35"/>
  <c r="I176" i="35"/>
  <c r="I174" i="35"/>
  <c r="I173" i="35"/>
  <c r="I172" i="35"/>
  <c r="I171" i="35"/>
  <c r="I170" i="35"/>
  <c r="I169" i="35"/>
  <c r="I168" i="35"/>
  <c r="I166" i="35"/>
  <c r="I164" i="35"/>
  <c r="I163" i="35"/>
  <c r="I162" i="35"/>
  <c r="I160" i="35"/>
  <c r="I159" i="35"/>
  <c r="I158" i="35"/>
  <c r="I157" i="35"/>
  <c r="I156" i="35"/>
  <c r="I155" i="35"/>
  <c r="I153" i="35"/>
  <c r="I152" i="35"/>
  <c r="I151" i="35"/>
  <c r="I150" i="35"/>
  <c r="I149" i="35"/>
  <c r="I147" i="35"/>
  <c r="I146" i="35"/>
  <c r="I144" i="35"/>
  <c r="I143" i="35"/>
  <c r="I142" i="35"/>
  <c r="I141" i="35"/>
  <c r="I139" i="35"/>
  <c r="I138" i="35"/>
  <c r="I137" i="35"/>
  <c r="I136" i="35"/>
  <c r="I135" i="35"/>
  <c r="I134" i="35"/>
  <c r="I132" i="35"/>
  <c r="I131" i="35"/>
  <c r="I130" i="35"/>
  <c r="I129" i="35"/>
  <c r="I128" i="35"/>
  <c r="I126" i="35"/>
  <c r="I124" i="35"/>
  <c r="I123" i="35"/>
  <c r="I122" i="35"/>
  <c r="I120" i="35"/>
  <c r="I119" i="35"/>
  <c r="I118" i="35"/>
  <c r="I117" i="35"/>
  <c r="I116" i="35"/>
  <c r="I115" i="35"/>
  <c r="I114" i="35"/>
  <c r="I113" i="35"/>
  <c r="I111" i="35"/>
  <c r="I110" i="35"/>
  <c r="I109" i="35"/>
  <c r="I108" i="35"/>
  <c r="I107" i="35"/>
  <c r="I106" i="35"/>
  <c r="I105" i="35"/>
  <c r="I103" i="35"/>
  <c r="I101" i="35"/>
  <c r="I100" i="35"/>
  <c r="I99" i="35"/>
  <c r="I98" i="35"/>
  <c r="I96" i="35"/>
  <c r="I95" i="35"/>
  <c r="I94" i="35"/>
  <c r="I92" i="35"/>
  <c r="I91" i="35"/>
  <c r="I90" i="35"/>
  <c r="I88" i="35"/>
  <c r="I87" i="35"/>
  <c r="I86" i="35"/>
  <c r="I84" i="35"/>
  <c r="I83" i="35"/>
  <c r="I82" i="35"/>
  <c r="I81" i="35"/>
  <c r="I79" i="35"/>
  <c r="I78" i="35"/>
  <c r="I77" i="35"/>
  <c r="I75" i="35"/>
  <c r="I74" i="35"/>
  <c r="I73" i="35"/>
  <c r="I72" i="35"/>
  <c r="I70" i="35"/>
  <c r="I69" i="35"/>
  <c r="I68" i="35"/>
  <c r="I67" i="35"/>
  <c r="I65" i="35"/>
  <c r="I64" i="35"/>
  <c r="I63" i="35"/>
  <c r="I61" i="35"/>
  <c r="I60" i="35"/>
  <c r="I59" i="35"/>
  <c r="I57" i="35"/>
  <c r="I56" i="35"/>
  <c r="I54" i="35"/>
  <c r="I53" i="35"/>
  <c r="I52" i="35"/>
  <c r="I51" i="35"/>
  <c r="I50" i="35"/>
  <c r="I48" i="35"/>
  <c r="I47" i="35"/>
  <c r="I46" i="35"/>
  <c r="I45" i="35"/>
  <c r="I44" i="35"/>
  <c r="I42" i="35"/>
  <c r="I41" i="35"/>
  <c r="I40" i="35"/>
  <c r="I39" i="35"/>
  <c r="I37" i="35"/>
  <c r="I36" i="35"/>
  <c r="I35" i="35"/>
  <c r="I33" i="35"/>
  <c r="I32" i="35"/>
  <c r="I31" i="35"/>
  <c r="I30" i="35"/>
  <c r="I29" i="35"/>
  <c r="I28" i="35"/>
  <c r="I27" i="35"/>
  <c r="I26" i="35"/>
  <c r="I24" i="35"/>
  <c r="I23" i="35"/>
  <c r="I22" i="35"/>
  <c r="I20" i="35"/>
  <c r="I19" i="35"/>
  <c r="I18" i="35"/>
  <c r="I17" i="35"/>
  <c r="I16" i="35"/>
  <c r="I15" i="35"/>
  <c r="I14" i="35"/>
  <c r="I13" i="35"/>
  <c r="I12" i="35"/>
  <c r="I10" i="35"/>
  <c r="I9" i="35"/>
  <c r="V136" i="58"/>
  <c r="V135" i="58"/>
  <c r="V134" i="58"/>
  <c r="V133" i="58"/>
  <c r="V132" i="58"/>
  <c r="V131" i="58"/>
  <c r="V130" i="58"/>
  <c r="V129" i="58"/>
  <c r="V128" i="58"/>
  <c r="V127" i="58"/>
  <c r="V126" i="58"/>
  <c r="V125" i="58"/>
  <c r="V124" i="58"/>
  <c r="V123" i="58"/>
  <c r="V122" i="58"/>
  <c r="V121" i="58"/>
  <c r="V120" i="58"/>
  <c r="V119" i="58"/>
  <c r="V118" i="58"/>
  <c r="V117" i="58"/>
  <c r="V116" i="58"/>
  <c r="V115" i="58"/>
  <c r="V114" i="58"/>
  <c r="V113" i="58"/>
  <c r="V112" i="58"/>
  <c r="V111" i="58"/>
  <c r="V110" i="58"/>
  <c r="V109" i="58"/>
  <c r="V108" i="58"/>
  <c r="V107" i="58"/>
  <c r="V106" i="58"/>
  <c r="V105" i="58"/>
  <c r="V104" i="58"/>
  <c r="V103" i="58"/>
  <c r="V102" i="58"/>
  <c r="V101" i="58"/>
  <c r="V100" i="58"/>
  <c r="V99" i="58"/>
  <c r="V98" i="58"/>
  <c r="V97" i="58"/>
  <c r="V96" i="58"/>
  <c r="V95" i="58"/>
  <c r="V94" i="58"/>
  <c r="V93" i="58"/>
  <c r="V92" i="58"/>
  <c r="V91" i="58"/>
  <c r="V90" i="58"/>
  <c r="V89" i="58"/>
  <c r="V88" i="58"/>
  <c r="V87" i="58"/>
  <c r="V86" i="58"/>
  <c r="V85" i="58"/>
  <c r="V84" i="58"/>
  <c r="V83" i="58"/>
  <c r="V82" i="58"/>
  <c r="V81" i="58"/>
  <c r="V80" i="58"/>
  <c r="V79" i="58"/>
  <c r="V78" i="58"/>
  <c r="V77" i="58"/>
  <c r="V76" i="58"/>
  <c r="V75" i="58"/>
  <c r="V74" i="58"/>
  <c r="V73" i="58"/>
  <c r="V72" i="58"/>
  <c r="V71" i="58"/>
  <c r="V70" i="58"/>
  <c r="V69" i="58"/>
  <c r="V68" i="58"/>
  <c r="V67" i="58"/>
  <c r="V66" i="58"/>
  <c r="V65" i="58"/>
  <c r="V64" i="58"/>
  <c r="V63" i="58"/>
  <c r="V62" i="58"/>
  <c r="V61" i="58"/>
  <c r="V60" i="58"/>
  <c r="V59" i="58"/>
  <c r="V58" i="58"/>
  <c r="V57" i="58"/>
  <c r="V56" i="58"/>
  <c r="V55" i="58"/>
  <c r="V54" i="58"/>
  <c r="V53" i="58"/>
  <c r="V52" i="58"/>
  <c r="V51" i="58"/>
  <c r="V50" i="58"/>
  <c r="V49" i="58"/>
  <c r="V48" i="58"/>
  <c r="V47" i="58"/>
  <c r="V46" i="58"/>
  <c r="V45" i="58"/>
  <c r="V44" i="58"/>
  <c r="V43" i="58"/>
  <c r="V42" i="58"/>
  <c r="V41" i="58"/>
  <c r="V40" i="58"/>
  <c r="V39" i="58"/>
  <c r="V38" i="58"/>
  <c r="V37" i="58"/>
  <c r="V36" i="58"/>
  <c r="V35" i="58"/>
  <c r="V34" i="58"/>
  <c r="V33" i="58"/>
  <c r="V32" i="58"/>
  <c r="V31" i="58"/>
  <c r="V30" i="58"/>
  <c r="V29" i="58"/>
  <c r="V28" i="58"/>
  <c r="V27" i="58"/>
  <c r="V26" i="58"/>
  <c r="V25" i="58"/>
  <c r="V24" i="58"/>
  <c r="V23" i="58"/>
  <c r="V22" i="58"/>
  <c r="V21" i="58"/>
  <c r="V20" i="58"/>
  <c r="V19" i="58"/>
  <c r="V18" i="58"/>
  <c r="V17" i="58"/>
  <c r="V16" i="58"/>
  <c r="V15" i="58"/>
  <c r="V14" i="58"/>
  <c r="V13" i="58"/>
  <c r="V12" i="58"/>
  <c r="V11" i="58"/>
  <c r="V10" i="58"/>
  <c r="V9" i="58"/>
  <c r="V8" i="58"/>
  <c r="V287" i="56"/>
  <c r="V286" i="56"/>
  <c r="V285" i="56"/>
  <c r="V284" i="56"/>
  <c r="V283" i="56"/>
  <c r="V282" i="56"/>
  <c r="V281" i="56"/>
  <c r="V280" i="56"/>
  <c r="V279" i="56"/>
  <c r="V278" i="56"/>
  <c r="V277" i="56"/>
  <c r="V276" i="56"/>
  <c r="V275" i="56"/>
  <c r="V274" i="56"/>
  <c r="V273" i="56"/>
  <c r="V272" i="56"/>
  <c r="V271" i="56"/>
  <c r="V270" i="56"/>
  <c r="V269" i="56"/>
  <c r="V268" i="56"/>
  <c r="V267" i="56"/>
  <c r="V266" i="56"/>
  <c r="V265" i="56"/>
  <c r="V264" i="56"/>
  <c r="V263" i="56"/>
  <c r="V262" i="56"/>
  <c r="V261" i="56"/>
  <c r="V260" i="56"/>
  <c r="V259" i="56"/>
  <c r="V258" i="56"/>
  <c r="V257" i="56"/>
  <c r="V256" i="56"/>
  <c r="V255" i="56"/>
  <c r="V254" i="56"/>
  <c r="V253" i="56"/>
  <c r="V252" i="56"/>
  <c r="V251" i="56"/>
  <c r="V250" i="56"/>
  <c r="V249" i="56"/>
  <c r="V248" i="56"/>
  <c r="V247" i="56"/>
  <c r="V246" i="56"/>
  <c r="V245" i="56"/>
  <c r="V244" i="56"/>
  <c r="V243" i="56"/>
  <c r="V242" i="56"/>
  <c r="V241" i="56"/>
  <c r="V240" i="56"/>
  <c r="V239" i="56"/>
  <c r="V238" i="56"/>
  <c r="V237" i="56"/>
  <c r="V236" i="56"/>
  <c r="V235" i="56"/>
  <c r="V234" i="56"/>
  <c r="V233" i="56"/>
  <c r="V232" i="56"/>
  <c r="V231" i="56"/>
  <c r="V230" i="56"/>
  <c r="V229" i="56"/>
  <c r="V228" i="56"/>
  <c r="V227" i="56"/>
  <c r="V226" i="56"/>
  <c r="V225" i="56"/>
  <c r="V224" i="56"/>
  <c r="V223" i="56"/>
  <c r="V222" i="56"/>
  <c r="V221" i="56"/>
  <c r="V220" i="56"/>
  <c r="V219" i="56"/>
  <c r="V218" i="56"/>
  <c r="V217" i="56"/>
  <c r="V216" i="56"/>
  <c r="V215" i="56"/>
  <c r="V214" i="56"/>
  <c r="V213" i="56"/>
  <c r="V212" i="56"/>
  <c r="V211" i="56"/>
  <c r="V210" i="56"/>
  <c r="V209" i="56"/>
  <c r="V208" i="56"/>
  <c r="V207" i="56"/>
  <c r="V206" i="56"/>
  <c r="V205" i="56"/>
  <c r="V204" i="56"/>
  <c r="V203" i="56"/>
  <c r="V202" i="56"/>
  <c r="V201" i="56"/>
  <c r="V200" i="56"/>
  <c r="V199" i="56"/>
  <c r="V198" i="56"/>
  <c r="V197" i="56"/>
  <c r="V196" i="56"/>
  <c r="V195" i="56"/>
  <c r="V194" i="56"/>
  <c r="V193" i="56"/>
  <c r="V192" i="56"/>
  <c r="V191" i="56"/>
  <c r="V190" i="56"/>
  <c r="V189" i="56"/>
  <c r="V188" i="56"/>
  <c r="V187" i="56"/>
  <c r="V186" i="56"/>
  <c r="V185" i="56"/>
  <c r="V184" i="56"/>
  <c r="V183" i="56"/>
  <c r="V182" i="56"/>
  <c r="V181" i="56"/>
  <c r="V180" i="56"/>
  <c r="V179" i="56"/>
  <c r="V178" i="56"/>
  <c r="V177" i="56"/>
  <c r="V176" i="56"/>
  <c r="V175" i="56"/>
  <c r="V174" i="56"/>
  <c r="V173" i="56"/>
  <c r="V172" i="56"/>
  <c r="V171" i="56"/>
  <c r="V170" i="56"/>
  <c r="V169" i="56"/>
  <c r="V168" i="56"/>
  <c r="V167" i="56"/>
  <c r="V166" i="56"/>
  <c r="V165" i="56"/>
  <c r="V164" i="56"/>
  <c r="V163" i="56"/>
  <c r="V162" i="56"/>
  <c r="V161" i="56"/>
  <c r="V160" i="56"/>
  <c r="V159" i="56"/>
  <c r="V158" i="56"/>
  <c r="V157" i="56"/>
  <c r="V156" i="56"/>
  <c r="V155" i="56"/>
  <c r="V154" i="56"/>
  <c r="V153" i="56"/>
  <c r="V152" i="56"/>
  <c r="V151" i="56"/>
  <c r="V150" i="56"/>
  <c r="V149" i="56"/>
  <c r="V148" i="56"/>
  <c r="V147" i="56"/>
  <c r="V146" i="56"/>
  <c r="V145" i="56"/>
  <c r="V144" i="56"/>
  <c r="V143" i="56"/>
  <c r="V142" i="56"/>
  <c r="V141" i="56"/>
  <c r="V140" i="56"/>
  <c r="V139" i="56"/>
  <c r="V138" i="56"/>
  <c r="V137" i="56"/>
  <c r="V136" i="56"/>
  <c r="V135" i="56"/>
  <c r="V134" i="56"/>
  <c r="V133" i="56"/>
  <c r="V132" i="56"/>
  <c r="V131" i="56"/>
  <c r="V130" i="56"/>
  <c r="V129" i="56"/>
  <c r="V128" i="56"/>
  <c r="V127" i="56"/>
  <c r="V126" i="56"/>
  <c r="V125" i="56"/>
  <c r="V124" i="56"/>
  <c r="V123" i="56"/>
  <c r="V122" i="56"/>
  <c r="V121" i="56"/>
  <c r="V120" i="56"/>
  <c r="V119" i="56"/>
  <c r="V118" i="56"/>
  <c r="V117" i="56"/>
  <c r="V116" i="56"/>
  <c r="V115" i="56"/>
  <c r="V114" i="56"/>
  <c r="V113" i="56"/>
  <c r="V112" i="56"/>
  <c r="V111" i="56"/>
  <c r="V110" i="56"/>
  <c r="V109" i="56"/>
  <c r="V108" i="56"/>
  <c r="V107" i="56"/>
  <c r="V106" i="56"/>
  <c r="V105" i="56"/>
  <c r="V104" i="56"/>
  <c r="V103" i="56"/>
  <c r="V102" i="56"/>
  <c r="V101" i="56"/>
  <c r="V100" i="56"/>
  <c r="V99" i="56"/>
  <c r="V98" i="56"/>
  <c r="V97" i="56"/>
  <c r="V96" i="56"/>
  <c r="V95" i="56"/>
  <c r="V94" i="56"/>
  <c r="V93" i="56"/>
  <c r="V92" i="56"/>
  <c r="V91" i="56"/>
  <c r="V90" i="56"/>
  <c r="V89" i="56"/>
  <c r="V88" i="56"/>
  <c r="V87" i="56"/>
  <c r="V86" i="56"/>
  <c r="V85" i="56"/>
  <c r="V84" i="56"/>
  <c r="V83" i="56"/>
  <c r="V82" i="56"/>
  <c r="V81" i="56"/>
  <c r="V80" i="56"/>
  <c r="V79" i="56"/>
  <c r="V78" i="56"/>
  <c r="V77" i="56"/>
  <c r="V76" i="56"/>
  <c r="V75" i="56"/>
  <c r="V74" i="56"/>
  <c r="V73" i="56"/>
  <c r="V72" i="56"/>
  <c r="V71" i="56"/>
  <c r="V70" i="56"/>
  <c r="V69" i="56"/>
  <c r="V68" i="56"/>
  <c r="V67" i="56"/>
  <c r="V66" i="56"/>
  <c r="V65" i="56"/>
  <c r="V64" i="56"/>
  <c r="V63" i="56"/>
  <c r="V62" i="56"/>
  <c r="V61" i="56"/>
  <c r="V60" i="56"/>
  <c r="V59" i="56"/>
  <c r="V58" i="56"/>
  <c r="V57" i="56"/>
  <c r="V56" i="56"/>
  <c r="V55" i="56"/>
  <c r="V54" i="56"/>
  <c r="V53" i="56"/>
  <c r="V52" i="56"/>
  <c r="V51" i="56"/>
  <c r="V50" i="56"/>
  <c r="V49" i="56"/>
  <c r="V48" i="56"/>
  <c r="V47" i="56"/>
  <c r="V46" i="56"/>
  <c r="V45" i="56"/>
  <c r="V44" i="56"/>
  <c r="V43" i="56"/>
  <c r="V42" i="56"/>
  <c r="V41" i="56"/>
  <c r="V40" i="56"/>
  <c r="V39" i="56"/>
  <c r="V38" i="56"/>
  <c r="V37" i="56"/>
  <c r="V36" i="56"/>
  <c r="V35" i="56"/>
  <c r="V34" i="56"/>
  <c r="V33" i="56"/>
  <c r="V32" i="56"/>
  <c r="V31" i="56"/>
  <c r="V30" i="56"/>
  <c r="V29" i="56"/>
  <c r="V28" i="56"/>
  <c r="V27" i="56"/>
  <c r="V26" i="56"/>
  <c r="V25" i="56"/>
  <c r="V24" i="56"/>
  <c r="V23" i="56"/>
  <c r="V22" i="56"/>
  <c r="V21" i="56"/>
  <c r="V20" i="56"/>
  <c r="V19" i="56"/>
  <c r="V18" i="56"/>
  <c r="V17" i="56"/>
  <c r="V16" i="56"/>
  <c r="V15" i="56"/>
  <c r="V14" i="56"/>
  <c r="V13" i="56"/>
  <c r="V12" i="56"/>
  <c r="V11" i="56"/>
  <c r="V10" i="56"/>
  <c r="V9" i="56"/>
  <c r="V8" i="56"/>
  <c r="V264" i="35"/>
  <c r="V263" i="35"/>
  <c r="V262" i="35"/>
  <c r="V261" i="35"/>
  <c r="V260" i="35"/>
  <c r="V259" i="35"/>
  <c r="V258" i="35"/>
  <c r="V257" i="35"/>
  <c r="V256" i="35"/>
  <c r="V255" i="35"/>
  <c r="V254" i="35"/>
  <c r="V253" i="35"/>
  <c r="V252" i="35"/>
  <c r="V251" i="35"/>
  <c r="V250" i="35"/>
  <c r="V249" i="35"/>
  <c r="V248" i="35"/>
  <c r="V247" i="35"/>
  <c r="V246" i="35"/>
  <c r="V245" i="35"/>
  <c r="V244" i="35"/>
  <c r="V243" i="35"/>
  <c r="V242" i="35"/>
  <c r="V241" i="35"/>
  <c r="V240" i="35"/>
  <c r="V239" i="35"/>
  <c r="V238" i="35"/>
  <c r="V237" i="35"/>
  <c r="V236" i="35"/>
  <c r="V235" i="35"/>
  <c r="V234" i="35"/>
  <c r="V233" i="35"/>
  <c r="V232" i="35"/>
  <c r="V231" i="35"/>
  <c r="V230" i="35"/>
  <c r="V229" i="35"/>
  <c r="V228" i="35"/>
  <c r="V227" i="35"/>
  <c r="V226" i="35"/>
  <c r="V225" i="35"/>
  <c r="V224" i="35"/>
  <c r="V223" i="35"/>
  <c r="V222" i="35"/>
  <c r="V221" i="35"/>
  <c r="V220" i="35"/>
  <c r="V219" i="35"/>
  <c r="V218" i="35"/>
  <c r="V217" i="35"/>
  <c r="V216" i="35"/>
  <c r="V215" i="35"/>
  <c r="V214" i="35"/>
  <c r="V213" i="35"/>
  <c r="V212" i="35"/>
  <c r="V211" i="35"/>
  <c r="V210" i="35"/>
  <c r="V209" i="35"/>
  <c r="V208" i="35"/>
  <c r="V207" i="35"/>
  <c r="V206" i="35"/>
  <c r="V205" i="35"/>
  <c r="V204" i="35"/>
  <c r="V203" i="35"/>
  <c r="V202" i="35"/>
  <c r="V201" i="35"/>
  <c r="V200" i="35"/>
  <c r="V199" i="35"/>
  <c r="V198" i="35"/>
  <c r="V197" i="35"/>
  <c r="V196" i="35"/>
  <c r="V195" i="35"/>
  <c r="V194" i="35"/>
  <c r="V193" i="35"/>
  <c r="V192" i="35"/>
  <c r="V191" i="35"/>
  <c r="V190" i="35"/>
  <c r="V189" i="35"/>
  <c r="V188" i="35"/>
  <c r="V187" i="35"/>
  <c r="V186" i="35"/>
  <c r="V185" i="35"/>
  <c r="V184" i="35"/>
  <c r="V183" i="35"/>
  <c r="V182" i="35"/>
  <c r="V181" i="35"/>
  <c r="V180" i="35"/>
  <c r="V179" i="35"/>
  <c r="V178" i="35"/>
  <c r="V177" i="35"/>
  <c r="V176" i="35"/>
  <c r="V175" i="35"/>
  <c r="V174" i="35"/>
  <c r="V173" i="35"/>
  <c r="V172" i="35"/>
  <c r="V171" i="35"/>
  <c r="V170" i="35"/>
  <c r="V169" i="35"/>
  <c r="V168" i="35"/>
  <c r="V167" i="35"/>
  <c r="V166" i="35"/>
  <c r="V165" i="35"/>
  <c r="V164" i="35"/>
  <c r="V163" i="35"/>
  <c r="V162" i="35"/>
  <c r="V161" i="35"/>
  <c r="V160" i="35"/>
  <c r="V159" i="35"/>
  <c r="V158" i="35"/>
  <c r="V157" i="35"/>
  <c r="V156" i="35"/>
  <c r="V155" i="35"/>
  <c r="V154" i="35"/>
  <c r="V153" i="35"/>
  <c r="V152" i="35"/>
  <c r="V151" i="35"/>
  <c r="V150" i="35"/>
  <c r="V149" i="35"/>
  <c r="V148" i="35"/>
  <c r="V147" i="35"/>
  <c r="V146" i="35"/>
  <c r="V145" i="35"/>
  <c r="V144" i="35"/>
  <c r="V143" i="35"/>
  <c r="V142" i="35"/>
  <c r="V141" i="35"/>
  <c r="V140" i="35"/>
  <c r="V139" i="35"/>
  <c r="V138" i="35"/>
  <c r="V137" i="35"/>
  <c r="V136" i="35"/>
  <c r="V135" i="35"/>
  <c r="V134" i="35"/>
  <c r="V133" i="35"/>
  <c r="V132" i="35"/>
  <c r="V131" i="35"/>
  <c r="V130" i="35"/>
  <c r="V129" i="35"/>
  <c r="V128" i="35"/>
  <c r="V127" i="35"/>
  <c r="V126" i="35"/>
  <c r="V125" i="35"/>
  <c r="V124" i="35"/>
  <c r="V123" i="35"/>
  <c r="V122" i="35"/>
  <c r="V121" i="35"/>
  <c r="V120" i="35"/>
  <c r="V119" i="35"/>
  <c r="V118" i="35"/>
  <c r="V117" i="35"/>
  <c r="V116" i="35"/>
  <c r="V115" i="35"/>
  <c r="V114" i="35"/>
  <c r="V113" i="35"/>
  <c r="V112" i="35"/>
  <c r="V111" i="35"/>
  <c r="V110" i="35"/>
  <c r="V109" i="35"/>
  <c r="V108" i="35"/>
  <c r="V107" i="35"/>
  <c r="V106" i="35"/>
  <c r="V105" i="35"/>
  <c r="V104" i="35"/>
  <c r="V103" i="35"/>
  <c r="V102" i="35"/>
  <c r="V101" i="35"/>
  <c r="V100" i="35"/>
  <c r="V99" i="35"/>
  <c r="V98" i="35"/>
  <c r="V97" i="35"/>
  <c r="V96" i="35"/>
  <c r="V95" i="35"/>
  <c r="V94" i="35"/>
  <c r="V93" i="35"/>
  <c r="V92" i="35"/>
  <c r="V91" i="35"/>
  <c r="V90" i="35"/>
  <c r="V89" i="35"/>
  <c r="V88" i="35"/>
  <c r="V87" i="35"/>
  <c r="V86" i="35"/>
  <c r="V85" i="35"/>
  <c r="V84" i="35"/>
  <c r="V83" i="35"/>
  <c r="V82" i="35"/>
  <c r="V81" i="35"/>
  <c r="V80" i="35"/>
  <c r="V79" i="35"/>
  <c r="V78" i="35"/>
  <c r="V77" i="35"/>
  <c r="V76" i="35"/>
  <c r="V75" i="35"/>
  <c r="V74" i="35"/>
  <c r="V73" i="35"/>
  <c r="V72" i="35"/>
  <c r="V71" i="35"/>
  <c r="V70" i="35"/>
  <c r="V69" i="35"/>
  <c r="V68" i="35"/>
  <c r="V67" i="35"/>
  <c r="V66" i="35"/>
  <c r="V65" i="35"/>
  <c r="V64" i="35"/>
  <c r="V63" i="35"/>
  <c r="V62" i="35"/>
  <c r="V61" i="35"/>
  <c r="V60" i="35"/>
  <c r="V59" i="35"/>
  <c r="V58" i="35"/>
  <c r="V57" i="35"/>
  <c r="V56" i="35"/>
  <c r="V55" i="35"/>
  <c r="V54" i="35"/>
  <c r="V53" i="35"/>
  <c r="V52" i="35"/>
  <c r="V51" i="35"/>
  <c r="V50" i="35"/>
  <c r="V49" i="35"/>
  <c r="V48" i="35"/>
  <c r="V47" i="35"/>
  <c r="V46" i="35"/>
  <c r="V45" i="35"/>
  <c r="V44" i="35"/>
  <c r="V43" i="35"/>
  <c r="V42" i="35"/>
  <c r="V41" i="35"/>
  <c r="V40" i="35"/>
  <c r="V39" i="35"/>
  <c r="V38" i="35"/>
  <c r="V37" i="35"/>
  <c r="V36" i="35"/>
  <c r="V35" i="35"/>
  <c r="V34" i="35"/>
  <c r="V33" i="35"/>
  <c r="V32" i="35"/>
  <c r="V31" i="35"/>
  <c r="V30" i="35"/>
  <c r="V29" i="35"/>
  <c r="V28" i="35"/>
  <c r="V27" i="35"/>
  <c r="V26" i="35"/>
  <c r="V25" i="35"/>
  <c r="V24" i="35"/>
  <c r="V23" i="35"/>
  <c r="V22" i="35"/>
  <c r="V21" i="35"/>
  <c r="V20" i="35"/>
  <c r="V19" i="35"/>
  <c r="V18" i="35"/>
  <c r="V17" i="35"/>
  <c r="V16" i="35"/>
  <c r="V15" i="35"/>
  <c r="V14" i="35"/>
  <c r="V13" i="35"/>
  <c r="V12" i="35"/>
  <c r="V11" i="35"/>
  <c r="V10" i="35"/>
  <c r="V9" i="35"/>
  <c r="V8" i="35"/>
  <c r="O99" i="57"/>
  <c r="O96" i="57"/>
  <c r="O91" i="57"/>
  <c r="O88" i="57"/>
  <c r="O87" i="57"/>
  <c r="O81" i="57"/>
  <c r="O78" i="57"/>
  <c r="O73" i="57"/>
  <c r="O71" i="57"/>
  <c r="O68" i="57"/>
  <c r="O65" i="57"/>
  <c r="O61" i="57"/>
  <c r="O55" i="57"/>
  <c r="O51" i="57"/>
  <c r="O49" i="57"/>
  <c r="O46" i="57"/>
  <c r="O40" i="57"/>
  <c r="O38" i="57"/>
  <c r="O32" i="57"/>
  <c r="O29" i="57"/>
  <c r="O28" i="57"/>
  <c r="O23" i="57"/>
  <c r="O21" i="57"/>
  <c r="O18" i="57"/>
  <c r="O10" i="57"/>
  <c r="O8" i="57"/>
  <c r="O283" i="55"/>
  <c r="O280" i="55"/>
  <c r="O275" i="55"/>
  <c r="O271" i="55"/>
  <c r="O267" i="55"/>
  <c r="O263" i="55"/>
  <c r="O259" i="55"/>
  <c r="O256" i="55"/>
  <c r="O254" i="55"/>
  <c r="O249" i="55"/>
  <c r="O240" i="55"/>
  <c r="O238" i="55"/>
  <c r="O233" i="55"/>
  <c r="O229" i="55"/>
  <c r="O221" i="55"/>
  <c r="O215" i="55"/>
  <c r="O211" i="55"/>
  <c r="O209" i="55"/>
  <c r="O206" i="55"/>
  <c r="O199" i="55"/>
  <c r="O196" i="55"/>
  <c r="O193" i="55"/>
  <c r="O191" i="55"/>
  <c r="O187" i="55"/>
  <c r="O183" i="55"/>
  <c r="O179" i="55"/>
  <c r="O176" i="55"/>
  <c r="O169" i="55"/>
  <c r="O163" i="55"/>
  <c r="O160" i="55"/>
  <c r="O154" i="55"/>
  <c r="O151" i="55"/>
  <c r="O147" i="55"/>
  <c r="O137" i="55"/>
  <c r="O133" i="55"/>
  <c r="O129" i="55"/>
  <c r="O125" i="55"/>
  <c r="O121" i="55"/>
  <c r="O115" i="55"/>
  <c r="O111" i="55"/>
  <c r="O103" i="55"/>
  <c r="O99" i="55"/>
  <c r="O95" i="55"/>
  <c r="O92" i="55"/>
  <c r="O88" i="55"/>
  <c r="O81" i="55"/>
  <c r="O76" i="55"/>
  <c r="O69" i="55"/>
  <c r="O63" i="55"/>
  <c r="O61" i="55"/>
  <c r="O54" i="55"/>
  <c r="O50" i="55"/>
  <c r="O44" i="55"/>
  <c r="O40" i="55"/>
  <c r="O36" i="55"/>
  <c r="O32" i="55"/>
  <c r="O29" i="55"/>
  <c r="O25" i="55"/>
  <c r="O21" i="55"/>
  <c r="O14" i="55"/>
  <c r="O10" i="55"/>
  <c r="O8" i="55"/>
  <c r="O258" i="52"/>
  <c r="O250" i="52"/>
  <c r="O240" i="52"/>
  <c r="O233" i="52"/>
  <c r="O226" i="52"/>
  <c r="O223" i="52"/>
  <c r="O215" i="52"/>
  <c r="O210" i="52"/>
  <c r="O206" i="52"/>
  <c r="O202" i="52"/>
  <c r="O200" i="52"/>
  <c r="O190" i="52"/>
  <c r="O181" i="52"/>
  <c r="O175" i="52"/>
  <c r="O167" i="52"/>
  <c r="O165" i="52"/>
  <c r="O161" i="52"/>
  <c r="O154" i="52"/>
  <c r="O148" i="52"/>
  <c r="O145" i="52"/>
  <c r="O140" i="52"/>
  <c r="O133" i="52"/>
  <c r="O127" i="52"/>
  <c r="O125" i="52"/>
  <c r="O121" i="52"/>
  <c r="O112" i="52"/>
  <c r="O104" i="52"/>
  <c r="O102" i="52"/>
  <c r="O97" i="52"/>
  <c r="O93" i="52"/>
  <c r="O89" i="52"/>
  <c r="O85" i="52"/>
  <c r="O80" i="52"/>
  <c r="O76" i="52"/>
  <c r="O71" i="52"/>
  <c r="O66" i="52"/>
  <c r="O62" i="52"/>
  <c r="O58" i="52"/>
  <c r="O55" i="52"/>
  <c r="O49" i="52"/>
  <c r="O43" i="52"/>
  <c r="O38" i="52"/>
  <c r="O34" i="52"/>
  <c r="O25" i="52"/>
  <c r="O21" i="52"/>
  <c r="O11" i="52"/>
  <c r="O8" i="52"/>
  <c r="F3" i="43" l="1"/>
  <c r="C3" i="43"/>
  <c r="I3" i="22"/>
  <c r="F3" i="22"/>
  <c r="C3" i="22"/>
  <c r="F28" i="43" l="1"/>
  <c r="F27" i="43"/>
  <c r="F26" i="43"/>
  <c r="F25" i="43"/>
  <c r="F24" i="43"/>
  <c r="F23" i="43"/>
  <c r="F21" i="43"/>
  <c r="F20" i="43"/>
  <c r="F19" i="43"/>
  <c r="F18" i="43"/>
  <c r="F17" i="43"/>
  <c r="F16" i="43"/>
  <c r="F15" i="43"/>
  <c r="F14" i="43"/>
  <c r="F13" i="43"/>
  <c r="F11" i="43"/>
  <c r="F10" i="43"/>
  <c r="F9" i="43"/>
  <c r="F8" i="43"/>
  <c r="F7" i="43"/>
  <c r="F6" i="43"/>
  <c r="F5" i="43"/>
  <c r="AM51" i="22" l="1"/>
  <c r="AM52" i="22"/>
  <c r="AM53" i="22"/>
  <c r="AM54" i="22"/>
  <c r="AM55" i="22"/>
  <c r="AM50" i="22"/>
  <c r="AL42" i="22"/>
  <c r="AL43" i="22"/>
  <c r="AL44" i="22"/>
  <c r="AL45" i="22"/>
  <c r="AL46" i="22"/>
  <c r="AL47" i="22"/>
  <c r="AL48" i="22"/>
  <c r="AL49" i="22"/>
  <c r="AL41" i="22"/>
  <c r="AM21" i="22"/>
  <c r="AM22" i="22"/>
  <c r="AM23" i="22"/>
  <c r="AM24" i="22"/>
  <c r="AM25" i="22"/>
  <c r="AM20" i="22"/>
  <c r="AL19" i="22"/>
  <c r="AL18" i="22"/>
  <c r="AL17" i="22"/>
  <c r="AL16" i="22"/>
  <c r="AL15" i="22"/>
  <c r="AL14" i="22"/>
  <c r="AL13" i="22"/>
  <c r="AL12" i="22"/>
  <c r="AL11" i="22"/>
  <c r="AK10" i="22"/>
  <c r="AK9" i="22"/>
  <c r="AK8" i="22"/>
  <c r="AK7" i="22"/>
  <c r="AK6" i="22"/>
  <c r="AK5" i="22"/>
  <c r="AK4" i="22"/>
  <c r="AK40" i="22"/>
  <c r="AK39" i="22"/>
  <c r="AK38" i="22"/>
  <c r="AK37" i="22"/>
  <c r="AK36" i="22"/>
  <c r="AK35" i="22"/>
  <c r="AK34" i="22"/>
  <c r="I15" i="22"/>
  <c r="H15" i="22" s="1"/>
  <c r="I9" i="22"/>
  <c r="H9" i="22" s="1"/>
  <c r="E15" i="43"/>
  <c r="E9" i="43"/>
  <c r="Q17" i="21"/>
  <c r="Q18" i="21"/>
  <c r="Q19" i="21"/>
  <c r="Q20" i="21"/>
  <c r="Q21" i="21"/>
  <c r="Q22" i="21"/>
  <c r="Q23" i="21"/>
  <c r="AF136" i="58"/>
  <c r="AE136" i="58"/>
  <c r="AD136" i="58"/>
  <c r="F136" i="58"/>
  <c r="AF135" i="58"/>
  <c r="AE135" i="58"/>
  <c r="AD135" i="58"/>
  <c r="F135" i="58"/>
  <c r="AF134" i="58"/>
  <c r="AE134" i="58"/>
  <c r="AD134" i="58"/>
  <c r="F134" i="58"/>
  <c r="AF132" i="58"/>
  <c r="AE132" i="58"/>
  <c r="AD132" i="58"/>
  <c r="F132" i="58"/>
  <c r="AF131" i="58"/>
  <c r="AE131" i="58"/>
  <c r="AD131" i="58"/>
  <c r="F131" i="58"/>
  <c r="AF129" i="58"/>
  <c r="AE129" i="58"/>
  <c r="AD129" i="58"/>
  <c r="F129" i="58"/>
  <c r="AF128" i="58"/>
  <c r="AE128" i="58"/>
  <c r="AD128" i="58"/>
  <c r="F128" i="58"/>
  <c r="AF127" i="58"/>
  <c r="AE127" i="58"/>
  <c r="AD127" i="58"/>
  <c r="F127" i="58"/>
  <c r="AF126" i="58"/>
  <c r="AE126" i="58"/>
  <c r="AD126" i="58"/>
  <c r="F126" i="58"/>
  <c r="AF124" i="58"/>
  <c r="AE124" i="58"/>
  <c r="AD124" i="58"/>
  <c r="F124" i="58"/>
  <c r="AF123" i="58"/>
  <c r="AE123" i="58"/>
  <c r="AD123" i="58"/>
  <c r="F123" i="58"/>
  <c r="AF120" i="58"/>
  <c r="AE120" i="58"/>
  <c r="AD120" i="58"/>
  <c r="F120" i="58"/>
  <c r="AF119" i="58"/>
  <c r="AE119" i="58"/>
  <c r="AD119" i="58"/>
  <c r="F119" i="58"/>
  <c r="AF118" i="58"/>
  <c r="AE118" i="58"/>
  <c r="AD118" i="58"/>
  <c r="F118" i="58"/>
  <c r="AF117" i="58"/>
  <c r="AE117" i="58"/>
  <c r="AD117" i="58"/>
  <c r="F117" i="58"/>
  <c r="AF116" i="58"/>
  <c r="AE116" i="58"/>
  <c r="AD116" i="58"/>
  <c r="F116" i="58"/>
  <c r="AF114" i="58"/>
  <c r="AE114" i="58"/>
  <c r="AD114" i="58"/>
  <c r="F114" i="58"/>
  <c r="AF113" i="58"/>
  <c r="AE113" i="58"/>
  <c r="AD113" i="58"/>
  <c r="F113" i="58"/>
  <c r="AF111" i="58"/>
  <c r="AE111" i="58"/>
  <c r="AD111" i="58"/>
  <c r="F111" i="58"/>
  <c r="AF110" i="58"/>
  <c r="AE110" i="58"/>
  <c r="AD110" i="58"/>
  <c r="F110" i="58"/>
  <c r="AF109" i="58"/>
  <c r="AE109" i="58"/>
  <c r="AD109" i="58"/>
  <c r="F109" i="58"/>
  <c r="AF108" i="58"/>
  <c r="AE108" i="58"/>
  <c r="AD108" i="58"/>
  <c r="F108" i="58"/>
  <c r="AF96" i="58"/>
  <c r="AE96" i="58"/>
  <c r="AD96" i="58"/>
  <c r="F96" i="58"/>
  <c r="AF95" i="58"/>
  <c r="AE95" i="58"/>
  <c r="AD95" i="58"/>
  <c r="F95" i="58"/>
  <c r="AF93" i="58"/>
  <c r="AE93" i="58"/>
  <c r="AD93" i="58"/>
  <c r="F93" i="58"/>
  <c r="AF92" i="58"/>
  <c r="AE92" i="58"/>
  <c r="AD92" i="58"/>
  <c r="F92" i="58"/>
  <c r="AF90" i="58"/>
  <c r="AE90" i="58"/>
  <c r="AD90" i="58"/>
  <c r="F90" i="58"/>
  <c r="AF89" i="58"/>
  <c r="AE89" i="58"/>
  <c r="AD89" i="58"/>
  <c r="F89" i="58"/>
  <c r="AF88" i="58"/>
  <c r="AE88" i="58"/>
  <c r="AD88" i="58"/>
  <c r="F88" i="58"/>
  <c r="AF84" i="58"/>
  <c r="AE84" i="58"/>
  <c r="AD84" i="58"/>
  <c r="F84" i="58"/>
  <c r="AF83" i="58"/>
  <c r="AE83" i="58"/>
  <c r="AD83" i="58"/>
  <c r="F83" i="58"/>
  <c r="AF82" i="58"/>
  <c r="AE82" i="58"/>
  <c r="AD82" i="58"/>
  <c r="F82" i="58"/>
  <c r="AF80" i="58"/>
  <c r="AE80" i="58"/>
  <c r="AD80" i="58"/>
  <c r="F80" i="58"/>
  <c r="AF79" i="58"/>
  <c r="AE79" i="58"/>
  <c r="AD79" i="58"/>
  <c r="F79" i="58"/>
  <c r="AF78" i="58"/>
  <c r="AE78" i="58"/>
  <c r="AD78" i="58"/>
  <c r="F78" i="58"/>
  <c r="AF68" i="58"/>
  <c r="AE68" i="58"/>
  <c r="AD68" i="58"/>
  <c r="F68" i="58"/>
  <c r="AF67" i="58"/>
  <c r="AE67" i="58"/>
  <c r="AD67" i="58"/>
  <c r="F67" i="58"/>
  <c r="AF64" i="58"/>
  <c r="AE64" i="58"/>
  <c r="AD64" i="58"/>
  <c r="F64" i="58"/>
  <c r="AF63" i="58"/>
  <c r="AE63" i="58"/>
  <c r="AD63" i="58"/>
  <c r="F63" i="58"/>
  <c r="AF62" i="58"/>
  <c r="AE62" i="58"/>
  <c r="AD62" i="58"/>
  <c r="F62" i="58"/>
  <c r="AF61" i="58"/>
  <c r="AE61" i="58"/>
  <c r="AD61" i="58"/>
  <c r="F61" i="58"/>
  <c r="AF52" i="58"/>
  <c r="AE52" i="58"/>
  <c r="AD52" i="58"/>
  <c r="F52" i="58"/>
  <c r="AF51" i="58"/>
  <c r="AE51" i="58"/>
  <c r="AD51" i="58"/>
  <c r="F51" i="58"/>
  <c r="AF50" i="58"/>
  <c r="AE50" i="58"/>
  <c r="AD50" i="58"/>
  <c r="F50" i="58"/>
  <c r="AF49" i="58"/>
  <c r="AE49" i="58"/>
  <c r="AD49" i="58"/>
  <c r="F49" i="58"/>
  <c r="AF48" i="58"/>
  <c r="AE48" i="58"/>
  <c r="AD48" i="58"/>
  <c r="F48" i="58"/>
  <c r="AF37" i="58"/>
  <c r="AE37" i="58"/>
  <c r="AD37" i="58"/>
  <c r="F37" i="58"/>
  <c r="AF36" i="58"/>
  <c r="AE36" i="58"/>
  <c r="AD36" i="58"/>
  <c r="F36" i="58"/>
  <c r="AF35" i="58"/>
  <c r="AE35" i="58"/>
  <c r="AD35" i="58"/>
  <c r="F35" i="58"/>
  <c r="AF34" i="58"/>
  <c r="AE34" i="58"/>
  <c r="AD34" i="58"/>
  <c r="F34" i="58"/>
  <c r="AF25" i="58"/>
  <c r="AE25" i="58"/>
  <c r="AD25" i="58"/>
  <c r="F25" i="58"/>
  <c r="AF24" i="58"/>
  <c r="AE24" i="58"/>
  <c r="AD24" i="58"/>
  <c r="F24" i="58"/>
  <c r="AF21" i="58"/>
  <c r="AE21" i="58"/>
  <c r="AD21" i="58"/>
  <c r="F21" i="58"/>
  <c r="AF20" i="58"/>
  <c r="AE20" i="58"/>
  <c r="AD20" i="58"/>
  <c r="F20" i="58"/>
  <c r="AF19" i="58"/>
  <c r="AE19" i="58"/>
  <c r="AD19" i="58"/>
  <c r="F19" i="58"/>
  <c r="AF18" i="58"/>
  <c r="AE18" i="58"/>
  <c r="AD18" i="58"/>
  <c r="F18" i="58"/>
  <c r="AF17" i="58"/>
  <c r="AE17" i="58"/>
  <c r="AD17" i="58"/>
  <c r="F17" i="58"/>
  <c r="AF16" i="58"/>
  <c r="AE16" i="58"/>
  <c r="AD16" i="58"/>
  <c r="F16" i="58"/>
  <c r="AF106" i="58"/>
  <c r="AE106" i="58"/>
  <c r="AD106" i="58"/>
  <c r="F106" i="58"/>
  <c r="AF105" i="58"/>
  <c r="AE105" i="58"/>
  <c r="AD105" i="58"/>
  <c r="F105" i="58"/>
  <c r="AF104" i="58"/>
  <c r="AE104" i="58"/>
  <c r="AD104" i="58"/>
  <c r="F104" i="58"/>
  <c r="AF103" i="58"/>
  <c r="AE103" i="58"/>
  <c r="AD103" i="58"/>
  <c r="F103" i="58"/>
  <c r="AF102" i="58"/>
  <c r="AE102" i="58"/>
  <c r="AD102" i="58"/>
  <c r="F102" i="58"/>
  <c r="AF101" i="58"/>
  <c r="AE101" i="58"/>
  <c r="AD101" i="58"/>
  <c r="F101" i="58"/>
  <c r="AF100" i="58"/>
  <c r="AE100" i="58"/>
  <c r="AD100" i="58"/>
  <c r="F100" i="58"/>
  <c r="AF98" i="58"/>
  <c r="AE98" i="58"/>
  <c r="AD98" i="58"/>
  <c r="AG98" i="58" s="1"/>
  <c r="F98" i="58"/>
  <c r="AF86" i="58"/>
  <c r="AE86" i="58"/>
  <c r="AD86" i="58"/>
  <c r="F86" i="58"/>
  <c r="AF85" i="58"/>
  <c r="AE85" i="58"/>
  <c r="AD85" i="58"/>
  <c r="F85" i="58"/>
  <c r="AF76" i="58"/>
  <c r="AE76" i="58"/>
  <c r="AD76" i="58"/>
  <c r="F76" i="58"/>
  <c r="AF75" i="58"/>
  <c r="AE75" i="58"/>
  <c r="AD75" i="58"/>
  <c r="F75" i="58"/>
  <c r="AF74" i="58"/>
  <c r="AE74" i="58"/>
  <c r="AD74" i="58"/>
  <c r="F74" i="58"/>
  <c r="AF73" i="58"/>
  <c r="AE73" i="58"/>
  <c r="AD73" i="58"/>
  <c r="F73" i="58"/>
  <c r="AF72" i="58"/>
  <c r="AE72" i="58"/>
  <c r="AD72" i="58"/>
  <c r="F72" i="58"/>
  <c r="AF70" i="58"/>
  <c r="AE70" i="58"/>
  <c r="AD70" i="58"/>
  <c r="AG70" i="58" s="1"/>
  <c r="F70" i="58"/>
  <c r="AF65" i="58"/>
  <c r="AE65" i="58"/>
  <c r="AD65" i="58"/>
  <c r="F65" i="58"/>
  <c r="AF59" i="58"/>
  <c r="AE59" i="58"/>
  <c r="AD59" i="58"/>
  <c r="F59" i="58"/>
  <c r="AF57" i="58"/>
  <c r="AE57" i="58"/>
  <c r="AD57" i="58"/>
  <c r="F57" i="58"/>
  <c r="AF56" i="58"/>
  <c r="AE56" i="58"/>
  <c r="AD56" i="58"/>
  <c r="F56" i="58"/>
  <c r="AF54" i="58"/>
  <c r="AE54" i="58"/>
  <c r="AD54" i="58"/>
  <c r="AG54" i="58" s="1"/>
  <c r="F54" i="58"/>
  <c r="AF46" i="58"/>
  <c r="AE46" i="58"/>
  <c r="AD46" i="58"/>
  <c r="F46" i="58"/>
  <c r="AF45" i="58"/>
  <c r="AE45" i="58"/>
  <c r="AD45" i="58"/>
  <c r="F45" i="58"/>
  <c r="AF43" i="58"/>
  <c r="AE43" i="58"/>
  <c r="AD43" i="58"/>
  <c r="F43" i="58"/>
  <c r="AF42" i="58"/>
  <c r="AE42" i="58"/>
  <c r="AD42" i="58"/>
  <c r="F42" i="58"/>
  <c r="AF41" i="58"/>
  <c r="AE41" i="58"/>
  <c r="AD41" i="58"/>
  <c r="F41" i="58"/>
  <c r="AF39" i="58"/>
  <c r="AE39" i="58"/>
  <c r="AD39" i="58"/>
  <c r="AG39" i="58" s="1"/>
  <c r="F39" i="58"/>
  <c r="AF32" i="58"/>
  <c r="AE32" i="58"/>
  <c r="AD32" i="58"/>
  <c r="F32" i="58"/>
  <c r="AF30" i="58"/>
  <c r="AE30" i="58"/>
  <c r="AD30" i="58"/>
  <c r="F30" i="58"/>
  <c r="AF29" i="58"/>
  <c r="AE29" i="58"/>
  <c r="AD29" i="58"/>
  <c r="F29" i="58"/>
  <c r="AF27" i="58"/>
  <c r="AE27" i="58"/>
  <c r="AD27" i="58"/>
  <c r="AG27" i="58" s="1"/>
  <c r="F27" i="58"/>
  <c r="AF14" i="58"/>
  <c r="AE14" i="58"/>
  <c r="AD14" i="58"/>
  <c r="F14" i="58"/>
  <c r="AF12" i="58"/>
  <c r="AE12" i="58"/>
  <c r="AD12" i="58"/>
  <c r="F12" i="58"/>
  <c r="AF133" i="58"/>
  <c r="AE133" i="58"/>
  <c r="AD133" i="58"/>
  <c r="F133" i="58"/>
  <c r="AF130" i="58"/>
  <c r="AE130" i="58"/>
  <c r="AD130" i="58"/>
  <c r="F130" i="58"/>
  <c r="AF125" i="58"/>
  <c r="AE125" i="58"/>
  <c r="AD125" i="58"/>
  <c r="F125" i="58"/>
  <c r="AF122" i="58"/>
  <c r="AE122" i="58"/>
  <c r="AD122" i="58"/>
  <c r="F122" i="58"/>
  <c r="AF121" i="58"/>
  <c r="AE121" i="58"/>
  <c r="AD121" i="58"/>
  <c r="F121" i="58"/>
  <c r="AF115" i="58"/>
  <c r="AE115" i="58"/>
  <c r="AD115" i="58"/>
  <c r="F115" i="58"/>
  <c r="AF112" i="58"/>
  <c r="AE112" i="58"/>
  <c r="AD112" i="58"/>
  <c r="F112" i="58"/>
  <c r="AF107" i="58"/>
  <c r="AE107" i="58"/>
  <c r="AD107" i="58"/>
  <c r="F107" i="58"/>
  <c r="AF94" i="58"/>
  <c r="AE94" i="58"/>
  <c r="AD94" i="58"/>
  <c r="F94" i="58"/>
  <c r="AF91" i="58"/>
  <c r="AE91" i="58"/>
  <c r="AD91" i="58"/>
  <c r="F91" i="58"/>
  <c r="AF87" i="58"/>
  <c r="AE87" i="58"/>
  <c r="AD87" i="58"/>
  <c r="F87" i="58"/>
  <c r="AF81" i="58"/>
  <c r="AE81" i="58"/>
  <c r="AD81" i="58"/>
  <c r="F81" i="58"/>
  <c r="AF77" i="58"/>
  <c r="AE77" i="58"/>
  <c r="AD77" i="58"/>
  <c r="F77" i="58"/>
  <c r="AF66" i="58"/>
  <c r="AE66" i="58"/>
  <c r="AD66" i="58"/>
  <c r="F66" i="58"/>
  <c r="AF60" i="58"/>
  <c r="AE60" i="58"/>
  <c r="AD60" i="58"/>
  <c r="F60" i="58"/>
  <c r="AF47" i="58"/>
  <c r="AE47" i="58"/>
  <c r="AD47" i="58"/>
  <c r="F47" i="58"/>
  <c r="AF33" i="58"/>
  <c r="AE33" i="58"/>
  <c r="AD33" i="58"/>
  <c r="F33" i="58"/>
  <c r="AF23" i="58"/>
  <c r="AE23" i="58"/>
  <c r="AD23" i="58"/>
  <c r="F23" i="58"/>
  <c r="AF15" i="58"/>
  <c r="AE15" i="58"/>
  <c r="AD15" i="58"/>
  <c r="F15" i="58"/>
  <c r="AF71" i="58"/>
  <c r="AE71" i="58"/>
  <c r="AD71" i="58"/>
  <c r="AG71" i="58" s="1"/>
  <c r="F71" i="58"/>
  <c r="AF58" i="58"/>
  <c r="AE58" i="58"/>
  <c r="AD58" i="58"/>
  <c r="F58" i="58"/>
  <c r="AF55" i="58"/>
  <c r="AE55" i="58"/>
  <c r="AD55" i="58"/>
  <c r="AG55" i="58" s="1"/>
  <c r="F55" i="58"/>
  <c r="AF44" i="58"/>
  <c r="AE44" i="58"/>
  <c r="AD44" i="58"/>
  <c r="F44" i="58"/>
  <c r="AF40" i="58"/>
  <c r="AE40" i="58"/>
  <c r="AD40" i="58"/>
  <c r="AG40" i="58" s="1"/>
  <c r="F40" i="58"/>
  <c r="AF31" i="58"/>
  <c r="AE31" i="58"/>
  <c r="AD31" i="58"/>
  <c r="F31" i="58"/>
  <c r="AF28" i="58"/>
  <c r="AE28" i="58"/>
  <c r="AD28" i="58"/>
  <c r="AG28" i="58" s="1"/>
  <c r="F28" i="58"/>
  <c r="AF13" i="58"/>
  <c r="AE13" i="58"/>
  <c r="AD13" i="58"/>
  <c r="F13" i="58"/>
  <c r="AF10" i="58"/>
  <c r="AE10" i="58"/>
  <c r="AD10" i="58"/>
  <c r="AG10" i="58" s="1"/>
  <c r="F10" i="58"/>
  <c r="AF97" i="58"/>
  <c r="AE97" i="58"/>
  <c r="AD97" i="58"/>
  <c r="AG97" i="58" s="1"/>
  <c r="AF69" i="58"/>
  <c r="AE69" i="58"/>
  <c r="AD69" i="58"/>
  <c r="AG69" i="58" s="1"/>
  <c r="F69" i="58"/>
  <c r="AF53" i="58"/>
  <c r="AE53" i="58"/>
  <c r="AD53" i="58"/>
  <c r="AG53" i="58" s="1"/>
  <c r="F53" i="58"/>
  <c r="AF38" i="58"/>
  <c r="AE38" i="58"/>
  <c r="AD38" i="58"/>
  <c r="AG38" i="58" s="1"/>
  <c r="F38" i="58"/>
  <c r="AF26" i="58"/>
  <c r="AE26" i="58"/>
  <c r="AD26" i="58"/>
  <c r="AG26" i="58" s="1"/>
  <c r="F26" i="58"/>
  <c r="AF287" i="56"/>
  <c r="AE287" i="56"/>
  <c r="AD287" i="56"/>
  <c r="F287" i="56"/>
  <c r="AF286" i="56"/>
  <c r="AE286" i="56"/>
  <c r="AD286" i="56"/>
  <c r="F286" i="56"/>
  <c r="AF285" i="56"/>
  <c r="AE285" i="56"/>
  <c r="AD285" i="56"/>
  <c r="F285" i="56"/>
  <c r="AF284" i="56"/>
  <c r="AE284" i="56"/>
  <c r="AD284" i="56"/>
  <c r="F284" i="56"/>
  <c r="AF282" i="56"/>
  <c r="AE282" i="56"/>
  <c r="AD282" i="56"/>
  <c r="F282" i="56"/>
  <c r="AF281" i="56"/>
  <c r="AE281" i="56"/>
  <c r="AD281" i="56"/>
  <c r="F281" i="56"/>
  <c r="AF279" i="56"/>
  <c r="AE279" i="56"/>
  <c r="AD279" i="56"/>
  <c r="F279" i="56"/>
  <c r="AF278" i="56"/>
  <c r="AE278" i="56"/>
  <c r="AD278" i="56"/>
  <c r="F278" i="56"/>
  <c r="AF277" i="56"/>
  <c r="AE277" i="56"/>
  <c r="AD277" i="56"/>
  <c r="F277" i="56"/>
  <c r="AF276" i="56"/>
  <c r="AE276" i="56"/>
  <c r="AD276" i="56"/>
  <c r="F276" i="56"/>
  <c r="AF273" i="56"/>
  <c r="AE273" i="56"/>
  <c r="AD273" i="56"/>
  <c r="F273" i="56"/>
  <c r="AF272" i="56"/>
  <c r="AE272" i="56"/>
  <c r="AD272" i="56"/>
  <c r="F272" i="56"/>
  <c r="AF270" i="56"/>
  <c r="AE270" i="56"/>
  <c r="AD270" i="56"/>
  <c r="F270" i="56"/>
  <c r="AF269" i="56"/>
  <c r="AE269" i="56"/>
  <c r="AD269" i="56"/>
  <c r="F269" i="56"/>
  <c r="AF268" i="56"/>
  <c r="AE268" i="56"/>
  <c r="AD268" i="56"/>
  <c r="F268" i="56"/>
  <c r="AF266" i="56"/>
  <c r="AE266" i="56"/>
  <c r="AD266" i="56"/>
  <c r="F266" i="56"/>
  <c r="AF265" i="56"/>
  <c r="AE265" i="56"/>
  <c r="AD265" i="56"/>
  <c r="F265" i="56"/>
  <c r="AF264" i="56"/>
  <c r="AE264" i="56"/>
  <c r="AD264" i="56"/>
  <c r="F264" i="56"/>
  <c r="AF262" i="56"/>
  <c r="AE262" i="56"/>
  <c r="AD262" i="56"/>
  <c r="F262" i="56"/>
  <c r="AF261" i="56"/>
  <c r="AE261" i="56"/>
  <c r="AD261" i="56"/>
  <c r="F261" i="56"/>
  <c r="AF260" i="56"/>
  <c r="AE260" i="56"/>
  <c r="AD260" i="56"/>
  <c r="F260" i="56"/>
  <c r="AF258" i="56"/>
  <c r="AE258" i="56"/>
  <c r="AD258" i="56"/>
  <c r="F258" i="56"/>
  <c r="AF257" i="56"/>
  <c r="AE257" i="56"/>
  <c r="AD257" i="56"/>
  <c r="F257" i="56"/>
  <c r="AF253" i="56"/>
  <c r="AE253" i="56"/>
  <c r="AD253" i="56"/>
  <c r="F253" i="56"/>
  <c r="AF252" i="56"/>
  <c r="AE252" i="56"/>
  <c r="AD252" i="56"/>
  <c r="F252" i="56"/>
  <c r="AF251" i="56"/>
  <c r="AE251" i="56"/>
  <c r="AD251" i="56"/>
  <c r="F251" i="56"/>
  <c r="AF250" i="56"/>
  <c r="AE250" i="56"/>
  <c r="AD250" i="56"/>
  <c r="F250" i="56"/>
  <c r="AF244" i="56"/>
  <c r="AE244" i="56"/>
  <c r="AD244" i="56"/>
  <c r="F244" i="56"/>
  <c r="AF243" i="56"/>
  <c r="AE243" i="56"/>
  <c r="AD243" i="56"/>
  <c r="F243" i="56"/>
  <c r="AF242" i="56"/>
  <c r="AE242" i="56"/>
  <c r="AD242" i="56"/>
  <c r="F242" i="56"/>
  <c r="AF241" i="56"/>
  <c r="AE241" i="56"/>
  <c r="AD241" i="56"/>
  <c r="F241" i="56"/>
  <c r="AF236" i="56"/>
  <c r="AE236" i="56"/>
  <c r="AD236" i="56"/>
  <c r="F236" i="56"/>
  <c r="AF235" i="56"/>
  <c r="AE235" i="56"/>
  <c r="AD235" i="56"/>
  <c r="F235" i="56"/>
  <c r="AF234" i="56"/>
  <c r="AE234" i="56"/>
  <c r="AD234" i="56"/>
  <c r="F234" i="56"/>
  <c r="AF231" i="56"/>
  <c r="AE231" i="56"/>
  <c r="AD231" i="56"/>
  <c r="F231" i="56"/>
  <c r="AF230" i="56"/>
  <c r="AE230" i="56"/>
  <c r="AD230" i="56"/>
  <c r="F230" i="56"/>
  <c r="AF225" i="56"/>
  <c r="AE225" i="56"/>
  <c r="AD225" i="56"/>
  <c r="F225" i="56"/>
  <c r="AF224" i="56"/>
  <c r="AE224" i="56"/>
  <c r="AD224" i="56"/>
  <c r="F224" i="56"/>
  <c r="AF223" i="56"/>
  <c r="AE223" i="56"/>
  <c r="AD223" i="56"/>
  <c r="F223" i="56"/>
  <c r="AF222" i="56"/>
  <c r="AE222" i="56"/>
  <c r="AD222" i="56"/>
  <c r="F222" i="56"/>
  <c r="AF218" i="56"/>
  <c r="AE218" i="56"/>
  <c r="AD218" i="56"/>
  <c r="F218" i="56"/>
  <c r="AF217" i="56"/>
  <c r="AE217" i="56"/>
  <c r="AD217" i="56"/>
  <c r="F217" i="56"/>
  <c r="AF216" i="56"/>
  <c r="AE216" i="56"/>
  <c r="AD216" i="56"/>
  <c r="F216" i="56"/>
  <c r="AF214" i="56"/>
  <c r="AE214" i="56"/>
  <c r="AD214" i="56"/>
  <c r="F214" i="56"/>
  <c r="AF213" i="56"/>
  <c r="AE213" i="56"/>
  <c r="AD213" i="56"/>
  <c r="F213" i="56"/>
  <c r="AF212" i="56"/>
  <c r="AE212" i="56"/>
  <c r="AD212" i="56"/>
  <c r="F212" i="56"/>
  <c r="AF208" i="56"/>
  <c r="AE208" i="56"/>
  <c r="AD208" i="56"/>
  <c r="F208" i="56"/>
  <c r="AF207" i="56"/>
  <c r="AE207" i="56"/>
  <c r="AD207" i="56"/>
  <c r="F207" i="56"/>
  <c r="AF205" i="56"/>
  <c r="AE205" i="56"/>
  <c r="AD205" i="56"/>
  <c r="F205" i="56"/>
  <c r="AF204" i="56"/>
  <c r="AE204" i="56"/>
  <c r="AD204" i="56"/>
  <c r="F204" i="56"/>
  <c r="AF203" i="56"/>
  <c r="AE203" i="56"/>
  <c r="AD203" i="56"/>
  <c r="F203" i="56"/>
  <c r="AF202" i="56"/>
  <c r="AE202" i="56"/>
  <c r="AD202" i="56"/>
  <c r="F202" i="56"/>
  <c r="AF201" i="56"/>
  <c r="AE201" i="56"/>
  <c r="AD201" i="56"/>
  <c r="F201" i="56"/>
  <c r="AF200" i="56"/>
  <c r="AE200" i="56"/>
  <c r="AD200" i="56"/>
  <c r="F200" i="56"/>
  <c r="AF198" i="56"/>
  <c r="AE198" i="56"/>
  <c r="AD198" i="56"/>
  <c r="F198" i="56"/>
  <c r="AF197" i="56"/>
  <c r="AE197" i="56"/>
  <c r="AD197" i="56"/>
  <c r="F197" i="56"/>
  <c r="AF195" i="56"/>
  <c r="AE195" i="56"/>
  <c r="AD195" i="56"/>
  <c r="F195" i="56"/>
  <c r="AF194" i="56"/>
  <c r="AE194" i="56"/>
  <c r="AD194" i="56"/>
  <c r="F194" i="56"/>
  <c r="AF190" i="56"/>
  <c r="AE190" i="56"/>
  <c r="AD190" i="56"/>
  <c r="F190" i="56"/>
  <c r="AF189" i="56"/>
  <c r="AE189" i="56"/>
  <c r="AD189" i="56"/>
  <c r="F189" i="56"/>
  <c r="AF188" i="56"/>
  <c r="AE188" i="56"/>
  <c r="AD188" i="56"/>
  <c r="F188" i="56"/>
  <c r="AF186" i="56"/>
  <c r="AE186" i="56"/>
  <c r="AD186" i="56"/>
  <c r="F186" i="56"/>
  <c r="AF185" i="56"/>
  <c r="AE185" i="56"/>
  <c r="AD185" i="56"/>
  <c r="F185" i="56"/>
  <c r="AF184" i="56"/>
  <c r="AE184" i="56"/>
  <c r="AD184" i="56"/>
  <c r="F184" i="56"/>
  <c r="AF182" i="56"/>
  <c r="AE182" i="56"/>
  <c r="AD182" i="56"/>
  <c r="F182" i="56"/>
  <c r="AF181" i="56"/>
  <c r="AE181" i="56"/>
  <c r="AD181" i="56"/>
  <c r="F181" i="56"/>
  <c r="AF180" i="56"/>
  <c r="AE180" i="56"/>
  <c r="AD180" i="56"/>
  <c r="F180" i="56"/>
  <c r="AF178" i="56"/>
  <c r="AE178" i="56"/>
  <c r="AD178" i="56"/>
  <c r="F178" i="56"/>
  <c r="AF177" i="56"/>
  <c r="AE177" i="56"/>
  <c r="AD177" i="56"/>
  <c r="F177" i="56"/>
  <c r="AF172" i="56"/>
  <c r="AE172" i="56"/>
  <c r="AD172" i="56"/>
  <c r="F172" i="56"/>
  <c r="AF171" i="56"/>
  <c r="AE171" i="56"/>
  <c r="AD171" i="56"/>
  <c r="F171" i="56"/>
  <c r="AF170" i="56"/>
  <c r="AE170" i="56"/>
  <c r="AD170" i="56"/>
  <c r="F170" i="56"/>
  <c r="AF167" i="56"/>
  <c r="AE167" i="56"/>
  <c r="AD167" i="56"/>
  <c r="F167" i="56"/>
  <c r="AF166" i="56"/>
  <c r="AE166" i="56"/>
  <c r="AD166" i="56"/>
  <c r="F166" i="56"/>
  <c r="AF165" i="56"/>
  <c r="AE165" i="56"/>
  <c r="AD165" i="56"/>
  <c r="F165" i="56"/>
  <c r="AF164" i="56"/>
  <c r="AE164" i="56"/>
  <c r="AD164" i="56"/>
  <c r="F164" i="56"/>
  <c r="AF162" i="56"/>
  <c r="AE162" i="56"/>
  <c r="AD162" i="56"/>
  <c r="F162" i="56"/>
  <c r="AF161" i="56"/>
  <c r="AE161" i="56"/>
  <c r="AD161" i="56"/>
  <c r="F161" i="56"/>
  <c r="AF159" i="56"/>
  <c r="AE159" i="56"/>
  <c r="AD159" i="56"/>
  <c r="F159" i="56"/>
  <c r="AF158" i="56"/>
  <c r="AE158" i="56"/>
  <c r="AD158" i="56"/>
  <c r="F158" i="56"/>
  <c r="AF157" i="56"/>
  <c r="AE157" i="56"/>
  <c r="AD157" i="56"/>
  <c r="F157" i="56"/>
  <c r="AF156" i="56"/>
  <c r="AE156" i="56"/>
  <c r="AD156" i="56"/>
  <c r="F156" i="56"/>
  <c r="AF155" i="56"/>
  <c r="AE155" i="56"/>
  <c r="AD155" i="56"/>
  <c r="F155" i="56"/>
  <c r="AF150" i="56"/>
  <c r="AE150" i="56"/>
  <c r="AD150" i="56"/>
  <c r="F150" i="56"/>
  <c r="AF149" i="56"/>
  <c r="AE149" i="56"/>
  <c r="AD149" i="56"/>
  <c r="F149" i="56"/>
  <c r="AF148" i="56"/>
  <c r="AE148" i="56"/>
  <c r="AD148" i="56"/>
  <c r="F148" i="56"/>
  <c r="AF146" i="56"/>
  <c r="AE146" i="56"/>
  <c r="AD146" i="56"/>
  <c r="F146" i="56"/>
  <c r="AF145" i="56"/>
  <c r="AE145" i="56"/>
  <c r="AD145" i="56"/>
  <c r="F145" i="56"/>
  <c r="AF144" i="56"/>
  <c r="AE144" i="56"/>
  <c r="AD144" i="56"/>
  <c r="F144" i="56"/>
  <c r="AF143" i="56"/>
  <c r="AE143" i="56"/>
  <c r="AD143" i="56"/>
  <c r="F143" i="56"/>
  <c r="AF142" i="56"/>
  <c r="AE142" i="56"/>
  <c r="AD142" i="56"/>
  <c r="F142" i="56"/>
  <c r="AF141" i="56"/>
  <c r="AE141" i="56"/>
  <c r="AD141" i="56"/>
  <c r="F141" i="56"/>
  <c r="AF140" i="56"/>
  <c r="AE140" i="56"/>
  <c r="AD140" i="56"/>
  <c r="F140" i="56"/>
  <c r="AF139" i="56"/>
  <c r="AE139" i="56"/>
  <c r="AD139" i="56"/>
  <c r="F139" i="56"/>
  <c r="AF138" i="56"/>
  <c r="AE138" i="56"/>
  <c r="AD138" i="56"/>
  <c r="F138" i="56"/>
  <c r="AF136" i="56"/>
  <c r="AE136" i="56"/>
  <c r="AD136" i="56"/>
  <c r="F136" i="56"/>
  <c r="AF135" i="56"/>
  <c r="AE135" i="56"/>
  <c r="AD135" i="56"/>
  <c r="F135" i="56"/>
  <c r="AF134" i="56"/>
  <c r="AE134" i="56"/>
  <c r="AD134" i="56"/>
  <c r="F134" i="56"/>
  <c r="AF132" i="56"/>
  <c r="AE132" i="56"/>
  <c r="AD132" i="56"/>
  <c r="F132" i="56"/>
  <c r="AF131" i="56"/>
  <c r="AE131" i="56"/>
  <c r="AD131" i="56"/>
  <c r="F131" i="56"/>
  <c r="AF130" i="56"/>
  <c r="AE130" i="56"/>
  <c r="AD130" i="56"/>
  <c r="F130" i="56"/>
  <c r="AF128" i="56"/>
  <c r="AE128" i="56"/>
  <c r="AD128" i="56"/>
  <c r="F128" i="56"/>
  <c r="AF127" i="56"/>
  <c r="AE127" i="56"/>
  <c r="AD127" i="56"/>
  <c r="F127" i="56"/>
  <c r="AF126" i="56"/>
  <c r="AE126" i="56"/>
  <c r="AD126" i="56"/>
  <c r="F126" i="56"/>
  <c r="AF123" i="56"/>
  <c r="AE123" i="56"/>
  <c r="AD123" i="56"/>
  <c r="F123" i="56"/>
  <c r="AF122" i="56"/>
  <c r="AE122" i="56"/>
  <c r="AD122" i="56"/>
  <c r="F122" i="56"/>
  <c r="AF120" i="56"/>
  <c r="AE120" i="56"/>
  <c r="AD120" i="56"/>
  <c r="F120" i="56"/>
  <c r="AF119" i="56"/>
  <c r="AE119" i="56"/>
  <c r="AD119" i="56"/>
  <c r="F119" i="56"/>
  <c r="AF118" i="56"/>
  <c r="AE118" i="56"/>
  <c r="AD118" i="56"/>
  <c r="F118" i="56"/>
  <c r="AF117" i="56"/>
  <c r="AE117" i="56"/>
  <c r="AD117" i="56"/>
  <c r="F117" i="56"/>
  <c r="AF116" i="56"/>
  <c r="AE116" i="56"/>
  <c r="AD116" i="56"/>
  <c r="F116" i="56"/>
  <c r="AF110" i="56"/>
  <c r="AE110" i="56"/>
  <c r="AD110" i="56"/>
  <c r="F110" i="56"/>
  <c r="AF109" i="56"/>
  <c r="AE109" i="56"/>
  <c r="AD109" i="56"/>
  <c r="F109" i="56"/>
  <c r="AF108" i="56"/>
  <c r="AE108" i="56"/>
  <c r="AD108" i="56"/>
  <c r="F108" i="56"/>
  <c r="AF107" i="56"/>
  <c r="AE107" i="56"/>
  <c r="AD107" i="56"/>
  <c r="F107" i="56"/>
  <c r="AF106" i="56"/>
  <c r="AE106" i="56"/>
  <c r="AD106" i="56"/>
  <c r="F106" i="56"/>
  <c r="AF105" i="56"/>
  <c r="AE105" i="56"/>
  <c r="AD105" i="56"/>
  <c r="F105" i="56"/>
  <c r="AF104" i="56"/>
  <c r="AE104" i="56"/>
  <c r="AD104" i="56"/>
  <c r="F104" i="56"/>
  <c r="AF102" i="56"/>
  <c r="AE102" i="56"/>
  <c r="AD102" i="56"/>
  <c r="F102" i="56"/>
  <c r="AF101" i="56"/>
  <c r="AE101" i="56"/>
  <c r="AD101" i="56"/>
  <c r="F101" i="56"/>
  <c r="AF100" i="56"/>
  <c r="AE100" i="56"/>
  <c r="AD100" i="56"/>
  <c r="F100" i="56"/>
  <c r="AF97" i="56"/>
  <c r="AE97" i="56"/>
  <c r="AD97" i="56"/>
  <c r="F97" i="56"/>
  <c r="AF96" i="56"/>
  <c r="AE96" i="56"/>
  <c r="AD96" i="56"/>
  <c r="F96" i="56"/>
  <c r="AF94" i="56"/>
  <c r="AE94" i="56"/>
  <c r="AD94" i="56"/>
  <c r="F94" i="56"/>
  <c r="AF93" i="56"/>
  <c r="AE93" i="56"/>
  <c r="AD93" i="56"/>
  <c r="F93" i="56"/>
  <c r="AF90" i="56"/>
  <c r="AE90" i="56"/>
  <c r="AD90" i="56"/>
  <c r="F90" i="56"/>
  <c r="AF89" i="56"/>
  <c r="AE89" i="56"/>
  <c r="AD89" i="56"/>
  <c r="F89" i="56"/>
  <c r="AF85" i="56"/>
  <c r="AE85" i="56"/>
  <c r="AD85" i="56"/>
  <c r="F85" i="56"/>
  <c r="AF84" i="56"/>
  <c r="AE84" i="56"/>
  <c r="AD84" i="56"/>
  <c r="F84" i="56"/>
  <c r="AF83" i="56"/>
  <c r="AE83" i="56"/>
  <c r="AD83" i="56"/>
  <c r="F83" i="56"/>
  <c r="AF82" i="56"/>
  <c r="AE82" i="56"/>
  <c r="AD82" i="56"/>
  <c r="F82" i="56"/>
  <c r="AF80" i="56"/>
  <c r="AE80" i="56"/>
  <c r="AD80" i="56"/>
  <c r="F80" i="56"/>
  <c r="AF79" i="56"/>
  <c r="AE79" i="56"/>
  <c r="AD79" i="56"/>
  <c r="F79" i="56"/>
  <c r="AF78" i="56"/>
  <c r="AE78" i="56"/>
  <c r="AD78" i="56"/>
  <c r="F78" i="56"/>
  <c r="AF77" i="56"/>
  <c r="AE77" i="56"/>
  <c r="AD77" i="56"/>
  <c r="F77" i="56"/>
  <c r="AF74" i="56"/>
  <c r="AE74" i="56"/>
  <c r="AD74" i="56"/>
  <c r="F74" i="56"/>
  <c r="AF73" i="56"/>
  <c r="AE73" i="56"/>
  <c r="AD73" i="56"/>
  <c r="F73" i="56"/>
  <c r="AF72" i="56"/>
  <c r="AE72" i="56"/>
  <c r="AD72" i="56"/>
  <c r="F72" i="56"/>
  <c r="AF71" i="56"/>
  <c r="AE71" i="56"/>
  <c r="AD71" i="56"/>
  <c r="F71" i="56"/>
  <c r="AF70" i="56"/>
  <c r="AE70" i="56"/>
  <c r="AD70" i="56"/>
  <c r="F70" i="56"/>
  <c r="AF67" i="56"/>
  <c r="AE67" i="56"/>
  <c r="AD67" i="56"/>
  <c r="F67" i="56"/>
  <c r="AF66" i="56"/>
  <c r="AE66" i="56"/>
  <c r="AD66" i="56"/>
  <c r="F66" i="56"/>
  <c r="AF65" i="56"/>
  <c r="AE65" i="56"/>
  <c r="AD65" i="56"/>
  <c r="F65" i="56"/>
  <c r="AF64" i="56"/>
  <c r="AE64" i="56"/>
  <c r="AD64" i="56"/>
  <c r="F64" i="56"/>
  <c r="AF59" i="56"/>
  <c r="AE59" i="56"/>
  <c r="AD59" i="56"/>
  <c r="F59" i="56"/>
  <c r="AF58" i="56"/>
  <c r="AE58" i="56"/>
  <c r="AD58" i="56"/>
  <c r="F58" i="56"/>
  <c r="AF57" i="56"/>
  <c r="AE57" i="56"/>
  <c r="AD57" i="56"/>
  <c r="F57" i="56"/>
  <c r="AF56" i="56"/>
  <c r="AE56" i="56"/>
  <c r="AD56" i="56"/>
  <c r="F56" i="56"/>
  <c r="AF55" i="56"/>
  <c r="AE55" i="56"/>
  <c r="AD55" i="56"/>
  <c r="F55" i="56"/>
  <c r="AF52" i="56"/>
  <c r="AE52" i="56"/>
  <c r="AD52" i="56"/>
  <c r="F52" i="56"/>
  <c r="AF51" i="56"/>
  <c r="AE51" i="56"/>
  <c r="AD51" i="56"/>
  <c r="F51" i="56"/>
  <c r="AF46" i="56"/>
  <c r="AE46" i="56"/>
  <c r="AD46" i="56"/>
  <c r="F46" i="56"/>
  <c r="AF45" i="56"/>
  <c r="AE45" i="56"/>
  <c r="AD45" i="56"/>
  <c r="F45" i="56"/>
  <c r="AF42" i="56"/>
  <c r="AE42" i="56"/>
  <c r="AD42" i="56"/>
  <c r="F42" i="56"/>
  <c r="AF41" i="56"/>
  <c r="AE41" i="56"/>
  <c r="AD41" i="56"/>
  <c r="F41" i="56"/>
  <c r="AF38" i="56"/>
  <c r="AE38" i="56"/>
  <c r="AD38" i="56"/>
  <c r="F38" i="56"/>
  <c r="AF37" i="56"/>
  <c r="AE37" i="56"/>
  <c r="AD37" i="56"/>
  <c r="F37" i="56"/>
  <c r="AF34" i="56"/>
  <c r="AE34" i="56"/>
  <c r="AD34" i="56"/>
  <c r="F34" i="56"/>
  <c r="AF33" i="56"/>
  <c r="AE33" i="56"/>
  <c r="AD33" i="56"/>
  <c r="F33" i="56"/>
  <c r="AF27" i="56"/>
  <c r="AE27" i="56"/>
  <c r="AD27" i="56"/>
  <c r="F27" i="56"/>
  <c r="AF26" i="56"/>
  <c r="AE26" i="56"/>
  <c r="AD26" i="56"/>
  <c r="F26" i="56"/>
  <c r="AF24" i="56"/>
  <c r="AE24" i="56"/>
  <c r="AD24" i="56"/>
  <c r="F24" i="56"/>
  <c r="AF23" i="56"/>
  <c r="AE23" i="56"/>
  <c r="AD23" i="56"/>
  <c r="F23" i="56"/>
  <c r="AF22" i="56"/>
  <c r="AE22" i="56"/>
  <c r="AD22" i="56"/>
  <c r="F22" i="56"/>
  <c r="AF19" i="56"/>
  <c r="AE19" i="56"/>
  <c r="AD19" i="56"/>
  <c r="F19" i="56"/>
  <c r="AF18" i="56"/>
  <c r="AE18" i="56"/>
  <c r="AD18" i="56"/>
  <c r="F18" i="56"/>
  <c r="AF17" i="56"/>
  <c r="AE17" i="56"/>
  <c r="AD17" i="56"/>
  <c r="F17" i="56"/>
  <c r="AF16" i="56"/>
  <c r="AE16" i="56"/>
  <c r="AD16" i="56"/>
  <c r="F16" i="56"/>
  <c r="AF15" i="56"/>
  <c r="AE15" i="56"/>
  <c r="AD15" i="56"/>
  <c r="F15" i="56"/>
  <c r="AF13" i="56"/>
  <c r="AE13" i="56"/>
  <c r="AD13" i="56"/>
  <c r="F13" i="56"/>
  <c r="AF12" i="56"/>
  <c r="AE12" i="56"/>
  <c r="AD12" i="56"/>
  <c r="F12" i="56"/>
  <c r="AF274" i="56"/>
  <c r="AE274" i="56"/>
  <c r="AD274" i="56"/>
  <c r="F274" i="56"/>
  <c r="AF255" i="56"/>
  <c r="AE255" i="56"/>
  <c r="AD255" i="56"/>
  <c r="F255" i="56"/>
  <c r="AF248" i="56"/>
  <c r="AE248" i="56"/>
  <c r="AD248" i="56"/>
  <c r="F248" i="56"/>
  <c r="AF247" i="56"/>
  <c r="AE247" i="56"/>
  <c r="AD247" i="56"/>
  <c r="F247" i="56"/>
  <c r="AF246" i="56"/>
  <c r="AE246" i="56"/>
  <c r="AD246" i="56"/>
  <c r="F246" i="56"/>
  <c r="AF245" i="56"/>
  <c r="AE245" i="56"/>
  <c r="AD245" i="56"/>
  <c r="F245" i="56"/>
  <c r="AF239" i="56"/>
  <c r="AE239" i="56"/>
  <c r="AD239" i="56"/>
  <c r="F239" i="56"/>
  <c r="AF237" i="56"/>
  <c r="AE237" i="56"/>
  <c r="AD237" i="56"/>
  <c r="F237" i="56"/>
  <c r="AF232" i="56"/>
  <c r="AE232" i="56"/>
  <c r="AD232" i="56"/>
  <c r="F232" i="56"/>
  <c r="AF228" i="56"/>
  <c r="AE228" i="56"/>
  <c r="AD228" i="56"/>
  <c r="F228" i="56"/>
  <c r="AF227" i="56"/>
  <c r="AE227" i="56"/>
  <c r="AD227" i="56"/>
  <c r="F227" i="56"/>
  <c r="AF226" i="56"/>
  <c r="AE226" i="56"/>
  <c r="AD226" i="56"/>
  <c r="F226" i="56"/>
  <c r="AF220" i="56"/>
  <c r="AE220" i="56"/>
  <c r="AD220" i="56"/>
  <c r="F220" i="56"/>
  <c r="AF219" i="56"/>
  <c r="AE219" i="56"/>
  <c r="AD219" i="56"/>
  <c r="F219" i="56"/>
  <c r="AF210" i="56"/>
  <c r="AE210" i="56"/>
  <c r="AD210" i="56"/>
  <c r="F210" i="56"/>
  <c r="AF192" i="56"/>
  <c r="AE192" i="56"/>
  <c r="AD192" i="56"/>
  <c r="F192" i="56"/>
  <c r="AF175" i="56"/>
  <c r="AE175" i="56"/>
  <c r="AD175" i="56"/>
  <c r="F175" i="56"/>
  <c r="AF174" i="56"/>
  <c r="AE174" i="56"/>
  <c r="AD174" i="56"/>
  <c r="F174" i="56"/>
  <c r="AF173" i="56"/>
  <c r="AE173" i="56"/>
  <c r="AD173" i="56"/>
  <c r="F173" i="56"/>
  <c r="AF168" i="56"/>
  <c r="AE168" i="56"/>
  <c r="AD168" i="56"/>
  <c r="F168" i="56"/>
  <c r="AF153" i="56"/>
  <c r="AE153" i="56"/>
  <c r="AD153" i="56"/>
  <c r="F153" i="56"/>
  <c r="AF152" i="56"/>
  <c r="AE152" i="56"/>
  <c r="AD152" i="56"/>
  <c r="F152" i="56"/>
  <c r="AF124" i="56"/>
  <c r="AE124" i="56"/>
  <c r="AD124" i="56"/>
  <c r="F124" i="56"/>
  <c r="AF114" i="56"/>
  <c r="AE114" i="56"/>
  <c r="AD114" i="56"/>
  <c r="F114" i="56"/>
  <c r="AF113" i="56"/>
  <c r="AE113" i="56"/>
  <c r="AD113" i="56"/>
  <c r="F113" i="56"/>
  <c r="AF112" i="56"/>
  <c r="AE112" i="56"/>
  <c r="AD112" i="56"/>
  <c r="F112" i="56"/>
  <c r="AF98" i="56"/>
  <c r="AE98" i="56"/>
  <c r="AD98" i="56"/>
  <c r="F98" i="56"/>
  <c r="AF91" i="56"/>
  <c r="AE91" i="56"/>
  <c r="AD91" i="56"/>
  <c r="F91" i="56"/>
  <c r="AF87" i="56"/>
  <c r="AE87" i="56"/>
  <c r="AD87" i="56"/>
  <c r="F87" i="56"/>
  <c r="AF86" i="56"/>
  <c r="AE86" i="56"/>
  <c r="AD86" i="56"/>
  <c r="F86" i="56"/>
  <c r="AF75" i="56"/>
  <c r="AE75" i="56"/>
  <c r="AD75" i="56"/>
  <c r="F75" i="56"/>
  <c r="AF68" i="56"/>
  <c r="AE68" i="56"/>
  <c r="AD68" i="56"/>
  <c r="F68" i="56"/>
  <c r="AF62" i="56"/>
  <c r="AE62" i="56"/>
  <c r="AD62" i="56"/>
  <c r="F62" i="56"/>
  <c r="AF60" i="56"/>
  <c r="AE60" i="56"/>
  <c r="AD60" i="56"/>
  <c r="F60" i="56"/>
  <c r="AF53" i="56"/>
  <c r="AE53" i="56"/>
  <c r="AD53" i="56"/>
  <c r="F53" i="56"/>
  <c r="AF49" i="56"/>
  <c r="AE49" i="56"/>
  <c r="AD49" i="56"/>
  <c r="F49" i="56"/>
  <c r="AF48" i="56"/>
  <c r="AE48" i="56"/>
  <c r="AD48" i="56"/>
  <c r="F48" i="56"/>
  <c r="AF47" i="56"/>
  <c r="AE47" i="56"/>
  <c r="AD47" i="56"/>
  <c r="F47" i="56"/>
  <c r="AF43" i="56"/>
  <c r="AE43" i="56"/>
  <c r="AD43" i="56"/>
  <c r="F43" i="56"/>
  <c r="AF39" i="56"/>
  <c r="AE39" i="56"/>
  <c r="AD39" i="56"/>
  <c r="F39" i="56"/>
  <c r="AF35" i="56"/>
  <c r="AE35" i="56"/>
  <c r="AD35" i="56"/>
  <c r="F35" i="56"/>
  <c r="AF31" i="56"/>
  <c r="AE31" i="56"/>
  <c r="AD31" i="56"/>
  <c r="F31" i="56"/>
  <c r="AF30" i="56"/>
  <c r="AE30" i="56"/>
  <c r="AD30" i="56"/>
  <c r="F30" i="56"/>
  <c r="AF28" i="56"/>
  <c r="AE28" i="56"/>
  <c r="AD28" i="56"/>
  <c r="F28" i="56"/>
  <c r="AF20" i="56"/>
  <c r="AE20" i="56"/>
  <c r="AD20" i="56"/>
  <c r="F20" i="56"/>
  <c r="AF9" i="56"/>
  <c r="AE9" i="56"/>
  <c r="AD9" i="56"/>
  <c r="F9" i="56"/>
  <c r="AF283" i="56"/>
  <c r="AE283" i="56"/>
  <c r="AD283" i="56"/>
  <c r="F283" i="56"/>
  <c r="AF280" i="56"/>
  <c r="AE280" i="56"/>
  <c r="AD280" i="56"/>
  <c r="F280" i="56"/>
  <c r="AF275" i="56"/>
  <c r="AE275" i="56"/>
  <c r="AD275" i="56"/>
  <c r="F275" i="56"/>
  <c r="AF271" i="56"/>
  <c r="AE271" i="56"/>
  <c r="AD271" i="56"/>
  <c r="F271" i="56"/>
  <c r="AF267" i="56"/>
  <c r="AE267" i="56"/>
  <c r="AD267" i="56"/>
  <c r="F267" i="56"/>
  <c r="AF263" i="56"/>
  <c r="AE263" i="56"/>
  <c r="AD263" i="56"/>
  <c r="F263" i="56"/>
  <c r="AF259" i="56"/>
  <c r="AE259" i="56"/>
  <c r="AD259" i="56"/>
  <c r="F259" i="56"/>
  <c r="AF256" i="56"/>
  <c r="AE256" i="56"/>
  <c r="AD256" i="56"/>
  <c r="F256" i="56"/>
  <c r="AF249" i="56"/>
  <c r="AE249" i="56"/>
  <c r="AD249" i="56"/>
  <c r="F249" i="56"/>
  <c r="AF240" i="56"/>
  <c r="AE240" i="56"/>
  <c r="AD240" i="56"/>
  <c r="F240" i="56"/>
  <c r="AF233" i="56"/>
  <c r="AE233" i="56"/>
  <c r="AD233" i="56"/>
  <c r="F233" i="56"/>
  <c r="AF229" i="56"/>
  <c r="AE229" i="56"/>
  <c r="AD229" i="56"/>
  <c r="F229" i="56"/>
  <c r="AF221" i="56"/>
  <c r="AE221" i="56"/>
  <c r="AD221" i="56"/>
  <c r="F221" i="56"/>
  <c r="AF215" i="56"/>
  <c r="AE215" i="56"/>
  <c r="AD215" i="56"/>
  <c r="F215" i="56"/>
  <c r="AF211" i="56"/>
  <c r="AE211" i="56"/>
  <c r="AD211" i="56"/>
  <c r="F211" i="56"/>
  <c r="AF206" i="56"/>
  <c r="AE206" i="56"/>
  <c r="AD206" i="56"/>
  <c r="F206" i="56"/>
  <c r="AF199" i="56"/>
  <c r="AE199" i="56"/>
  <c r="AD199" i="56"/>
  <c r="F199" i="56"/>
  <c r="AF196" i="56"/>
  <c r="AE196" i="56"/>
  <c r="AD196" i="56"/>
  <c r="F196" i="56"/>
  <c r="AF193" i="56"/>
  <c r="AE193" i="56"/>
  <c r="AD193" i="56"/>
  <c r="F193" i="56"/>
  <c r="AF187" i="56"/>
  <c r="AE187" i="56"/>
  <c r="AD187" i="56"/>
  <c r="F187" i="56"/>
  <c r="AF183" i="56"/>
  <c r="AE183" i="56"/>
  <c r="AD183" i="56"/>
  <c r="F183" i="56"/>
  <c r="AF179" i="56"/>
  <c r="AE179" i="56"/>
  <c r="AD179" i="56"/>
  <c r="F179" i="56"/>
  <c r="AF176" i="56"/>
  <c r="AE176" i="56"/>
  <c r="AD176" i="56"/>
  <c r="F176" i="56"/>
  <c r="AF169" i="56"/>
  <c r="AE169" i="56"/>
  <c r="AD169" i="56"/>
  <c r="F169" i="56"/>
  <c r="AF163" i="56"/>
  <c r="AE163" i="56"/>
  <c r="AD163" i="56"/>
  <c r="F163" i="56"/>
  <c r="AF160" i="56"/>
  <c r="AE160" i="56"/>
  <c r="AD160" i="56"/>
  <c r="F160" i="56"/>
  <c r="AF154" i="56"/>
  <c r="AE154" i="56"/>
  <c r="AD154" i="56"/>
  <c r="F154" i="56"/>
  <c r="AF147" i="56"/>
  <c r="AE147" i="56"/>
  <c r="AD147" i="56"/>
  <c r="F147" i="56"/>
  <c r="AF137" i="56"/>
  <c r="AE137" i="56"/>
  <c r="AD137" i="56"/>
  <c r="F137" i="56"/>
  <c r="AF133" i="56"/>
  <c r="AE133" i="56"/>
  <c r="AD133" i="56"/>
  <c r="F133" i="56"/>
  <c r="AF129" i="56"/>
  <c r="AE129" i="56"/>
  <c r="AD129" i="56"/>
  <c r="F129" i="56"/>
  <c r="AF125" i="56"/>
  <c r="AE125" i="56"/>
  <c r="AD125" i="56"/>
  <c r="F125" i="56"/>
  <c r="AF121" i="56"/>
  <c r="AE121" i="56"/>
  <c r="AD121" i="56"/>
  <c r="F121" i="56"/>
  <c r="AF115" i="56"/>
  <c r="AE115" i="56"/>
  <c r="AD115" i="56"/>
  <c r="F115" i="56"/>
  <c r="AF103" i="56"/>
  <c r="AE103" i="56"/>
  <c r="AD103" i="56"/>
  <c r="F103" i="56"/>
  <c r="AF99" i="56"/>
  <c r="AE99" i="56"/>
  <c r="AD99" i="56"/>
  <c r="F99" i="56"/>
  <c r="AF95" i="56"/>
  <c r="AE95" i="56"/>
  <c r="AD95" i="56"/>
  <c r="F95" i="56"/>
  <c r="AF92" i="56"/>
  <c r="AE92" i="56"/>
  <c r="AD92" i="56"/>
  <c r="F92" i="56"/>
  <c r="AF88" i="56"/>
  <c r="AE88" i="56"/>
  <c r="AD88" i="56"/>
  <c r="F88" i="56"/>
  <c r="AF81" i="56"/>
  <c r="AE81" i="56"/>
  <c r="AD81" i="56"/>
  <c r="F81" i="56"/>
  <c r="AF76" i="56"/>
  <c r="AE76" i="56"/>
  <c r="AD76" i="56"/>
  <c r="F76" i="56"/>
  <c r="AF69" i="56"/>
  <c r="AE69" i="56"/>
  <c r="AD69" i="56"/>
  <c r="F69" i="56"/>
  <c r="AF63" i="56"/>
  <c r="AE63" i="56"/>
  <c r="AD63" i="56"/>
  <c r="F63" i="56"/>
  <c r="AF54" i="56"/>
  <c r="AE54" i="56"/>
  <c r="AD54" i="56"/>
  <c r="F54" i="56"/>
  <c r="AF50" i="56"/>
  <c r="AE50" i="56"/>
  <c r="AD50" i="56"/>
  <c r="F50" i="56"/>
  <c r="AF44" i="56"/>
  <c r="AE44" i="56"/>
  <c r="AD44" i="56"/>
  <c r="F44" i="56"/>
  <c r="AF40" i="56"/>
  <c r="AE40" i="56"/>
  <c r="AD40" i="56"/>
  <c r="F40" i="56"/>
  <c r="AF36" i="56"/>
  <c r="AE36" i="56"/>
  <c r="AD36" i="56"/>
  <c r="F36" i="56"/>
  <c r="AF32" i="56"/>
  <c r="AE32" i="56"/>
  <c r="AD32" i="56"/>
  <c r="F32" i="56"/>
  <c r="AF21" i="56"/>
  <c r="AE21" i="56"/>
  <c r="AD21" i="56"/>
  <c r="F21" i="56"/>
  <c r="AF14" i="56"/>
  <c r="AE14" i="56"/>
  <c r="AD14" i="56"/>
  <c r="F14" i="56"/>
  <c r="AF10" i="56"/>
  <c r="AE10" i="56"/>
  <c r="AD10" i="56"/>
  <c r="F10" i="56"/>
  <c r="AF254" i="56"/>
  <c r="AE254" i="56"/>
  <c r="AD254" i="56"/>
  <c r="AG254" i="56" s="1"/>
  <c r="F254" i="56"/>
  <c r="AF238" i="56"/>
  <c r="AE238" i="56"/>
  <c r="AD238" i="56"/>
  <c r="AG238" i="56" s="1"/>
  <c r="F238" i="56"/>
  <c r="AF209" i="56"/>
  <c r="AE209" i="56"/>
  <c r="AD209" i="56"/>
  <c r="AG209" i="56" s="1"/>
  <c r="F209" i="56"/>
  <c r="AF191" i="56"/>
  <c r="AE191" i="56"/>
  <c r="AD191" i="56"/>
  <c r="AG191" i="56" s="1"/>
  <c r="F191" i="56"/>
  <c r="AF151" i="56"/>
  <c r="AE151" i="56"/>
  <c r="AD151" i="56"/>
  <c r="AG151" i="56" s="1"/>
  <c r="F151" i="56"/>
  <c r="AF111" i="56"/>
  <c r="AE111" i="56"/>
  <c r="AD111" i="56"/>
  <c r="AG111" i="56" s="1"/>
  <c r="AF61" i="56"/>
  <c r="AE61" i="56"/>
  <c r="AD61" i="56"/>
  <c r="AG61" i="56" s="1"/>
  <c r="F61" i="56"/>
  <c r="AF29" i="56"/>
  <c r="AE29" i="56"/>
  <c r="AD29" i="56"/>
  <c r="AG29" i="56" s="1"/>
  <c r="F29" i="56"/>
  <c r="AF260" i="35"/>
  <c r="AE260" i="35"/>
  <c r="AD260" i="35"/>
  <c r="F260" i="35"/>
  <c r="AF259" i="35"/>
  <c r="AE259" i="35"/>
  <c r="AD259" i="35"/>
  <c r="F259" i="35"/>
  <c r="AF256" i="35"/>
  <c r="AE256" i="35"/>
  <c r="AD256" i="35"/>
  <c r="F256" i="35"/>
  <c r="AF255" i="35"/>
  <c r="AE255" i="35"/>
  <c r="AD255" i="35"/>
  <c r="F255" i="35"/>
  <c r="AF254" i="35"/>
  <c r="AE254" i="35"/>
  <c r="AD254" i="35"/>
  <c r="F254" i="35"/>
  <c r="AF253" i="35"/>
  <c r="AE253" i="35"/>
  <c r="AD253" i="35"/>
  <c r="F253" i="35"/>
  <c r="AF252" i="35"/>
  <c r="AE252" i="35"/>
  <c r="AD252" i="35"/>
  <c r="F252" i="35"/>
  <c r="AF251" i="35"/>
  <c r="AE251" i="35"/>
  <c r="AD251" i="35"/>
  <c r="F251" i="35"/>
  <c r="AF249" i="35"/>
  <c r="AE249" i="35"/>
  <c r="AD249" i="35"/>
  <c r="F249" i="35"/>
  <c r="AF248" i="35"/>
  <c r="AE248" i="35"/>
  <c r="AD248" i="35"/>
  <c r="F248" i="35"/>
  <c r="AF247" i="35"/>
  <c r="AE247" i="35"/>
  <c r="AD247" i="35"/>
  <c r="F247" i="35"/>
  <c r="AF246" i="35"/>
  <c r="AE246" i="35"/>
  <c r="AD246" i="35"/>
  <c r="F246" i="35"/>
  <c r="AF245" i="35"/>
  <c r="AE245" i="35"/>
  <c r="AD245" i="35"/>
  <c r="F245" i="35"/>
  <c r="AF244" i="35"/>
  <c r="AE244" i="35"/>
  <c r="AD244" i="35"/>
  <c r="F244" i="35"/>
  <c r="AF243" i="35"/>
  <c r="AE243" i="35"/>
  <c r="AD243" i="35"/>
  <c r="F243" i="35"/>
  <c r="AF242" i="35"/>
  <c r="AE242" i="35"/>
  <c r="AD242" i="35"/>
  <c r="F242" i="35"/>
  <c r="AF241" i="35"/>
  <c r="AE241" i="35"/>
  <c r="AD241" i="35"/>
  <c r="F241" i="35"/>
  <c r="AF238" i="35"/>
  <c r="AE238" i="35"/>
  <c r="AD238" i="35"/>
  <c r="F238" i="35"/>
  <c r="AF237" i="35"/>
  <c r="AE237" i="35"/>
  <c r="AD237" i="35"/>
  <c r="F237" i="35"/>
  <c r="AF236" i="35"/>
  <c r="AE236" i="35"/>
  <c r="AD236" i="35"/>
  <c r="F236" i="35"/>
  <c r="AF235" i="35"/>
  <c r="AE235" i="35"/>
  <c r="AD235" i="35"/>
  <c r="F235" i="35"/>
  <c r="AF234" i="35"/>
  <c r="AE234" i="35"/>
  <c r="AD234" i="35"/>
  <c r="F234" i="35"/>
  <c r="AF231" i="35"/>
  <c r="AE231" i="35"/>
  <c r="AD231" i="35"/>
  <c r="F231" i="35"/>
  <c r="AF230" i="35"/>
  <c r="AE230" i="35"/>
  <c r="AD230" i="35"/>
  <c r="F230" i="35"/>
  <c r="AF229" i="35"/>
  <c r="AE229" i="35"/>
  <c r="AD229" i="35"/>
  <c r="F229" i="35"/>
  <c r="AF228" i="35"/>
  <c r="AE228" i="35"/>
  <c r="AD228" i="35"/>
  <c r="F228" i="35"/>
  <c r="AF227" i="35"/>
  <c r="AE227" i="35"/>
  <c r="AD227" i="35"/>
  <c r="F227" i="35"/>
  <c r="AF221" i="35"/>
  <c r="AE221" i="35"/>
  <c r="AD221" i="35"/>
  <c r="F221" i="35"/>
  <c r="AF220" i="35"/>
  <c r="AE220" i="35"/>
  <c r="AD220" i="35"/>
  <c r="F220" i="35"/>
  <c r="AF219" i="35"/>
  <c r="AE219" i="35"/>
  <c r="AD219" i="35"/>
  <c r="F219" i="35"/>
  <c r="AF218" i="35"/>
  <c r="AE218" i="35"/>
  <c r="AD218" i="35"/>
  <c r="F218" i="35"/>
  <c r="AF217" i="35"/>
  <c r="AE217" i="35"/>
  <c r="AD217" i="35"/>
  <c r="F217" i="35"/>
  <c r="AF216" i="35"/>
  <c r="AE216" i="35"/>
  <c r="AD216" i="35"/>
  <c r="F216" i="35"/>
  <c r="AF214" i="35"/>
  <c r="AE214" i="35"/>
  <c r="AD214" i="35"/>
  <c r="F214" i="35"/>
  <c r="AF213" i="35"/>
  <c r="AE213" i="35"/>
  <c r="AD213" i="35"/>
  <c r="F213" i="35"/>
  <c r="AF212" i="35"/>
  <c r="AE212" i="35"/>
  <c r="AD212" i="35"/>
  <c r="F212" i="35"/>
  <c r="AF211" i="35"/>
  <c r="AE211" i="35"/>
  <c r="AD211" i="35"/>
  <c r="F211" i="35"/>
  <c r="AF209" i="35"/>
  <c r="AE209" i="35"/>
  <c r="AD209" i="35"/>
  <c r="F209" i="35"/>
  <c r="AF208" i="35"/>
  <c r="AE208" i="35"/>
  <c r="AD208" i="35"/>
  <c r="F208" i="35"/>
  <c r="AF207" i="35"/>
  <c r="AE207" i="35"/>
  <c r="AD207" i="35"/>
  <c r="F207" i="35"/>
  <c r="AF205" i="35"/>
  <c r="AE205" i="35"/>
  <c r="AD205" i="35"/>
  <c r="F205" i="35"/>
  <c r="AF204" i="35"/>
  <c r="AE204" i="35"/>
  <c r="AD204" i="35"/>
  <c r="F204" i="35"/>
  <c r="AF203" i="35"/>
  <c r="AE203" i="35"/>
  <c r="AD203" i="35"/>
  <c r="F203" i="35"/>
  <c r="AF199" i="35"/>
  <c r="AE199" i="35"/>
  <c r="AD199" i="35"/>
  <c r="F199" i="35"/>
  <c r="AF198" i="35"/>
  <c r="AE198" i="35"/>
  <c r="AD198" i="35"/>
  <c r="F198" i="35"/>
  <c r="AF197" i="35"/>
  <c r="AE197" i="35"/>
  <c r="AD197" i="35"/>
  <c r="F197" i="35"/>
  <c r="AF196" i="35"/>
  <c r="AE196" i="35"/>
  <c r="AD196" i="35"/>
  <c r="F196" i="35"/>
  <c r="AF195" i="35"/>
  <c r="AE195" i="35"/>
  <c r="AD195" i="35"/>
  <c r="F195" i="35"/>
  <c r="AF194" i="35"/>
  <c r="AE194" i="35"/>
  <c r="AD194" i="35"/>
  <c r="F194" i="35"/>
  <c r="AF193" i="35"/>
  <c r="AE193" i="35"/>
  <c r="AD193" i="35"/>
  <c r="F193" i="35"/>
  <c r="AF192" i="35"/>
  <c r="AE192" i="35"/>
  <c r="AD192" i="35"/>
  <c r="F192" i="35"/>
  <c r="AF191" i="35"/>
  <c r="AE191" i="35"/>
  <c r="AD191" i="35"/>
  <c r="F191" i="35"/>
  <c r="AF188" i="35"/>
  <c r="AE188" i="35"/>
  <c r="AD188" i="35"/>
  <c r="F188" i="35"/>
  <c r="AF187" i="35"/>
  <c r="AE187" i="35"/>
  <c r="AD187" i="35"/>
  <c r="F187" i="35"/>
  <c r="AF186" i="35"/>
  <c r="AE186" i="35"/>
  <c r="AD186" i="35"/>
  <c r="F186" i="35"/>
  <c r="AF185" i="35"/>
  <c r="AE185" i="35"/>
  <c r="AD185" i="35"/>
  <c r="F185" i="35"/>
  <c r="AF184" i="35"/>
  <c r="AE184" i="35"/>
  <c r="AD184" i="35"/>
  <c r="F184" i="35"/>
  <c r="AF183" i="35"/>
  <c r="AE183" i="35"/>
  <c r="AD183" i="35"/>
  <c r="F183" i="35"/>
  <c r="AF182" i="35"/>
  <c r="AE182" i="35"/>
  <c r="AD182" i="35"/>
  <c r="F182" i="35"/>
  <c r="AF179" i="35"/>
  <c r="AE179" i="35"/>
  <c r="AD179" i="35"/>
  <c r="F179" i="35"/>
  <c r="AF178" i="35"/>
  <c r="AE178" i="35"/>
  <c r="AD178" i="35"/>
  <c r="F178" i="35"/>
  <c r="AF177" i="35"/>
  <c r="AE177" i="35"/>
  <c r="AD177" i="35"/>
  <c r="F177" i="35"/>
  <c r="AF176" i="35"/>
  <c r="AE176" i="35"/>
  <c r="AD176" i="35"/>
  <c r="F176" i="35"/>
  <c r="AF173" i="35"/>
  <c r="AE173" i="35"/>
  <c r="AD173" i="35"/>
  <c r="F173" i="35"/>
  <c r="AF172" i="35"/>
  <c r="AE172" i="35"/>
  <c r="AD172" i="35"/>
  <c r="F172" i="35"/>
  <c r="AF171" i="35"/>
  <c r="AE171" i="35"/>
  <c r="AD171" i="35"/>
  <c r="F171" i="35"/>
  <c r="AF170" i="35"/>
  <c r="AE170" i="35"/>
  <c r="AD170" i="35"/>
  <c r="F170" i="35"/>
  <c r="AF169" i="35"/>
  <c r="AE169" i="35"/>
  <c r="AD169" i="35"/>
  <c r="F169" i="35"/>
  <c r="AF168" i="35"/>
  <c r="AE168" i="35"/>
  <c r="AD168" i="35"/>
  <c r="F168" i="35"/>
  <c r="AF164" i="35"/>
  <c r="AE164" i="35"/>
  <c r="AD164" i="35"/>
  <c r="F164" i="35"/>
  <c r="AF163" i="35"/>
  <c r="AE163" i="35"/>
  <c r="AD163" i="35"/>
  <c r="F163" i="35"/>
  <c r="AF162" i="35"/>
  <c r="AE162" i="35"/>
  <c r="AD162" i="35"/>
  <c r="F162" i="35"/>
  <c r="AF159" i="35"/>
  <c r="AE159" i="35"/>
  <c r="AD159" i="35"/>
  <c r="F159" i="35"/>
  <c r="AF158" i="35"/>
  <c r="AE158" i="35"/>
  <c r="AD158" i="35"/>
  <c r="F158" i="35"/>
  <c r="AF157" i="35"/>
  <c r="AE157" i="35"/>
  <c r="AD157" i="35"/>
  <c r="F157" i="35"/>
  <c r="AF156" i="35"/>
  <c r="AE156" i="35"/>
  <c r="AD156" i="35"/>
  <c r="F156" i="35"/>
  <c r="AF155" i="35"/>
  <c r="AE155" i="35"/>
  <c r="AD155" i="35"/>
  <c r="F155" i="35"/>
  <c r="AF152" i="35"/>
  <c r="AE152" i="35"/>
  <c r="AD152" i="35"/>
  <c r="F152" i="35"/>
  <c r="AF151" i="35"/>
  <c r="AE151" i="35"/>
  <c r="AD151" i="35"/>
  <c r="F151" i="35"/>
  <c r="AF150" i="35"/>
  <c r="AE150" i="35"/>
  <c r="AD150" i="35"/>
  <c r="F150" i="35"/>
  <c r="AF149" i="35"/>
  <c r="AE149" i="35"/>
  <c r="AD149" i="35"/>
  <c r="F149" i="35"/>
  <c r="AF147" i="35"/>
  <c r="AE147" i="35"/>
  <c r="AD147" i="35"/>
  <c r="F147" i="35"/>
  <c r="AF146" i="35"/>
  <c r="AE146" i="35"/>
  <c r="AD146" i="35"/>
  <c r="F146" i="35"/>
  <c r="AF144" i="35"/>
  <c r="AE144" i="35"/>
  <c r="AD144" i="35"/>
  <c r="F144" i="35"/>
  <c r="AF143" i="35"/>
  <c r="AE143" i="35"/>
  <c r="AD143" i="35"/>
  <c r="F143" i="35"/>
  <c r="AF142" i="35"/>
  <c r="AE142" i="35"/>
  <c r="AD142" i="35"/>
  <c r="F142" i="35"/>
  <c r="AF141" i="35"/>
  <c r="AE141" i="35"/>
  <c r="AD141" i="35"/>
  <c r="F141" i="35"/>
  <c r="AF139" i="35"/>
  <c r="AE139" i="35"/>
  <c r="AD139" i="35"/>
  <c r="F139" i="35"/>
  <c r="AF138" i="35"/>
  <c r="AE138" i="35"/>
  <c r="AD138" i="35"/>
  <c r="F138" i="35"/>
  <c r="AF137" i="35"/>
  <c r="AE137" i="35"/>
  <c r="AD137" i="35"/>
  <c r="F137" i="35"/>
  <c r="AF136" i="35"/>
  <c r="AE136" i="35"/>
  <c r="AD136" i="35"/>
  <c r="F136" i="35"/>
  <c r="AF135" i="35"/>
  <c r="AE135" i="35"/>
  <c r="AD135" i="35"/>
  <c r="F135" i="35"/>
  <c r="AF134" i="35"/>
  <c r="AE134" i="35"/>
  <c r="AD134" i="35"/>
  <c r="F134" i="35"/>
  <c r="AF132" i="35"/>
  <c r="AE132" i="35"/>
  <c r="AD132" i="35"/>
  <c r="F132" i="35"/>
  <c r="AF131" i="35"/>
  <c r="AE131" i="35"/>
  <c r="AD131" i="35"/>
  <c r="F131" i="35"/>
  <c r="AF130" i="35"/>
  <c r="AE130" i="35"/>
  <c r="AD130" i="35"/>
  <c r="F130" i="35"/>
  <c r="AF129" i="35"/>
  <c r="AE129" i="35"/>
  <c r="AD129" i="35"/>
  <c r="F129" i="35"/>
  <c r="AF128" i="35"/>
  <c r="AE128" i="35"/>
  <c r="AD128" i="35"/>
  <c r="F128" i="35"/>
  <c r="AF124" i="35"/>
  <c r="AE124" i="35"/>
  <c r="AD124" i="35"/>
  <c r="F124" i="35"/>
  <c r="AF123" i="35"/>
  <c r="AE123" i="35"/>
  <c r="AD123" i="35"/>
  <c r="F123" i="35"/>
  <c r="AF122" i="35"/>
  <c r="AE122" i="35"/>
  <c r="AD122" i="35"/>
  <c r="F122" i="35"/>
  <c r="AF119" i="35"/>
  <c r="AE119" i="35"/>
  <c r="AD119" i="35"/>
  <c r="F119" i="35"/>
  <c r="AF118" i="35"/>
  <c r="AE118" i="35"/>
  <c r="AD118" i="35"/>
  <c r="F118" i="35"/>
  <c r="AF117" i="35"/>
  <c r="AE117" i="35"/>
  <c r="AD117" i="35"/>
  <c r="F117" i="35"/>
  <c r="AF116" i="35"/>
  <c r="AE116" i="35"/>
  <c r="AD116" i="35"/>
  <c r="F116" i="35"/>
  <c r="AF115" i="35"/>
  <c r="AE115" i="35"/>
  <c r="AD115" i="35"/>
  <c r="F115" i="35"/>
  <c r="AF114" i="35"/>
  <c r="AE114" i="35"/>
  <c r="AD114" i="35"/>
  <c r="F114" i="35"/>
  <c r="AF113" i="35"/>
  <c r="AE113" i="35"/>
  <c r="AD113" i="35"/>
  <c r="F113" i="35"/>
  <c r="AF111" i="35"/>
  <c r="AE111" i="35"/>
  <c r="AD111" i="35"/>
  <c r="F111" i="35"/>
  <c r="AF110" i="35"/>
  <c r="AE110" i="35"/>
  <c r="AD110" i="35"/>
  <c r="F110" i="35"/>
  <c r="AF109" i="35"/>
  <c r="AE109" i="35"/>
  <c r="AD109" i="35"/>
  <c r="F109" i="35"/>
  <c r="AF108" i="35"/>
  <c r="AE108" i="35"/>
  <c r="AD108" i="35"/>
  <c r="F108" i="35"/>
  <c r="AF107" i="35"/>
  <c r="AE107" i="35"/>
  <c r="AD107" i="35"/>
  <c r="F107" i="35"/>
  <c r="AF106" i="35"/>
  <c r="AE106" i="35"/>
  <c r="AD106" i="35"/>
  <c r="F106" i="35"/>
  <c r="AF105" i="35"/>
  <c r="AE105" i="35"/>
  <c r="AD105" i="35"/>
  <c r="F105" i="35"/>
  <c r="AF101" i="35"/>
  <c r="AE101" i="35"/>
  <c r="AD101" i="35"/>
  <c r="F101" i="35"/>
  <c r="AF100" i="35"/>
  <c r="AE100" i="35"/>
  <c r="AD100" i="35"/>
  <c r="F100" i="35"/>
  <c r="AF99" i="35"/>
  <c r="AE99" i="35"/>
  <c r="AD99" i="35"/>
  <c r="F99" i="35"/>
  <c r="AF98" i="35"/>
  <c r="AE98" i="35"/>
  <c r="AD98" i="35"/>
  <c r="F98" i="35"/>
  <c r="AF96" i="35"/>
  <c r="AE96" i="35"/>
  <c r="AD96" i="35"/>
  <c r="F96" i="35"/>
  <c r="AF95" i="35"/>
  <c r="AE95" i="35"/>
  <c r="AD95" i="35"/>
  <c r="F95" i="35"/>
  <c r="AF94" i="35"/>
  <c r="AE94" i="35"/>
  <c r="AD94" i="35"/>
  <c r="F94" i="35"/>
  <c r="AF92" i="35"/>
  <c r="AE92" i="35"/>
  <c r="AD92" i="35"/>
  <c r="F92" i="35"/>
  <c r="AF91" i="35"/>
  <c r="AE91" i="35"/>
  <c r="AD91" i="35"/>
  <c r="F91" i="35"/>
  <c r="AF90" i="35"/>
  <c r="AE90" i="35"/>
  <c r="AD90" i="35"/>
  <c r="F90" i="35"/>
  <c r="AF88" i="35"/>
  <c r="AE88" i="35"/>
  <c r="AD88" i="35"/>
  <c r="F88" i="35"/>
  <c r="AF87" i="35"/>
  <c r="AE87" i="35"/>
  <c r="AD87" i="35"/>
  <c r="F87" i="35"/>
  <c r="AF86" i="35"/>
  <c r="AE86" i="35"/>
  <c r="AD86" i="35"/>
  <c r="F86" i="35"/>
  <c r="AF84" i="35"/>
  <c r="AE84" i="35"/>
  <c r="AD84" i="35"/>
  <c r="F84" i="35"/>
  <c r="AF83" i="35"/>
  <c r="AE83" i="35"/>
  <c r="AD83" i="35"/>
  <c r="F83" i="35"/>
  <c r="AF82" i="35"/>
  <c r="AE82" i="35"/>
  <c r="AD82" i="35"/>
  <c r="F82" i="35"/>
  <c r="AF81" i="35"/>
  <c r="AE81" i="35"/>
  <c r="AD81" i="35"/>
  <c r="F81" i="35"/>
  <c r="AF79" i="35"/>
  <c r="AE79" i="35"/>
  <c r="AD79" i="35"/>
  <c r="F79" i="35"/>
  <c r="AF78" i="35"/>
  <c r="AE78" i="35"/>
  <c r="AD78" i="35"/>
  <c r="F78" i="35"/>
  <c r="AF77" i="35"/>
  <c r="AE77" i="35"/>
  <c r="AD77" i="35"/>
  <c r="F77" i="35"/>
  <c r="AF75" i="35"/>
  <c r="AE75" i="35"/>
  <c r="AD75" i="35"/>
  <c r="F75" i="35"/>
  <c r="AF74" i="35"/>
  <c r="AE74" i="35"/>
  <c r="AD74" i="35"/>
  <c r="F74" i="35"/>
  <c r="AF73" i="35"/>
  <c r="AE73" i="35"/>
  <c r="AD73" i="35"/>
  <c r="F73" i="35"/>
  <c r="AF72" i="35"/>
  <c r="AE72" i="35"/>
  <c r="AD72" i="35"/>
  <c r="F72" i="35"/>
  <c r="AF70" i="35"/>
  <c r="AE70" i="35"/>
  <c r="AD70" i="35"/>
  <c r="F70" i="35"/>
  <c r="AF69" i="35"/>
  <c r="AE69" i="35"/>
  <c r="AD69" i="35"/>
  <c r="F69" i="35"/>
  <c r="AF68" i="35"/>
  <c r="AE68" i="35"/>
  <c r="AD68" i="35"/>
  <c r="F68" i="35"/>
  <c r="AF67" i="35"/>
  <c r="AE67" i="35"/>
  <c r="AD67" i="35"/>
  <c r="F67" i="35"/>
  <c r="AF65" i="35"/>
  <c r="AE65" i="35"/>
  <c r="AD65" i="35"/>
  <c r="F65" i="35"/>
  <c r="AF64" i="35"/>
  <c r="AE64" i="35"/>
  <c r="AD64" i="35"/>
  <c r="F64" i="35"/>
  <c r="AF63" i="35"/>
  <c r="AE63" i="35"/>
  <c r="AD63" i="35"/>
  <c r="F63" i="35"/>
  <c r="AF61" i="35"/>
  <c r="AE61" i="35"/>
  <c r="AD61" i="35"/>
  <c r="F61" i="35"/>
  <c r="AF60" i="35"/>
  <c r="AE60" i="35"/>
  <c r="AD60" i="35"/>
  <c r="F60" i="35"/>
  <c r="AF59" i="35"/>
  <c r="AE59" i="35"/>
  <c r="AD59" i="35"/>
  <c r="F59" i="35"/>
  <c r="AF54" i="35"/>
  <c r="AE54" i="35"/>
  <c r="AD54" i="35"/>
  <c r="F54" i="35"/>
  <c r="AF53" i="35"/>
  <c r="AE53" i="35"/>
  <c r="AD53" i="35"/>
  <c r="F53" i="35"/>
  <c r="AF52" i="35"/>
  <c r="AE52" i="35"/>
  <c r="AD52" i="35"/>
  <c r="F52" i="35"/>
  <c r="AF51" i="35"/>
  <c r="AE51" i="35"/>
  <c r="AD51" i="35"/>
  <c r="F51" i="35"/>
  <c r="AF50" i="35"/>
  <c r="AE50" i="35"/>
  <c r="AD50" i="35"/>
  <c r="F50" i="35"/>
  <c r="AF47" i="35"/>
  <c r="AE47" i="35"/>
  <c r="AD47" i="35"/>
  <c r="F47" i="35"/>
  <c r="AF46" i="35"/>
  <c r="AE46" i="35"/>
  <c r="AD46" i="35"/>
  <c r="F46" i="35"/>
  <c r="AF45" i="35"/>
  <c r="AE45" i="35"/>
  <c r="AD45" i="35"/>
  <c r="F45" i="35"/>
  <c r="AF44" i="35"/>
  <c r="AE44" i="35"/>
  <c r="AD44" i="35"/>
  <c r="F44" i="35"/>
  <c r="AF42" i="35"/>
  <c r="AE42" i="35"/>
  <c r="AD42" i="35"/>
  <c r="F42" i="35"/>
  <c r="AF41" i="35"/>
  <c r="AE41" i="35"/>
  <c r="AD41" i="35"/>
  <c r="F41" i="35"/>
  <c r="AF40" i="35"/>
  <c r="AE40" i="35"/>
  <c r="AD40" i="35"/>
  <c r="F40" i="35"/>
  <c r="AF39" i="35"/>
  <c r="AE39" i="35"/>
  <c r="AD39" i="35"/>
  <c r="F39" i="35"/>
  <c r="AF37" i="35"/>
  <c r="AE37" i="35"/>
  <c r="AD37" i="35"/>
  <c r="F37" i="35"/>
  <c r="AF36" i="35"/>
  <c r="AE36" i="35"/>
  <c r="AD36" i="35"/>
  <c r="F36" i="35"/>
  <c r="AF35" i="35"/>
  <c r="AE35" i="35"/>
  <c r="AD35" i="35"/>
  <c r="F35" i="35"/>
  <c r="AF33" i="35"/>
  <c r="AE33" i="35"/>
  <c r="AD33" i="35"/>
  <c r="F33" i="35"/>
  <c r="AF32" i="35"/>
  <c r="AE32" i="35"/>
  <c r="AD32" i="35"/>
  <c r="F32" i="35"/>
  <c r="AF31" i="35"/>
  <c r="AE31" i="35"/>
  <c r="AD31" i="35"/>
  <c r="F31" i="35"/>
  <c r="AF30" i="35"/>
  <c r="AE30" i="35"/>
  <c r="AD30" i="35"/>
  <c r="F30" i="35"/>
  <c r="AF29" i="35"/>
  <c r="AE29" i="35"/>
  <c r="AD29" i="35"/>
  <c r="F29" i="35"/>
  <c r="AF28" i="35"/>
  <c r="AE28" i="35"/>
  <c r="AD28" i="35"/>
  <c r="F28" i="35"/>
  <c r="AF27" i="35"/>
  <c r="AE27" i="35"/>
  <c r="AD27" i="35"/>
  <c r="F27" i="35"/>
  <c r="AF26" i="35"/>
  <c r="AE26" i="35"/>
  <c r="AD26" i="35"/>
  <c r="F26" i="35"/>
  <c r="AF23" i="35"/>
  <c r="AE23" i="35"/>
  <c r="AD23" i="35"/>
  <c r="F23" i="35"/>
  <c r="AF22" i="35"/>
  <c r="AE22" i="35"/>
  <c r="AD22" i="35"/>
  <c r="F22" i="35"/>
  <c r="AF18" i="35"/>
  <c r="AE18" i="35"/>
  <c r="AD18" i="35"/>
  <c r="F18" i="35"/>
  <c r="AF17" i="35"/>
  <c r="AE17" i="35"/>
  <c r="AD17" i="35"/>
  <c r="F17" i="35"/>
  <c r="AF16" i="35"/>
  <c r="AE16" i="35"/>
  <c r="AD16" i="35"/>
  <c r="F16" i="35"/>
  <c r="AF15" i="35"/>
  <c r="AE15" i="35"/>
  <c r="AD15" i="35"/>
  <c r="F15" i="35"/>
  <c r="AF14" i="35"/>
  <c r="AE14" i="35"/>
  <c r="AD14" i="35"/>
  <c r="F14" i="35"/>
  <c r="AF13" i="35"/>
  <c r="AE13" i="35"/>
  <c r="AD13" i="35"/>
  <c r="F13" i="35"/>
  <c r="AF264" i="35"/>
  <c r="AE264" i="35"/>
  <c r="AD264" i="35"/>
  <c r="F264" i="35"/>
  <c r="AF263" i="35"/>
  <c r="AE263" i="35"/>
  <c r="AD263" i="35"/>
  <c r="F263" i="35"/>
  <c r="AF262" i="35"/>
  <c r="AE262" i="35"/>
  <c r="AD262" i="35"/>
  <c r="F262" i="35"/>
  <c r="AF261" i="35"/>
  <c r="AE261" i="35"/>
  <c r="AD261" i="35"/>
  <c r="F261" i="35"/>
  <c r="AF257" i="35"/>
  <c r="AE257" i="35"/>
  <c r="AD257" i="35"/>
  <c r="F257" i="35"/>
  <c r="AF239" i="35"/>
  <c r="AE239" i="35"/>
  <c r="AD239" i="35"/>
  <c r="F239" i="35"/>
  <c r="AF232" i="35"/>
  <c r="AE232" i="35"/>
  <c r="AD232" i="35"/>
  <c r="F232" i="35"/>
  <c r="AF225" i="35"/>
  <c r="AE225" i="35"/>
  <c r="AD225" i="35"/>
  <c r="F225" i="35"/>
  <c r="AF224" i="35"/>
  <c r="AE224" i="35"/>
  <c r="AD224" i="35"/>
  <c r="F224" i="35"/>
  <c r="AF222" i="35"/>
  <c r="AE222" i="35"/>
  <c r="AD222" i="35"/>
  <c r="F222" i="35"/>
  <c r="AF201" i="35"/>
  <c r="AE201" i="35"/>
  <c r="AD201" i="35"/>
  <c r="F201" i="35"/>
  <c r="AF189" i="35"/>
  <c r="AE189" i="35"/>
  <c r="AD189" i="35"/>
  <c r="F189" i="35"/>
  <c r="AF180" i="35"/>
  <c r="AE180" i="35"/>
  <c r="AD180" i="35"/>
  <c r="F180" i="35"/>
  <c r="AF174" i="35"/>
  <c r="AE174" i="35"/>
  <c r="AD174" i="35"/>
  <c r="F174" i="35"/>
  <c r="AF166" i="35"/>
  <c r="AE166" i="35"/>
  <c r="AD166" i="35"/>
  <c r="F166" i="35"/>
  <c r="AF160" i="35"/>
  <c r="AE160" i="35"/>
  <c r="AD160" i="35"/>
  <c r="F160" i="35"/>
  <c r="AF153" i="35"/>
  <c r="AE153" i="35"/>
  <c r="AD153" i="35"/>
  <c r="F153" i="35"/>
  <c r="AF126" i="35"/>
  <c r="AE126" i="35"/>
  <c r="AD126" i="35"/>
  <c r="F126" i="35"/>
  <c r="AF120" i="35"/>
  <c r="AE120" i="35"/>
  <c r="AD120" i="35"/>
  <c r="F120" i="35"/>
  <c r="AF103" i="35"/>
  <c r="AE103" i="35"/>
  <c r="AD103" i="35"/>
  <c r="F103" i="35"/>
  <c r="AF57" i="35"/>
  <c r="AE57" i="35"/>
  <c r="AD57" i="35"/>
  <c r="F57" i="35"/>
  <c r="AF56" i="35"/>
  <c r="AE56" i="35"/>
  <c r="AD56" i="35"/>
  <c r="F56" i="35"/>
  <c r="AF48" i="35"/>
  <c r="AE48" i="35"/>
  <c r="AD48" i="35"/>
  <c r="F48" i="35"/>
  <c r="AF24" i="35"/>
  <c r="AE24" i="35"/>
  <c r="AD24" i="35"/>
  <c r="F24" i="35"/>
  <c r="AF20" i="35"/>
  <c r="AE20" i="35"/>
  <c r="AD20" i="35"/>
  <c r="F20" i="35"/>
  <c r="AF19" i="35"/>
  <c r="AE19" i="35"/>
  <c r="AD19" i="35"/>
  <c r="F19" i="35"/>
  <c r="AF10" i="35"/>
  <c r="AE10" i="35"/>
  <c r="AD10" i="35"/>
  <c r="F10" i="35"/>
  <c r="AF9" i="35"/>
  <c r="AE9" i="35"/>
  <c r="AD9" i="35"/>
  <c r="F9" i="35"/>
  <c r="AF258" i="35"/>
  <c r="AE258" i="35"/>
  <c r="AD258" i="35"/>
  <c r="F258" i="35"/>
  <c r="AF250" i="35"/>
  <c r="AE250" i="35"/>
  <c r="AD250" i="35"/>
  <c r="F250" i="35"/>
  <c r="AF240" i="35"/>
  <c r="AE240" i="35"/>
  <c r="AD240" i="35"/>
  <c r="F240" i="35"/>
  <c r="AF233" i="35"/>
  <c r="AE233" i="35"/>
  <c r="AD233" i="35"/>
  <c r="F233" i="35"/>
  <c r="AF226" i="35"/>
  <c r="AE226" i="35"/>
  <c r="AD226" i="35"/>
  <c r="F226" i="35"/>
  <c r="AF215" i="35"/>
  <c r="AE215" i="35"/>
  <c r="AD215" i="35"/>
  <c r="F215" i="35"/>
  <c r="AF210" i="35"/>
  <c r="AE210" i="35"/>
  <c r="AD210" i="35"/>
  <c r="F210" i="35"/>
  <c r="AF206" i="35"/>
  <c r="AE206" i="35"/>
  <c r="AD206" i="35"/>
  <c r="F206" i="35"/>
  <c r="AF202" i="35"/>
  <c r="AE202" i="35"/>
  <c r="AD202" i="35"/>
  <c r="F202" i="35"/>
  <c r="AF190" i="35"/>
  <c r="AE190" i="35"/>
  <c r="AD190" i="35"/>
  <c r="F190" i="35"/>
  <c r="AF181" i="35"/>
  <c r="AE181" i="35"/>
  <c r="AD181" i="35"/>
  <c r="F181" i="35"/>
  <c r="AF175" i="35"/>
  <c r="AE175" i="35"/>
  <c r="AD175" i="35"/>
  <c r="F175" i="35"/>
  <c r="AF167" i="35"/>
  <c r="AE167" i="35"/>
  <c r="AD167" i="35"/>
  <c r="F167" i="35"/>
  <c r="AF161" i="35"/>
  <c r="AE161" i="35"/>
  <c r="AD161" i="35"/>
  <c r="F161" i="35"/>
  <c r="AF154" i="35"/>
  <c r="AE154" i="35"/>
  <c r="AD154" i="35"/>
  <c r="F154" i="35"/>
  <c r="AF148" i="35"/>
  <c r="AE148" i="35"/>
  <c r="AD148" i="35"/>
  <c r="F148" i="35"/>
  <c r="AF145" i="35"/>
  <c r="AE145" i="35"/>
  <c r="AD145" i="35"/>
  <c r="F145" i="35"/>
  <c r="AF140" i="35"/>
  <c r="AE140" i="35"/>
  <c r="AD140" i="35"/>
  <c r="F140" i="35"/>
  <c r="AF133" i="35"/>
  <c r="AE133" i="35"/>
  <c r="AD133" i="35"/>
  <c r="F133" i="35"/>
  <c r="AF127" i="35"/>
  <c r="AE127" i="35"/>
  <c r="AD127" i="35"/>
  <c r="F127" i="35"/>
  <c r="AF121" i="35"/>
  <c r="AE121" i="35"/>
  <c r="AD121" i="35"/>
  <c r="F121" i="35"/>
  <c r="AF112" i="35"/>
  <c r="AE112" i="35"/>
  <c r="AD112" i="35"/>
  <c r="F112" i="35"/>
  <c r="AF104" i="35"/>
  <c r="AE104" i="35"/>
  <c r="AD104" i="35"/>
  <c r="F104" i="35"/>
  <c r="AF97" i="35"/>
  <c r="AE97" i="35"/>
  <c r="AD97" i="35"/>
  <c r="F97" i="35"/>
  <c r="AF93" i="35"/>
  <c r="AE93" i="35"/>
  <c r="AD93" i="35"/>
  <c r="F93" i="35"/>
  <c r="AF89" i="35"/>
  <c r="AE89" i="35"/>
  <c r="AD89" i="35"/>
  <c r="F89" i="35"/>
  <c r="AF85" i="35"/>
  <c r="AE85" i="35"/>
  <c r="AD85" i="35"/>
  <c r="F85" i="35"/>
  <c r="AF80" i="35"/>
  <c r="AE80" i="35"/>
  <c r="AD80" i="35"/>
  <c r="F80" i="35"/>
  <c r="AF76" i="35"/>
  <c r="AE76" i="35"/>
  <c r="AD76" i="35"/>
  <c r="F76" i="35"/>
  <c r="AF66" i="35"/>
  <c r="AE66" i="35"/>
  <c r="AD66" i="35"/>
  <c r="F66" i="35"/>
  <c r="AF62" i="35"/>
  <c r="AE62" i="35"/>
  <c r="AD62" i="35"/>
  <c r="F62" i="35"/>
  <c r="AF58" i="35"/>
  <c r="AE58" i="35"/>
  <c r="AD58" i="35"/>
  <c r="F58" i="35"/>
  <c r="AF49" i="35"/>
  <c r="AE49" i="35"/>
  <c r="AD49" i="35"/>
  <c r="F49" i="35"/>
  <c r="AF43" i="35"/>
  <c r="AE43" i="35"/>
  <c r="AD43" i="35"/>
  <c r="F43" i="35"/>
  <c r="AF38" i="35"/>
  <c r="AE38" i="35"/>
  <c r="AD38" i="35"/>
  <c r="F38" i="35"/>
  <c r="AF34" i="35"/>
  <c r="AE34" i="35"/>
  <c r="AD34" i="35"/>
  <c r="F34" i="35"/>
  <c r="AF25" i="35"/>
  <c r="AE25" i="35"/>
  <c r="AD25" i="35"/>
  <c r="F25" i="35"/>
  <c r="AF21" i="35"/>
  <c r="AE21" i="35"/>
  <c r="AD21" i="35"/>
  <c r="F21" i="35"/>
  <c r="AF11" i="35"/>
  <c r="AE11" i="35"/>
  <c r="AD11" i="35"/>
  <c r="F11" i="35"/>
  <c r="AF223" i="35"/>
  <c r="AE223" i="35"/>
  <c r="AD223" i="35"/>
  <c r="AG223" i="35" s="1"/>
  <c r="F223" i="35"/>
  <c r="AF200" i="35"/>
  <c r="AE200" i="35"/>
  <c r="AD200" i="35"/>
  <c r="AG200" i="35" s="1"/>
  <c r="F200" i="35"/>
  <c r="AF165" i="35"/>
  <c r="AE165" i="35"/>
  <c r="AD165" i="35"/>
  <c r="AG165" i="35" s="1"/>
  <c r="F165" i="35"/>
  <c r="AF125" i="35"/>
  <c r="AE125" i="35"/>
  <c r="AD125" i="35"/>
  <c r="AG125" i="35" s="1"/>
  <c r="F125" i="35"/>
  <c r="AF102" i="35"/>
  <c r="AE102" i="35"/>
  <c r="AD102" i="35"/>
  <c r="AG102" i="35" s="1"/>
  <c r="F102" i="35"/>
  <c r="AF55" i="35"/>
  <c r="AE55" i="35"/>
  <c r="AD55" i="35"/>
  <c r="AG55" i="35" s="1"/>
  <c r="AF102" i="57"/>
  <c r="AE102" i="57"/>
  <c r="AD102" i="57"/>
  <c r="F102" i="57"/>
  <c r="AF101" i="57"/>
  <c r="AE101" i="57"/>
  <c r="AD101" i="57"/>
  <c r="F101" i="57"/>
  <c r="AF100" i="57"/>
  <c r="AE100" i="57"/>
  <c r="AD100" i="57"/>
  <c r="F100" i="57"/>
  <c r="AF98" i="57"/>
  <c r="AE98" i="57"/>
  <c r="AD98" i="57"/>
  <c r="F98" i="57"/>
  <c r="AF97" i="57"/>
  <c r="AE97" i="57"/>
  <c r="AD97" i="57"/>
  <c r="F97" i="57"/>
  <c r="AF95" i="57"/>
  <c r="AE95" i="57"/>
  <c r="AD95" i="57"/>
  <c r="F95" i="57"/>
  <c r="AF94" i="57"/>
  <c r="AE94" i="57"/>
  <c r="AD94" i="57"/>
  <c r="F94" i="57"/>
  <c r="AF93" i="57"/>
  <c r="AE93" i="57"/>
  <c r="AD93" i="57"/>
  <c r="F93" i="57"/>
  <c r="AF92" i="57"/>
  <c r="AE92" i="57"/>
  <c r="AD92" i="57"/>
  <c r="F92" i="57"/>
  <c r="AF90" i="57"/>
  <c r="AE90" i="57"/>
  <c r="AD90" i="57"/>
  <c r="F90" i="57"/>
  <c r="AF89" i="57"/>
  <c r="AE89" i="57"/>
  <c r="AD89" i="57"/>
  <c r="F89" i="57"/>
  <c r="AF86" i="57"/>
  <c r="AE86" i="57"/>
  <c r="AD86" i="57"/>
  <c r="F86" i="57"/>
  <c r="AF85" i="57"/>
  <c r="AE85" i="57"/>
  <c r="AD85" i="57"/>
  <c r="F85" i="57"/>
  <c r="AF84" i="57"/>
  <c r="AE84" i="57"/>
  <c r="AD84" i="57"/>
  <c r="F84" i="57"/>
  <c r="AF83" i="57"/>
  <c r="AE83" i="57"/>
  <c r="AD83" i="57"/>
  <c r="F83" i="57"/>
  <c r="AF82" i="57"/>
  <c r="AE82" i="57"/>
  <c r="AD82" i="57"/>
  <c r="F82" i="57"/>
  <c r="AF80" i="57"/>
  <c r="AE80" i="57"/>
  <c r="AD80" i="57"/>
  <c r="F80" i="57"/>
  <c r="AF79" i="57"/>
  <c r="AE79" i="57"/>
  <c r="AD79" i="57"/>
  <c r="F79" i="57"/>
  <c r="AF77" i="57"/>
  <c r="AE77" i="57"/>
  <c r="AD77" i="57"/>
  <c r="F77" i="57"/>
  <c r="AF76" i="57"/>
  <c r="AE76" i="57"/>
  <c r="AD76" i="57"/>
  <c r="F76" i="57"/>
  <c r="AF75" i="57"/>
  <c r="AE75" i="57"/>
  <c r="AD75" i="57"/>
  <c r="F75" i="57"/>
  <c r="AF74" i="57"/>
  <c r="AE74" i="57"/>
  <c r="AD74" i="57"/>
  <c r="F74" i="57"/>
  <c r="AF70" i="57"/>
  <c r="AE70" i="57"/>
  <c r="AD70" i="57"/>
  <c r="F70" i="57"/>
  <c r="AF69" i="57"/>
  <c r="AE69" i="57"/>
  <c r="AD69" i="57"/>
  <c r="F69" i="57"/>
  <c r="AF67" i="57"/>
  <c r="AE67" i="57"/>
  <c r="AD67" i="57"/>
  <c r="F67" i="57"/>
  <c r="AF66" i="57"/>
  <c r="AE66" i="57"/>
  <c r="AD66" i="57"/>
  <c r="F66" i="57"/>
  <c r="AF64" i="57"/>
  <c r="AE64" i="57"/>
  <c r="AD64" i="57"/>
  <c r="F64" i="57"/>
  <c r="AF63" i="57"/>
  <c r="AE63" i="57"/>
  <c r="AD63" i="57"/>
  <c r="F63" i="57"/>
  <c r="AF62" i="57"/>
  <c r="AE62" i="57"/>
  <c r="AD62" i="57"/>
  <c r="F62" i="57"/>
  <c r="AF58" i="57"/>
  <c r="AE58" i="57"/>
  <c r="AD58" i="57"/>
  <c r="F58" i="57"/>
  <c r="AF57" i="57"/>
  <c r="AE57" i="57"/>
  <c r="AD57" i="57"/>
  <c r="F57" i="57"/>
  <c r="AF56" i="57"/>
  <c r="AE56" i="57"/>
  <c r="AD56" i="57"/>
  <c r="F56" i="57"/>
  <c r="AF54" i="57"/>
  <c r="AE54" i="57"/>
  <c r="AD54" i="57"/>
  <c r="F54" i="57"/>
  <c r="AF53" i="57"/>
  <c r="AE53" i="57"/>
  <c r="AD53" i="57"/>
  <c r="F53" i="57"/>
  <c r="AF52" i="57"/>
  <c r="AE52" i="57"/>
  <c r="AD52" i="57"/>
  <c r="F52" i="57"/>
  <c r="AF48" i="57"/>
  <c r="AE48" i="57"/>
  <c r="AD48" i="57"/>
  <c r="F48" i="57"/>
  <c r="AF47" i="57"/>
  <c r="AE47" i="57"/>
  <c r="AD47" i="57"/>
  <c r="F47" i="57"/>
  <c r="AF44" i="57"/>
  <c r="AE44" i="57"/>
  <c r="AD44" i="57"/>
  <c r="F44" i="57"/>
  <c r="AF43" i="57"/>
  <c r="AE43" i="57"/>
  <c r="AD43" i="57"/>
  <c r="F43" i="57"/>
  <c r="AF42" i="57"/>
  <c r="AE42" i="57"/>
  <c r="AD42" i="57"/>
  <c r="F42" i="57"/>
  <c r="AF41" i="57"/>
  <c r="AE41" i="57"/>
  <c r="AD41" i="57"/>
  <c r="F41" i="57"/>
  <c r="AF37" i="57"/>
  <c r="AE37" i="57"/>
  <c r="AD37" i="57"/>
  <c r="F37" i="57"/>
  <c r="AF36" i="57"/>
  <c r="AE36" i="57"/>
  <c r="AD36" i="57"/>
  <c r="F36" i="57"/>
  <c r="AF35" i="57"/>
  <c r="AE35" i="57"/>
  <c r="AD35" i="57"/>
  <c r="F35" i="57"/>
  <c r="AF34" i="57"/>
  <c r="AE34" i="57"/>
  <c r="AD34" i="57"/>
  <c r="F34" i="57"/>
  <c r="AF33" i="57"/>
  <c r="AE33" i="57"/>
  <c r="AD33" i="57"/>
  <c r="F33" i="57"/>
  <c r="AF27" i="57"/>
  <c r="AE27" i="57"/>
  <c r="AD27" i="57"/>
  <c r="F27" i="57"/>
  <c r="AF26" i="57"/>
  <c r="AE26" i="57"/>
  <c r="AD26" i="57"/>
  <c r="F26" i="57"/>
  <c r="AF25" i="57"/>
  <c r="AE25" i="57"/>
  <c r="AD25" i="57"/>
  <c r="F25" i="57"/>
  <c r="AF24" i="57"/>
  <c r="AE24" i="57"/>
  <c r="AD24" i="57"/>
  <c r="F24" i="57"/>
  <c r="AF20" i="57"/>
  <c r="AE20" i="57"/>
  <c r="AD20" i="57"/>
  <c r="F20" i="57"/>
  <c r="AF19" i="57"/>
  <c r="AE19" i="57"/>
  <c r="AD19" i="57"/>
  <c r="F19" i="57"/>
  <c r="AF16" i="57"/>
  <c r="AE16" i="57"/>
  <c r="AD16" i="57"/>
  <c r="F16" i="57"/>
  <c r="AF15" i="57"/>
  <c r="AE15" i="57"/>
  <c r="AD15" i="57"/>
  <c r="F15" i="57"/>
  <c r="AF14" i="57"/>
  <c r="AE14" i="57"/>
  <c r="AD14" i="57"/>
  <c r="F14" i="57"/>
  <c r="AF13" i="57"/>
  <c r="AE13" i="57"/>
  <c r="AD13" i="57"/>
  <c r="F13" i="57"/>
  <c r="AF12" i="57"/>
  <c r="AE12" i="57"/>
  <c r="AD12" i="57"/>
  <c r="F12" i="57"/>
  <c r="AF11" i="57"/>
  <c r="AE11" i="57"/>
  <c r="AD11" i="57"/>
  <c r="F11" i="57"/>
  <c r="AF72" i="57"/>
  <c r="AE72" i="57"/>
  <c r="AD72" i="57"/>
  <c r="F72" i="57"/>
  <c r="AF60" i="57"/>
  <c r="AE60" i="57"/>
  <c r="AD60" i="57"/>
  <c r="F60" i="57"/>
  <c r="AF59" i="57"/>
  <c r="AE59" i="57"/>
  <c r="AD59" i="57"/>
  <c r="F59" i="57"/>
  <c r="AF50" i="57"/>
  <c r="AE50" i="57"/>
  <c r="AD50" i="57"/>
  <c r="F50" i="57"/>
  <c r="AF45" i="57"/>
  <c r="AE45" i="57"/>
  <c r="AD45" i="57"/>
  <c r="F45" i="57"/>
  <c r="AF39" i="57"/>
  <c r="AE39" i="57"/>
  <c r="AD39" i="57"/>
  <c r="F39" i="57"/>
  <c r="AF31" i="57"/>
  <c r="AE31" i="57"/>
  <c r="AD31" i="57"/>
  <c r="F31" i="57"/>
  <c r="AF30" i="57"/>
  <c r="AE30" i="57"/>
  <c r="AD30" i="57"/>
  <c r="F30" i="57"/>
  <c r="AF22" i="57"/>
  <c r="AE22" i="57"/>
  <c r="AD22" i="57"/>
  <c r="F22" i="57"/>
  <c r="AF9" i="57"/>
  <c r="AE9" i="57"/>
  <c r="AD9" i="57"/>
  <c r="F9" i="57"/>
  <c r="AF99" i="57"/>
  <c r="AE99" i="57"/>
  <c r="AD99" i="57"/>
  <c r="F99" i="57"/>
  <c r="AF96" i="57"/>
  <c r="AE96" i="57"/>
  <c r="AD96" i="57"/>
  <c r="F96" i="57"/>
  <c r="AF91" i="57"/>
  <c r="AE91" i="57"/>
  <c r="AD91" i="57"/>
  <c r="F91" i="57"/>
  <c r="AF88" i="57"/>
  <c r="AE88" i="57"/>
  <c r="AD88" i="57"/>
  <c r="F88" i="57"/>
  <c r="AF87" i="57"/>
  <c r="AE87" i="57"/>
  <c r="AD87" i="57"/>
  <c r="F87" i="57"/>
  <c r="AF81" i="57"/>
  <c r="AE81" i="57"/>
  <c r="AD81" i="57"/>
  <c r="F81" i="57"/>
  <c r="AF78" i="57"/>
  <c r="AE78" i="57"/>
  <c r="AD78" i="57"/>
  <c r="F78" i="57"/>
  <c r="AF73" i="57"/>
  <c r="AE73" i="57"/>
  <c r="AD73" i="57"/>
  <c r="F73" i="57"/>
  <c r="AF68" i="57"/>
  <c r="AE68" i="57"/>
  <c r="AD68" i="57"/>
  <c r="F68" i="57"/>
  <c r="AF65" i="57"/>
  <c r="AE65" i="57"/>
  <c r="AD65" i="57"/>
  <c r="F65" i="57"/>
  <c r="AF61" i="57"/>
  <c r="AE61" i="57"/>
  <c r="AD61" i="57"/>
  <c r="F61" i="57"/>
  <c r="AF55" i="57"/>
  <c r="AE55" i="57"/>
  <c r="AD55" i="57"/>
  <c r="F55" i="57"/>
  <c r="AF51" i="57"/>
  <c r="AE51" i="57"/>
  <c r="AD51" i="57"/>
  <c r="F51" i="57"/>
  <c r="AF46" i="57"/>
  <c r="AE46" i="57"/>
  <c r="AD46" i="57"/>
  <c r="F46" i="57"/>
  <c r="AF40" i="57"/>
  <c r="AE40" i="57"/>
  <c r="AD40" i="57"/>
  <c r="F40" i="57"/>
  <c r="AF32" i="57"/>
  <c r="AE32" i="57"/>
  <c r="AD32" i="57"/>
  <c r="F32" i="57"/>
  <c r="AF23" i="57"/>
  <c r="AE23" i="57"/>
  <c r="AD23" i="57"/>
  <c r="F23" i="57"/>
  <c r="AF18" i="57"/>
  <c r="AE18" i="57"/>
  <c r="AD18" i="57"/>
  <c r="F18" i="57"/>
  <c r="AF10" i="57"/>
  <c r="AE10" i="57"/>
  <c r="AD10" i="57"/>
  <c r="F10" i="57"/>
  <c r="AF29" i="57"/>
  <c r="AE29" i="57"/>
  <c r="AD29" i="57"/>
  <c r="F29" i="57"/>
  <c r="AF71" i="57"/>
  <c r="AE71" i="57"/>
  <c r="AD71" i="57"/>
  <c r="AG71" i="57" s="1"/>
  <c r="F71" i="57"/>
  <c r="AF49" i="57"/>
  <c r="AE49" i="57"/>
  <c r="AD49" i="57"/>
  <c r="AG49" i="57" s="1"/>
  <c r="F49" i="57"/>
  <c r="AF38" i="57"/>
  <c r="AE38" i="57"/>
  <c r="AD38" i="57"/>
  <c r="AG38" i="57" s="1"/>
  <c r="F38" i="57"/>
  <c r="AF28" i="57"/>
  <c r="AE28" i="57"/>
  <c r="AD28" i="57"/>
  <c r="AG28" i="57" s="1"/>
  <c r="F28" i="57"/>
  <c r="AF21" i="57"/>
  <c r="AE21" i="57"/>
  <c r="AD21" i="57"/>
  <c r="AG21" i="57" s="1"/>
  <c r="F21" i="57"/>
  <c r="AF287" i="55"/>
  <c r="AE287" i="55"/>
  <c r="AD287" i="55"/>
  <c r="F287" i="55"/>
  <c r="AF286" i="55"/>
  <c r="AE286" i="55"/>
  <c r="AD286" i="55"/>
  <c r="F286" i="55"/>
  <c r="AF285" i="55"/>
  <c r="AE285" i="55"/>
  <c r="AD285" i="55"/>
  <c r="F285" i="55"/>
  <c r="AF284" i="55"/>
  <c r="AE284" i="55"/>
  <c r="AD284" i="55"/>
  <c r="F284" i="55"/>
  <c r="AF282" i="55"/>
  <c r="AE282" i="55"/>
  <c r="AD282" i="55"/>
  <c r="F282" i="55"/>
  <c r="AF281" i="55"/>
  <c r="AE281" i="55"/>
  <c r="AD281" i="55"/>
  <c r="F281" i="55"/>
  <c r="AF279" i="55"/>
  <c r="AE279" i="55"/>
  <c r="AD279" i="55"/>
  <c r="F279" i="55"/>
  <c r="AF278" i="55"/>
  <c r="AE278" i="55"/>
  <c r="AD278" i="55"/>
  <c r="F278" i="55"/>
  <c r="AF277" i="55"/>
  <c r="AE277" i="55"/>
  <c r="AD277" i="55"/>
  <c r="F277" i="55"/>
  <c r="AF276" i="55"/>
  <c r="AE276" i="55"/>
  <c r="AD276" i="55"/>
  <c r="F276" i="55"/>
  <c r="AF273" i="55"/>
  <c r="AE273" i="55"/>
  <c r="AD273" i="55"/>
  <c r="F273" i="55"/>
  <c r="AF272" i="55"/>
  <c r="AE272" i="55"/>
  <c r="AD272" i="55"/>
  <c r="F272" i="55"/>
  <c r="AF270" i="55"/>
  <c r="AE270" i="55"/>
  <c r="AD270" i="55"/>
  <c r="F270" i="55"/>
  <c r="AF269" i="55"/>
  <c r="AE269" i="55"/>
  <c r="AD269" i="55"/>
  <c r="F269" i="55"/>
  <c r="AF268" i="55"/>
  <c r="AE268" i="55"/>
  <c r="AD268" i="55"/>
  <c r="F268" i="55"/>
  <c r="AF266" i="55"/>
  <c r="AE266" i="55"/>
  <c r="AD266" i="55"/>
  <c r="F266" i="55"/>
  <c r="AF265" i="55"/>
  <c r="AE265" i="55"/>
  <c r="AD265" i="55"/>
  <c r="F265" i="55"/>
  <c r="AF264" i="55"/>
  <c r="AE264" i="55"/>
  <c r="AD264" i="55"/>
  <c r="F264" i="55"/>
  <c r="AF262" i="55"/>
  <c r="AE262" i="55"/>
  <c r="AD262" i="55"/>
  <c r="F262" i="55"/>
  <c r="AF261" i="55"/>
  <c r="AE261" i="55"/>
  <c r="AD261" i="55"/>
  <c r="F261" i="55"/>
  <c r="AF260" i="55"/>
  <c r="AE260" i="55"/>
  <c r="AD260" i="55"/>
  <c r="F260" i="55"/>
  <c r="AF258" i="55"/>
  <c r="AE258" i="55"/>
  <c r="AD258" i="55"/>
  <c r="F258" i="55"/>
  <c r="AF257" i="55"/>
  <c r="AE257" i="55"/>
  <c r="AD257" i="55"/>
  <c r="F257" i="55"/>
  <c r="AF253" i="55"/>
  <c r="AE253" i="55"/>
  <c r="AD253" i="55"/>
  <c r="F253" i="55"/>
  <c r="AF252" i="55"/>
  <c r="AE252" i="55"/>
  <c r="AD252" i="55"/>
  <c r="F252" i="55"/>
  <c r="AF251" i="55"/>
  <c r="AE251" i="55"/>
  <c r="AD251" i="55"/>
  <c r="F251" i="55"/>
  <c r="AF250" i="55"/>
  <c r="AE250" i="55"/>
  <c r="AD250" i="55"/>
  <c r="F250" i="55"/>
  <c r="AF244" i="55"/>
  <c r="AE244" i="55"/>
  <c r="AD244" i="55"/>
  <c r="F244" i="55"/>
  <c r="AF243" i="55"/>
  <c r="AE243" i="55"/>
  <c r="AD243" i="55"/>
  <c r="F243" i="55"/>
  <c r="AF242" i="55"/>
  <c r="AE242" i="55"/>
  <c r="AD242" i="55"/>
  <c r="F242" i="55"/>
  <c r="AF241" i="55"/>
  <c r="AE241" i="55"/>
  <c r="AD241" i="55"/>
  <c r="F241" i="55"/>
  <c r="AF236" i="55"/>
  <c r="AE236" i="55"/>
  <c r="AD236" i="55"/>
  <c r="F236" i="55"/>
  <c r="AF235" i="55"/>
  <c r="AE235" i="55"/>
  <c r="AD235" i="55"/>
  <c r="F235" i="55"/>
  <c r="AF234" i="55"/>
  <c r="AE234" i="55"/>
  <c r="AD234" i="55"/>
  <c r="F234" i="55"/>
  <c r="AF231" i="55"/>
  <c r="AE231" i="55"/>
  <c r="AD231" i="55"/>
  <c r="F231" i="55"/>
  <c r="AF230" i="55"/>
  <c r="AE230" i="55"/>
  <c r="AD230" i="55"/>
  <c r="F230" i="55"/>
  <c r="AF225" i="55"/>
  <c r="AE225" i="55"/>
  <c r="AD225" i="55"/>
  <c r="F225" i="55"/>
  <c r="AF224" i="55"/>
  <c r="AE224" i="55"/>
  <c r="AD224" i="55"/>
  <c r="F224" i="55"/>
  <c r="AF223" i="55"/>
  <c r="AE223" i="55"/>
  <c r="AD223" i="55"/>
  <c r="F223" i="55"/>
  <c r="AF222" i="55"/>
  <c r="AE222" i="55"/>
  <c r="AD222" i="55"/>
  <c r="F222" i="55"/>
  <c r="AF218" i="55"/>
  <c r="AE218" i="55"/>
  <c r="AD218" i="55"/>
  <c r="F218" i="55"/>
  <c r="AF217" i="55"/>
  <c r="AE217" i="55"/>
  <c r="AD217" i="55"/>
  <c r="F217" i="55"/>
  <c r="AF216" i="55"/>
  <c r="AE216" i="55"/>
  <c r="AD216" i="55"/>
  <c r="F216" i="55"/>
  <c r="AF214" i="55"/>
  <c r="AE214" i="55"/>
  <c r="AD214" i="55"/>
  <c r="F214" i="55"/>
  <c r="AF213" i="55"/>
  <c r="AE213" i="55"/>
  <c r="AD213" i="55"/>
  <c r="F213" i="55"/>
  <c r="AF212" i="55"/>
  <c r="AE212" i="55"/>
  <c r="AD212" i="55"/>
  <c r="F212" i="55"/>
  <c r="AF208" i="55"/>
  <c r="AE208" i="55"/>
  <c r="AD208" i="55"/>
  <c r="F208" i="55"/>
  <c r="AF207" i="55"/>
  <c r="AE207" i="55"/>
  <c r="AD207" i="55"/>
  <c r="F207" i="55"/>
  <c r="AF205" i="55"/>
  <c r="AE205" i="55"/>
  <c r="AD205" i="55"/>
  <c r="F205" i="55"/>
  <c r="AF204" i="55"/>
  <c r="AE204" i="55"/>
  <c r="AD204" i="55"/>
  <c r="F204" i="55"/>
  <c r="AF203" i="55"/>
  <c r="AE203" i="55"/>
  <c r="AD203" i="55"/>
  <c r="F203" i="55"/>
  <c r="AF202" i="55"/>
  <c r="AE202" i="55"/>
  <c r="AD202" i="55"/>
  <c r="F202" i="55"/>
  <c r="AF201" i="55"/>
  <c r="AE201" i="55"/>
  <c r="AD201" i="55"/>
  <c r="F201" i="55"/>
  <c r="AF200" i="55"/>
  <c r="AE200" i="55"/>
  <c r="AD200" i="55"/>
  <c r="F200" i="55"/>
  <c r="AF198" i="55"/>
  <c r="AE198" i="55"/>
  <c r="AD198" i="55"/>
  <c r="F198" i="55"/>
  <c r="AF197" i="55"/>
  <c r="AE197" i="55"/>
  <c r="AD197" i="55"/>
  <c r="F197" i="55"/>
  <c r="AF195" i="55"/>
  <c r="AE195" i="55"/>
  <c r="AD195" i="55"/>
  <c r="F195" i="55"/>
  <c r="AF194" i="55"/>
  <c r="AE194" i="55"/>
  <c r="AD194" i="55"/>
  <c r="F194" i="55"/>
  <c r="AF190" i="55"/>
  <c r="AE190" i="55"/>
  <c r="AD190" i="55"/>
  <c r="F190" i="55"/>
  <c r="AF189" i="55"/>
  <c r="AE189" i="55"/>
  <c r="AD189" i="55"/>
  <c r="F189" i="55"/>
  <c r="AF188" i="55"/>
  <c r="AE188" i="55"/>
  <c r="AD188" i="55"/>
  <c r="F188" i="55"/>
  <c r="AF186" i="55"/>
  <c r="AE186" i="55"/>
  <c r="AD186" i="55"/>
  <c r="F186" i="55"/>
  <c r="AF185" i="55"/>
  <c r="AE185" i="55"/>
  <c r="AD185" i="55"/>
  <c r="F185" i="55"/>
  <c r="AF184" i="55"/>
  <c r="AE184" i="55"/>
  <c r="AD184" i="55"/>
  <c r="F184" i="55"/>
  <c r="AF182" i="55"/>
  <c r="AE182" i="55"/>
  <c r="AD182" i="55"/>
  <c r="F182" i="55"/>
  <c r="AF181" i="55"/>
  <c r="AE181" i="55"/>
  <c r="AD181" i="55"/>
  <c r="F181" i="55"/>
  <c r="AF180" i="55"/>
  <c r="AE180" i="55"/>
  <c r="AD180" i="55"/>
  <c r="F180" i="55"/>
  <c r="AF178" i="55"/>
  <c r="AE178" i="55"/>
  <c r="AD178" i="55"/>
  <c r="F178" i="55"/>
  <c r="AF177" i="55"/>
  <c r="AE177" i="55"/>
  <c r="AD177" i="55"/>
  <c r="F177" i="55"/>
  <c r="AF172" i="55"/>
  <c r="AE172" i="55"/>
  <c r="AD172" i="55"/>
  <c r="F172" i="55"/>
  <c r="AF171" i="55"/>
  <c r="AE171" i="55"/>
  <c r="AD171" i="55"/>
  <c r="F171" i="55"/>
  <c r="AF170" i="55"/>
  <c r="AE170" i="55"/>
  <c r="AD170" i="55"/>
  <c r="F170" i="55"/>
  <c r="AF167" i="55"/>
  <c r="AE167" i="55"/>
  <c r="AD167" i="55"/>
  <c r="F167" i="55"/>
  <c r="AF166" i="55"/>
  <c r="AE166" i="55"/>
  <c r="AD166" i="55"/>
  <c r="F166" i="55"/>
  <c r="AF165" i="55"/>
  <c r="AE165" i="55"/>
  <c r="AD165" i="55"/>
  <c r="F165" i="55"/>
  <c r="AF164" i="55"/>
  <c r="AE164" i="55"/>
  <c r="AD164" i="55"/>
  <c r="F164" i="55"/>
  <c r="AF162" i="55"/>
  <c r="AE162" i="55"/>
  <c r="AD162" i="55"/>
  <c r="F162" i="55"/>
  <c r="AF161" i="55"/>
  <c r="AE161" i="55"/>
  <c r="AD161" i="55"/>
  <c r="F161" i="55"/>
  <c r="AF159" i="55"/>
  <c r="AE159" i="55"/>
  <c r="AD159" i="55"/>
  <c r="F159" i="55"/>
  <c r="AF158" i="55"/>
  <c r="AE158" i="55"/>
  <c r="AD158" i="55"/>
  <c r="F158" i="55"/>
  <c r="AF157" i="55"/>
  <c r="AE157" i="55"/>
  <c r="AD157" i="55"/>
  <c r="F157" i="55"/>
  <c r="AF156" i="55"/>
  <c r="AE156" i="55"/>
  <c r="AD156" i="55"/>
  <c r="F156" i="55"/>
  <c r="AF155" i="55"/>
  <c r="AE155" i="55"/>
  <c r="AD155" i="55"/>
  <c r="F155" i="55"/>
  <c r="AF150" i="55"/>
  <c r="AE150" i="55"/>
  <c r="AD150" i="55"/>
  <c r="F150" i="55"/>
  <c r="AF149" i="55"/>
  <c r="AE149" i="55"/>
  <c r="AD149" i="55"/>
  <c r="F149" i="55"/>
  <c r="AF148" i="55"/>
  <c r="AE148" i="55"/>
  <c r="AD148" i="55"/>
  <c r="F148" i="55"/>
  <c r="AF146" i="55"/>
  <c r="AE146" i="55"/>
  <c r="AD146" i="55"/>
  <c r="F146" i="55"/>
  <c r="AF145" i="55"/>
  <c r="AE145" i="55"/>
  <c r="AD145" i="55"/>
  <c r="F145" i="55"/>
  <c r="AF144" i="55"/>
  <c r="AE144" i="55"/>
  <c r="AD144" i="55"/>
  <c r="F144" i="55"/>
  <c r="AF143" i="55"/>
  <c r="AE143" i="55"/>
  <c r="AD143" i="55"/>
  <c r="F143" i="55"/>
  <c r="AF142" i="55"/>
  <c r="AE142" i="55"/>
  <c r="AD142" i="55"/>
  <c r="F142" i="55"/>
  <c r="AF141" i="55"/>
  <c r="AE141" i="55"/>
  <c r="AD141" i="55"/>
  <c r="F141" i="55"/>
  <c r="AF140" i="55"/>
  <c r="AE140" i="55"/>
  <c r="AD140" i="55"/>
  <c r="F140" i="55"/>
  <c r="AF139" i="55"/>
  <c r="AE139" i="55"/>
  <c r="AD139" i="55"/>
  <c r="F139" i="55"/>
  <c r="AF138" i="55"/>
  <c r="AE138" i="55"/>
  <c r="AD138" i="55"/>
  <c r="F138" i="55"/>
  <c r="AF136" i="55"/>
  <c r="AE136" i="55"/>
  <c r="AD136" i="55"/>
  <c r="F136" i="55"/>
  <c r="AF135" i="55"/>
  <c r="AE135" i="55"/>
  <c r="AD135" i="55"/>
  <c r="F135" i="55"/>
  <c r="AF134" i="55"/>
  <c r="AE134" i="55"/>
  <c r="AD134" i="55"/>
  <c r="F134" i="55"/>
  <c r="AF132" i="55"/>
  <c r="AE132" i="55"/>
  <c r="AD132" i="55"/>
  <c r="F132" i="55"/>
  <c r="AF131" i="55"/>
  <c r="AE131" i="55"/>
  <c r="AD131" i="55"/>
  <c r="F131" i="55"/>
  <c r="AF130" i="55"/>
  <c r="AE130" i="55"/>
  <c r="AD130" i="55"/>
  <c r="F130" i="55"/>
  <c r="AF128" i="55"/>
  <c r="AE128" i="55"/>
  <c r="AD128" i="55"/>
  <c r="F128" i="55"/>
  <c r="AF127" i="55"/>
  <c r="AE127" i="55"/>
  <c r="AD127" i="55"/>
  <c r="F127" i="55"/>
  <c r="AF126" i="55"/>
  <c r="AE126" i="55"/>
  <c r="AD126" i="55"/>
  <c r="F126" i="55"/>
  <c r="AF123" i="55"/>
  <c r="AE123" i="55"/>
  <c r="AD123" i="55"/>
  <c r="F123" i="55"/>
  <c r="AF122" i="55"/>
  <c r="AE122" i="55"/>
  <c r="AD122" i="55"/>
  <c r="F122" i="55"/>
  <c r="AF120" i="55"/>
  <c r="AE120" i="55"/>
  <c r="AD120" i="55"/>
  <c r="F120" i="55"/>
  <c r="AF119" i="55"/>
  <c r="AE119" i="55"/>
  <c r="AD119" i="55"/>
  <c r="F119" i="55"/>
  <c r="AF118" i="55"/>
  <c r="AE118" i="55"/>
  <c r="AD118" i="55"/>
  <c r="F118" i="55"/>
  <c r="AF117" i="55"/>
  <c r="AE117" i="55"/>
  <c r="AD117" i="55"/>
  <c r="F117" i="55"/>
  <c r="AF116" i="55"/>
  <c r="AE116" i="55"/>
  <c r="AD116" i="55"/>
  <c r="F116" i="55"/>
  <c r="AF110" i="55"/>
  <c r="AE110" i="55"/>
  <c r="AD110" i="55"/>
  <c r="F110" i="55"/>
  <c r="AF109" i="55"/>
  <c r="AE109" i="55"/>
  <c r="AD109" i="55"/>
  <c r="F109" i="55"/>
  <c r="AF108" i="55"/>
  <c r="AE108" i="55"/>
  <c r="AD108" i="55"/>
  <c r="F108" i="55"/>
  <c r="AF107" i="55"/>
  <c r="AE107" i="55"/>
  <c r="AD107" i="55"/>
  <c r="F107" i="55"/>
  <c r="AF106" i="55"/>
  <c r="AE106" i="55"/>
  <c r="AD106" i="55"/>
  <c r="F106" i="55"/>
  <c r="AF105" i="55"/>
  <c r="AE105" i="55"/>
  <c r="AD105" i="55"/>
  <c r="F105" i="55"/>
  <c r="AF104" i="55"/>
  <c r="AE104" i="55"/>
  <c r="AD104" i="55"/>
  <c r="F104" i="55"/>
  <c r="AF102" i="55"/>
  <c r="AE102" i="55"/>
  <c r="AD102" i="55"/>
  <c r="F102" i="55"/>
  <c r="AF101" i="55"/>
  <c r="AE101" i="55"/>
  <c r="AD101" i="55"/>
  <c r="F101" i="55"/>
  <c r="AF100" i="55"/>
  <c r="AE100" i="55"/>
  <c r="AD100" i="55"/>
  <c r="F100" i="55"/>
  <c r="AF97" i="55"/>
  <c r="AE97" i="55"/>
  <c r="AD97" i="55"/>
  <c r="F97" i="55"/>
  <c r="AF96" i="55"/>
  <c r="AE96" i="55"/>
  <c r="AD96" i="55"/>
  <c r="F96" i="55"/>
  <c r="AF94" i="55"/>
  <c r="AE94" i="55"/>
  <c r="AD94" i="55"/>
  <c r="F94" i="55"/>
  <c r="AF93" i="55"/>
  <c r="AE93" i="55"/>
  <c r="AD93" i="55"/>
  <c r="F93" i="55"/>
  <c r="AF90" i="55"/>
  <c r="AE90" i="55"/>
  <c r="AD90" i="55"/>
  <c r="F90" i="55"/>
  <c r="AF89" i="55"/>
  <c r="AE89" i="55"/>
  <c r="AD89" i="55"/>
  <c r="F89" i="55"/>
  <c r="AF85" i="55"/>
  <c r="AE85" i="55"/>
  <c r="AD85" i="55"/>
  <c r="F85" i="55"/>
  <c r="AF84" i="55"/>
  <c r="AE84" i="55"/>
  <c r="AD84" i="55"/>
  <c r="F84" i="55"/>
  <c r="AF83" i="55"/>
  <c r="AE83" i="55"/>
  <c r="AD83" i="55"/>
  <c r="F83" i="55"/>
  <c r="AF82" i="55"/>
  <c r="AE82" i="55"/>
  <c r="AD82" i="55"/>
  <c r="F82" i="55"/>
  <c r="AF80" i="55"/>
  <c r="AE80" i="55"/>
  <c r="AD80" i="55"/>
  <c r="F80" i="55"/>
  <c r="AF79" i="55"/>
  <c r="AE79" i="55"/>
  <c r="AD79" i="55"/>
  <c r="F79" i="55"/>
  <c r="AF78" i="55"/>
  <c r="AE78" i="55"/>
  <c r="AD78" i="55"/>
  <c r="F78" i="55"/>
  <c r="AF77" i="55"/>
  <c r="AE77" i="55"/>
  <c r="AD77" i="55"/>
  <c r="F77" i="55"/>
  <c r="AF74" i="55"/>
  <c r="AE74" i="55"/>
  <c r="AD74" i="55"/>
  <c r="F74" i="55"/>
  <c r="AF73" i="55"/>
  <c r="AE73" i="55"/>
  <c r="AD73" i="55"/>
  <c r="F73" i="55"/>
  <c r="AF72" i="55"/>
  <c r="AE72" i="55"/>
  <c r="AD72" i="55"/>
  <c r="F72" i="55"/>
  <c r="AF71" i="55"/>
  <c r="AE71" i="55"/>
  <c r="AD71" i="55"/>
  <c r="F71" i="55"/>
  <c r="AF70" i="55"/>
  <c r="AE70" i="55"/>
  <c r="AD70" i="55"/>
  <c r="F70" i="55"/>
  <c r="AF67" i="55"/>
  <c r="AE67" i="55"/>
  <c r="AD67" i="55"/>
  <c r="F67" i="55"/>
  <c r="AF66" i="55"/>
  <c r="AE66" i="55"/>
  <c r="AD66" i="55"/>
  <c r="F66" i="55"/>
  <c r="AF65" i="55"/>
  <c r="AE65" i="55"/>
  <c r="AD65" i="55"/>
  <c r="F65" i="55"/>
  <c r="AF64" i="55"/>
  <c r="AE64" i="55"/>
  <c r="AD64" i="55"/>
  <c r="F64" i="55"/>
  <c r="AF59" i="55"/>
  <c r="AE59" i="55"/>
  <c r="AD59" i="55"/>
  <c r="F59" i="55"/>
  <c r="AF58" i="55"/>
  <c r="AE58" i="55"/>
  <c r="AD58" i="55"/>
  <c r="F58" i="55"/>
  <c r="AF57" i="55"/>
  <c r="AE57" i="55"/>
  <c r="AD57" i="55"/>
  <c r="F57" i="55"/>
  <c r="AF56" i="55"/>
  <c r="AE56" i="55"/>
  <c r="AD56" i="55"/>
  <c r="F56" i="55"/>
  <c r="AF55" i="55"/>
  <c r="AE55" i="55"/>
  <c r="AD55" i="55"/>
  <c r="F55" i="55"/>
  <c r="AF52" i="55"/>
  <c r="AE52" i="55"/>
  <c r="AD52" i="55"/>
  <c r="F52" i="55"/>
  <c r="AF51" i="55"/>
  <c r="AE51" i="55"/>
  <c r="AD51" i="55"/>
  <c r="F51" i="55"/>
  <c r="AF46" i="55"/>
  <c r="AE46" i="55"/>
  <c r="AD46" i="55"/>
  <c r="F46" i="55"/>
  <c r="AF45" i="55"/>
  <c r="AE45" i="55"/>
  <c r="AD45" i="55"/>
  <c r="F45" i="55"/>
  <c r="AF42" i="55"/>
  <c r="AE42" i="55"/>
  <c r="AD42" i="55"/>
  <c r="F42" i="55"/>
  <c r="AF41" i="55"/>
  <c r="AE41" i="55"/>
  <c r="AD41" i="55"/>
  <c r="F41" i="55"/>
  <c r="AF38" i="55"/>
  <c r="AE38" i="55"/>
  <c r="AD38" i="55"/>
  <c r="F38" i="55"/>
  <c r="AF37" i="55"/>
  <c r="AE37" i="55"/>
  <c r="AD37" i="55"/>
  <c r="F37" i="55"/>
  <c r="AF34" i="55"/>
  <c r="AE34" i="55"/>
  <c r="AD34" i="55"/>
  <c r="F34" i="55"/>
  <c r="AF33" i="55"/>
  <c r="AE33" i="55"/>
  <c r="AD33" i="55"/>
  <c r="F33" i="55"/>
  <c r="AF27" i="55"/>
  <c r="AE27" i="55"/>
  <c r="AD27" i="55"/>
  <c r="F27" i="55"/>
  <c r="AF26" i="55"/>
  <c r="AE26" i="55"/>
  <c r="AD26" i="55"/>
  <c r="F26" i="55"/>
  <c r="AF24" i="55"/>
  <c r="AE24" i="55"/>
  <c r="AD24" i="55"/>
  <c r="F24" i="55"/>
  <c r="AF23" i="55"/>
  <c r="AE23" i="55"/>
  <c r="AD23" i="55"/>
  <c r="F23" i="55"/>
  <c r="AF22" i="55"/>
  <c r="AE22" i="55"/>
  <c r="AD22" i="55"/>
  <c r="F22" i="55"/>
  <c r="AF19" i="55"/>
  <c r="AE19" i="55"/>
  <c r="AD19" i="55"/>
  <c r="F19" i="55"/>
  <c r="AF18" i="55"/>
  <c r="AE18" i="55"/>
  <c r="AD18" i="55"/>
  <c r="F18" i="55"/>
  <c r="AF17" i="55"/>
  <c r="AE17" i="55"/>
  <c r="AD17" i="55"/>
  <c r="F17" i="55"/>
  <c r="AF16" i="55"/>
  <c r="AE16" i="55"/>
  <c r="AD16" i="55"/>
  <c r="F16" i="55"/>
  <c r="AF15" i="55"/>
  <c r="AE15" i="55"/>
  <c r="AD15" i="55"/>
  <c r="F15" i="55"/>
  <c r="AF13" i="55"/>
  <c r="AE13" i="55"/>
  <c r="AD13" i="55"/>
  <c r="F13" i="55"/>
  <c r="AF12" i="55"/>
  <c r="AE12" i="55"/>
  <c r="AD12" i="55"/>
  <c r="F12" i="55"/>
  <c r="AF274" i="55"/>
  <c r="AE274" i="55"/>
  <c r="AD274" i="55"/>
  <c r="F274" i="55"/>
  <c r="AF255" i="55"/>
  <c r="AE255" i="55"/>
  <c r="AD255" i="55"/>
  <c r="F255" i="55"/>
  <c r="AF248" i="55"/>
  <c r="AE248" i="55"/>
  <c r="AD248" i="55"/>
  <c r="F248" i="55"/>
  <c r="AF247" i="55"/>
  <c r="AE247" i="55"/>
  <c r="AD247" i="55"/>
  <c r="F247" i="55"/>
  <c r="AF246" i="55"/>
  <c r="AE246" i="55"/>
  <c r="AD246" i="55"/>
  <c r="F246" i="55"/>
  <c r="AF245" i="55"/>
  <c r="AE245" i="55"/>
  <c r="AD245" i="55"/>
  <c r="F245" i="55"/>
  <c r="AF239" i="55"/>
  <c r="AE239" i="55"/>
  <c r="AD239" i="55"/>
  <c r="F239" i="55"/>
  <c r="AF237" i="55"/>
  <c r="AE237" i="55"/>
  <c r="AD237" i="55"/>
  <c r="F237" i="55"/>
  <c r="AF232" i="55"/>
  <c r="AE232" i="55"/>
  <c r="AD232" i="55"/>
  <c r="F232" i="55"/>
  <c r="AF228" i="55"/>
  <c r="AE228" i="55"/>
  <c r="AD228" i="55"/>
  <c r="F228" i="55"/>
  <c r="AF227" i="55"/>
  <c r="AE227" i="55"/>
  <c r="AD227" i="55"/>
  <c r="F227" i="55"/>
  <c r="AF226" i="55"/>
  <c r="AE226" i="55"/>
  <c r="AD226" i="55"/>
  <c r="F226" i="55"/>
  <c r="AF220" i="55"/>
  <c r="AE220" i="55"/>
  <c r="AD220" i="55"/>
  <c r="F220" i="55"/>
  <c r="AF219" i="55"/>
  <c r="AE219" i="55"/>
  <c r="AD219" i="55"/>
  <c r="F219" i="55"/>
  <c r="AF210" i="55"/>
  <c r="AE210" i="55"/>
  <c r="AD210" i="55"/>
  <c r="F210" i="55"/>
  <c r="AF192" i="55"/>
  <c r="AE192" i="55"/>
  <c r="AD192" i="55"/>
  <c r="F192" i="55"/>
  <c r="AF175" i="55"/>
  <c r="AE175" i="55"/>
  <c r="AD175" i="55"/>
  <c r="F175" i="55"/>
  <c r="AF174" i="55"/>
  <c r="AE174" i="55"/>
  <c r="AD174" i="55"/>
  <c r="F174" i="55"/>
  <c r="AF173" i="55"/>
  <c r="AE173" i="55"/>
  <c r="AD173" i="55"/>
  <c r="F173" i="55"/>
  <c r="AF168" i="55"/>
  <c r="AE168" i="55"/>
  <c r="AD168" i="55"/>
  <c r="F168" i="55"/>
  <c r="AF153" i="55"/>
  <c r="AE153" i="55"/>
  <c r="AD153" i="55"/>
  <c r="F153" i="55"/>
  <c r="AF152" i="55"/>
  <c r="AE152" i="55"/>
  <c r="AD152" i="55"/>
  <c r="F152" i="55"/>
  <c r="AF124" i="55"/>
  <c r="AE124" i="55"/>
  <c r="AD124" i="55"/>
  <c r="F124" i="55"/>
  <c r="AF114" i="55"/>
  <c r="AE114" i="55"/>
  <c r="AD114" i="55"/>
  <c r="F114" i="55"/>
  <c r="AF113" i="55"/>
  <c r="AE113" i="55"/>
  <c r="AD113" i="55"/>
  <c r="F113" i="55"/>
  <c r="AF112" i="55"/>
  <c r="AE112" i="55"/>
  <c r="AD112" i="55"/>
  <c r="F112" i="55"/>
  <c r="AF98" i="55"/>
  <c r="AE98" i="55"/>
  <c r="AD98" i="55"/>
  <c r="F98" i="55"/>
  <c r="AF91" i="55"/>
  <c r="AE91" i="55"/>
  <c r="AD91" i="55"/>
  <c r="F91" i="55"/>
  <c r="AF87" i="55"/>
  <c r="AE87" i="55"/>
  <c r="AD87" i="55"/>
  <c r="F87" i="55"/>
  <c r="AF86" i="55"/>
  <c r="AE86" i="55"/>
  <c r="AD86" i="55"/>
  <c r="F86" i="55"/>
  <c r="AF75" i="55"/>
  <c r="AE75" i="55"/>
  <c r="AD75" i="55"/>
  <c r="F75" i="55"/>
  <c r="AF68" i="55"/>
  <c r="AE68" i="55"/>
  <c r="AD68" i="55"/>
  <c r="F68" i="55"/>
  <c r="AF62" i="55"/>
  <c r="AE62" i="55"/>
  <c r="AD62" i="55"/>
  <c r="F62" i="55"/>
  <c r="AF60" i="55"/>
  <c r="AE60" i="55"/>
  <c r="AD60" i="55"/>
  <c r="F60" i="55"/>
  <c r="AF53" i="55"/>
  <c r="AE53" i="55"/>
  <c r="AD53" i="55"/>
  <c r="F53" i="55"/>
  <c r="AF49" i="55"/>
  <c r="AE49" i="55"/>
  <c r="AD49" i="55"/>
  <c r="F49" i="55"/>
  <c r="AF48" i="55"/>
  <c r="AE48" i="55"/>
  <c r="AD48" i="55"/>
  <c r="F48" i="55"/>
  <c r="AF47" i="55"/>
  <c r="AE47" i="55"/>
  <c r="AD47" i="55"/>
  <c r="F47" i="55"/>
  <c r="AF43" i="55"/>
  <c r="AE43" i="55"/>
  <c r="AD43" i="55"/>
  <c r="F43" i="55"/>
  <c r="AF39" i="55"/>
  <c r="AE39" i="55"/>
  <c r="AD39" i="55"/>
  <c r="F39" i="55"/>
  <c r="AF35" i="55"/>
  <c r="AE35" i="55"/>
  <c r="AD35" i="55"/>
  <c r="F35" i="55"/>
  <c r="AF31" i="55"/>
  <c r="AE31" i="55"/>
  <c r="AD31" i="55"/>
  <c r="F31" i="55"/>
  <c r="AF30" i="55"/>
  <c r="AE30" i="55"/>
  <c r="AD30" i="55"/>
  <c r="F30" i="55"/>
  <c r="AF28" i="55"/>
  <c r="AE28" i="55"/>
  <c r="AD28" i="55"/>
  <c r="F28" i="55"/>
  <c r="AF20" i="55"/>
  <c r="AE20" i="55"/>
  <c r="AD20" i="55"/>
  <c r="F20" i="55"/>
  <c r="AF9" i="55"/>
  <c r="AE9" i="55"/>
  <c r="AD9" i="55"/>
  <c r="F9" i="55"/>
  <c r="AF283" i="55"/>
  <c r="AE283" i="55"/>
  <c r="AD283" i="55"/>
  <c r="F283" i="55"/>
  <c r="AF280" i="55"/>
  <c r="AE280" i="55"/>
  <c r="AD280" i="55"/>
  <c r="F280" i="55"/>
  <c r="AF275" i="55"/>
  <c r="AE275" i="55"/>
  <c r="AD275" i="55"/>
  <c r="F275" i="55"/>
  <c r="AF271" i="55"/>
  <c r="AE271" i="55"/>
  <c r="AD271" i="55"/>
  <c r="F271" i="55"/>
  <c r="AF267" i="55"/>
  <c r="AE267" i="55"/>
  <c r="AD267" i="55"/>
  <c r="F267" i="55"/>
  <c r="AF263" i="55"/>
  <c r="AE263" i="55"/>
  <c r="AD263" i="55"/>
  <c r="F263" i="55"/>
  <c r="AF259" i="55"/>
  <c r="AE259" i="55"/>
  <c r="AD259" i="55"/>
  <c r="F259" i="55"/>
  <c r="AF256" i="55"/>
  <c r="AE256" i="55"/>
  <c r="AD256" i="55"/>
  <c r="F256" i="55"/>
  <c r="AF249" i="55"/>
  <c r="AE249" i="55"/>
  <c r="AD249" i="55"/>
  <c r="F249" i="55"/>
  <c r="AF240" i="55"/>
  <c r="AE240" i="55"/>
  <c r="AD240" i="55"/>
  <c r="F240" i="55"/>
  <c r="AF233" i="55"/>
  <c r="AE233" i="55"/>
  <c r="AD233" i="55"/>
  <c r="F233" i="55"/>
  <c r="AF229" i="55"/>
  <c r="AE229" i="55"/>
  <c r="AD229" i="55"/>
  <c r="F229" i="55"/>
  <c r="AF221" i="55"/>
  <c r="AE221" i="55"/>
  <c r="AD221" i="55"/>
  <c r="F221" i="55"/>
  <c r="AF215" i="55"/>
  <c r="AE215" i="55"/>
  <c r="AD215" i="55"/>
  <c r="F215" i="55"/>
  <c r="AF211" i="55"/>
  <c r="AE211" i="55"/>
  <c r="AD211" i="55"/>
  <c r="F211" i="55"/>
  <c r="AF206" i="55"/>
  <c r="AE206" i="55"/>
  <c r="AD206" i="55"/>
  <c r="F206" i="55"/>
  <c r="AF199" i="55"/>
  <c r="AE199" i="55"/>
  <c r="AD199" i="55"/>
  <c r="F199" i="55"/>
  <c r="AF196" i="55"/>
  <c r="AE196" i="55"/>
  <c r="AD196" i="55"/>
  <c r="F196" i="55"/>
  <c r="AF193" i="55"/>
  <c r="AE193" i="55"/>
  <c r="AD193" i="55"/>
  <c r="F193" i="55"/>
  <c r="AF187" i="55"/>
  <c r="AE187" i="55"/>
  <c r="AD187" i="55"/>
  <c r="F187" i="55"/>
  <c r="AF183" i="55"/>
  <c r="AE183" i="55"/>
  <c r="AD183" i="55"/>
  <c r="F183" i="55"/>
  <c r="AF179" i="55"/>
  <c r="AE179" i="55"/>
  <c r="AD179" i="55"/>
  <c r="F179" i="55"/>
  <c r="AF176" i="55"/>
  <c r="AE176" i="55"/>
  <c r="AD176" i="55"/>
  <c r="F176" i="55"/>
  <c r="AF169" i="55"/>
  <c r="AE169" i="55"/>
  <c r="AD169" i="55"/>
  <c r="F169" i="55"/>
  <c r="AF163" i="55"/>
  <c r="AE163" i="55"/>
  <c r="AD163" i="55"/>
  <c r="F163" i="55"/>
  <c r="AF160" i="55"/>
  <c r="AE160" i="55"/>
  <c r="AD160" i="55"/>
  <c r="F160" i="55"/>
  <c r="AF154" i="55"/>
  <c r="AE154" i="55"/>
  <c r="AD154" i="55"/>
  <c r="F154" i="55"/>
  <c r="AF147" i="55"/>
  <c r="AE147" i="55"/>
  <c r="AD147" i="55"/>
  <c r="F147" i="55"/>
  <c r="AF137" i="55"/>
  <c r="AE137" i="55"/>
  <c r="AD137" i="55"/>
  <c r="F137" i="55"/>
  <c r="AF133" i="55"/>
  <c r="AE133" i="55"/>
  <c r="AD133" i="55"/>
  <c r="F133" i="55"/>
  <c r="AF129" i="55"/>
  <c r="AE129" i="55"/>
  <c r="AD129" i="55"/>
  <c r="F129" i="55"/>
  <c r="AF125" i="55"/>
  <c r="AE125" i="55"/>
  <c r="AD125" i="55"/>
  <c r="F125" i="55"/>
  <c r="AF121" i="55"/>
  <c r="AE121" i="55"/>
  <c r="AD121" i="55"/>
  <c r="F121" i="55"/>
  <c r="AF115" i="55"/>
  <c r="AE115" i="55"/>
  <c r="AD115" i="55"/>
  <c r="F115" i="55"/>
  <c r="AF103" i="55"/>
  <c r="AE103" i="55"/>
  <c r="AD103" i="55"/>
  <c r="F103" i="55"/>
  <c r="AF99" i="55"/>
  <c r="AE99" i="55"/>
  <c r="AD99" i="55"/>
  <c r="F99" i="55"/>
  <c r="AF95" i="55"/>
  <c r="AE95" i="55"/>
  <c r="AD95" i="55"/>
  <c r="F95" i="55"/>
  <c r="AF92" i="55"/>
  <c r="AE92" i="55"/>
  <c r="AD92" i="55"/>
  <c r="F92" i="55"/>
  <c r="AF88" i="55"/>
  <c r="AE88" i="55"/>
  <c r="AD88" i="55"/>
  <c r="F88" i="55"/>
  <c r="AF81" i="55"/>
  <c r="AE81" i="55"/>
  <c r="AD81" i="55"/>
  <c r="F81" i="55"/>
  <c r="AF76" i="55"/>
  <c r="AE76" i="55"/>
  <c r="AD76" i="55"/>
  <c r="F76" i="55"/>
  <c r="AF69" i="55"/>
  <c r="AE69" i="55"/>
  <c r="AD69" i="55"/>
  <c r="F69" i="55"/>
  <c r="AF63" i="55"/>
  <c r="AE63" i="55"/>
  <c r="AD63" i="55"/>
  <c r="F63" i="55"/>
  <c r="AF54" i="55"/>
  <c r="AE54" i="55"/>
  <c r="AD54" i="55"/>
  <c r="F54" i="55"/>
  <c r="AF50" i="55"/>
  <c r="AE50" i="55"/>
  <c r="AD50" i="55"/>
  <c r="F50" i="55"/>
  <c r="AF44" i="55"/>
  <c r="AE44" i="55"/>
  <c r="AD44" i="55"/>
  <c r="F44" i="55"/>
  <c r="AF40" i="55"/>
  <c r="AE40" i="55"/>
  <c r="AD40" i="55"/>
  <c r="F40" i="55"/>
  <c r="AF36" i="55"/>
  <c r="AE36" i="55"/>
  <c r="AD36" i="55"/>
  <c r="F36" i="55"/>
  <c r="AF32" i="55"/>
  <c r="AE32" i="55"/>
  <c r="AD32" i="55"/>
  <c r="F32" i="55"/>
  <c r="AF21" i="55"/>
  <c r="AE21" i="55"/>
  <c r="AD21" i="55"/>
  <c r="F21" i="55"/>
  <c r="AF14" i="55"/>
  <c r="AE14" i="55"/>
  <c r="AD14" i="55"/>
  <c r="F14" i="55"/>
  <c r="AF10" i="55"/>
  <c r="AE10" i="55"/>
  <c r="AD10" i="55"/>
  <c r="F10" i="55"/>
  <c r="F25" i="55"/>
  <c r="AD25" i="55"/>
  <c r="AE25" i="55"/>
  <c r="AF25" i="55"/>
  <c r="AF254" i="55"/>
  <c r="AE254" i="55"/>
  <c r="AD254" i="55"/>
  <c r="AG254" i="55" s="1"/>
  <c r="F254" i="55"/>
  <c r="AF238" i="55"/>
  <c r="AE238" i="55"/>
  <c r="AD238" i="55"/>
  <c r="AG238" i="55" s="1"/>
  <c r="F238" i="55"/>
  <c r="AF209" i="55"/>
  <c r="AE209" i="55"/>
  <c r="AD209" i="55"/>
  <c r="AG209" i="55" s="1"/>
  <c r="F209" i="55"/>
  <c r="AF191" i="55"/>
  <c r="AE191" i="55"/>
  <c r="AD191" i="55"/>
  <c r="AG191" i="55" s="1"/>
  <c r="F191" i="55"/>
  <c r="AF151" i="55"/>
  <c r="AE151" i="55"/>
  <c r="AD151" i="55"/>
  <c r="AG151" i="55" s="1"/>
  <c r="F151" i="55"/>
  <c r="AF111" i="55"/>
  <c r="AE111" i="55"/>
  <c r="AD111" i="55"/>
  <c r="AG111" i="55" s="1"/>
  <c r="F111" i="55"/>
  <c r="AF61" i="55"/>
  <c r="AE61" i="55"/>
  <c r="AD61" i="55"/>
  <c r="AG61" i="55" s="1"/>
  <c r="F61" i="55"/>
  <c r="AF29" i="55"/>
  <c r="AE29" i="55"/>
  <c r="AD29" i="55"/>
  <c r="AG29" i="55" s="1"/>
  <c r="F29" i="55"/>
  <c r="F97" i="58" l="1"/>
  <c r="AG31" i="58"/>
  <c r="AG30" i="58"/>
  <c r="AG45" i="58"/>
  <c r="AG61" i="58"/>
  <c r="AG67" i="58"/>
  <c r="AG136" i="58"/>
  <c r="AG10" i="57"/>
  <c r="AG13" i="57"/>
  <c r="AG19" i="57"/>
  <c r="AG26" i="57"/>
  <c r="AG35" i="57"/>
  <c r="AG15" i="58"/>
  <c r="AG65" i="58"/>
  <c r="AG86" i="58"/>
  <c r="AG112" i="35"/>
  <c r="AG72" i="58"/>
  <c r="AG41" i="57"/>
  <c r="AG179" i="35"/>
  <c r="AG18" i="35"/>
  <c r="AG106" i="35"/>
  <c r="AG180" i="35"/>
  <c r="AG203" i="35"/>
  <c r="AG213" i="35"/>
  <c r="AG269" i="56"/>
  <c r="AG94" i="58"/>
  <c r="AG106" i="58"/>
  <c r="AG277" i="56"/>
  <c r="AG287" i="56"/>
  <c r="AG122" i="58"/>
  <c r="AG20" i="58"/>
  <c r="AG48" i="58"/>
  <c r="AG102" i="58"/>
  <c r="AG100" i="58"/>
  <c r="AG90" i="58"/>
  <c r="AG78" i="57"/>
  <c r="AG91" i="57"/>
  <c r="AG76" i="57"/>
  <c r="AG82" i="57"/>
  <c r="AG86" i="57"/>
  <c r="AG73" i="57"/>
  <c r="AG80" i="57"/>
  <c r="AG92" i="57"/>
  <c r="AG102" i="57"/>
  <c r="AG130" i="58"/>
  <c r="AG125" i="58"/>
  <c r="AG108" i="58"/>
  <c r="AG114" i="58"/>
  <c r="AG117" i="58"/>
  <c r="AG118" i="58"/>
  <c r="AG126" i="58"/>
  <c r="AG131" i="58"/>
  <c r="AG82" i="58"/>
  <c r="AG61" i="57"/>
  <c r="AG59" i="57"/>
  <c r="AG56" i="57"/>
  <c r="AG63" i="57"/>
  <c r="AG69" i="57"/>
  <c r="AG91" i="58"/>
  <c r="AG73" i="58"/>
  <c r="AG87" i="58"/>
  <c r="AG58" i="58"/>
  <c r="AG48" i="57"/>
  <c r="AG29" i="57"/>
  <c r="AG32" i="57"/>
  <c r="AG44" i="58"/>
  <c r="AG41" i="58"/>
  <c r="AG43" i="58"/>
  <c r="AG33" i="58"/>
  <c r="AG35" i="58"/>
  <c r="AG29" i="58"/>
  <c r="AG14" i="58"/>
  <c r="AG23" i="58"/>
  <c r="AG52" i="58"/>
  <c r="AG110" i="58"/>
  <c r="AG103" i="58"/>
  <c r="AG37" i="58"/>
  <c r="AG56" i="58"/>
  <c r="AG81" i="58"/>
  <c r="AG32" i="58"/>
  <c r="AG74" i="58"/>
  <c r="AG24" i="58"/>
  <c r="AG124" i="58"/>
  <c r="AG101" i="58"/>
  <c r="AG50" i="58"/>
  <c r="AG63" i="58"/>
  <c r="AG79" i="58"/>
  <c r="AG88" i="58"/>
  <c r="AG120" i="58"/>
  <c r="AG128" i="58"/>
  <c r="AG135" i="58"/>
  <c r="AG133" i="58"/>
  <c r="AG57" i="58"/>
  <c r="AG85" i="58"/>
  <c r="AG104" i="58"/>
  <c r="AG18" i="58"/>
  <c r="AG25" i="58"/>
  <c r="AG95" i="58"/>
  <c r="AG111" i="58"/>
  <c r="AG47" i="58"/>
  <c r="AG107" i="58"/>
  <c r="AG16" i="58"/>
  <c r="AG21" i="58"/>
  <c r="AG68" i="58"/>
  <c r="AG83" i="58"/>
  <c r="AG92" i="58"/>
  <c r="AG109" i="58"/>
  <c r="AG132" i="58"/>
  <c r="AG13" i="58"/>
  <c r="AG60" i="58"/>
  <c r="AG112" i="58"/>
  <c r="AG42" i="58"/>
  <c r="AG75" i="58"/>
  <c r="AG36" i="58"/>
  <c r="AG51" i="58"/>
  <c r="AG64" i="58"/>
  <c r="AG80" i="58"/>
  <c r="AG116" i="58"/>
  <c r="AG123" i="58"/>
  <c r="AG129" i="58"/>
  <c r="AG66" i="58"/>
  <c r="AG115" i="58"/>
  <c r="AG46" i="58"/>
  <c r="AG19" i="58"/>
  <c r="AG34" i="58"/>
  <c r="AG49" i="58"/>
  <c r="AG89" i="58"/>
  <c r="AG96" i="58"/>
  <c r="AG113" i="58"/>
  <c r="AG119" i="58"/>
  <c r="AG77" i="58"/>
  <c r="AG121" i="58"/>
  <c r="AG12" i="58"/>
  <c r="AG59" i="58"/>
  <c r="AG76" i="58"/>
  <c r="AG105" i="58"/>
  <c r="AG17" i="58"/>
  <c r="AG62" i="58"/>
  <c r="AG78" i="58"/>
  <c r="AG84" i="58"/>
  <c r="AG93" i="58"/>
  <c r="AG127" i="58"/>
  <c r="AG134" i="58"/>
  <c r="AG136" i="55"/>
  <c r="AG140" i="55"/>
  <c r="AG106" i="55"/>
  <c r="AG110" i="55"/>
  <c r="AG63" i="56"/>
  <c r="AG103" i="56"/>
  <c r="AG14" i="56"/>
  <c r="AG153" i="56"/>
  <c r="AG175" i="56"/>
  <c r="AG271" i="56"/>
  <c r="AG23" i="56"/>
  <c r="AG37" i="56"/>
  <c r="AG45" i="56"/>
  <c r="AG80" i="56"/>
  <c r="AG94" i="56"/>
  <c r="AG202" i="56"/>
  <c r="AG211" i="56"/>
  <c r="AG176" i="56"/>
  <c r="AG21" i="56"/>
  <c r="AG69" i="56"/>
  <c r="AG115" i="56"/>
  <c r="AG263" i="56"/>
  <c r="AG19" i="56"/>
  <c r="AG107" i="56"/>
  <c r="AG116" i="56"/>
  <c r="AG120" i="56"/>
  <c r="AG123" i="56"/>
  <c r="AG138" i="56"/>
  <c r="AG142" i="56"/>
  <c r="AG144" i="56"/>
  <c r="AG203" i="56"/>
  <c r="AG241" i="56"/>
  <c r="AG250" i="56"/>
  <c r="AG260" i="56"/>
  <c r="AG9" i="56"/>
  <c r="AG28" i="56"/>
  <c r="AG262" i="56"/>
  <c r="AG282" i="56"/>
  <c r="AG240" i="56"/>
  <c r="AG86" i="56"/>
  <c r="AG91" i="56"/>
  <c r="AG66" i="56"/>
  <c r="AG72" i="56"/>
  <c r="AG181" i="56"/>
  <c r="AG204" i="56"/>
  <c r="AG40" i="56"/>
  <c r="AG88" i="56"/>
  <c r="AG112" i="56"/>
  <c r="AG160" i="56"/>
  <c r="AG163" i="56"/>
  <c r="AG229" i="56"/>
  <c r="AG233" i="56"/>
  <c r="AG280" i="56"/>
  <c r="AG20" i="56"/>
  <c r="AG30" i="56"/>
  <c r="AG168" i="56"/>
  <c r="AG174" i="56"/>
  <c r="AG27" i="56"/>
  <c r="AG59" i="56"/>
  <c r="AG73" i="56"/>
  <c r="AG218" i="56"/>
  <c r="AG32" i="56"/>
  <c r="AG76" i="56"/>
  <c r="AG121" i="56"/>
  <c r="AG129" i="56"/>
  <c r="AG154" i="56"/>
  <c r="AG275" i="56"/>
  <c r="AG35" i="56"/>
  <c r="AG48" i="56"/>
  <c r="AG192" i="56"/>
  <c r="AG56" i="56"/>
  <c r="AG64" i="56"/>
  <c r="AG82" i="56"/>
  <c r="AG84" i="56"/>
  <c r="AG89" i="56"/>
  <c r="AG96" i="56"/>
  <c r="AG207" i="56"/>
  <c r="AG214" i="56"/>
  <c r="AG87" i="56"/>
  <c r="AG90" i="56"/>
  <c r="AG117" i="56"/>
  <c r="AG220" i="56"/>
  <c r="AG232" i="56"/>
  <c r="AG242" i="56"/>
  <c r="AG196" i="56"/>
  <c r="AG246" i="56"/>
  <c r="AG139" i="56"/>
  <c r="AG157" i="56"/>
  <c r="AG165" i="56"/>
  <c r="AG167" i="56"/>
  <c r="AG75" i="56"/>
  <c r="AG193" i="56"/>
  <c r="AG274" i="56"/>
  <c r="AG12" i="56"/>
  <c r="AG148" i="56"/>
  <c r="AG150" i="56"/>
  <c r="AG158" i="56"/>
  <c r="AG185" i="56"/>
  <c r="AG190" i="56"/>
  <c r="AG201" i="56"/>
  <c r="AG36" i="56"/>
  <c r="AG81" i="56"/>
  <c r="AG125" i="56"/>
  <c r="AG44" i="56"/>
  <c r="AG92" i="56"/>
  <c r="AG133" i="56"/>
  <c r="AG179" i="56"/>
  <c r="AG183" i="56"/>
  <c r="AG50" i="56"/>
  <c r="AG95" i="56"/>
  <c r="AG137" i="56"/>
  <c r="AG187" i="56"/>
  <c r="AG215" i="56"/>
  <c r="AG10" i="56"/>
  <c r="AG54" i="56"/>
  <c r="AG99" i="56"/>
  <c r="AG147" i="56"/>
  <c r="AG221" i="56"/>
  <c r="AG267" i="56"/>
  <c r="AG31" i="56"/>
  <c r="AG43" i="56"/>
  <c r="AG114" i="56"/>
  <c r="AG152" i="56"/>
  <c r="AG60" i="56"/>
  <c r="AG62" i="56"/>
  <c r="AG49" i="56"/>
  <c r="AG199" i="56"/>
  <c r="AG249" i="56"/>
  <c r="AG283" i="56"/>
  <c r="AG68" i="56"/>
  <c r="AG26" i="56"/>
  <c r="AG65" i="56"/>
  <c r="AG77" i="56"/>
  <c r="AG169" i="56"/>
  <c r="AG206" i="56"/>
  <c r="AG256" i="56"/>
  <c r="AG47" i="56"/>
  <c r="AG53" i="56"/>
  <c r="AG124" i="56"/>
  <c r="AG259" i="56"/>
  <c r="AG39" i="56"/>
  <c r="AG98" i="56"/>
  <c r="AG113" i="56"/>
  <c r="AG71" i="56"/>
  <c r="AG228" i="56"/>
  <c r="AG245" i="56"/>
  <c r="AG248" i="56"/>
  <c r="AG255" i="56"/>
  <c r="AG22" i="56"/>
  <c r="AG41" i="56"/>
  <c r="AG208" i="56"/>
  <c r="AG225" i="56"/>
  <c r="AG268" i="56"/>
  <c r="AG173" i="56"/>
  <c r="AG210" i="56"/>
  <c r="AG226" i="56"/>
  <c r="AG33" i="56"/>
  <c r="AG58" i="56"/>
  <c r="AG67" i="56"/>
  <c r="AG85" i="56"/>
  <c r="AG159" i="56"/>
  <c r="AG200" i="56"/>
  <c r="AG261" i="56"/>
  <c r="AG276" i="56"/>
  <c r="AG219" i="56"/>
  <c r="AG239" i="56"/>
  <c r="AG13" i="56"/>
  <c r="AG52" i="56"/>
  <c r="AG186" i="56"/>
  <c r="AG17" i="56"/>
  <c r="AG46" i="56"/>
  <c r="AG57" i="56"/>
  <c r="AG74" i="56"/>
  <c r="AG78" i="56"/>
  <c r="AG247" i="56"/>
  <c r="AG15" i="56"/>
  <c r="AG42" i="56"/>
  <c r="AG55" i="56"/>
  <c r="AG79" i="56"/>
  <c r="AG118" i="56"/>
  <c r="AG127" i="56"/>
  <c r="AG171" i="56"/>
  <c r="AG205" i="56"/>
  <c r="AG227" i="56"/>
  <c r="AG237" i="56"/>
  <c r="AG38" i="56"/>
  <c r="AG51" i="56"/>
  <c r="AG70" i="56"/>
  <c r="AG93" i="56"/>
  <c r="AG222" i="56"/>
  <c r="AG83" i="56"/>
  <c r="AG104" i="56"/>
  <c r="AG106" i="56"/>
  <c r="AG109" i="56"/>
  <c r="AG134" i="56"/>
  <c r="AG136" i="56"/>
  <c r="AG140" i="56"/>
  <c r="AG162" i="56"/>
  <c r="AG184" i="56"/>
  <c r="AG188" i="56"/>
  <c r="AG217" i="56"/>
  <c r="AG223" i="56"/>
  <c r="AG236" i="56"/>
  <c r="AG243" i="56"/>
  <c r="AG265" i="56"/>
  <c r="AG272" i="56"/>
  <c r="AG279" i="56"/>
  <c r="AG101" i="56"/>
  <c r="AG131" i="56"/>
  <c r="AG178" i="56"/>
  <c r="AG197" i="56"/>
  <c r="AG234" i="56"/>
  <c r="AG253" i="56"/>
  <c r="AG284" i="56"/>
  <c r="AG97" i="56"/>
  <c r="AG105" i="56"/>
  <c r="AG122" i="56"/>
  <c r="AG126" i="56"/>
  <c r="AG135" i="56"/>
  <c r="AG145" i="56"/>
  <c r="AG155" i="56"/>
  <c r="AG170" i="56"/>
  <c r="AG172" i="56"/>
  <c r="AG182" i="56"/>
  <c r="AG212" i="56"/>
  <c r="AG216" i="56"/>
  <c r="AG230" i="56"/>
  <c r="AG235" i="56"/>
  <c r="AG266" i="56"/>
  <c r="AG273" i="56"/>
  <c r="AG102" i="56"/>
  <c r="AG119" i="56"/>
  <c r="AG132" i="56"/>
  <c r="AG149" i="56"/>
  <c r="AG180" i="56"/>
  <c r="AG194" i="56"/>
  <c r="AG198" i="56"/>
  <c r="AG213" i="56"/>
  <c r="AG257" i="56"/>
  <c r="AG100" i="56"/>
  <c r="AG110" i="56"/>
  <c r="AG130" i="56"/>
  <c r="AG141" i="56"/>
  <c r="AG146" i="56"/>
  <c r="AG161" i="56"/>
  <c r="AG164" i="56"/>
  <c r="AG166" i="56"/>
  <c r="AG177" i="56"/>
  <c r="AG189" i="56"/>
  <c r="AG195" i="56"/>
  <c r="AG224" i="56"/>
  <c r="AG231" i="56"/>
  <c r="AG244" i="56"/>
  <c r="AG252" i="56"/>
  <c r="AG270" i="56"/>
  <c r="AG278" i="56"/>
  <c r="AG285" i="56"/>
  <c r="AG128" i="56"/>
  <c r="AG258" i="56"/>
  <c r="AG286" i="56"/>
  <c r="AG16" i="56"/>
  <c r="AG108" i="56"/>
  <c r="AG156" i="56"/>
  <c r="AG251" i="56"/>
  <c r="AG281" i="56"/>
  <c r="AG18" i="56"/>
  <c r="AG264" i="56"/>
  <c r="AG24" i="56"/>
  <c r="AG34" i="56"/>
  <c r="AG143" i="56"/>
  <c r="AG10" i="55"/>
  <c r="AG99" i="55"/>
  <c r="AG125" i="55"/>
  <c r="AG224" i="35"/>
  <c r="AG126" i="35"/>
  <c r="AG77" i="35"/>
  <c r="AG171" i="35"/>
  <c r="AG232" i="35"/>
  <c r="AG70" i="35"/>
  <c r="AG91" i="35"/>
  <c r="AG161" i="35"/>
  <c r="AG24" i="35"/>
  <c r="AG169" i="35"/>
  <c r="AG217" i="35"/>
  <c r="AG245" i="55"/>
  <c r="AG102" i="55"/>
  <c r="AG117" i="55"/>
  <c r="AG122" i="55"/>
  <c r="AG143" i="35"/>
  <c r="AG155" i="35"/>
  <c r="AG129" i="55"/>
  <c r="AG176" i="55"/>
  <c r="AG107" i="55"/>
  <c r="AG260" i="35"/>
  <c r="AG141" i="55"/>
  <c r="AG145" i="55"/>
  <c r="AG93" i="57"/>
  <c r="AG98" i="57"/>
  <c r="AG66" i="55"/>
  <c r="AG78" i="55"/>
  <c r="AG90" i="55"/>
  <c r="AG108" i="55"/>
  <c r="AG130" i="55"/>
  <c r="AG150" i="55"/>
  <c r="AG261" i="55"/>
  <c r="AG39" i="55"/>
  <c r="AG134" i="55"/>
  <c r="AG73" i="35"/>
  <c r="AG163" i="55"/>
  <c r="AG143" i="55"/>
  <c r="AG144" i="55"/>
  <c r="AG148" i="55"/>
  <c r="AG62" i="35"/>
  <c r="AG104" i="35"/>
  <c r="AG19" i="35"/>
  <c r="AG199" i="55"/>
  <c r="AG48" i="55"/>
  <c r="AG174" i="55"/>
  <c r="AG192" i="55"/>
  <c r="AG232" i="55"/>
  <c r="AG34" i="35"/>
  <c r="AG21" i="55"/>
  <c r="AG69" i="55"/>
  <c r="AG92" i="55"/>
  <c r="AG119" i="55"/>
  <c r="AG138" i="55"/>
  <c r="AG142" i="55"/>
  <c r="AG65" i="57"/>
  <c r="AG145" i="35"/>
  <c r="AG9" i="35"/>
  <c r="AG95" i="35"/>
  <c r="AG108" i="35"/>
  <c r="AG150" i="35"/>
  <c r="AG98" i="55"/>
  <c r="AG126" i="55"/>
  <c r="AG131" i="55"/>
  <c r="AG165" i="55"/>
  <c r="AG76" i="35"/>
  <c r="AG130" i="35"/>
  <c r="AG149" i="35"/>
  <c r="AG173" i="35"/>
  <c r="AG218" i="35"/>
  <c r="AG243" i="35"/>
  <c r="AG225" i="35"/>
  <c r="AG45" i="35"/>
  <c r="AG69" i="35"/>
  <c r="AG157" i="35"/>
  <c r="AG44" i="35"/>
  <c r="AG54" i="35"/>
  <c r="AG78" i="35"/>
  <c r="AG123" i="35"/>
  <c r="AG135" i="35"/>
  <c r="AG41" i="35"/>
  <c r="AG75" i="35"/>
  <c r="AG88" i="35"/>
  <c r="AG142" i="35"/>
  <c r="AG221" i="35"/>
  <c r="AG238" i="35"/>
  <c r="AG255" i="35"/>
  <c r="AG261" i="35"/>
  <c r="AG40" i="35"/>
  <c r="AG100" i="35"/>
  <c r="AG254" i="35"/>
  <c r="F111" i="56"/>
  <c r="AG235" i="35"/>
  <c r="AG253" i="35"/>
  <c r="AG259" i="35"/>
  <c r="AG240" i="35"/>
  <c r="AG227" i="35"/>
  <c r="AG215" i="35"/>
  <c r="AG222" i="35"/>
  <c r="AG209" i="35"/>
  <c r="AG212" i="35"/>
  <c r="AG214" i="35"/>
  <c r="AG220" i="35"/>
  <c r="AG166" i="35"/>
  <c r="AG198" i="35"/>
  <c r="AG170" i="35"/>
  <c r="AG175" i="35"/>
  <c r="AG174" i="35"/>
  <c r="AG176" i="35"/>
  <c r="AG178" i="35"/>
  <c r="AG182" i="35"/>
  <c r="AG185" i="35"/>
  <c r="AG191" i="35"/>
  <c r="AG195" i="35"/>
  <c r="AG199" i="35"/>
  <c r="AG136" i="35"/>
  <c r="AG137" i="35"/>
  <c r="AG138" i="35"/>
  <c r="AG141" i="35"/>
  <c r="AG160" i="35"/>
  <c r="AG139" i="35"/>
  <c r="AG140" i="35"/>
  <c r="AG147" i="35"/>
  <c r="AG152" i="35"/>
  <c r="AG164" i="35"/>
  <c r="AG154" i="35"/>
  <c r="AG128" i="35"/>
  <c r="AG120" i="35"/>
  <c r="AG113" i="35"/>
  <c r="AG114" i="35"/>
  <c r="AG117" i="35"/>
  <c r="AG107" i="35"/>
  <c r="AG111" i="35"/>
  <c r="AG116" i="35"/>
  <c r="AG122" i="35"/>
  <c r="AG79" i="35"/>
  <c r="AG84" i="35"/>
  <c r="AG86" i="35"/>
  <c r="AG56" i="35"/>
  <c r="AG81" i="35"/>
  <c r="AG94" i="35"/>
  <c r="AG66" i="35"/>
  <c r="AG59" i="35"/>
  <c r="AG64" i="35"/>
  <c r="AG65" i="35"/>
  <c r="AG68" i="35"/>
  <c r="AG80" i="35"/>
  <c r="AG52" i="35"/>
  <c r="AG13" i="35"/>
  <c r="AG14" i="35"/>
  <c r="AG15" i="35"/>
  <c r="AG16" i="35"/>
  <c r="AG23" i="35"/>
  <c r="AG27" i="35"/>
  <c r="AG31" i="35"/>
  <c r="AG36" i="35"/>
  <c r="AG37" i="35"/>
  <c r="AG21" i="35"/>
  <c r="AG20" i="35"/>
  <c r="AG46" i="35"/>
  <c r="AG50" i="35"/>
  <c r="AG53" i="35"/>
  <c r="AG10" i="35"/>
  <c r="AG85" i="35"/>
  <c r="AG74" i="35"/>
  <c r="AG38" i="35"/>
  <c r="AG127" i="35"/>
  <c r="AG206" i="35"/>
  <c r="AG25" i="35"/>
  <c r="AG49" i="35"/>
  <c r="AG121" i="35"/>
  <c r="AG133" i="35"/>
  <c r="AG167" i="35"/>
  <c r="AG202" i="35"/>
  <c r="AG48" i="35"/>
  <c r="AG93" i="35"/>
  <c r="AG11" i="35"/>
  <c r="AG43" i="35"/>
  <c r="AG89" i="35"/>
  <c r="AG190" i="35"/>
  <c r="AG57" i="35"/>
  <c r="AG103" i="35"/>
  <c r="AG181" i="35"/>
  <c r="AG210" i="35"/>
  <c r="AG226" i="35"/>
  <c r="AG233" i="35"/>
  <c r="AG250" i="35"/>
  <c r="AG258" i="35"/>
  <c r="AG58" i="35"/>
  <c r="AG189" i="35"/>
  <c r="AG83" i="35"/>
  <c r="AG97" i="35"/>
  <c r="AG257" i="35"/>
  <c r="AG60" i="35"/>
  <c r="AG90" i="35"/>
  <c r="AG129" i="35"/>
  <c r="AG148" i="35"/>
  <c r="AG26" i="35"/>
  <c r="AG51" i="35"/>
  <c r="AG63" i="35"/>
  <c r="AG153" i="35"/>
  <c r="AG263" i="35"/>
  <c r="AG29" i="35"/>
  <c r="AG33" i="35"/>
  <c r="AG39" i="35"/>
  <c r="AG134" i="35"/>
  <c r="AG156" i="35"/>
  <c r="AG239" i="35"/>
  <c r="AG264" i="35"/>
  <c r="AG30" i="35"/>
  <c r="AG35" i="35"/>
  <c r="AG99" i="35"/>
  <c r="AG172" i="35"/>
  <c r="AG216" i="35"/>
  <c r="AG201" i="35"/>
  <c r="AG262" i="35"/>
  <c r="AG17" i="35"/>
  <c r="AG22" i="35"/>
  <c r="AG28" i="35"/>
  <c r="AG144" i="35"/>
  <c r="AG158" i="35"/>
  <c r="AG162" i="35"/>
  <c r="AG204" i="35"/>
  <c r="AG207" i="35"/>
  <c r="AG168" i="35"/>
  <c r="AG197" i="35"/>
  <c r="AG211" i="35"/>
  <c r="AG230" i="35"/>
  <c r="AG234" i="35"/>
  <c r="AG237" i="35"/>
  <c r="AG241" i="35"/>
  <c r="AG246" i="35"/>
  <c r="AG248" i="35"/>
  <c r="AG146" i="35"/>
  <c r="AG159" i="35"/>
  <c r="AG163" i="35"/>
  <c r="AG193" i="35"/>
  <c r="AG205" i="35"/>
  <c r="AG208" i="35"/>
  <c r="AG249" i="35"/>
  <c r="AG187" i="35"/>
  <c r="AG96" i="35"/>
  <c r="AG101" i="35"/>
  <c r="AG110" i="35"/>
  <c r="AG115" i="35"/>
  <c r="AG119" i="35"/>
  <c r="AG183" i="35"/>
  <c r="AG194" i="35"/>
  <c r="AG196" i="35"/>
  <c r="AG228" i="35"/>
  <c r="AG231" i="35"/>
  <c r="AG242" i="35"/>
  <c r="AG244" i="35"/>
  <c r="AG247" i="35"/>
  <c r="AG98" i="35"/>
  <c r="AG105" i="35"/>
  <c r="AG132" i="35"/>
  <c r="AG177" i="35"/>
  <c r="AG188" i="35"/>
  <c r="AG192" i="35"/>
  <c r="AG219" i="35"/>
  <c r="AG245" i="35"/>
  <c r="AG184" i="35"/>
  <c r="AG186" i="35"/>
  <c r="AG229" i="35"/>
  <c r="AG236" i="35"/>
  <c r="AG251" i="35"/>
  <c r="AG256" i="35"/>
  <c r="AG16" i="57"/>
  <c r="AG61" i="35"/>
  <c r="AG82" i="35"/>
  <c r="AG109" i="35"/>
  <c r="AG151" i="35"/>
  <c r="AG42" i="35"/>
  <c r="AG67" i="35"/>
  <c r="AG87" i="35"/>
  <c r="AG118" i="35"/>
  <c r="AG32" i="35"/>
  <c r="AG124" i="35"/>
  <c r="AG47" i="35"/>
  <c r="AG72" i="35"/>
  <c r="AG92" i="35"/>
  <c r="AG131" i="35"/>
  <c r="AG252" i="35"/>
  <c r="F55" i="35"/>
  <c r="AG96" i="57"/>
  <c r="AG83" i="57"/>
  <c r="AG94" i="57"/>
  <c r="AG57" i="57"/>
  <c r="AG70" i="57"/>
  <c r="AG50" i="57"/>
  <c r="AG54" i="57"/>
  <c r="AG67" i="57"/>
  <c r="AG43" i="57"/>
  <c r="AG40" i="57"/>
  <c r="AG39" i="57"/>
  <c r="AG42" i="57"/>
  <c r="AG22" i="57"/>
  <c r="AG27" i="57"/>
  <c r="AG18" i="57"/>
  <c r="AG14" i="57"/>
  <c r="AG34" i="57"/>
  <c r="AG47" i="57"/>
  <c r="AG62" i="57"/>
  <c r="AG75" i="57"/>
  <c r="AG85" i="57"/>
  <c r="AG97" i="57"/>
  <c r="AG23" i="57"/>
  <c r="AG68" i="57"/>
  <c r="AG99" i="57"/>
  <c r="AG15" i="57"/>
  <c r="AG33" i="57"/>
  <c r="AG44" i="57"/>
  <c r="AG58" i="57"/>
  <c r="AG74" i="57"/>
  <c r="AG84" i="57"/>
  <c r="AG95" i="57"/>
  <c r="AG55" i="57"/>
  <c r="AG88" i="57"/>
  <c r="AG31" i="57"/>
  <c r="AG12" i="57"/>
  <c r="AG25" i="57"/>
  <c r="AG51" i="57"/>
  <c r="AG87" i="57"/>
  <c r="AG30" i="57"/>
  <c r="AG11" i="57"/>
  <c r="AG24" i="57"/>
  <c r="AG37" i="57"/>
  <c r="AG53" i="57"/>
  <c r="AG66" i="57"/>
  <c r="AG79" i="57"/>
  <c r="AG90" i="57"/>
  <c r="AG101" i="57"/>
  <c r="AG46" i="57"/>
  <c r="AG81" i="57"/>
  <c r="AG9" i="57"/>
  <c r="AG45" i="57"/>
  <c r="AG60" i="57"/>
  <c r="AG72" i="57"/>
  <c r="AG20" i="57"/>
  <c r="AG36" i="57"/>
  <c r="AG52" i="57"/>
  <c r="AG64" i="57"/>
  <c r="AG77" i="57"/>
  <c r="AG89" i="57"/>
  <c r="AG100" i="57"/>
  <c r="AG273" i="55"/>
  <c r="AG271" i="55"/>
  <c r="AG267" i="55"/>
  <c r="AG283" i="55"/>
  <c r="AG284" i="55"/>
  <c r="AG263" i="55"/>
  <c r="AG249" i="55"/>
  <c r="AG250" i="55"/>
  <c r="AG210" i="55"/>
  <c r="AG216" i="55"/>
  <c r="AG229" i="55"/>
  <c r="AG230" i="55"/>
  <c r="AG202" i="55"/>
  <c r="AG206" i="55"/>
  <c r="AG178" i="55"/>
  <c r="AG190" i="55"/>
  <c r="AG169" i="55"/>
  <c r="AG133" i="55"/>
  <c r="AG127" i="55"/>
  <c r="AG135" i="55"/>
  <c r="AG118" i="55"/>
  <c r="AG132" i="55"/>
  <c r="AG139" i="55"/>
  <c r="AG116" i="55"/>
  <c r="AG123" i="55"/>
  <c r="AG121" i="55"/>
  <c r="AG137" i="55"/>
  <c r="AG120" i="55"/>
  <c r="AG128" i="55"/>
  <c r="AG146" i="55"/>
  <c r="AG104" i="55"/>
  <c r="AG109" i="55"/>
  <c r="AG105" i="55"/>
  <c r="AG34" i="55"/>
  <c r="AG52" i="55"/>
  <c r="AG31" i="55"/>
  <c r="AG32" i="55"/>
  <c r="AG50" i="55"/>
  <c r="AG28" i="55"/>
  <c r="AG18" i="55"/>
  <c r="AG25" i="55"/>
  <c r="AG179" i="55"/>
  <c r="AG76" i="55"/>
  <c r="AG147" i="55"/>
  <c r="AG35" i="55"/>
  <c r="AG36" i="55"/>
  <c r="AG15" i="55"/>
  <c r="AG45" i="55"/>
  <c r="AG73" i="55"/>
  <c r="AG100" i="55"/>
  <c r="AG155" i="55"/>
  <c r="AG180" i="55"/>
  <c r="AG203" i="55"/>
  <c r="AG231" i="55"/>
  <c r="AG262" i="55"/>
  <c r="AG285" i="55"/>
  <c r="AG54" i="55"/>
  <c r="AG95" i="55"/>
  <c r="AG49" i="55"/>
  <c r="AG19" i="55"/>
  <c r="AG27" i="55"/>
  <c r="AG55" i="55"/>
  <c r="AG64" i="55"/>
  <c r="AG79" i="55"/>
  <c r="AG85" i="55"/>
  <c r="AG44" i="55"/>
  <c r="AG88" i="55"/>
  <c r="AG221" i="55"/>
  <c r="AG87" i="55"/>
  <c r="AG26" i="55"/>
  <c r="AG59" i="55"/>
  <c r="AG84" i="55"/>
  <c r="AG40" i="55"/>
  <c r="AG187" i="55"/>
  <c r="AG215" i="55"/>
  <c r="AG164" i="55"/>
  <c r="AG189" i="55"/>
  <c r="AG214" i="55"/>
  <c r="AG244" i="55"/>
  <c r="AG272" i="55"/>
  <c r="AG81" i="55"/>
  <c r="AG183" i="55"/>
  <c r="AG256" i="55"/>
  <c r="AG60" i="55"/>
  <c r="AG16" i="55"/>
  <c r="AG37" i="55"/>
  <c r="AG46" i="55"/>
  <c r="AG67" i="55"/>
  <c r="AG74" i="55"/>
  <c r="AG93" i="55"/>
  <c r="AG101" i="55"/>
  <c r="AG211" i="55"/>
  <c r="AG259" i="55"/>
  <c r="AG30" i="55"/>
  <c r="AG53" i="55"/>
  <c r="AG91" i="55"/>
  <c r="AG175" i="55"/>
  <c r="AG237" i="55"/>
  <c r="AG239" i="55"/>
  <c r="AG17" i="55"/>
  <c r="AG33" i="55"/>
  <c r="AG51" i="55"/>
  <c r="AG65" i="55"/>
  <c r="AG77" i="55"/>
  <c r="AG89" i="55"/>
  <c r="AG149" i="55"/>
  <c r="AG162" i="55"/>
  <c r="AG177" i="55"/>
  <c r="AG188" i="55"/>
  <c r="AG201" i="55"/>
  <c r="AG213" i="55"/>
  <c r="AG225" i="55"/>
  <c r="AG243" i="55"/>
  <c r="AG260" i="55"/>
  <c r="AG270" i="55"/>
  <c r="AG282" i="55"/>
  <c r="AG115" i="55"/>
  <c r="AG160" i="55"/>
  <c r="AG196" i="55"/>
  <c r="AG240" i="55"/>
  <c r="AG280" i="55"/>
  <c r="AG20" i="55"/>
  <c r="AG47" i="55"/>
  <c r="AG227" i="55"/>
  <c r="AG13" i="55"/>
  <c r="AG24" i="55"/>
  <c r="AG42" i="55"/>
  <c r="AG58" i="55"/>
  <c r="AG72" i="55"/>
  <c r="AG83" i="55"/>
  <c r="AG97" i="55"/>
  <c r="AG14" i="55"/>
  <c r="AG63" i="55"/>
  <c r="AG103" i="55"/>
  <c r="AG154" i="55"/>
  <c r="AG193" i="55"/>
  <c r="AG233" i="55"/>
  <c r="AG275" i="55"/>
  <c r="AG9" i="55"/>
  <c r="AG43" i="55"/>
  <c r="AG248" i="55"/>
  <c r="AG274" i="55"/>
  <c r="AG12" i="55"/>
  <c r="AG23" i="55"/>
  <c r="AG41" i="55"/>
  <c r="AG57" i="55"/>
  <c r="AG71" i="55"/>
  <c r="AG82" i="55"/>
  <c r="AG96" i="55"/>
  <c r="AG157" i="55"/>
  <c r="AG167" i="55"/>
  <c r="AG182" i="55"/>
  <c r="AG195" i="55"/>
  <c r="AG205" i="55"/>
  <c r="AG218" i="55"/>
  <c r="AG235" i="55"/>
  <c r="AG252" i="55"/>
  <c r="AG265" i="55"/>
  <c r="AG22" i="55"/>
  <c r="AG38" i="55"/>
  <c r="AG56" i="55"/>
  <c r="AG70" i="55"/>
  <c r="AG80" i="55"/>
  <c r="AG94" i="55"/>
  <c r="AG156" i="55"/>
  <c r="AG166" i="55"/>
  <c r="AG181" i="55"/>
  <c r="AG194" i="55"/>
  <c r="AG204" i="55"/>
  <c r="AG217" i="55"/>
  <c r="AG234" i="55"/>
  <c r="AG251" i="55"/>
  <c r="AG264" i="55"/>
  <c r="AG276" i="55"/>
  <c r="AG286" i="55"/>
  <c r="AG161" i="55"/>
  <c r="AG172" i="55"/>
  <c r="AG186" i="55"/>
  <c r="AG200" i="55"/>
  <c r="AG212" i="55"/>
  <c r="AG224" i="55"/>
  <c r="AG242" i="55"/>
  <c r="AG258" i="55"/>
  <c r="AG269" i="55"/>
  <c r="AG281" i="55"/>
  <c r="AG159" i="55"/>
  <c r="AG171" i="55"/>
  <c r="AG185" i="55"/>
  <c r="AG198" i="55"/>
  <c r="AG208" i="55"/>
  <c r="AG223" i="55"/>
  <c r="AG241" i="55"/>
  <c r="AG257" i="55"/>
  <c r="AG268" i="55"/>
  <c r="AG279" i="55"/>
  <c r="AG158" i="55"/>
  <c r="AG170" i="55"/>
  <c r="AG184" i="55"/>
  <c r="AG197" i="55"/>
  <c r="AG207" i="55"/>
  <c r="AG222" i="55"/>
  <c r="AG236" i="55"/>
  <c r="AG253" i="55"/>
  <c r="AG266" i="55"/>
  <c r="AG278" i="55"/>
  <c r="AG277" i="55"/>
  <c r="AG287" i="55"/>
  <c r="AG86" i="55"/>
  <c r="AG173" i="55"/>
  <c r="AG228" i="55"/>
  <c r="AG75" i="55"/>
  <c r="AG124" i="55"/>
  <c r="AG168" i="55"/>
  <c r="AG68" i="55"/>
  <c r="AG114" i="55"/>
  <c r="AG153" i="55"/>
  <c r="AG226" i="55"/>
  <c r="AG62" i="55"/>
  <c r="AG113" i="55"/>
  <c r="AG152" i="55"/>
  <c r="AG220" i="55"/>
  <c r="AG247" i="55"/>
  <c r="AG255" i="55"/>
  <c r="AG112" i="55"/>
  <c r="AG219" i="55"/>
  <c r="AG246" i="55"/>
  <c r="AF260" i="52"/>
  <c r="AE260" i="52"/>
  <c r="AD260" i="52"/>
  <c r="F260" i="52"/>
  <c r="AF259" i="52"/>
  <c r="AE259" i="52"/>
  <c r="AD259" i="52"/>
  <c r="F259" i="52"/>
  <c r="AF256" i="52"/>
  <c r="AE256" i="52"/>
  <c r="AD256" i="52"/>
  <c r="F256" i="52"/>
  <c r="AF255" i="52"/>
  <c r="AE255" i="52"/>
  <c r="AD255" i="52"/>
  <c r="F255" i="52"/>
  <c r="AF254" i="52"/>
  <c r="AE254" i="52"/>
  <c r="AD254" i="52"/>
  <c r="F254" i="52"/>
  <c r="AF253" i="52"/>
  <c r="AE253" i="52"/>
  <c r="AD253" i="52"/>
  <c r="F253" i="52"/>
  <c r="AF252" i="52"/>
  <c r="AE252" i="52"/>
  <c r="AD252" i="52"/>
  <c r="F252" i="52"/>
  <c r="AF251" i="52"/>
  <c r="AE251" i="52"/>
  <c r="AD251" i="52"/>
  <c r="F251" i="52"/>
  <c r="AF249" i="52"/>
  <c r="AE249" i="52"/>
  <c r="AD249" i="52"/>
  <c r="F249" i="52"/>
  <c r="AF248" i="52"/>
  <c r="AE248" i="52"/>
  <c r="AD248" i="52"/>
  <c r="F248" i="52"/>
  <c r="AF247" i="52"/>
  <c r="AE247" i="52"/>
  <c r="AD247" i="52"/>
  <c r="F247" i="52"/>
  <c r="AF246" i="52"/>
  <c r="AE246" i="52"/>
  <c r="AD246" i="52"/>
  <c r="F246" i="52"/>
  <c r="AF245" i="52"/>
  <c r="AE245" i="52"/>
  <c r="AD245" i="52"/>
  <c r="F245" i="52"/>
  <c r="AF244" i="52"/>
  <c r="AE244" i="52"/>
  <c r="AD244" i="52"/>
  <c r="F244" i="52"/>
  <c r="AF243" i="52"/>
  <c r="AE243" i="52"/>
  <c r="AD243" i="52"/>
  <c r="F243" i="52"/>
  <c r="AF242" i="52"/>
  <c r="AE242" i="52"/>
  <c r="AD242" i="52"/>
  <c r="F242" i="52"/>
  <c r="AF241" i="52"/>
  <c r="AE241" i="52"/>
  <c r="AD241" i="52"/>
  <c r="F241" i="52"/>
  <c r="AF238" i="52"/>
  <c r="AE238" i="52"/>
  <c r="AD238" i="52"/>
  <c r="F238" i="52"/>
  <c r="AF237" i="52"/>
  <c r="AE237" i="52"/>
  <c r="AD237" i="52"/>
  <c r="F237" i="52"/>
  <c r="AF236" i="52"/>
  <c r="AE236" i="52"/>
  <c r="AD236" i="52"/>
  <c r="F236" i="52"/>
  <c r="AF235" i="52"/>
  <c r="AE235" i="52"/>
  <c r="AD235" i="52"/>
  <c r="F235" i="52"/>
  <c r="AF234" i="52"/>
  <c r="AE234" i="52"/>
  <c r="AD234" i="52"/>
  <c r="F234" i="52"/>
  <c r="AF231" i="52"/>
  <c r="AE231" i="52"/>
  <c r="AD231" i="52"/>
  <c r="F231" i="52"/>
  <c r="AF230" i="52"/>
  <c r="AE230" i="52"/>
  <c r="AD230" i="52"/>
  <c r="F230" i="52"/>
  <c r="AF229" i="52"/>
  <c r="AE229" i="52"/>
  <c r="AD229" i="52"/>
  <c r="F229" i="52"/>
  <c r="AF228" i="52"/>
  <c r="AE228" i="52"/>
  <c r="AD228" i="52"/>
  <c r="F228" i="52"/>
  <c r="AF227" i="52"/>
  <c r="AE227" i="52"/>
  <c r="AD227" i="52"/>
  <c r="F227" i="52"/>
  <c r="AF221" i="52"/>
  <c r="AE221" i="52"/>
  <c r="AD221" i="52"/>
  <c r="F221" i="52"/>
  <c r="AF220" i="52"/>
  <c r="AE220" i="52"/>
  <c r="AD220" i="52"/>
  <c r="F220" i="52"/>
  <c r="AF219" i="52"/>
  <c r="AE219" i="52"/>
  <c r="AD219" i="52"/>
  <c r="F219" i="52"/>
  <c r="AF218" i="52"/>
  <c r="AE218" i="52"/>
  <c r="AD218" i="52"/>
  <c r="F218" i="52"/>
  <c r="AF217" i="52"/>
  <c r="AE217" i="52"/>
  <c r="AD217" i="52"/>
  <c r="F217" i="52"/>
  <c r="AF216" i="52"/>
  <c r="AE216" i="52"/>
  <c r="AD216" i="52"/>
  <c r="F216" i="52"/>
  <c r="AF214" i="52"/>
  <c r="AE214" i="52"/>
  <c r="AD214" i="52"/>
  <c r="F214" i="52"/>
  <c r="AF213" i="52"/>
  <c r="AE213" i="52"/>
  <c r="AD213" i="52"/>
  <c r="F213" i="52"/>
  <c r="AF212" i="52"/>
  <c r="AE212" i="52"/>
  <c r="AD212" i="52"/>
  <c r="F212" i="52"/>
  <c r="AF211" i="52"/>
  <c r="AE211" i="52"/>
  <c r="AD211" i="52"/>
  <c r="F211" i="52"/>
  <c r="AF209" i="52"/>
  <c r="AE209" i="52"/>
  <c r="AD209" i="52"/>
  <c r="F209" i="52"/>
  <c r="AF208" i="52"/>
  <c r="AE208" i="52"/>
  <c r="AD208" i="52"/>
  <c r="F208" i="52"/>
  <c r="AF207" i="52"/>
  <c r="AE207" i="52"/>
  <c r="AD207" i="52"/>
  <c r="F207" i="52"/>
  <c r="AF205" i="52"/>
  <c r="AE205" i="52"/>
  <c r="AD205" i="52"/>
  <c r="F205" i="52"/>
  <c r="AF204" i="52"/>
  <c r="AE204" i="52"/>
  <c r="AD204" i="52"/>
  <c r="F204" i="52"/>
  <c r="AF203" i="52"/>
  <c r="AE203" i="52"/>
  <c r="AD203" i="52"/>
  <c r="F203" i="52"/>
  <c r="AF199" i="52"/>
  <c r="AE199" i="52"/>
  <c r="AD199" i="52"/>
  <c r="F199" i="52"/>
  <c r="AF198" i="52"/>
  <c r="AE198" i="52"/>
  <c r="AD198" i="52"/>
  <c r="F198" i="52"/>
  <c r="AF197" i="52"/>
  <c r="AE197" i="52"/>
  <c r="AD197" i="52"/>
  <c r="F197" i="52"/>
  <c r="AF196" i="52"/>
  <c r="AE196" i="52"/>
  <c r="AD196" i="52"/>
  <c r="F196" i="52"/>
  <c r="AF195" i="52"/>
  <c r="AE195" i="52"/>
  <c r="AD195" i="52"/>
  <c r="F195" i="52"/>
  <c r="AF194" i="52"/>
  <c r="AE194" i="52"/>
  <c r="AD194" i="52"/>
  <c r="F194" i="52"/>
  <c r="AF193" i="52"/>
  <c r="AE193" i="52"/>
  <c r="AD193" i="52"/>
  <c r="F193" i="52"/>
  <c r="AF192" i="52"/>
  <c r="AE192" i="52"/>
  <c r="AD192" i="52"/>
  <c r="F192" i="52"/>
  <c r="AF191" i="52"/>
  <c r="AE191" i="52"/>
  <c r="AD191" i="52"/>
  <c r="F191" i="52"/>
  <c r="AF188" i="52"/>
  <c r="AE188" i="52"/>
  <c r="AD188" i="52"/>
  <c r="F188" i="52"/>
  <c r="AF187" i="52"/>
  <c r="AE187" i="52"/>
  <c r="AD187" i="52"/>
  <c r="F187" i="52"/>
  <c r="AF186" i="52"/>
  <c r="AE186" i="52"/>
  <c r="AD186" i="52"/>
  <c r="F186" i="52"/>
  <c r="AF185" i="52"/>
  <c r="AE185" i="52"/>
  <c r="AD185" i="52"/>
  <c r="F185" i="52"/>
  <c r="AF184" i="52"/>
  <c r="AE184" i="52"/>
  <c r="AD184" i="52"/>
  <c r="F184" i="52"/>
  <c r="AF183" i="52"/>
  <c r="AE183" i="52"/>
  <c r="AD183" i="52"/>
  <c r="F183" i="52"/>
  <c r="AF182" i="52"/>
  <c r="AE182" i="52"/>
  <c r="AD182" i="52"/>
  <c r="F182" i="52"/>
  <c r="AF179" i="52"/>
  <c r="AE179" i="52"/>
  <c r="AD179" i="52"/>
  <c r="F179" i="52"/>
  <c r="AF178" i="52"/>
  <c r="AE178" i="52"/>
  <c r="AD178" i="52"/>
  <c r="F178" i="52"/>
  <c r="AF177" i="52"/>
  <c r="AE177" i="52"/>
  <c r="AD177" i="52"/>
  <c r="F177" i="52"/>
  <c r="AF176" i="52"/>
  <c r="AE176" i="52"/>
  <c r="AD176" i="52"/>
  <c r="F176" i="52"/>
  <c r="AF173" i="52"/>
  <c r="AE173" i="52"/>
  <c r="AD173" i="52"/>
  <c r="F173" i="52"/>
  <c r="AF172" i="52"/>
  <c r="AE172" i="52"/>
  <c r="AD172" i="52"/>
  <c r="F172" i="52"/>
  <c r="AF171" i="52"/>
  <c r="AE171" i="52"/>
  <c r="AD171" i="52"/>
  <c r="F171" i="52"/>
  <c r="AF170" i="52"/>
  <c r="AE170" i="52"/>
  <c r="AD170" i="52"/>
  <c r="F170" i="52"/>
  <c r="AF169" i="52"/>
  <c r="AE169" i="52"/>
  <c r="AD169" i="52"/>
  <c r="F169" i="52"/>
  <c r="AF168" i="52"/>
  <c r="AE168" i="52"/>
  <c r="AD168" i="52"/>
  <c r="F168" i="52"/>
  <c r="AF164" i="52"/>
  <c r="AE164" i="52"/>
  <c r="AD164" i="52"/>
  <c r="F164" i="52"/>
  <c r="AF163" i="52"/>
  <c r="AE163" i="52"/>
  <c r="AD163" i="52"/>
  <c r="F163" i="52"/>
  <c r="AF162" i="52"/>
  <c r="AE162" i="52"/>
  <c r="AD162" i="52"/>
  <c r="F162" i="52"/>
  <c r="AF159" i="52"/>
  <c r="AE159" i="52"/>
  <c r="AD159" i="52"/>
  <c r="F159" i="52"/>
  <c r="AF158" i="52"/>
  <c r="AE158" i="52"/>
  <c r="AD158" i="52"/>
  <c r="F158" i="52"/>
  <c r="AF157" i="52"/>
  <c r="AE157" i="52"/>
  <c r="AD157" i="52"/>
  <c r="F157" i="52"/>
  <c r="AF156" i="52"/>
  <c r="AE156" i="52"/>
  <c r="AD156" i="52"/>
  <c r="F156" i="52"/>
  <c r="AF155" i="52"/>
  <c r="AE155" i="52"/>
  <c r="AD155" i="52"/>
  <c r="F155" i="52"/>
  <c r="AF152" i="52"/>
  <c r="AE152" i="52"/>
  <c r="AD152" i="52"/>
  <c r="F152" i="52"/>
  <c r="AF151" i="52"/>
  <c r="AE151" i="52"/>
  <c r="AD151" i="52"/>
  <c r="F151" i="52"/>
  <c r="AF150" i="52"/>
  <c r="AE150" i="52"/>
  <c r="AD150" i="52"/>
  <c r="F150" i="52"/>
  <c r="AF149" i="52"/>
  <c r="AE149" i="52"/>
  <c r="AD149" i="52"/>
  <c r="F149" i="52"/>
  <c r="AF147" i="52"/>
  <c r="AE147" i="52"/>
  <c r="AD147" i="52"/>
  <c r="F147" i="52"/>
  <c r="AF146" i="52"/>
  <c r="AE146" i="52"/>
  <c r="AD146" i="52"/>
  <c r="F146" i="52"/>
  <c r="AF144" i="52"/>
  <c r="AE144" i="52"/>
  <c r="AD144" i="52"/>
  <c r="F144" i="52"/>
  <c r="AF143" i="52"/>
  <c r="AE143" i="52"/>
  <c r="AD143" i="52"/>
  <c r="F143" i="52"/>
  <c r="AF142" i="52"/>
  <c r="AE142" i="52"/>
  <c r="AD142" i="52"/>
  <c r="F142" i="52"/>
  <c r="AF141" i="52"/>
  <c r="AE141" i="52"/>
  <c r="AD141" i="52"/>
  <c r="F141" i="52"/>
  <c r="AF139" i="52"/>
  <c r="AE139" i="52"/>
  <c r="AD139" i="52"/>
  <c r="F139" i="52"/>
  <c r="AF138" i="52"/>
  <c r="AE138" i="52"/>
  <c r="AD138" i="52"/>
  <c r="F138" i="52"/>
  <c r="AF137" i="52"/>
  <c r="AE137" i="52"/>
  <c r="AD137" i="52"/>
  <c r="F137" i="52"/>
  <c r="AF136" i="52"/>
  <c r="AE136" i="52"/>
  <c r="AD136" i="52"/>
  <c r="F136" i="52"/>
  <c r="AF135" i="52"/>
  <c r="AE135" i="52"/>
  <c r="AD135" i="52"/>
  <c r="F135" i="52"/>
  <c r="AF134" i="52"/>
  <c r="AE134" i="52"/>
  <c r="AD134" i="52"/>
  <c r="F134" i="52"/>
  <c r="AF132" i="52"/>
  <c r="AE132" i="52"/>
  <c r="AD132" i="52"/>
  <c r="F132" i="52"/>
  <c r="AF131" i="52"/>
  <c r="AE131" i="52"/>
  <c r="AD131" i="52"/>
  <c r="F131" i="52"/>
  <c r="AF130" i="52"/>
  <c r="AE130" i="52"/>
  <c r="AD130" i="52"/>
  <c r="F130" i="52"/>
  <c r="AF129" i="52"/>
  <c r="AE129" i="52"/>
  <c r="AD129" i="52"/>
  <c r="F129" i="52"/>
  <c r="AF128" i="52"/>
  <c r="AE128" i="52"/>
  <c r="AD128" i="52"/>
  <c r="F128" i="52"/>
  <c r="AF124" i="52"/>
  <c r="AE124" i="52"/>
  <c r="AD124" i="52"/>
  <c r="F124" i="52"/>
  <c r="AF123" i="52"/>
  <c r="AE123" i="52"/>
  <c r="AD123" i="52"/>
  <c r="F123" i="52"/>
  <c r="AF122" i="52"/>
  <c r="AE122" i="52"/>
  <c r="AD122" i="52"/>
  <c r="F122" i="52"/>
  <c r="AF119" i="52"/>
  <c r="AE119" i="52"/>
  <c r="AD119" i="52"/>
  <c r="F119" i="52"/>
  <c r="AF118" i="52"/>
  <c r="AE118" i="52"/>
  <c r="AD118" i="52"/>
  <c r="F118" i="52"/>
  <c r="AF117" i="52"/>
  <c r="AE117" i="52"/>
  <c r="AD117" i="52"/>
  <c r="F117" i="52"/>
  <c r="AF116" i="52"/>
  <c r="AE116" i="52"/>
  <c r="AD116" i="52"/>
  <c r="F116" i="52"/>
  <c r="AF115" i="52"/>
  <c r="AE115" i="52"/>
  <c r="AD115" i="52"/>
  <c r="F115" i="52"/>
  <c r="AF114" i="52"/>
  <c r="AE114" i="52"/>
  <c r="AD114" i="52"/>
  <c r="F114" i="52"/>
  <c r="AF113" i="52"/>
  <c r="AE113" i="52"/>
  <c r="AD113" i="52"/>
  <c r="F113" i="52"/>
  <c r="AF111" i="52"/>
  <c r="AE111" i="52"/>
  <c r="AD111" i="52"/>
  <c r="F111" i="52"/>
  <c r="AF110" i="52"/>
  <c r="AE110" i="52"/>
  <c r="AD110" i="52"/>
  <c r="F110" i="52"/>
  <c r="AF109" i="52"/>
  <c r="AE109" i="52"/>
  <c r="AD109" i="52"/>
  <c r="F109" i="52"/>
  <c r="AF108" i="52"/>
  <c r="AE108" i="52"/>
  <c r="AD108" i="52"/>
  <c r="F108" i="52"/>
  <c r="AF107" i="52"/>
  <c r="AE107" i="52"/>
  <c r="AD107" i="52"/>
  <c r="F107" i="52"/>
  <c r="AF106" i="52"/>
  <c r="AE106" i="52"/>
  <c r="AD106" i="52"/>
  <c r="F106" i="52"/>
  <c r="AF105" i="52"/>
  <c r="AE105" i="52"/>
  <c r="AD105" i="52"/>
  <c r="F105" i="52"/>
  <c r="AF101" i="52"/>
  <c r="AE101" i="52"/>
  <c r="AD101" i="52"/>
  <c r="F101" i="52"/>
  <c r="AF100" i="52"/>
  <c r="AE100" i="52"/>
  <c r="AD100" i="52"/>
  <c r="F100" i="52"/>
  <c r="AF99" i="52"/>
  <c r="AE99" i="52"/>
  <c r="AD99" i="52"/>
  <c r="F99" i="52"/>
  <c r="AF98" i="52"/>
  <c r="AE98" i="52"/>
  <c r="AD98" i="52"/>
  <c r="F98" i="52"/>
  <c r="AF96" i="52"/>
  <c r="AE96" i="52"/>
  <c r="AD96" i="52"/>
  <c r="F96" i="52"/>
  <c r="AF95" i="52"/>
  <c r="AE95" i="52"/>
  <c r="AD95" i="52"/>
  <c r="F95" i="52"/>
  <c r="AF94" i="52"/>
  <c r="AE94" i="52"/>
  <c r="AD94" i="52"/>
  <c r="F94" i="52"/>
  <c r="AF92" i="52"/>
  <c r="AE92" i="52"/>
  <c r="AD92" i="52"/>
  <c r="F92" i="52"/>
  <c r="AF91" i="52"/>
  <c r="AE91" i="52"/>
  <c r="AD91" i="52"/>
  <c r="F91" i="52"/>
  <c r="AF90" i="52"/>
  <c r="AE90" i="52"/>
  <c r="AD90" i="52"/>
  <c r="F90" i="52"/>
  <c r="AF88" i="52"/>
  <c r="AE88" i="52"/>
  <c r="AD88" i="52"/>
  <c r="F88" i="52"/>
  <c r="AF87" i="52"/>
  <c r="AE87" i="52"/>
  <c r="AD87" i="52"/>
  <c r="F87" i="52"/>
  <c r="AF86" i="52"/>
  <c r="AE86" i="52"/>
  <c r="AD86" i="52"/>
  <c r="F86" i="52"/>
  <c r="AF84" i="52"/>
  <c r="AE84" i="52"/>
  <c r="AD84" i="52"/>
  <c r="F84" i="52"/>
  <c r="AF83" i="52"/>
  <c r="AE83" i="52"/>
  <c r="AD83" i="52"/>
  <c r="F83" i="52"/>
  <c r="AF82" i="52"/>
  <c r="AE82" i="52"/>
  <c r="AD82" i="52"/>
  <c r="F82" i="52"/>
  <c r="AF81" i="52"/>
  <c r="AE81" i="52"/>
  <c r="AD81" i="52"/>
  <c r="F81" i="52"/>
  <c r="AF79" i="52"/>
  <c r="AE79" i="52"/>
  <c r="AD79" i="52"/>
  <c r="F79" i="52"/>
  <c r="AF78" i="52"/>
  <c r="AE78" i="52"/>
  <c r="AD78" i="52"/>
  <c r="F78" i="52"/>
  <c r="AF77" i="52"/>
  <c r="AE77" i="52"/>
  <c r="AD77" i="52"/>
  <c r="F77" i="52"/>
  <c r="AF75" i="52"/>
  <c r="AE75" i="52"/>
  <c r="AD75" i="52"/>
  <c r="F75" i="52"/>
  <c r="AF74" i="52"/>
  <c r="AE74" i="52"/>
  <c r="AD74" i="52"/>
  <c r="F74" i="52"/>
  <c r="AF73" i="52"/>
  <c r="AE73" i="52"/>
  <c r="AD73" i="52"/>
  <c r="F73" i="52"/>
  <c r="AF72" i="52"/>
  <c r="AE72" i="52"/>
  <c r="AD72" i="52"/>
  <c r="F72" i="52"/>
  <c r="AF70" i="52"/>
  <c r="AE70" i="52"/>
  <c r="AD70" i="52"/>
  <c r="F70" i="52"/>
  <c r="AF69" i="52"/>
  <c r="AE69" i="52"/>
  <c r="AD69" i="52"/>
  <c r="F69" i="52"/>
  <c r="AF68" i="52"/>
  <c r="AE68" i="52"/>
  <c r="AD68" i="52"/>
  <c r="F68" i="52"/>
  <c r="AF67" i="52"/>
  <c r="AE67" i="52"/>
  <c r="AD67" i="52"/>
  <c r="F67" i="52"/>
  <c r="AF65" i="52"/>
  <c r="AE65" i="52"/>
  <c r="AD65" i="52"/>
  <c r="F65" i="52"/>
  <c r="AF64" i="52"/>
  <c r="AE64" i="52"/>
  <c r="AD64" i="52"/>
  <c r="F64" i="52"/>
  <c r="AF63" i="52"/>
  <c r="AE63" i="52"/>
  <c r="AD63" i="52"/>
  <c r="F63" i="52"/>
  <c r="AF61" i="52"/>
  <c r="AE61" i="52"/>
  <c r="AD61" i="52"/>
  <c r="F61" i="52"/>
  <c r="AF60" i="52"/>
  <c r="AE60" i="52"/>
  <c r="AD60" i="52"/>
  <c r="F60" i="52"/>
  <c r="AF59" i="52"/>
  <c r="AE59" i="52"/>
  <c r="AD59" i="52"/>
  <c r="F59" i="52"/>
  <c r="AF54" i="52"/>
  <c r="AE54" i="52"/>
  <c r="AD54" i="52"/>
  <c r="F54" i="52"/>
  <c r="AF53" i="52"/>
  <c r="AE53" i="52"/>
  <c r="AD53" i="52"/>
  <c r="F53" i="52"/>
  <c r="AF52" i="52"/>
  <c r="AE52" i="52"/>
  <c r="AD52" i="52"/>
  <c r="F52" i="52"/>
  <c r="AF51" i="52"/>
  <c r="AE51" i="52"/>
  <c r="AD51" i="52"/>
  <c r="F51" i="52"/>
  <c r="AF50" i="52"/>
  <c r="AE50" i="52"/>
  <c r="AD50" i="52"/>
  <c r="F50" i="52"/>
  <c r="AF47" i="52"/>
  <c r="AE47" i="52"/>
  <c r="AD47" i="52"/>
  <c r="F47" i="52"/>
  <c r="AF46" i="52"/>
  <c r="AE46" i="52"/>
  <c r="AD46" i="52"/>
  <c r="F46" i="52"/>
  <c r="AF45" i="52"/>
  <c r="AE45" i="52"/>
  <c r="AD45" i="52"/>
  <c r="F45" i="52"/>
  <c r="AF44" i="52"/>
  <c r="AE44" i="52"/>
  <c r="AD44" i="52"/>
  <c r="F44" i="52"/>
  <c r="AF42" i="52"/>
  <c r="AE42" i="52"/>
  <c r="AD42" i="52"/>
  <c r="F42" i="52"/>
  <c r="AF41" i="52"/>
  <c r="AE41" i="52"/>
  <c r="AD41" i="52"/>
  <c r="F41" i="52"/>
  <c r="AF40" i="52"/>
  <c r="AE40" i="52"/>
  <c r="AD40" i="52"/>
  <c r="F40" i="52"/>
  <c r="AF39" i="52"/>
  <c r="AE39" i="52"/>
  <c r="AD39" i="52"/>
  <c r="F39" i="52"/>
  <c r="AF37" i="52"/>
  <c r="AE37" i="52"/>
  <c r="AD37" i="52"/>
  <c r="F37" i="52"/>
  <c r="AF36" i="52"/>
  <c r="AE36" i="52"/>
  <c r="AD36" i="52"/>
  <c r="F36" i="52"/>
  <c r="AF35" i="52"/>
  <c r="AE35" i="52"/>
  <c r="AD35" i="52"/>
  <c r="F35" i="52"/>
  <c r="AF33" i="52"/>
  <c r="AE33" i="52"/>
  <c r="AD33" i="52"/>
  <c r="F33" i="52"/>
  <c r="AF32" i="52"/>
  <c r="AE32" i="52"/>
  <c r="AD32" i="52"/>
  <c r="F32" i="52"/>
  <c r="AF31" i="52"/>
  <c r="AE31" i="52"/>
  <c r="AD31" i="52"/>
  <c r="F31" i="52"/>
  <c r="AF30" i="52"/>
  <c r="AE30" i="52"/>
  <c r="AD30" i="52"/>
  <c r="F30" i="52"/>
  <c r="AF29" i="52"/>
  <c r="AE29" i="52"/>
  <c r="AD29" i="52"/>
  <c r="F29" i="52"/>
  <c r="AF28" i="52"/>
  <c r="AE28" i="52"/>
  <c r="AD28" i="52"/>
  <c r="F28" i="52"/>
  <c r="AF27" i="52"/>
  <c r="AE27" i="52"/>
  <c r="AD27" i="52"/>
  <c r="F27" i="52"/>
  <c r="AF26" i="52"/>
  <c r="AE26" i="52"/>
  <c r="AD26" i="52"/>
  <c r="F26" i="52"/>
  <c r="AF23" i="52"/>
  <c r="AE23" i="52"/>
  <c r="AD23" i="52"/>
  <c r="F23" i="52"/>
  <c r="AF22" i="52"/>
  <c r="AE22" i="52"/>
  <c r="AD22" i="52"/>
  <c r="F22" i="52"/>
  <c r="AF18" i="52"/>
  <c r="AE18" i="52"/>
  <c r="AD18" i="52"/>
  <c r="F18" i="52"/>
  <c r="AF17" i="52"/>
  <c r="AE17" i="52"/>
  <c r="AD17" i="52"/>
  <c r="F17" i="52"/>
  <c r="AF16" i="52"/>
  <c r="AE16" i="52"/>
  <c r="AD16" i="52"/>
  <c r="F16" i="52"/>
  <c r="AF15" i="52"/>
  <c r="AE15" i="52"/>
  <c r="AD15" i="52"/>
  <c r="F15" i="52"/>
  <c r="AF14" i="52"/>
  <c r="AE14" i="52"/>
  <c r="AD14" i="52"/>
  <c r="F14" i="52"/>
  <c r="AF13" i="52"/>
  <c r="AE13" i="52"/>
  <c r="AD13" i="52"/>
  <c r="F13" i="52"/>
  <c r="AF264" i="52"/>
  <c r="AE264" i="52"/>
  <c r="AD264" i="52"/>
  <c r="F264" i="52"/>
  <c r="AF263" i="52"/>
  <c r="AE263" i="52"/>
  <c r="AD263" i="52"/>
  <c r="F263" i="52"/>
  <c r="AF262" i="52"/>
  <c r="AE262" i="52"/>
  <c r="AD262" i="52"/>
  <c r="F262" i="52"/>
  <c r="AF261" i="52"/>
  <c r="AE261" i="52"/>
  <c r="AD261" i="52"/>
  <c r="F261" i="52"/>
  <c r="AF257" i="52"/>
  <c r="AE257" i="52"/>
  <c r="AD257" i="52"/>
  <c r="F257" i="52"/>
  <c r="AF239" i="52"/>
  <c r="AE239" i="52"/>
  <c r="AD239" i="52"/>
  <c r="F239" i="52"/>
  <c r="AF232" i="52"/>
  <c r="AE232" i="52"/>
  <c r="AD232" i="52"/>
  <c r="F232" i="52"/>
  <c r="AF225" i="52"/>
  <c r="AE225" i="52"/>
  <c r="AD225" i="52"/>
  <c r="F225" i="52"/>
  <c r="AF224" i="52"/>
  <c r="AE224" i="52"/>
  <c r="AD224" i="52"/>
  <c r="F224" i="52"/>
  <c r="AF222" i="52"/>
  <c r="AE222" i="52"/>
  <c r="AD222" i="52"/>
  <c r="F222" i="52"/>
  <c r="AF201" i="52"/>
  <c r="AE201" i="52"/>
  <c r="AD201" i="52"/>
  <c r="F201" i="52"/>
  <c r="AF189" i="52"/>
  <c r="AE189" i="52"/>
  <c r="AD189" i="52"/>
  <c r="F189" i="52"/>
  <c r="AF180" i="52"/>
  <c r="AE180" i="52"/>
  <c r="AD180" i="52"/>
  <c r="F180" i="52"/>
  <c r="AF174" i="52"/>
  <c r="AE174" i="52"/>
  <c r="AD174" i="52"/>
  <c r="F174" i="52"/>
  <c r="AF166" i="52"/>
  <c r="AE166" i="52"/>
  <c r="AD166" i="52"/>
  <c r="F166" i="52"/>
  <c r="AF160" i="52"/>
  <c r="AE160" i="52"/>
  <c r="AD160" i="52"/>
  <c r="F160" i="52"/>
  <c r="AF153" i="52"/>
  <c r="AE153" i="52"/>
  <c r="AD153" i="52"/>
  <c r="F153" i="52"/>
  <c r="AF126" i="52"/>
  <c r="AE126" i="52"/>
  <c r="AD126" i="52"/>
  <c r="F126" i="52"/>
  <c r="AF120" i="52"/>
  <c r="AE120" i="52"/>
  <c r="AD120" i="52"/>
  <c r="F120" i="52"/>
  <c r="AF103" i="52"/>
  <c r="AE103" i="52"/>
  <c r="AD103" i="52"/>
  <c r="F103" i="52"/>
  <c r="AF57" i="52"/>
  <c r="AE57" i="52"/>
  <c r="AD57" i="52"/>
  <c r="F57" i="52"/>
  <c r="AF56" i="52"/>
  <c r="AE56" i="52"/>
  <c r="AD56" i="52"/>
  <c r="F56" i="52"/>
  <c r="AF48" i="52"/>
  <c r="AE48" i="52"/>
  <c r="AD48" i="52"/>
  <c r="F48" i="52"/>
  <c r="AF24" i="52"/>
  <c r="AE24" i="52"/>
  <c r="AD24" i="52"/>
  <c r="F24" i="52"/>
  <c r="AF20" i="52"/>
  <c r="AE20" i="52"/>
  <c r="AD20" i="52"/>
  <c r="F20" i="52"/>
  <c r="AF19" i="52"/>
  <c r="AE19" i="52"/>
  <c r="AD19" i="52"/>
  <c r="F19" i="52"/>
  <c r="AF10" i="52"/>
  <c r="AE10" i="52"/>
  <c r="AD10" i="52"/>
  <c r="F10" i="52"/>
  <c r="AF9" i="52"/>
  <c r="AE9" i="52"/>
  <c r="AD9" i="52"/>
  <c r="F9" i="52"/>
  <c r="AF258" i="52"/>
  <c r="AE258" i="52"/>
  <c r="AD258" i="52"/>
  <c r="F258" i="52"/>
  <c r="AF250" i="52"/>
  <c r="AE250" i="52"/>
  <c r="AD250" i="52"/>
  <c r="F250" i="52"/>
  <c r="AF240" i="52"/>
  <c r="AE240" i="52"/>
  <c r="AD240" i="52"/>
  <c r="F240" i="52"/>
  <c r="AF233" i="52"/>
  <c r="AE233" i="52"/>
  <c r="AD233" i="52"/>
  <c r="F233" i="52"/>
  <c r="AF226" i="52"/>
  <c r="AE226" i="52"/>
  <c r="AD226" i="52"/>
  <c r="F226" i="52"/>
  <c r="AF215" i="52"/>
  <c r="AE215" i="52"/>
  <c r="AD215" i="52"/>
  <c r="F215" i="52"/>
  <c r="AF210" i="52"/>
  <c r="AE210" i="52"/>
  <c r="AD210" i="52"/>
  <c r="F210" i="52"/>
  <c r="AF206" i="52"/>
  <c r="AE206" i="52"/>
  <c r="AD206" i="52"/>
  <c r="F206" i="52"/>
  <c r="AF202" i="52"/>
  <c r="AE202" i="52"/>
  <c r="AD202" i="52"/>
  <c r="F202" i="52"/>
  <c r="AF190" i="52"/>
  <c r="AE190" i="52"/>
  <c r="AD190" i="52"/>
  <c r="F190" i="52"/>
  <c r="AF181" i="52"/>
  <c r="AE181" i="52"/>
  <c r="AD181" i="52"/>
  <c r="F181" i="52"/>
  <c r="AF175" i="52"/>
  <c r="AE175" i="52"/>
  <c r="AD175" i="52"/>
  <c r="F175" i="52"/>
  <c r="AF167" i="52"/>
  <c r="AE167" i="52"/>
  <c r="AD167" i="52"/>
  <c r="F167" i="52"/>
  <c r="AF161" i="52"/>
  <c r="AE161" i="52"/>
  <c r="AD161" i="52"/>
  <c r="F161" i="52"/>
  <c r="AF154" i="52"/>
  <c r="AE154" i="52"/>
  <c r="AD154" i="52"/>
  <c r="F154" i="52"/>
  <c r="AF148" i="52"/>
  <c r="AE148" i="52"/>
  <c r="AD148" i="52"/>
  <c r="F148" i="52"/>
  <c r="AF145" i="52"/>
  <c r="AE145" i="52"/>
  <c r="AD145" i="52"/>
  <c r="F145" i="52"/>
  <c r="AF140" i="52"/>
  <c r="AE140" i="52"/>
  <c r="AD140" i="52"/>
  <c r="F140" i="52"/>
  <c r="AF133" i="52"/>
  <c r="AE133" i="52"/>
  <c r="AD133" i="52"/>
  <c r="F133" i="52"/>
  <c r="AF127" i="52"/>
  <c r="AE127" i="52"/>
  <c r="AD127" i="52"/>
  <c r="F127" i="52"/>
  <c r="AF121" i="52"/>
  <c r="AE121" i="52"/>
  <c r="AD121" i="52"/>
  <c r="F121" i="52"/>
  <c r="AF112" i="52"/>
  <c r="AE112" i="52"/>
  <c r="AD112" i="52"/>
  <c r="F112" i="52"/>
  <c r="AF104" i="52"/>
  <c r="AE104" i="52"/>
  <c r="AD104" i="52"/>
  <c r="F104" i="52"/>
  <c r="AF93" i="52"/>
  <c r="AE93" i="52"/>
  <c r="AD93" i="52"/>
  <c r="F93" i="52"/>
  <c r="AF89" i="52"/>
  <c r="AE89" i="52"/>
  <c r="AD89" i="52"/>
  <c r="F89" i="52"/>
  <c r="AF85" i="52"/>
  <c r="AE85" i="52"/>
  <c r="AD85" i="52"/>
  <c r="F85" i="52"/>
  <c r="AF80" i="52"/>
  <c r="AE80" i="52"/>
  <c r="AD80" i="52"/>
  <c r="F80" i="52"/>
  <c r="AF76" i="52"/>
  <c r="AE76" i="52"/>
  <c r="AD76" i="52"/>
  <c r="F76" i="52"/>
  <c r="AF71" i="52"/>
  <c r="AE71" i="52"/>
  <c r="AD71" i="52"/>
  <c r="F71" i="52"/>
  <c r="AF66" i="52"/>
  <c r="AE66" i="52"/>
  <c r="AD66" i="52"/>
  <c r="F66" i="52"/>
  <c r="AF62" i="52"/>
  <c r="AE62" i="52"/>
  <c r="AD62" i="52"/>
  <c r="F62" i="52"/>
  <c r="AF58" i="52"/>
  <c r="AE58" i="52"/>
  <c r="AD58" i="52"/>
  <c r="F58" i="52"/>
  <c r="AF49" i="52"/>
  <c r="AE49" i="52"/>
  <c r="AD49" i="52"/>
  <c r="F49" i="52"/>
  <c r="AF43" i="52"/>
  <c r="AE43" i="52"/>
  <c r="AD43" i="52"/>
  <c r="F43" i="52"/>
  <c r="AF38" i="52"/>
  <c r="AE38" i="52"/>
  <c r="AD38" i="52"/>
  <c r="F38" i="52"/>
  <c r="AF34" i="52"/>
  <c r="AE34" i="52"/>
  <c r="AD34" i="52"/>
  <c r="F34" i="52"/>
  <c r="AF25" i="52"/>
  <c r="AE25" i="52"/>
  <c r="AD25" i="52"/>
  <c r="F25" i="52"/>
  <c r="AF21" i="52"/>
  <c r="AE21" i="52"/>
  <c r="AD21" i="52"/>
  <c r="F21" i="52"/>
  <c r="AF11" i="52"/>
  <c r="AE11" i="52"/>
  <c r="AD11" i="52"/>
  <c r="F11" i="52"/>
  <c r="F97" i="52"/>
  <c r="AD97" i="52"/>
  <c r="AE97" i="52"/>
  <c r="AF97" i="52"/>
  <c r="AF223" i="52"/>
  <c r="AE223" i="52"/>
  <c r="AD223" i="52"/>
  <c r="AG223" i="52" s="1"/>
  <c r="F223" i="52"/>
  <c r="AF200" i="52"/>
  <c r="AE200" i="52"/>
  <c r="AD200" i="52"/>
  <c r="AG200" i="52" s="1"/>
  <c r="F200" i="52"/>
  <c r="AF165" i="52"/>
  <c r="AE165" i="52"/>
  <c r="AD165" i="52"/>
  <c r="AG165" i="52" s="1"/>
  <c r="F165" i="52"/>
  <c r="AF125" i="52"/>
  <c r="AE125" i="52"/>
  <c r="AD125" i="52"/>
  <c r="AG125" i="52" s="1"/>
  <c r="F125" i="52"/>
  <c r="AF102" i="52"/>
  <c r="AE102" i="52"/>
  <c r="AD102" i="52"/>
  <c r="AG102" i="52" s="1"/>
  <c r="F102" i="52"/>
  <c r="AF55" i="52"/>
  <c r="AE55" i="52"/>
  <c r="AD55" i="52"/>
  <c r="AG55" i="52" s="1"/>
  <c r="F55" i="52"/>
  <c r="AF641" i="34"/>
  <c r="AE641" i="34"/>
  <c r="AD641" i="34"/>
  <c r="X641" i="34"/>
  <c r="X136" i="58" s="1"/>
  <c r="F641" i="34"/>
  <c r="AF640" i="34"/>
  <c r="AE640" i="34"/>
  <c r="AD640" i="34"/>
  <c r="X640" i="34"/>
  <c r="X135" i="58" s="1"/>
  <c r="F640" i="34"/>
  <c r="AF639" i="34"/>
  <c r="AE639" i="34"/>
  <c r="AD639" i="34"/>
  <c r="X639" i="34"/>
  <c r="X134" i="58" s="1"/>
  <c r="F639" i="34"/>
  <c r="AF637" i="34"/>
  <c r="AE637" i="34"/>
  <c r="AD637" i="34"/>
  <c r="X637" i="34"/>
  <c r="X132" i="58" s="1"/>
  <c r="F637" i="34"/>
  <c r="AF636" i="34"/>
  <c r="AE636" i="34"/>
  <c r="AD636" i="34"/>
  <c r="X636" i="34"/>
  <c r="X131" i="58" s="1"/>
  <c r="F636" i="34"/>
  <c r="AF634" i="34"/>
  <c r="AE634" i="34"/>
  <c r="AD634" i="34"/>
  <c r="X634" i="34"/>
  <c r="X129" i="58" s="1"/>
  <c r="F634" i="34"/>
  <c r="AF633" i="34"/>
  <c r="AE633" i="34"/>
  <c r="AD633" i="34"/>
  <c r="X633" i="34"/>
  <c r="X128" i="58" s="1"/>
  <c r="F633" i="34"/>
  <c r="AF632" i="34"/>
  <c r="AE632" i="34"/>
  <c r="AD632" i="34"/>
  <c r="X632" i="34"/>
  <c r="X127" i="58" s="1"/>
  <c r="F632" i="34"/>
  <c r="AF631" i="34"/>
  <c r="AE631" i="34"/>
  <c r="AD631" i="34"/>
  <c r="X631" i="34"/>
  <c r="X126" i="58" s="1"/>
  <c r="F631" i="34"/>
  <c r="AF629" i="34"/>
  <c r="AE629" i="34"/>
  <c r="AD629" i="34"/>
  <c r="X629" i="34"/>
  <c r="X124" i="58" s="1"/>
  <c r="F629" i="34"/>
  <c r="AF628" i="34"/>
  <c r="AE628" i="34"/>
  <c r="AD628" i="34"/>
  <c r="X628" i="34"/>
  <c r="X123" i="58" s="1"/>
  <c r="F628" i="34"/>
  <c r="AF625" i="34"/>
  <c r="AE625" i="34"/>
  <c r="AD625" i="34"/>
  <c r="X625" i="34"/>
  <c r="X120" i="58" s="1"/>
  <c r="F625" i="34"/>
  <c r="AF624" i="34"/>
  <c r="AE624" i="34"/>
  <c r="AD624" i="34"/>
  <c r="X624" i="34"/>
  <c r="X119" i="58" s="1"/>
  <c r="F624" i="34"/>
  <c r="AF623" i="34"/>
  <c r="AE623" i="34"/>
  <c r="AD623" i="34"/>
  <c r="X623" i="34"/>
  <c r="X118" i="58" s="1"/>
  <c r="F623" i="34"/>
  <c r="AF622" i="34"/>
  <c r="AE622" i="34"/>
  <c r="AD622" i="34"/>
  <c r="X622" i="34"/>
  <c r="X117" i="58" s="1"/>
  <c r="F622" i="34"/>
  <c r="AF621" i="34"/>
  <c r="AE621" i="34"/>
  <c r="AD621" i="34"/>
  <c r="X621" i="34"/>
  <c r="X116" i="58" s="1"/>
  <c r="F621" i="34"/>
  <c r="AF619" i="34"/>
  <c r="AE619" i="34"/>
  <c r="AD619" i="34"/>
  <c r="X619" i="34"/>
  <c r="X114" i="58" s="1"/>
  <c r="F619" i="34"/>
  <c r="AF618" i="34"/>
  <c r="AE618" i="34"/>
  <c r="AD618" i="34"/>
  <c r="X618" i="34"/>
  <c r="X113" i="58" s="1"/>
  <c r="F618" i="34"/>
  <c r="AF616" i="34"/>
  <c r="AE616" i="34"/>
  <c r="AD616" i="34"/>
  <c r="X616" i="34"/>
  <c r="X111" i="58" s="1"/>
  <c r="F616" i="34"/>
  <c r="AF615" i="34"/>
  <c r="AE615" i="34"/>
  <c r="AD615" i="34"/>
  <c r="X615" i="34"/>
  <c r="X110" i="58" s="1"/>
  <c r="F615" i="34"/>
  <c r="AF614" i="34"/>
  <c r="AE614" i="34"/>
  <c r="AD614" i="34"/>
  <c r="X614" i="34"/>
  <c r="X109" i="58" s="1"/>
  <c r="F614" i="34"/>
  <c r="AF613" i="34"/>
  <c r="AE613" i="34"/>
  <c r="AD613" i="34"/>
  <c r="X613" i="34"/>
  <c r="X108" i="58" s="1"/>
  <c r="F613" i="34"/>
  <c r="AF609" i="34"/>
  <c r="AE609" i="34"/>
  <c r="AD609" i="34"/>
  <c r="X609" i="34"/>
  <c r="X96" i="58" s="1"/>
  <c r="F609" i="34"/>
  <c r="AF608" i="34"/>
  <c r="AE608" i="34"/>
  <c r="AD608" i="34"/>
  <c r="X608" i="34"/>
  <c r="X95" i="58" s="1"/>
  <c r="F608" i="34"/>
  <c r="AF606" i="34"/>
  <c r="AE606" i="34"/>
  <c r="AD606" i="34"/>
  <c r="X606" i="34"/>
  <c r="X93" i="58" s="1"/>
  <c r="F606" i="34"/>
  <c r="AF605" i="34"/>
  <c r="AE605" i="34"/>
  <c r="AD605" i="34"/>
  <c r="X605" i="34"/>
  <c r="X92" i="58" s="1"/>
  <c r="F605" i="34"/>
  <c r="AF603" i="34"/>
  <c r="AE603" i="34"/>
  <c r="AD603" i="34"/>
  <c r="X603" i="34"/>
  <c r="X90" i="58" s="1"/>
  <c r="F603" i="34"/>
  <c r="AF602" i="34"/>
  <c r="AE602" i="34"/>
  <c r="AD602" i="34"/>
  <c r="X602" i="34"/>
  <c r="X89" i="58" s="1"/>
  <c r="F602" i="34"/>
  <c r="AF601" i="34"/>
  <c r="AE601" i="34"/>
  <c r="AD601" i="34"/>
  <c r="X601" i="34"/>
  <c r="X88" i="58" s="1"/>
  <c r="F601" i="34"/>
  <c r="AF597" i="34"/>
  <c r="AE597" i="34"/>
  <c r="AD597" i="34"/>
  <c r="X597" i="34"/>
  <c r="X84" i="58" s="1"/>
  <c r="F597" i="34"/>
  <c r="AF596" i="34"/>
  <c r="AE596" i="34"/>
  <c r="AD596" i="34"/>
  <c r="X596" i="34"/>
  <c r="X83" i="58" s="1"/>
  <c r="F596" i="34"/>
  <c r="AF595" i="34"/>
  <c r="AE595" i="34"/>
  <c r="AD595" i="34"/>
  <c r="X595" i="34"/>
  <c r="X82" i="58" s="1"/>
  <c r="F595" i="34"/>
  <c r="AF593" i="34"/>
  <c r="AE593" i="34"/>
  <c r="AD593" i="34"/>
  <c r="X593" i="34"/>
  <c r="X80" i="58" s="1"/>
  <c r="F593" i="34"/>
  <c r="AF592" i="34"/>
  <c r="AE592" i="34"/>
  <c r="AD592" i="34"/>
  <c r="X592" i="34"/>
  <c r="X79" i="58" s="1"/>
  <c r="F592" i="34"/>
  <c r="AF591" i="34"/>
  <c r="AE591" i="34"/>
  <c r="AD591" i="34"/>
  <c r="X591" i="34"/>
  <c r="X78" i="58" s="1"/>
  <c r="F591" i="34"/>
  <c r="AF587" i="34"/>
  <c r="AE587" i="34"/>
  <c r="AD587" i="34"/>
  <c r="X587" i="34"/>
  <c r="X68" i="58" s="1"/>
  <c r="F587" i="34"/>
  <c r="AF586" i="34"/>
  <c r="AE586" i="34"/>
  <c r="AD586" i="34"/>
  <c r="X586" i="34"/>
  <c r="X67" i="58" s="1"/>
  <c r="F586" i="34"/>
  <c r="AF583" i="34"/>
  <c r="AE583" i="34"/>
  <c r="AD583" i="34"/>
  <c r="X583" i="34"/>
  <c r="X64" i="58" s="1"/>
  <c r="F583" i="34"/>
  <c r="AF582" i="34"/>
  <c r="AE582" i="34"/>
  <c r="AD582" i="34"/>
  <c r="X582" i="34"/>
  <c r="X63" i="58" s="1"/>
  <c r="F582" i="34"/>
  <c r="AF581" i="34"/>
  <c r="AE581" i="34"/>
  <c r="AD581" i="34"/>
  <c r="X581" i="34"/>
  <c r="X62" i="58" s="1"/>
  <c r="F581" i="34"/>
  <c r="AF580" i="34"/>
  <c r="AE580" i="34"/>
  <c r="AD580" i="34"/>
  <c r="X580" i="34"/>
  <c r="X61" i="58" s="1"/>
  <c r="F580" i="34"/>
  <c r="AF576" i="34"/>
  <c r="AE576" i="34"/>
  <c r="AD576" i="34"/>
  <c r="X576" i="34"/>
  <c r="X52" i="58" s="1"/>
  <c r="F576" i="34"/>
  <c r="AF575" i="34"/>
  <c r="AE575" i="34"/>
  <c r="AD575" i="34"/>
  <c r="X575" i="34"/>
  <c r="X51" i="58" s="1"/>
  <c r="F575" i="34"/>
  <c r="AF574" i="34"/>
  <c r="AE574" i="34"/>
  <c r="AD574" i="34"/>
  <c r="X574" i="34"/>
  <c r="X50" i="58" s="1"/>
  <c r="F574" i="34"/>
  <c r="AF573" i="34"/>
  <c r="AE573" i="34"/>
  <c r="AD573" i="34"/>
  <c r="X573" i="34"/>
  <c r="X49" i="58" s="1"/>
  <c r="F573" i="34"/>
  <c r="AF572" i="34"/>
  <c r="AE572" i="34"/>
  <c r="AD572" i="34"/>
  <c r="X572" i="34"/>
  <c r="X48" i="58" s="1"/>
  <c r="F572" i="34"/>
  <c r="AF567" i="34"/>
  <c r="AE567" i="34"/>
  <c r="AD567" i="34"/>
  <c r="X567" i="34"/>
  <c r="X37" i="58" s="1"/>
  <c r="F567" i="34"/>
  <c r="AF566" i="34"/>
  <c r="AE566" i="34"/>
  <c r="AD566" i="34"/>
  <c r="X566" i="34"/>
  <c r="X36" i="58" s="1"/>
  <c r="F566" i="34"/>
  <c r="AF565" i="34"/>
  <c r="AE565" i="34"/>
  <c r="AD565" i="34"/>
  <c r="X565" i="34"/>
  <c r="X35" i="58" s="1"/>
  <c r="F565" i="34"/>
  <c r="AF564" i="34"/>
  <c r="AE564" i="34"/>
  <c r="AD564" i="34"/>
  <c r="X564" i="34"/>
  <c r="X34" i="58" s="1"/>
  <c r="F564" i="34"/>
  <c r="AF560" i="34"/>
  <c r="AE560" i="34"/>
  <c r="AD560" i="34"/>
  <c r="X560" i="34"/>
  <c r="X25" i="58" s="1"/>
  <c r="F560" i="34"/>
  <c r="AF559" i="34"/>
  <c r="AE559" i="34"/>
  <c r="AD559" i="34"/>
  <c r="X559" i="34"/>
  <c r="X24" i="58" s="1"/>
  <c r="F559" i="34"/>
  <c r="AF557" i="34"/>
  <c r="AE557" i="34"/>
  <c r="AD557" i="34"/>
  <c r="X557" i="34"/>
  <c r="F557" i="34"/>
  <c r="AF556" i="34"/>
  <c r="AE556" i="34"/>
  <c r="AD556" i="34"/>
  <c r="X556" i="34"/>
  <c r="X21" i="58" s="1"/>
  <c r="F556" i="34"/>
  <c r="AF555" i="34"/>
  <c r="AE555" i="34"/>
  <c r="AD555" i="34"/>
  <c r="X555" i="34"/>
  <c r="X20" i="58" s="1"/>
  <c r="F555" i="34"/>
  <c r="AF554" i="34"/>
  <c r="AE554" i="34"/>
  <c r="AD554" i="34"/>
  <c r="X554" i="34"/>
  <c r="X19" i="58" s="1"/>
  <c r="F554" i="34"/>
  <c r="AF553" i="34"/>
  <c r="AE553" i="34"/>
  <c r="AD553" i="34"/>
  <c r="X553" i="34"/>
  <c r="X18" i="58" s="1"/>
  <c r="F553" i="34"/>
  <c r="AF552" i="34"/>
  <c r="AE552" i="34"/>
  <c r="AD552" i="34"/>
  <c r="X552" i="34"/>
  <c r="X17" i="58" s="1"/>
  <c r="F552" i="34"/>
  <c r="AF551" i="34"/>
  <c r="AE551" i="34"/>
  <c r="AD551" i="34"/>
  <c r="X551" i="34"/>
  <c r="X16" i="58" s="1"/>
  <c r="F551" i="34"/>
  <c r="AF546" i="34"/>
  <c r="AE546" i="34"/>
  <c r="AD546" i="34"/>
  <c r="X546" i="34"/>
  <c r="X287" i="56" s="1"/>
  <c r="F546" i="34"/>
  <c r="AF545" i="34"/>
  <c r="AE545" i="34"/>
  <c r="AD545" i="34"/>
  <c r="X545" i="34"/>
  <c r="X286" i="56" s="1"/>
  <c r="F545" i="34"/>
  <c r="AF544" i="34"/>
  <c r="AE544" i="34"/>
  <c r="AD544" i="34"/>
  <c r="X544" i="34"/>
  <c r="X285" i="56" s="1"/>
  <c r="F544" i="34"/>
  <c r="AF543" i="34"/>
  <c r="AE543" i="34"/>
  <c r="AD543" i="34"/>
  <c r="X543" i="34"/>
  <c r="X284" i="56" s="1"/>
  <c r="F543" i="34"/>
  <c r="AF541" i="34"/>
  <c r="AE541" i="34"/>
  <c r="AD541" i="34"/>
  <c r="X541" i="34"/>
  <c r="X282" i="56" s="1"/>
  <c r="F541" i="34"/>
  <c r="AF540" i="34"/>
  <c r="AE540" i="34"/>
  <c r="AD540" i="34"/>
  <c r="X540" i="34"/>
  <c r="X281" i="56" s="1"/>
  <c r="F540" i="34"/>
  <c r="AF538" i="34"/>
  <c r="AE538" i="34"/>
  <c r="AD538" i="34"/>
  <c r="X538" i="34"/>
  <c r="X279" i="56" s="1"/>
  <c r="F538" i="34"/>
  <c r="AF537" i="34"/>
  <c r="AE537" i="34"/>
  <c r="AD537" i="34"/>
  <c r="X537" i="34"/>
  <c r="X278" i="56" s="1"/>
  <c r="F537" i="34"/>
  <c r="AF536" i="34"/>
  <c r="AE536" i="34"/>
  <c r="AD536" i="34"/>
  <c r="X536" i="34"/>
  <c r="X277" i="56" s="1"/>
  <c r="F536" i="34"/>
  <c r="AF535" i="34"/>
  <c r="AE535" i="34"/>
  <c r="AD535" i="34"/>
  <c r="X535" i="34"/>
  <c r="X276" i="56" s="1"/>
  <c r="F535" i="34"/>
  <c r="AF532" i="34"/>
  <c r="AE532" i="34"/>
  <c r="AD532" i="34"/>
  <c r="X532" i="34"/>
  <c r="X273" i="56" s="1"/>
  <c r="F532" i="34"/>
  <c r="AF531" i="34"/>
  <c r="AE531" i="34"/>
  <c r="AD531" i="34"/>
  <c r="X531" i="34"/>
  <c r="X272" i="56" s="1"/>
  <c r="F531" i="34"/>
  <c r="AF529" i="34"/>
  <c r="AE529" i="34"/>
  <c r="AD529" i="34"/>
  <c r="X529" i="34"/>
  <c r="X270" i="56" s="1"/>
  <c r="F529" i="34"/>
  <c r="AF528" i="34"/>
  <c r="AE528" i="34"/>
  <c r="AD528" i="34"/>
  <c r="X528" i="34"/>
  <c r="X269" i="56" s="1"/>
  <c r="F528" i="34"/>
  <c r="AF527" i="34"/>
  <c r="AE527" i="34"/>
  <c r="AD527" i="34"/>
  <c r="X527" i="34"/>
  <c r="X268" i="56" s="1"/>
  <c r="F527" i="34"/>
  <c r="AF525" i="34"/>
  <c r="AE525" i="34"/>
  <c r="AD525" i="34"/>
  <c r="X525" i="34"/>
  <c r="X266" i="56" s="1"/>
  <c r="F525" i="34"/>
  <c r="AF524" i="34"/>
  <c r="AE524" i="34"/>
  <c r="AD524" i="34"/>
  <c r="X524" i="34"/>
  <c r="X265" i="56" s="1"/>
  <c r="F524" i="34"/>
  <c r="AF523" i="34"/>
  <c r="AE523" i="34"/>
  <c r="AD523" i="34"/>
  <c r="X523" i="34"/>
  <c r="X264" i="56" s="1"/>
  <c r="F523" i="34"/>
  <c r="AF521" i="34"/>
  <c r="AE521" i="34"/>
  <c r="AD521" i="34"/>
  <c r="X521" i="34"/>
  <c r="X262" i="56" s="1"/>
  <c r="F521" i="34"/>
  <c r="AF520" i="34"/>
  <c r="AE520" i="34"/>
  <c r="AD520" i="34"/>
  <c r="X520" i="34"/>
  <c r="X261" i="56" s="1"/>
  <c r="F520" i="34"/>
  <c r="AF519" i="34"/>
  <c r="AE519" i="34"/>
  <c r="AD519" i="34"/>
  <c r="X519" i="34"/>
  <c r="X260" i="56" s="1"/>
  <c r="F519" i="34"/>
  <c r="AF517" i="34"/>
  <c r="AE517" i="34"/>
  <c r="AD517" i="34"/>
  <c r="X517" i="34"/>
  <c r="X258" i="56" s="1"/>
  <c r="F517" i="34"/>
  <c r="AF516" i="34"/>
  <c r="AE516" i="34"/>
  <c r="AD516" i="34"/>
  <c r="X516" i="34"/>
  <c r="X257" i="56" s="1"/>
  <c r="F516" i="34"/>
  <c r="AF512" i="34"/>
  <c r="AE512" i="34"/>
  <c r="AD512" i="34"/>
  <c r="X512" i="34"/>
  <c r="X253" i="56" s="1"/>
  <c r="F512" i="34"/>
  <c r="AF511" i="34"/>
  <c r="AE511" i="34"/>
  <c r="AD511" i="34"/>
  <c r="X511" i="34"/>
  <c r="X252" i="56" s="1"/>
  <c r="F511" i="34"/>
  <c r="AF510" i="34"/>
  <c r="AE510" i="34"/>
  <c r="AD510" i="34"/>
  <c r="X510" i="34"/>
  <c r="X251" i="56" s="1"/>
  <c r="F510" i="34"/>
  <c r="AF509" i="34"/>
  <c r="AE509" i="34"/>
  <c r="AD509" i="34"/>
  <c r="X509" i="34"/>
  <c r="X250" i="56" s="1"/>
  <c r="F509" i="34"/>
  <c r="AF503" i="34"/>
  <c r="AE503" i="34"/>
  <c r="AD503" i="34"/>
  <c r="X503" i="34"/>
  <c r="X244" i="56" s="1"/>
  <c r="F503" i="34"/>
  <c r="AF502" i="34"/>
  <c r="AE502" i="34"/>
  <c r="AD502" i="34"/>
  <c r="X502" i="34"/>
  <c r="X243" i="56" s="1"/>
  <c r="F502" i="34"/>
  <c r="AF501" i="34"/>
  <c r="AE501" i="34"/>
  <c r="AD501" i="34"/>
  <c r="X501" i="34"/>
  <c r="X242" i="56" s="1"/>
  <c r="F501" i="34"/>
  <c r="AF500" i="34"/>
  <c r="AE500" i="34"/>
  <c r="AD500" i="34"/>
  <c r="X500" i="34"/>
  <c r="X241" i="56" s="1"/>
  <c r="F500" i="34"/>
  <c r="AF495" i="34"/>
  <c r="AE495" i="34"/>
  <c r="AD495" i="34"/>
  <c r="X495" i="34"/>
  <c r="X236" i="56" s="1"/>
  <c r="F495" i="34"/>
  <c r="AF494" i="34"/>
  <c r="AE494" i="34"/>
  <c r="AD494" i="34"/>
  <c r="X494" i="34"/>
  <c r="X235" i="56" s="1"/>
  <c r="F494" i="34"/>
  <c r="AF493" i="34"/>
  <c r="AE493" i="34"/>
  <c r="AD493" i="34"/>
  <c r="X493" i="34"/>
  <c r="X234" i="56" s="1"/>
  <c r="F493" i="34"/>
  <c r="AF490" i="34"/>
  <c r="AE490" i="34"/>
  <c r="AD490" i="34"/>
  <c r="X490" i="34"/>
  <c r="X231" i="56" s="1"/>
  <c r="F490" i="34"/>
  <c r="AF489" i="34"/>
  <c r="AE489" i="34"/>
  <c r="AD489" i="34"/>
  <c r="X489" i="34"/>
  <c r="X230" i="56" s="1"/>
  <c r="F489" i="34"/>
  <c r="AF484" i="34"/>
  <c r="AE484" i="34"/>
  <c r="AD484" i="34"/>
  <c r="X484" i="34"/>
  <c r="X225" i="56" s="1"/>
  <c r="F484" i="34"/>
  <c r="AF483" i="34"/>
  <c r="AE483" i="34"/>
  <c r="AD483" i="34"/>
  <c r="X483" i="34"/>
  <c r="X224" i="56" s="1"/>
  <c r="F483" i="34"/>
  <c r="AF482" i="34"/>
  <c r="AE482" i="34"/>
  <c r="AD482" i="34"/>
  <c r="X482" i="34"/>
  <c r="X223" i="56" s="1"/>
  <c r="F482" i="34"/>
  <c r="AF481" i="34"/>
  <c r="AE481" i="34"/>
  <c r="AD481" i="34"/>
  <c r="X481" i="34"/>
  <c r="X222" i="56" s="1"/>
  <c r="F481" i="34"/>
  <c r="AF477" i="34"/>
  <c r="AE477" i="34"/>
  <c r="AD477" i="34"/>
  <c r="X477" i="34"/>
  <c r="X218" i="56" s="1"/>
  <c r="F477" i="34"/>
  <c r="AF476" i="34"/>
  <c r="AE476" i="34"/>
  <c r="AD476" i="34"/>
  <c r="X476" i="34"/>
  <c r="X217" i="56" s="1"/>
  <c r="F476" i="34"/>
  <c r="AF475" i="34"/>
  <c r="AE475" i="34"/>
  <c r="AD475" i="34"/>
  <c r="X475" i="34"/>
  <c r="X216" i="56" s="1"/>
  <c r="F475" i="34"/>
  <c r="AF473" i="34"/>
  <c r="AE473" i="34"/>
  <c r="AD473" i="34"/>
  <c r="X473" i="34"/>
  <c r="X214" i="56" s="1"/>
  <c r="F473" i="34"/>
  <c r="AF472" i="34"/>
  <c r="AE472" i="34"/>
  <c r="AD472" i="34"/>
  <c r="X472" i="34"/>
  <c r="X213" i="56" s="1"/>
  <c r="F472" i="34"/>
  <c r="AF471" i="34"/>
  <c r="AE471" i="34"/>
  <c r="AD471" i="34"/>
  <c r="X471" i="34"/>
  <c r="X212" i="56" s="1"/>
  <c r="F471" i="34"/>
  <c r="AF467" i="34"/>
  <c r="AE467" i="34"/>
  <c r="AD467" i="34"/>
  <c r="X467" i="34"/>
  <c r="X208" i="56" s="1"/>
  <c r="F467" i="34"/>
  <c r="AF466" i="34"/>
  <c r="AE466" i="34"/>
  <c r="AD466" i="34"/>
  <c r="X466" i="34"/>
  <c r="X207" i="56" s="1"/>
  <c r="F466" i="34"/>
  <c r="AF464" i="34"/>
  <c r="AE464" i="34"/>
  <c r="AD464" i="34"/>
  <c r="X464" i="34"/>
  <c r="X205" i="56" s="1"/>
  <c r="F464" i="34"/>
  <c r="AF463" i="34"/>
  <c r="AE463" i="34"/>
  <c r="AD463" i="34"/>
  <c r="X463" i="34"/>
  <c r="X204" i="56" s="1"/>
  <c r="F463" i="34"/>
  <c r="AF462" i="34"/>
  <c r="AE462" i="34"/>
  <c r="AD462" i="34"/>
  <c r="X462" i="34"/>
  <c r="X203" i="56" s="1"/>
  <c r="F462" i="34"/>
  <c r="AF461" i="34"/>
  <c r="AE461" i="34"/>
  <c r="AD461" i="34"/>
  <c r="X461" i="34"/>
  <c r="X202" i="56" s="1"/>
  <c r="F461" i="34"/>
  <c r="AF460" i="34"/>
  <c r="AE460" i="34"/>
  <c r="AD460" i="34"/>
  <c r="X460" i="34"/>
  <c r="X201" i="56" s="1"/>
  <c r="F460" i="34"/>
  <c r="AF459" i="34"/>
  <c r="AE459" i="34"/>
  <c r="AD459" i="34"/>
  <c r="X459" i="34"/>
  <c r="X200" i="56" s="1"/>
  <c r="F459" i="34"/>
  <c r="AF457" i="34"/>
  <c r="AE457" i="34"/>
  <c r="AD457" i="34"/>
  <c r="X457" i="34"/>
  <c r="X198" i="56" s="1"/>
  <c r="F457" i="34"/>
  <c r="AF456" i="34"/>
  <c r="AE456" i="34"/>
  <c r="AD456" i="34"/>
  <c r="X456" i="34"/>
  <c r="X197" i="56" s="1"/>
  <c r="F456" i="34"/>
  <c r="AF454" i="34"/>
  <c r="AE454" i="34"/>
  <c r="AD454" i="34"/>
  <c r="X454" i="34"/>
  <c r="X195" i="56" s="1"/>
  <c r="F454" i="34"/>
  <c r="AF453" i="34"/>
  <c r="AE453" i="34"/>
  <c r="AD453" i="34"/>
  <c r="X453" i="34"/>
  <c r="X194" i="56" s="1"/>
  <c r="F453" i="34"/>
  <c r="AF449" i="34"/>
  <c r="AE449" i="34"/>
  <c r="AD449" i="34"/>
  <c r="X449" i="34"/>
  <c r="X190" i="56" s="1"/>
  <c r="F449" i="34"/>
  <c r="AF448" i="34"/>
  <c r="AE448" i="34"/>
  <c r="AD448" i="34"/>
  <c r="X448" i="34"/>
  <c r="X189" i="56" s="1"/>
  <c r="F448" i="34"/>
  <c r="AF447" i="34"/>
  <c r="AE447" i="34"/>
  <c r="AD447" i="34"/>
  <c r="X447" i="34"/>
  <c r="X188" i="56" s="1"/>
  <c r="F447" i="34"/>
  <c r="AF445" i="34"/>
  <c r="AE445" i="34"/>
  <c r="AD445" i="34"/>
  <c r="X445" i="34"/>
  <c r="X186" i="56" s="1"/>
  <c r="F445" i="34"/>
  <c r="AF444" i="34"/>
  <c r="AE444" i="34"/>
  <c r="AD444" i="34"/>
  <c r="X444" i="34"/>
  <c r="X185" i="56" s="1"/>
  <c r="F444" i="34"/>
  <c r="AF443" i="34"/>
  <c r="AE443" i="34"/>
  <c r="AD443" i="34"/>
  <c r="X443" i="34"/>
  <c r="X184" i="56" s="1"/>
  <c r="F443" i="34"/>
  <c r="AF441" i="34"/>
  <c r="AE441" i="34"/>
  <c r="AD441" i="34"/>
  <c r="X441" i="34"/>
  <c r="X182" i="56" s="1"/>
  <c r="F441" i="34"/>
  <c r="AF440" i="34"/>
  <c r="AE440" i="34"/>
  <c r="AD440" i="34"/>
  <c r="X440" i="34"/>
  <c r="X181" i="56" s="1"/>
  <c r="F440" i="34"/>
  <c r="AF439" i="34"/>
  <c r="AE439" i="34"/>
  <c r="AD439" i="34"/>
  <c r="X439" i="34"/>
  <c r="X180" i="56" s="1"/>
  <c r="F439" i="34"/>
  <c r="AF437" i="34"/>
  <c r="AE437" i="34"/>
  <c r="AD437" i="34"/>
  <c r="X437" i="34"/>
  <c r="X178" i="56" s="1"/>
  <c r="F437" i="34"/>
  <c r="AF436" i="34"/>
  <c r="AE436" i="34"/>
  <c r="AD436" i="34"/>
  <c r="X436" i="34"/>
  <c r="X177" i="56" s="1"/>
  <c r="F436" i="34"/>
  <c r="AF431" i="34"/>
  <c r="AE431" i="34"/>
  <c r="AD431" i="34"/>
  <c r="X431" i="34"/>
  <c r="X172" i="56" s="1"/>
  <c r="F431" i="34"/>
  <c r="AF430" i="34"/>
  <c r="AE430" i="34"/>
  <c r="AD430" i="34"/>
  <c r="X430" i="34"/>
  <c r="X171" i="56" s="1"/>
  <c r="F430" i="34"/>
  <c r="AF429" i="34"/>
  <c r="AE429" i="34"/>
  <c r="AD429" i="34"/>
  <c r="X429" i="34"/>
  <c r="X170" i="56" s="1"/>
  <c r="F429" i="34"/>
  <c r="AF426" i="34"/>
  <c r="AE426" i="34"/>
  <c r="AD426" i="34"/>
  <c r="X426" i="34"/>
  <c r="X167" i="56" s="1"/>
  <c r="F426" i="34"/>
  <c r="AF425" i="34"/>
  <c r="AE425" i="34"/>
  <c r="AD425" i="34"/>
  <c r="X425" i="34"/>
  <c r="X166" i="56" s="1"/>
  <c r="F425" i="34"/>
  <c r="AF424" i="34"/>
  <c r="AE424" i="34"/>
  <c r="AD424" i="34"/>
  <c r="X424" i="34"/>
  <c r="X165" i="56" s="1"/>
  <c r="F424" i="34"/>
  <c r="AF423" i="34"/>
  <c r="AE423" i="34"/>
  <c r="AD423" i="34"/>
  <c r="X423" i="34"/>
  <c r="X164" i="56" s="1"/>
  <c r="F423" i="34"/>
  <c r="AF421" i="34"/>
  <c r="AE421" i="34"/>
  <c r="AD421" i="34"/>
  <c r="X421" i="34"/>
  <c r="X162" i="56" s="1"/>
  <c r="F421" i="34"/>
  <c r="AF420" i="34"/>
  <c r="AE420" i="34"/>
  <c r="AD420" i="34"/>
  <c r="X420" i="34"/>
  <c r="X161" i="56" s="1"/>
  <c r="F420" i="34"/>
  <c r="AF418" i="34"/>
  <c r="AE418" i="34"/>
  <c r="AD418" i="34"/>
  <c r="X418" i="34"/>
  <c r="X159" i="56" s="1"/>
  <c r="F418" i="34"/>
  <c r="AF417" i="34"/>
  <c r="AE417" i="34"/>
  <c r="AD417" i="34"/>
  <c r="X417" i="34"/>
  <c r="X158" i="56" s="1"/>
  <c r="F417" i="34"/>
  <c r="AF416" i="34"/>
  <c r="AE416" i="34"/>
  <c r="AD416" i="34"/>
  <c r="X416" i="34"/>
  <c r="X157" i="56" s="1"/>
  <c r="F416" i="34"/>
  <c r="AF415" i="34"/>
  <c r="AE415" i="34"/>
  <c r="AD415" i="34"/>
  <c r="X415" i="34"/>
  <c r="X156" i="56" s="1"/>
  <c r="F415" i="34"/>
  <c r="AF414" i="34"/>
  <c r="AE414" i="34"/>
  <c r="AD414" i="34"/>
  <c r="X414" i="34"/>
  <c r="X155" i="56" s="1"/>
  <c r="F414" i="34"/>
  <c r="AF409" i="34"/>
  <c r="AE409" i="34"/>
  <c r="AD409" i="34"/>
  <c r="X409" i="34"/>
  <c r="X150" i="56" s="1"/>
  <c r="F409" i="34"/>
  <c r="AF408" i="34"/>
  <c r="AE408" i="34"/>
  <c r="AD408" i="34"/>
  <c r="X408" i="34"/>
  <c r="X149" i="56" s="1"/>
  <c r="F408" i="34"/>
  <c r="AF407" i="34"/>
  <c r="AE407" i="34"/>
  <c r="AD407" i="34"/>
  <c r="X407" i="34"/>
  <c r="X148" i="56" s="1"/>
  <c r="F407" i="34"/>
  <c r="AF405" i="34"/>
  <c r="AE405" i="34"/>
  <c r="AD405" i="34"/>
  <c r="X405" i="34"/>
  <c r="X146" i="56" s="1"/>
  <c r="F405" i="34"/>
  <c r="AF404" i="34"/>
  <c r="AE404" i="34"/>
  <c r="AD404" i="34"/>
  <c r="X404" i="34"/>
  <c r="X145" i="56" s="1"/>
  <c r="F404" i="34"/>
  <c r="AF403" i="34"/>
  <c r="AE403" i="34"/>
  <c r="AD403" i="34"/>
  <c r="X403" i="34"/>
  <c r="X144" i="56" s="1"/>
  <c r="F403" i="34"/>
  <c r="AF402" i="34"/>
  <c r="AE402" i="34"/>
  <c r="AD402" i="34"/>
  <c r="X402" i="34"/>
  <c r="X143" i="56" s="1"/>
  <c r="F402" i="34"/>
  <c r="AF401" i="34"/>
  <c r="AE401" i="34"/>
  <c r="AD401" i="34"/>
  <c r="X401" i="34"/>
  <c r="X142" i="56" s="1"/>
  <c r="F401" i="34"/>
  <c r="AF400" i="34"/>
  <c r="AE400" i="34"/>
  <c r="AD400" i="34"/>
  <c r="X400" i="34"/>
  <c r="X141" i="56" s="1"/>
  <c r="F400" i="34"/>
  <c r="AF399" i="34"/>
  <c r="AE399" i="34"/>
  <c r="AD399" i="34"/>
  <c r="X399" i="34"/>
  <c r="X140" i="56" s="1"/>
  <c r="F399" i="34"/>
  <c r="AF398" i="34"/>
  <c r="AE398" i="34"/>
  <c r="AD398" i="34"/>
  <c r="X398" i="34"/>
  <c r="X139" i="56" s="1"/>
  <c r="F398" i="34"/>
  <c r="AF397" i="34"/>
  <c r="AE397" i="34"/>
  <c r="AD397" i="34"/>
  <c r="X397" i="34"/>
  <c r="X138" i="56" s="1"/>
  <c r="F397" i="34"/>
  <c r="AF395" i="34"/>
  <c r="AE395" i="34"/>
  <c r="AD395" i="34"/>
  <c r="X395" i="34"/>
  <c r="X136" i="56" s="1"/>
  <c r="F395" i="34"/>
  <c r="AF394" i="34"/>
  <c r="AE394" i="34"/>
  <c r="AD394" i="34"/>
  <c r="X394" i="34"/>
  <c r="X135" i="56" s="1"/>
  <c r="F394" i="34"/>
  <c r="AF393" i="34"/>
  <c r="AE393" i="34"/>
  <c r="AD393" i="34"/>
  <c r="X393" i="34"/>
  <c r="X134" i="56" s="1"/>
  <c r="F393" i="34"/>
  <c r="AF391" i="34"/>
  <c r="AE391" i="34"/>
  <c r="AD391" i="34"/>
  <c r="X391" i="34"/>
  <c r="X132" i="56" s="1"/>
  <c r="F391" i="34"/>
  <c r="AF390" i="34"/>
  <c r="AE390" i="34"/>
  <c r="AD390" i="34"/>
  <c r="X390" i="34"/>
  <c r="X131" i="56" s="1"/>
  <c r="F390" i="34"/>
  <c r="AF389" i="34"/>
  <c r="AE389" i="34"/>
  <c r="AD389" i="34"/>
  <c r="X389" i="34"/>
  <c r="X130" i="56" s="1"/>
  <c r="F389" i="34"/>
  <c r="AF387" i="34"/>
  <c r="AE387" i="34"/>
  <c r="AD387" i="34"/>
  <c r="X387" i="34"/>
  <c r="X128" i="56" s="1"/>
  <c r="F387" i="34"/>
  <c r="AF386" i="34"/>
  <c r="AE386" i="34"/>
  <c r="AD386" i="34"/>
  <c r="X386" i="34"/>
  <c r="X127" i="56" s="1"/>
  <c r="F386" i="34"/>
  <c r="AF385" i="34"/>
  <c r="AE385" i="34"/>
  <c r="AD385" i="34"/>
  <c r="X385" i="34"/>
  <c r="X126" i="56" s="1"/>
  <c r="F385" i="34"/>
  <c r="AF382" i="34"/>
  <c r="AE382" i="34"/>
  <c r="AD382" i="34"/>
  <c r="X382" i="34"/>
  <c r="X123" i="56" s="1"/>
  <c r="F382" i="34"/>
  <c r="AF381" i="34"/>
  <c r="AE381" i="34"/>
  <c r="AD381" i="34"/>
  <c r="X381" i="34"/>
  <c r="X122" i="56" s="1"/>
  <c r="F381" i="34"/>
  <c r="AF379" i="34"/>
  <c r="AE379" i="34"/>
  <c r="AD379" i="34"/>
  <c r="X379" i="34"/>
  <c r="X120" i="56" s="1"/>
  <c r="F379" i="34"/>
  <c r="AF378" i="34"/>
  <c r="AE378" i="34"/>
  <c r="AD378" i="34"/>
  <c r="X378" i="34"/>
  <c r="X119" i="56" s="1"/>
  <c r="F378" i="34"/>
  <c r="AF377" i="34"/>
  <c r="AE377" i="34"/>
  <c r="AD377" i="34"/>
  <c r="X377" i="34"/>
  <c r="X118" i="56" s="1"/>
  <c r="F377" i="34"/>
  <c r="AF376" i="34"/>
  <c r="AE376" i="34"/>
  <c r="AD376" i="34"/>
  <c r="X376" i="34"/>
  <c r="X117" i="56" s="1"/>
  <c r="F376" i="34"/>
  <c r="AF375" i="34"/>
  <c r="AE375" i="34"/>
  <c r="AD375" i="34"/>
  <c r="X375" i="34"/>
  <c r="X116" i="56" s="1"/>
  <c r="F375" i="34"/>
  <c r="AF369" i="34"/>
  <c r="AE369" i="34"/>
  <c r="AD369" i="34"/>
  <c r="X369" i="34"/>
  <c r="X110" i="56" s="1"/>
  <c r="F369" i="34"/>
  <c r="AF368" i="34"/>
  <c r="AE368" i="34"/>
  <c r="AD368" i="34"/>
  <c r="X368" i="34"/>
  <c r="X109" i="56" s="1"/>
  <c r="F368" i="34"/>
  <c r="AF367" i="34"/>
  <c r="AE367" i="34"/>
  <c r="AD367" i="34"/>
  <c r="X367" i="34"/>
  <c r="X108" i="56" s="1"/>
  <c r="F367" i="34"/>
  <c r="AF366" i="34"/>
  <c r="AE366" i="34"/>
  <c r="AD366" i="34"/>
  <c r="X366" i="34"/>
  <c r="X107" i="56" s="1"/>
  <c r="F366" i="34"/>
  <c r="AF365" i="34"/>
  <c r="AE365" i="34"/>
  <c r="AD365" i="34"/>
  <c r="X365" i="34"/>
  <c r="X106" i="56" s="1"/>
  <c r="F365" i="34"/>
  <c r="AF364" i="34"/>
  <c r="AE364" i="34"/>
  <c r="AD364" i="34"/>
  <c r="X364" i="34"/>
  <c r="X105" i="56" s="1"/>
  <c r="F364" i="34"/>
  <c r="AF363" i="34"/>
  <c r="AE363" i="34"/>
  <c r="AD363" i="34"/>
  <c r="X363" i="34"/>
  <c r="X104" i="56" s="1"/>
  <c r="F363" i="34"/>
  <c r="AF361" i="34"/>
  <c r="AE361" i="34"/>
  <c r="AD361" i="34"/>
  <c r="X361" i="34"/>
  <c r="X102" i="56" s="1"/>
  <c r="F361" i="34"/>
  <c r="AF360" i="34"/>
  <c r="AE360" i="34"/>
  <c r="AD360" i="34"/>
  <c r="X360" i="34"/>
  <c r="X101" i="56" s="1"/>
  <c r="F360" i="34"/>
  <c r="AF359" i="34"/>
  <c r="AE359" i="34"/>
  <c r="AD359" i="34"/>
  <c r="X359" i="34"/>
  <c r="X100" i="56" s="1"/>
  <c r="F359" i="34"/>
  <c r="AF356" i="34"/>
  <c r="AE356" i="34"/>
  <c r="AD356" i="34"/>
  <c r="X356" i="34"/>
  <c r="X97" i="56" s="1"/>
  <c r="F356" i="34"/>
  <c r="AF355" i="34"/>
  <c r="AE355" i="34"/>
  <c r="AD355" i="34"/>
  <c r="X355" i="34"/>
  <c r="X96" i="56" s="1"/>
  <c r="F355" i="34"/>
  <c r="AF353" i="34"/>
  <c r="AE353" i="34"/>
  <c r="AD353" i="34"/>
  <c r="X353" i="34"/>
  <c r="X94" i="56" s="1"/>
  <c r="F353" i="34"/>
  <c r="AF352" i="34"/>
  <c r="AE352" i="34"/>
  <c r="AD352" i="34"/>
  <c r="X352" i="34"/>
  <c r="X93" i="56" s="1"/>
  <c r="F352" i="34"/>
  <c r="AF349" i="34"/>
  <c r="AE349" i="34"/>
  <c r="AD349" i="34"/>
  <c r="X349" i="34"/>
  <c r="X90" i="56" s="1"/>
  <c r="F349" i="34"/>
  <c r="AF348" i="34"/>
  <c r="AE348" i="34"/>
  <c r="AD348" i="34"/>
  <c r="X348" i="34"/>
  <c r="X89" i="56" s="1"/>
  <c r="F348" i="34"/>
  <c r="AF344" i="34"/>
  <c r="AE344" i="34"/>
  <c r="AD344" i="34"/>
  <c r="X344" i="34"/>
  <c r="X85" i="56" s="1"/>
  <c r="F344" i="34"/>
  <c r="AF343" i="34"/>
  <c r="AE343" i="34"/>
  <c r="AD343" i="34"/>
  <c r="X343" i="34"/>
  <c r="X84" i="56" s="1"/>
  <c r="F343" i="34"/>
  <c r="AF342" i="34"/>
  <c r="AE342" i="34"/>
  <c r="AD342" i="34"/>
  <c r="X342" i="34"/>
  <c r="X83" i="56" s="1"/>
  <c r="F342" i="34"/>
  <c r="AF341" i="34"/>
  <c r="AE341" i="34"/>
  <c r="AD341" i="34"/>
  <c r="X341" i="34"/>
  <c r="X82" i="56" s="1"/>
  <c r="F341" i="34"/>
  <c r="AF339" i="34"/>
  <c r="AE339" i="34"/>
  <c r="AD339" i="34"/>
  <c r="X339" i="34"/>
  <c r="X80" i="56" s="1"/>
  <c r="F339" i="34"/>
  <c r="AF338" i="34"/>
  <c r="AE338" i="34"/>
  <c r="AD338" i="34"/>
  <c r="X338" i="34"/>
  <c r="X79" i="56" s="1"/>
  <c r="F338" i="34"/>
  <c r="AF337" i="34"/>
  <c r="AE337" i="34"/>
  <c r="AD337" i="34"/>
  <c r="X337" i="34"/>
  <c r="X78" i="56" s="1"/>
  <c r="F337" i="34"/>
  <c r="AF336" i="34"/>
  <c r="AE336" i="34"/>
  <c r="AD336" i="34"/>
  <c r="X336" i="34"/>
  <c r="X77" i="56" s="1"/>
  <c r="F336" i="34"/>
  <c r="AF333" i="34"/>
  <c r="AE333" i="34"/>
  <c r="AD333" i="34"/>
  <c r="X333" i="34"/>
  <c r="X74" i="56" s="1"/>
  <c r="F333" i="34"/>
  <c r="AF332" i="34"/>
  <c r="AE332" i="34"/>
  <c r="AD332" i="34"/>
  <c r="X332" i="34"/>
  <c r="X73" i="56" s="1"/>
  <c r="F332" i="34"/>
  <c r="AF331" i="34"/>
  <c r="AE331" i="34"/>
  <c r="AD331" i="34"/>
  <c r="X331" i="34"/>
  <c r="X72" i="56" s="1"/>
  <c r="F331" i="34"/>
  <c r="AF330" i="34"/>
  <c r="AE330" i="34"/>
  <c r="AD330" i="34"/>
  <c r="X330" i="34"/>
  <c r="X71" i="56" s="1"/>
  <c r="F330" i="34"/>
  <c r="AF329" i="34"/>
  <c r="AE329" i="34"/>
  <c r="AD329" i="34"/>
  <c r="X329" i="34"/>
  <c r="X70" i="56" s="1"/>
  <c r="F329" i="34"/>
  <c r="AF326" i="34"/>
  <c r="AE326" i="34"/>
  <c r="AD326" i="34"/>
  <c r="X326" i="34"/>
  <c r="X67" i="56" s="1"/>
  <c r="F326" i="34"/>
  <c r="AF325" i="34"/>
  <c r="AE325" i="34"/>
  <c r="AD325" i="34"/>
  <c r="X325" i="34"/>
  <c r="X66" i="56" s="1"/>
  <c r="F325" i="34"/>
  <c r="AF324" i="34"/>
  <c r="AE324" i="34"/>
  <c r="AD324" i="34"/>
  <c r="X324" i="34"/>
  <c r="X65" i="56" s="1"/>
  <c r="F324" i="34"/>
  <c r="AF323" i="34"/>
  <c r="AE323" i="34"/>
  <c r="AD323" i="34"/>
  <c r="X323" i="34"/>
  <c r="X64" i="56" s="1"/>
  <c r="F323" i="34"/>
  <c r="AF318" i="34"/>
  <c r="AE318" i="34"/>
  <c r="AD318" i="34"/>
  <c r="X318" i="34"/>
  <c r="X59" i="56" s="1"/>
  <c r="F318" i="34"/>
  <c r="AF317" i="34"/>
  <c r="AE317" i="34"/>
  <c r="AD317" i="34"/>
  <c r="X317" i="34"/>
  <c r="X58" i="56" s="1"/>
  <c r="F317" i="34"/>
  <c r="AF316" i="34"/>
  <c r="AE316" i="34"/>
  <c r="AD316" i="34"/>
  <c r="X316" i="34"/>
  <c r="X57" i="56" s="1"/>
  <c r="F316" i="34"/>
  <c r="AF315" i="34"/>
  <c r="AE315" i="34"/>
  <c r="AD315" i="34"/>
  <c r="X315" i="34"/>
  <c r="X56" i="56" s="1"/>
  <c r="F315" i="34"/>
  <c r="AF314" i="34"/>
  <c r="AE314" i="34"/>
  <c r="AD314" i="34"/>
  <c r="X314" i="34"/>
  <c r="X55" i="56" s="1"/>
  <c r="F314" i="34"/>
  <c r="AF311" i="34"/>
  <c r="AE311" i="34"/>
  <c r="AD311" i="34"/>
  <c r="X311" i="34"/>
  <c r="X52" i="56" s="1"/>
  <c r="F311" i="34"/>
  <c r="AF310" i="34"/>
  <c r="AE310" i="34"/>
  <c r="AD310" i="34"/>
  <c r="X310" i="34"/>
  <c r="X51" i="56" s="1"/>
  <c r="F310" i="34"/>
  <c r="AF305" i="34"/>
  <c r="AE305" i="34"/>
  <c r="AD305" i="34"/>
  <c r="X305" i="34"/>
  <c r="X46" i="56" s="1"/>
  <c r="F305" i="34"/>
  <c r="AF304" i="34"/>
  <c r="AE304" i="34"/>
  <c r="AD304" i="34"/>
  <c r="X304" i="34"/>
  <c r="X45" i="56" s="1"/>
  <c r="F304" i="34"/>
  <c r="AF301" i="34"/>
  <c r="AE301" i="34"/>
  <c r="AD301" i="34"/>
  <c r="X301" i="34"/>
  <c r="X42" i="56" s="1"/>
  <c r="F301" i="34"/>
  <c r="AF300" i="34"/>
  <c r="AE300" i="34"/>
  <c r="AD300" i="34"/>
  <c r="X300" i="34"/>
  <c r="X41" i="56" s="1"/>
  <c r="F300" i="34"/>
  <c r="AF297" i="34"/>
  <c r="AE297" i="34"/>
  <c r="AD297" i="34"/>
  <c r="X297" i="34"/>
  <c r="X38" i="56" s="1"/>
  <c r="F297" i="34"/>
  <c r="AF296" i="34"/>
  <c r="AE296" i="34"/>
  <c r="AD296" i="34"/>
  <c r="X296" i="34"/>
  <c r="X37" i="56" s="1"/>
  <c r="F296" i="34"/>
  <c r="AF293" i="34"/>
  <c r="AE293" i="34"/>
  <c r="AD293" i="34"/>
  <c r="X293" i="34"/>
  <c r="X34" i="56" s="1"/>
  <c r="F293" i="34"/>
  <c r="AF292" i="34"/>
  <c r="AE292" i="34"/>
  <c r="AD292" i="34"/>
  <c r="X292" i="34"/>
  <c r="X33" i="56" s="1"/>
  <c r="F292" i="34"/>
  <c r="AF286" i="34"/>
  <c r="AE286" i="34"/>
  <c r="AD286" i="34"/>
  <c r="X286" i="34"/>
  <c r="X27" i="56" s="1"/>
  <c r="F286" i="34"/>
  <c r="AF285" i="34"/>
  <c r="AE285" i="34"/>
  <c r="AD285" i="34"/>
  <c r="X285" i="34"/>
  <c r="X26" i="56" s="1"/>
  <c r="F285" i="34"/>
  <c r="AF283" i="34"/>
  <c r="AE283" i="34"/>
  <c r="AD283" i="34"/>
  <c r="X283" i="34"/>
  <c r="X24" i="56" s="1"/>
  <c r="F283" i="34"/>
  <c r="AF282" i="34"/>
  <c r="AE282" i="34"/>
  <c r="AD282" i="34"/>
  <c r="X282" i="34"/>
  <c r="X23" i="56" s="1"/>
  <c r="F282" i="34"/>
  <c r="AF281" i="34"/>
  <c r="AE281" i="34"/>
  <c r="AD281" i="34"/>
  <c r="X281" i="34"/>
  <c r="X22" i="56" s="1"/>
  <c r="F281" i="34"/>
  <c r="AF278" i="34"/>
  <c r="AE278" i="34"/>
  <c r="AD278" i="34"/>
  <c r="X278" i="34"/>
  <c r="X19" i="56" s="1"/>
  <c r="F278" i="34"/>
  <c r="AF277" i="34"/>
  <c r="AE277" i="34"/>
  <c r="AD277" i="34"/>
  <c r="X277" i="34"/>
  <c r="X18" i="56" s="1"/>
  <c r="F277" i="34"/>
  <c r="AF276" i="34"/>
  <c r="AE276" i="34"/>
  <c r="AD276" i="34"/>
  <c r="X276" i="34"/>
  <c r="X17" i="56" s="1"/>
  <c r="F276" i="34"/>
  <c r="AF275" i="34"/>
  <c r="AE275" i="34"/>
  <c r="AD275" i="34"/>
  <c r="X275" i="34"/>
  <c r="X16" i="56" s="1"/>
  <c r="F275" i="34"/>
  <c r="AF274" i="34"/>
  <c r="AE274" i="34"/>
  <c r="AD274" i="34"/>
  <c r="X274" i="34"/>
  <c r="X15" i="56" s="1"/>
  <c r="F274" i="34"/>
  <c r="AF272" i="34"/>
  <c r="AE272" i="34"/>
  <c r="AD272" i="34"/>
  <c r="X272" i="34"/>
  <c r="X13" i="56" s="1"/>
  <c r="F272" i="34"/>
  <c r="AF271" i="34"/>
  <c r="AE271" i="34"/>
  <c r="AD271" i="34"/>
  <c r="X271" i="34"/>
  <c r="X12" i="56" s="1"/>
  <c r="F271" i="34"/>
  <c r="AF270" i="34"/>
  <c r="AE270" i="34"/>
  <c r="AD270" i="34"/>
  <c r="X270" i="34"/>
  <c r="F270" i="34"/>
  <c r="AF261" i="34"/>
  <c r="AE261" i="34"/>
  <c r="AD261" i="34"/>
  <c r="X261" i="34"/>
  <c r="X260" i="35" s="1"/>
  <c r="F261" i="34"/>
  <c r="AF260" i="34"/>
  <c r="AE260" i="34"/>
  <c r="AD260" i="34"/>
  <c r="X260" i="34"/>
  <c r="X259" i="35" s="1"/>
  <c r="F260" i="34"/>
  <c r="AF257" i="34"/>
  <c r="AE257" i="34"/>
  <c r="AD257" i="34"/>
  <c r="X257" i="34"/>
  <c r="X256" i="35" s="1"/>
  <c r="F257" i="34"/>
  <c r="AF256" i="34"/>
  <c r="AE256" i="34"/>
  <c r="AD256" i="34"/>
  <c r="X256" i="34"/>
  <c r="X255" i="35" s="1"/>
  <c r="F256" i="34"/>
  <c r="AF255" i="34"/>
  <c r="AE255" i="34"/>
  <c r="AD255" i="34"/>
  <c r="X255" i="34"/>
  <c r="X254" i="35" s="1"/>
  <c r="F255" i="34"/>
  <c r="AF254" i="34"/>
  <c r="AE254" i="34"/>
  <c r="AD254" i="34"/>
  <c r="X254" i="34"/>
  <c r="X253" i="35" s="1"/>
  <c r="F254" i="34"/>
  <c r="AF253" i="34"/>
  <c r="AE253" i="34"/>
  <c r="AD253" i="34"/>
  <c r="X253" i="34"/>
  <c r="X252" i="35" s="1"/>
  <c r="F253" i="34"/>
  <c r="AF252" i="34"/>
  <c r="AE252" i="34"/>
  <c r="AD252" i="34"/>
  <c r="X252" i="34"/>
  <c r="X251" i="35" s="1"/>
  <c r="F252" i="34"/>
  <c r="AF250" i="34"/>
  <c r="AE250" i="34"/>
  <c r="AD250" i="34"/>
  <c r="X250" i="34"/>
  <c r="X249" i="35" s="1"/>
  <c r="F250" i="34"/>
  <c r="AF249" i="34"/>
  <c r="AE249" i="34"/>
  <c r="AD249" i="34"/>
  <c r="X249" i="34"/>
  <c r="X248" i="35" s="1"/>
  <c r="F249" i="34"/>
  <c r="AF248" i="34"/>
  <c r="AE248" i="34"/>
  <c r="AD248" i="34"/>
  <c r="X248" i="34"/>
  <c r="X247" i="35" s="1"/>
  <c r="F248" i="34"/>
  <c r="AF247" i="34"/>
  <c r="AE247" i="34"/>
  <c r="AD247" i="34"/>
  <c r="X247" i="34"/>
  <c r="X246" i="35" s="1"/>
  <c r="F247" i="34"/>
  <c r="AF246" i="34"/>
  <c r="AE246" i="34"/>
  <c r="AD246" i="34"/>
  <c r="X246" i="34"/>
  <c r="X245" i="35" s="1"/>
  <c r="F246" i="34"/>
  <c r="AF245" i="34"/>
  <c r="AE245" i="34"/>
  <c r="AD245" i="34"/>
  <c r="X245" i="34"/>
  <c r="X244" i="35" s="1"/>
  <c r="F245" i="34"/>
  <c r="AF244" i="34"/>
  <c r="AE244" i="34"/>
  <c r="AD244" i="34"/>
  <c r="X244" i="34"/>
  <c r="X243" i="35" s="1"/>
  <c r="F244" i="34"/>
  <c r="AF243" i="34"/>
  <c r="AE243" i="34"/>
  <c r="AD243" i="34"/>
  <c r="X243" i="34"/>
  <c r="X242" i="35" s="1"/>
  <c r="F243" i="34"/>
  <c r="AF242" i="34"/>
  <c r="AE242" i="34"/>
  <c r="AD242" i="34"/>
  <c r="X242" i="34"/>
  <c r="X241" i="35" s="1"/>
  <c r="F242" i="34"/>
  <c r="AF239" i="34"/>
  <c r="AE239" i="34"/>
  <c r="AD239" i="34"/>
  <c r="X239" i="34"/>
  <c r="X238" i="35" s="1"/>
  <c r="F239" i="34"/>
  <c r="AF238" i="34"/>
  <c r="AE238" i="34"/>
  <c r="AD238" i="34"/>
  <c r="X238" i="34"/>
  <c r="X237" i="35" s="1"/>
  <c r="F238" i="34"/>
  <c r="AF237" i="34"/>
  <c r="AE237" i="34"/>
  <c r="AD237" i="34"/>
  <c r="X237" i="34"/>
  <c r="X236" i="35" s="1"/>
  <c r="F237" i="34"/>
  <c r="AF236" i="34"/>
  <c r="AE236" i="34"/>
  <c r="AD236" i="34"/>
  <c r="X236" i="34"/>
  <c r="X235" i="35" s="1"/>
  <c r="F236" i="34"/>
  <c r="AF235" i="34"/>
  <c r="AE235" i="34"/>
  <c r="AD235" i="34"/>
  <c r="X235" i="34"/>
  <c r="X234" i="35" s="1"/>
  <c r="F235" i="34"/>
  <c r="AF232" i="34"/>
  <c r="AE232" i="34"/>
  <c r="AD232" i="34"/>
  <c r="X232" i="34"/>
  <c r="X231" i="35" s="1"/>
  <c r="F232" i="34"/>
  <c r="AF231" i="34"/>
  <c r="AE231" i="34"/>
  <c r="AD231" i="34"/>
  <c r="X231" i="34"/>
  <c r="X230" i="35" s="1"/>
  <c r="F231" i="34"/>
  <c r="AF230" i="34"/>
  <c r="AE230" i="34"/>
  <c r="AD230" i="34"/>
  <c r="X230" i="34"/>
  <c r="X229" i="35" s="1"/>
  <c r="F230" i="34"/>
  <c r="AF229" i="34"/>
  <c r="AE229" i="34"/>
  <c r="AD229" i="34"/>
  <c r="X229" i="34"/>
  <c r="X228" i="35" s="1"/>
  <c r="F229" i="34"/>
  <c r="AF228" i="34"/>
  <c r="AE228" i="34"/>
  <c r="AD228" i="34"/>
  <c r="X228" i="34"/>
  <c r="X227" i="35" s="1"/>
  <c r="F228" i="34"/>
  <c r="AF222" i="34"/>
  <c r="AE222" i="34"/>
  <c r="AD222" i="34"/>
  <c r="X222" i="34"/>
  <c r="X221" i="35" s="1"/>
  <c r="F222" i="34"/>
  <c r="AF221" i="34"/>
  <c r="AE221" i="34"/>
  <c r="AD221" i="34"/>
  <c r="X221" i="34"/>
  <c r="X220" i="35" s="1"/>
  <c r="F221" i="34"/>
  <c r="AF220" i="34"/>
  <c r="AE220" i="34"/>
  <c r="AD220" i="34"/>
  <c r="X220" i="34"/>
  <c r="X219" i="35" s="1"/>
  <c r="F220" i="34"/>
  <c r="AF219" i="34"/>
  <c r="AE219" i="34"/>
  <c r="AD219" i="34"/>
  <c r="X219" i="34"/>
  <c r="X218" i="35" s="1"/>
  <c r="F219" i="34"/>
  <c r="AF218" i="34"/>
  <c r="AE218" i="34"/>
  <c r="AD218" i="34"/>
  <c r="X218" i="34"/>
  <c r="X217" i="35" s="1"/>
  <c r="F218" i="34"/>
  <c r="AF217" i="34"/>
  <c r="AE217" i="34"/>
  <c r="AD217" i="34"/>
  <c r="X217" i="34"/>
  <c r="X216" i="35" s="1"/>
  <c r="F217" i="34"/>
  <c r="AF215" i="34"/>
  <c r="AE215" i="34"/>
  <c r="AD215" i="34"/>
  <c r="X215" i="34"/>
  <c r="X214" i="35" s="1"/>
  <c r="F215" i="34"/>
  <c r="AF214" i="34"/>
  <c r="AE214" i="34"/>
  <c r="AD214" i="34"/>
  <c r="X214" i="34"/>
  <c r="X213" i="35" s="1"/>
  <c r="F214" i="34"/>
  <c r="AF213" i="34"/>
  <c r="AE213" i="34"/>
  <c r="AD213" i="34"/>
  <c r="X213" i="34"/>
  <c r="X212" i="35" s="1"/>
  <c r="F213" i="34"/>
  <c r="AF212" i="34"/>
  <c r="AE212" i="34"/>
  <c r="AD212" i="34"/>
  <c r="X212" i="34"/>
  <c r="X211" i="35" s="1"/>
  <c r="F212" i="34"/>
  <c r="AF210" i="34"/>
  <c r="AE210" i="34"/>
  <c r="AD210" i="34"/>
  <c r="X210" i="34"/>
  <c r="X209" i="35" s="1"/>
  <c r="F210" i="34"/>
  <c r="AF209" i="34"/>
  <c r="AE209" i="34"/>
  <c r="AD209" i="34"/>
  <c r="X209" i="34"/>
  <c r="X208" i="35" s="1"/>
  <c r="F209" i="34"/>
  <c r="AF208" i="34"/>
  <c r="AE208" i="34"/>
  <c r="AD208" i="34"/>
  <c r="X208" i="34"/>
  <c r="X207" i="35" s="1"/>
  <c r="F208" i="34"/>
  <c r="AF206" i="34"/>
  <c r="AE206" i="34"/>
  <c r="AD206" i="34"/>
  <c r="X206" i="34"/>
  <c r="X205" i="35" s="1"/>
  <c r="F206" i="34"/>
  <c r="AF205" i="34"/>
  <c r="AE205" i="34"/>
  <c r="AD205" i="34"/>
  <c r="X205" i="34"/>
  <c r="X204" i="35" s="1"/>
  <c r="F205" i="34"/>
  <c r="AF204" i="34"/>
  <c r="AE204" i="34"/>
  <c r="AD204" i="34"/>
  <c r="X204" i="34"/>
  <c r="X203" i="35" s="1"/>
  <c r="F204" i="34"/>
  <c r="AF200" i="34"/>
  <c r="AE200" i="34"/>
  <c r="AD200" i="34"/>
  <c r="X200" i="34"/>
  <c r="X199" i="35" s="1"/>
  <c r="F200" i="34"/>
  <c r="AF199" i="34"/>
  <c r="AE199" i="34"/>
  <c r="AD199" i="34"/>
  <c r="X199" i="34"/>
  <c r="X198" i="35" s="1"/>
  <c r="F199" i="34"/>
  <c r="AF198" i="34"/>
  <c r="AE198" i="34"/>
  <c r="AD198" i="34"/>
  <c r="X198" i="34"/>
  <c r="X197" i="35" s="1"/>
  <c r="F198" i="34"/>
  <c r="AF197" i="34"/>
  <c r="AE197" i="34"/>
  <c r="AD197" i="34"/>
  <c r="X197" i="34"/>
  <c r="X196" i="35" s="1"/>
  <c r="F197" i="34"/>
  <c r="AF196" i="34"/>
  <c r="AE196" i="34"/>
  <c r="AD196" i="34"/>
  <c r="X196" i="34"/>
  <c r="X195" i="35" s="1"/>
  <c r="F196" i="34"/>
  <c r="AF195" i="34"/>
  <c r="AE195" i="34"/>
  <c r="AD195" i="34"/>
  <c r="X195" i="34"/>
  <c r="X194" i="35" s="1"/>
  <c r="F195" i="34"/>
  <c r="AF194" i="34"/>
  <c r="AE194" i="34"/>
  <c r="AD194" i="34"/>
  <c r="X194" i="34"/>
  <c r="X193" i="35" s="1"/>
  <c r="F194" i="34"/>
  <c r="AF193" i="34"/>
  <c r="AE193" i="34"/>
  <c r="AD193" i="34"/>
  <c r="X193" i="34"/>
  <c r="X192" i="35" s="1"/>
  <c r="F193" i="34"/>
  <c r="AF192" i="34"/>
  <c r="AE192" i="34"/>
  <c r="AD192" i="34"/>
  <c r="X192" i="34"/>
  <c r="X191" i="35" s="1"/>
  <c r="F192" i="34"/>
  <c r="AF189" i="34"/>
  <c r="AE189" i="34"/>
  <c r="AD189" i="34"/>
  <c r="X189" i="34"/>
  <c r="X188" i="35" s="1"/>
  <c r="F189" i="34"/>
  <c r="AF188" i="34"/>
  <c r="AE188" i="34"/>
  <c r="AD188" i="34"/>
  <c r="X188" i="34"/>
  <c r="X187" i="35" s="1"/>
  <c r="F188" i="34"/>
  <c r="AF187" i="34"/>
  <c r="AE187" i="34"/>
  <c r="AD187" i="34"/>
  <c r="X187" i="34"/>
  <c r="X186" i="35" s="1"/>
  <c r="F187" i="34"/>
  <c r="AF186" i="34"/>
  <c r="AE186" i="34"/>
  <c r="AD186" i="34"/>
  <c r="X186" i="34"/>
  <c r="X185" i="35" s="1"/>
  <c r="F186" i="34"/>
  <c r="AF185" i="34"/>
  <c r="AE185" i="34"/>
  <c r="AD185" i="34"/>
  <c r="X185" i="34"/>
  <c r="X184" i="35" s="1"/>
  <c r="F185" i="34"/>
  <c r="AF184" i="34"/>
  <c r="AE184" i="34"/>
  <c r="AD184" i="34"/>
  <c r="X184" i="34"/>
  <c r="X183" i="35" s="1"/>
  <c r="F184" i="34"/>
  <c r="AF183" i="34"/>
  <c r="AE183" i="34"/>
  <c r="AD183" i="34"/>
  <c r="X183" i="34"/>
  <c r="X182" i="35" s="1"/>
  <c r="F183" i="34"/>
  <c r="AF180" i="34"/>
  <c r="AE180" i="34"/>
  <c r="AD180" i="34"/>
  <c r="X180" i="34"/>
  <c r="X179" i="35" s="1"/>
  <c r="F180" i="34"/>
  <c r="AF179" i="34"/>
  <c r="AE179" i="34"/>
  <c r="AD179" i="34"/>
  <c r="X179" i="34"/>
  <c r="X178" i="35" s="1"/>
  <c r="F179" i="34"/>
  <c r="AF178" i="34"/>
  <c r="AE178" i="34"/>
  <c r="AD178" i="34"/>
  <c r="X178" i="34"/>
  <c r="X177" i="35" s="1"/>
  <c r="F178" i="34"/>
  <c r="AF177" i="34"/>
  <c r="AE177" i="34"/>
  <c r="AD177" i="34"/>
  <c r="X177" i="34"/>
  <c r="X176" i="35" s="1"/>
  <c r="F177" i="34"/>
  <c r="AF174" i="34"/>
  <c r="AE174" i="34"/>
  <c r="AD174" i="34"/>
  <c r="X174" i="34"/>
  <c r="X173" i="35" s="1"/>
  <c r="F174" i="34"/>
  <c r="AF173" i="34"/>
  <c r="AE173" i="34"/>
  <c r="AD173" i="34"/>
  <c r="X173" i="34"/>
  <c r="X172" i="35" s="1"/>
  <c r="F173" i="34"/>
  <c r="AF172" i="34"/>
  <c r="AE172" i="34"/>
  <c r="AD172" i="34"/>
  <c r="X172" i="34"/>
  <c r="X171" i="35" s="1"/>
  <c r="F172" i="34"/>
  <c r="AF171" i="34"/>
  <c r="AE171" i="34"/>
  <c r="AD171" i="34"/>
  <c r="X171" i="34"/>
  <c r="X170" i="35" s="1"/>
  <c r="F171" i="34"/>
  <c r="AF170" i="34"/>
  <c r="AE170" i="34"/>
  <c r="AD170" i="34"/>
  <c r="X170" i="34"/>
  <c r="X169" i="35" s="1"/>
  <c r="F170" i="34"/>
  <c r="AF169" i="34"/>
  <c r="AE169" i="34"/>
  <c r="AD169" i="34"/>
  <c r="X169" i="34"/>
  <c r="X168" i="35" s="1"/>
  <c r="F169" i="34"/>
  <c r="AF165" i="34"/>
  <c r="AE165" i="34"/>
  <c r="AD165" i="34"/>
  <c r="X165" i="34"/>
  <c r="X164" i="35" s="1"/>
  <c r="F165" i="34"/>
  <c r="AF164" i="34"/>
  <c r="AE164" i="34"/>
  <c r="AD164" i="34"/>
  <c r="X164" i="34"/>
  <c r="X163" i="35" s="1"/>
  <c r="F164" i="34"/>
  <c r="AF163" i="34"/>
  <c r="AE163" i="34"/>
  <c r="AD163" i="34"/>
  <c r="X163" i="34"/>
  <c r="X162" i="35" s="1"/>
  <c r="F163" i="34"/>
  <c r="AF160" i="34"/>
  <c r="AE160" i="34"/>
  <c r="AD160" i="34"/>
  <c r="X160" i="34"/>
  <c r="X159" i="35" s="1"/>
  <c r="F160" i="34"/>
  <c r="AF159" i="34"/>
  <c r="AE159" i="34"/>
  <c r="AD159" i="34"/>
  <c r="X159" i="34"/>
  <c r="X158" i="35" s="1"/>
  <c r="F159" i="34"/>
  <c r="AF158" i="34"/>
  <c r="AE158" i="34"/>
  <c r="AD158" i="34"/>
  <c r="X158" i="34"/>
  <c r="X157" i="35" s="1"/>
  <c r="F158" i="34"/>
  <c r="AF157" i="34"/>
  <c r="AE157" i="34"/>
  <c r="AD157" i="34"/>
  <c r="X157" i="34"/>
  <c r="X156" i="35" s="1"/>
  <c r="F157" i="34"/>
  <c r="AF156" i="34"/>
  <c r="AE156" i="34"/>
  <c r="AD156" i="34"/>
  <c r="X156" i="34"/>
  <c r="X155" i="35" s="1"/>
  <c r="F156" i="34"/>
  <c r="AF153" i="34"/>
  <c r="AE153" i="34"/>
  <c r="AD153" i="34"/>
  <c r="X153" i="34"/>
  <c r="X152" i="35" s="1"/>
  <c r="F153" i="34"/>
  <c r="AF152" i="34"/>
  <c r="AE152" i="34"/>
  <c r="AD152" i="34"/>
  <c r="X152" i="34"/>
  <c r="X151" i="35" s="1"/>
  <c r="F152" i="34"/>
  <c r="AF151" i="34"/>
  <c r="AE151" i="34"/>
  <c r="AD151" i="34"/>
  <c r="X151" i="34"/>
  <c r="X150" i="35" s="1"/>
  <c r="F151" i="34"/>
  <c r="AF150" i="34"/>
  <c r="AE150" i="34"/>
  <c r="AD150" i="34"/>
  <c r="X150" i="34"/>
  <c r="X149" i="35" s="1"/>
  <c r="F150" i="34"/>
  <c r="AF148" i="34"/>
  <c r="AE148" i="34"/>
  <c r="AD148" i="34"/>
  <c r="X148" i="34"/>
  <c r="X147" i="35" s="1"/>
  <c r="F148" i="34"/>
  <c r="AF147" i="34"/>
  <c r="AE147" i="34"/>
  <c r="AD147" i="34"/>
  <c r="X147" i="34"/>
  <c r="X146" i="35" s="1"/>
  <c r="F147" i="34"/>
  <c r="AF145" i="34"/>
  <c r="AE145" i="34"/>
  <c r="AD145" i="34"/>
  <c r="X145" i="34"/>
  <c r="X144" i="35" s="1"/>
  <c r="F145" i="34"/>
  <c r="AF144" i="34"/>
  <c r="AE144" i="34"/>
  <c r="AD144" i="34"/>
  <c r="X144" i="34"/>
  <c r="X143" i="35" s="1"/>
  <c r="F144" i="34"/>
  <c r="AF143" i="34"/>
  <c r="AE143" i="34"/>
  <c r="AD143" i="34"/>
  <c r="X143" i="34"/>
  <c r="X142" i="35" s="1"/>
  <c r="F143" i="34"/>
  <c r="AF142" i="34"/>
  <c r="AE142" i="34"/>
  <c r="AD142" i="34"/>
  <c r="X142" i="34"/>
  <c r="X141" i="35" s="1"/>
  <c r="F142" i="34"/>
  <c r="AF140" i="34"/>
  <c r="AE140" i="34"/>
  <c r="AD140" i="34"/>
  <c r="X140" i="34"/>
  <c r="X139" i="35" s="1"/>
  <c r="F140" i="34"/>
  <c r="AF139" i="34"/>
  <c r="AE139" i="34"/>
  <c r="AD139" i="34"/>
  <c r="X139" i="34"/>
  <c r="X138" i="35" s="1"/>
  <c r="F139" i="34"/>
  <c r="AF138" i="34"/>
  <c r="AE138" i="34"/>
  <c r="AD138" i="34"/>
  <c r="X138" i="34"/>
  <c r="X137" i="35" s="1"/>
  <c r="F138" i="34"/>
  <c r="AF137" i="34"/>
  <c r="AE137" i="34"/>
  <c r="AD137" i="34"/>
  <c r="X137" i="34"/>
  <c r="X136" i="35" s="1"/>
  <c r="F137" i="34"/>
  <c r="AF136" i="34"/>
  <c r="AE136" i="34"/>
  <c r="AD136" i="34"/>
  <c r="X136" i="34"/>
  <c r="X135" i="35" s="1"/>
  <c r="F136" i="34"/>
  <c r="AF135" i="34"/>
  <c r="AE135" i="34"/>
  <c r="AD135" i="34"/>
  <c r="X135" i="34"/>
  <c r="X134" i="35" s="1"/>
  <c r="F135" i="34"/>
  <c r="AF133" i="34"/>
  <c r="AE133" i="34"/>
  <c r="AD133" i="34"/>
  <c r="X133" i="34"/>
  <c r="X132" i="35" s="1"/>
  <c r="F133" i="34"/>
  <c r="AF132" i="34"/>
  <c r="AE132" i="34"/>
  <c r="AD132" i="34"/>
  <c r="X132" i="34"/>
  <c r="X131" i="35" s="1"/>
  <c r="F132" i="34"/>
  <c r="AF131" i="34"/>
  <c r="AE131" i="34"/>
  <c r="AD131" i="34"/>
  <c r="X131" i="34"/>
  <c r="X130" i="35" s="1"/>
  <c r="F131" i="34"/>
  <c r="AF130" i="34"/>
  <c r="AE130" i="34"/>
  <c r="AD130" i="34"/>
  <c r="X130" i="34"/>
  <c r="X129" i="35" s="1"/>
  <c r="F130" i="34"/>
  <c r="AF129" i="34"/>
  <c r="AE129" i="34"/>
  <c r="AD129" i="34"/>
  <c r="X129" i="34"/>
  <c r="X128" i="35" s="1"/>
  <c r="F129" i="34"/>
  <c r="AF125" i="34"/>
  <c r="AE125" i="34"/>
  <c r="AD125" i="34"/>
  <c r="X125" i="34"/>
  <c r="X124" i="35" s="1"/>
  <c r="F125" i="34"/>
  <c r="AF124" i="34"/>
  <c r="AE124" i="34"/>
  <c r="AD124" i="34"/>
  <c r="X124" i="34"/>
  <c r="X123" i="35" s="1"/>
  <c r="F124" i="34"/>
  <c r="AF123" i="34"/>
  <c r="AE123" i="34"/>
  <c r="AD123" i="34"/>
  <c r="X123" i="34"/>
  <c r="X122" i="35" s="1"/>
  <c r="F123" i="34"/>
  <c r="AF120" i="34"/>
  <c r="AE120" i="34"/>
  <c r="AD120" i="34"/>
  <c r="X120" i="34"/>
  <c r="X119" i="35" s="1"/>
  <c r="F120" i="34"/>
  <c r="AF119" i="34"/>
  <c r="AE119" i="34"/>
  <c r="AD119" i="34"/>
  <c r="X119" i="34"/>
  <c r="X118" i="35" s="1"/>
  <c r="F119" i="34"/>
  <c r="AF118" i="34"/>
  <c r="AE118" i="34"/>
  <c r="AD118" i="34"/>
  <c r="X118" i="34"/>
  <c r="X117" i="35" s="1"/>
  <c r="F118" i="34"/>
  <c r="AF117" i="34"/>
  <c r="AE117" i="34"/>
  <c r="AD117" i="34"/>
  <c r="X117" i="34"/>
  <c r="X116" i="35" s="1"/>
  <c r="F117" i="34"/>
  <c r="AF116" i="34"/>
  <c r="AE116" i="34"/>
  <c r="AD116" i="34"/>
  <c r="X116" i="34"/>
  <c r="X115" i="35" s="1"/>
  <c r="F116" i="34"/>
  <c r="AF115" i="34"/>
  <c r="AE115" i="34"/>
  <c r="AD115" i="34"/>
  <c r="X115" i="34"/>
  <c r="X114" i="35" s="1"/>
  <c r="F115" i="34"/>
  <c r="AF114" i="34"/>
  <c r="AE114" i="34"/>
  <c r="AD114" i="34"/>
  <c r="X114" i="34"/>
  <c r="X113" i="35" s="1"/>
  <c r="F114" i="34"/>
  <c r="AF112" i="34"/>
  <c r="AE112" i="34"/>
  <c r="AD112" i="34"/>
  <c r="X112" i="34"/>
  <c r="X111" i="35" s="1"/>
  <c r="F112" i="34"/>
  <c r="AF111" i="34"/>
  <c r="AE111" i="34"/>
  <c r="AD111" i="34"/>
  <c r="X111" i="34"/>
  <c r="X110" i="35" s="1"/>
  <c r="F111" i="34"/>
  <c r="AF110" i="34"/>
  <c r="AE110" i="34"/>
  <c r="AD110" i="34"/>
  <c r="X110" i="34"/>
  <c r="X109" i="35" s="1"/>
  <c r="F110" i="34"/>
  <c r="AF109" i="34"/>
  <c r="AE109" i="34"/>
  <c r="AD109" i="34"/>
  <c r="X109" i="34"/>
  <c r="X108" i="35" s="1"/>
  <c r="F109" i="34"/>
  <c r="AF108" i="34"/>
  <c r="AE108" i="34"/>
  <c r="AD108" i="34"/>
  <c r="X108" i="34"/>
  <c r="X107" i="35" s="1"/>
  <c r="F108" i="34"/>
  <c r="AF107" i="34"/>
  <c r="AE107" i="34"/>
  <c r="AD107" i="34"/>
  <c r="X107" i="34"/>
  <c r="X106" i="35" s="1"/>
  <c r="F107" i="34"/>
  <c r="AF106" i="34"/>
  <c r="AE106" i="34"/>
  <c r="AD106" i="34"/>
  <c r="X106" i="34"/>
  <c r="X105" i="35" s="1"/>
  <c r="F106" i="34"/>
  <c r="AF102" i="34"/>
  <c r="AE102" i="34"/>
  <c r="AD102" i="34"/>
  <c r="X102" i="34"/>
  <c r="X101" i="35" s="1"/>
  <c r="F102" i="34"/>
  <c r="AF101" i="34"/>
  <c r="AE101" i="34"/>
  <c r="AD101" i="34"/>
  <c r="X101" i="34"/>
  <c r="X100" i="35" s="1"/>
  <c r="F101" i="34"/>
  <c r="AF100" i="34"/>
  <c r="AE100" i="34"/>
  <c r="AD100" i="34"/>
  <c r="X100" i="34"/>
  <c r="X99" i="35" s="1"/>
  <c r="F100" i="34"/>
  <c r="AF99" i="34"/>
  <c r="AE99" i="34"/>
  <c r="AD99" i="34"/>
  <c r="X99" i="34"/>
  <c r="X98" i="35" s="1"/>
  <c r="F99" i="34"/>
  <c r="AF97" i="34"/>
  <c r="AE97" i="34"/>
  <c r="AD97" i="34"/>
  <c r="X97" i="34"/>
  <c r="X96" i="35" s="1"/>
  <c r="F97" i="34"/>
  <c r="AF96" i="34"/>
  <c r="AE96" i="34"/>
  <c r="AD96" i="34"/>
  <c r="X96" i="34"/>
  <c r="X95" i="35" s="1"/>
  <c r="F96" i="34"/>
  <c r="AF95" i="34"/>
  <c r="AE95" i="34"/>
  <c r="AD95" i="34"/>
  <c r="X95" i="34"/>
  <c r="X94" i="35" s="1"/>
  <c r="F95" i="34"/>
  <c r="AF93" i="34"/>
  <c r="AE93" i="34"/>
  <c r="AD93" i="34"/>
  <c r="X93" i="34"/>
  <c r="X92" i="35" s="1"/>
  <c r="F93" i="34"/>
  <c r="AF92" i="34"/>
  <c r="AE92" i="34"/>
  <c r="AD92" i="34"/>
  <c r="X92" i="34"/>
  <c r="X91" i="35" s="1"/>
  <c r="F92" i="34"/>
  <c r="AF91" i="34"/>
  <c r="AE91" i="34"/>
  <c r="AD91" i="34"/>
  <c r="X91" i="34"/>
  <c r="X90" i="35" s="1"/>
  <c r="F91" i="34"/>
  <c r="AF89" i="34"/>
  <c r="AE89" i="34"/>
  <c r="AD89" i="34"/>
  <c r="X89" i="34"/>
  <c r="X88" i="35" s="1"/>
  <c r="F89" i="34"/>
  <c r="AF88" i="34"/>
  <c r="AE88" i="34"/>
  <c r="AD88" i="34"/>
  <c r="X88" i="34"/>
  <c r="X87" i="35" s="1"/>
  <c r="F88" i="34"/>
  <c r="AF87" i="34"/>
  <c r="AE87" i="34"/>
  <c r="AD87" i="34"/>
  <c r="X87" i="34"/>
  <c r="X86" i="35" s="1"/>
  <c r="F87" i="34"/>
  <c r="AF85" i="34"/>
  <c r="AE85" i="34"/>
  <c r="AD85" i="34"/>
  <c r="X85" i="34"/>
  <c r="X84" i="35" s="1"/>
  <c r="F85" i="34"/>
  <c r="AF84" i="34"/>
  <c r="AE84" i="34"/>
  <c r="AD84" i="34"/>
  <c r="X84" i="34"/>
  <c r="X83" i="35" s="1"/>
  <c r="F84" i="34"/>
  <c r="AF83" i="34"/>
  <c r="AE83" i="34"/>
  <c r="AD83" i="34"/>
  <c r="X83" i="34"/>
  <c r="X82" i="35" s="1"/>
  <c r="F83" i="34"/>
  <c r="AF82" i="34"/>
  <c r="AE82" i="34"/>
  <c r="AD82" i="34"/>
  <c r="X82" i="34"/>
  <c r="X81" i="35" s="1"/>
  <c r="F82" i="34"/>
  <c r="AF80" i="34"/>
  <c r="AE80" i="34"/>
  <c r="AD80" i="34"/>
  <c r="X80" i="34"/>
  <c r="X79" i="35" s="1"/>
  <c r="F80" i="34"/>
  <c r="AF79" i="34"/>
  <c r="AE79" i="34"/>
  <c r="AD79" i="34"/>
  <c r="X79" i="34"/>
  <c r="X78" i="35" s="1"/>
  <c r="F79" i="34"/>
  <c r="AF78" i="34"/>
  <c r="AE78" i="34"/>
  <c r="AD78" i="34"/>
  <c r="X78" i="34"/>
  <c r="X77" i="35" s="1"/>
  <c r="F78" i="34"/>
  <c r="AF76" i="34"/>
  <c r="AE76" i="34"/>
  <c r="AD76" i="34"/>
  <c r="X76" i="34"/>
  <c r="X75" i="35" s="1"/>
  <c r="F76" i="34"/>
  <c r="AF75" i="34"/>
  <c r="AE75" i="34"/>
  <c r="AD75" i="34"/>
  <c r="X75" i="34"/>
  <c r="X74" i="35" s="1"/>
  <c r="F75" i="34"/>
  <c r="AF74" i="34"/>
  <c r="AE74" i="34"/>
  <c r="AD74" i="34"/>
  <c r="X74" i="34"/>
  <c r="X73" i="35" s="1"/>
  <c r="F74" i="34"/>
  <c r="AF73" i="34"/>
  <c r="AE73" i="34"/>
  <c r="AD73" i="34"/>
  <c r="X73" i="34"/>
  <c r="X72" i="35" s="1"/>
  <c r="F73" i="34"/>
  <c r="AF71" i="34"/>
  <c r="AE71" i="34"/>
  <c r="AD71" i="34"/>
  <c r="X71" i="34"/>
  <c r="X70" i="35" s="1"/>
  <c r="F71" i="34"/>
  <c r="AF70" i="34"/>
  <c r="AE70" i="34"/>
  <c r="AD70" i="34"/>
  <c r="X70" i="34"/>
  <c r="X69" i="35" s="1"/>
  <c r="F70" i="34"/>
  <c r="AF69" i="34"/>
  <c r="AE69" i="34"/>
  <c r="AD69" i="34"/>
  <c r="X69" i="34"/>
  <c r="X68" i="35" s="1"/>
  <c r="F69" i="34"/>
  <c r="AF68" i="34"/>
  <c r="AE68" i="34"/>
  <c r="AD68" i="34"/>
  <c r="X68" i="34"/>
  <c r="X67" i="35" s="1"/>
  <c r="F68" i="34"/>
  <c r="AF66" i="34"/>
  <c r="AE66" i="34"/>
  <c r="AD66" i="34"/>
  <c r="X66" i="34"/>
  <c r="X65" i="35" s="1"/>
  <c r="F66" i="34"/>
  <c r="AF65" i="34"/>
  <c r="AE65" i="34"/>
  <c r="AD65" i="34"/>
  <c r="X65" i="34"/>
  <c r="X64" i="35" s="1"/>
  <c r="F65" i="34"/>
  <c r="AF64" i="34"/>
  <c r="AE64" i="34"/>
  <c r="AD64" i="34"/>
  <c r="X64" i="34"/>
  <c r="X63" i="35" s="1"/>
  <c r="F64" i="34"/>
  <c r="AF62" i="34"/>
  <c r="AE62" i="34"/>
  <c r="AD62" i="34"/>
  <c r="X62" i="34"/>
  <c r="X61" i="35" s="1"/>
  <c r="F62" i="34"/>
  <c r="AF61" i="34"/>
  <c r="AE61" i="34"/>
  <c r="AD61" i="34"/>
  <c r="X61" i="34"/>
  <c r="X60" i="35" s="1"/>
  <c r="F61" i="34"/>
  <c r="AF60" i="34"/>
  <c r="AE60" i="34"/>
  <c r="AD60" i="34"/>
  <c r="X60" i="34"/>
  <c r="X59" i="35" s="1"/>
  <c r="F60" i="34"/>
  <c r="AF55" i="34"/>
  <c r="AE55" i="34"/>
  <c r="AD55" i="34"/>
  <c r="X55" i="34"/>
  <c r="X54" i="35" s="1"/>
  <c r="F55" i="34"/>
  <c r="AF54" i="34"/>
  <c r="AE54" i="34"/>
  <c r="AD54" i="34"/>
  <c r="X54" i="34"/>
  <c r="X53" i="35" s="1"/>
  <c r="F54" i="34"/>
  <c r="AF53" i="34"/>
  <c r="AE53" i="34"/>
  <c r="AD53" i="34"/>
  <c r="X53" i="34"/>
  <c r="X52" i="35" s="1"/>
  <c r="F53" i="34"/>
  <c r="AF52" i="34"/>
  <c r="AE52" i="34"/>
  <c r="AD52" i="34"/>
  <c r="X52" i="34"/>
  <c r="X51" i="35" s="1"/>
  <c r="F52" i="34"/>
  <c r="AF51" i="34"/>
  <c r="AE51" i="34"/>
  <c r="AD51" i="34"/>
  <c r="X51" i="34"/>
  <c r="X50" i="35" s="1"/>
  <c r="F51" i="34"/>
  <c r="AF48" i="34"/>
  <c r="AE48" i="34"/>
  <c r="AD48" i="34"/>
  <c r="X48" i="34"/>
  <c r="X47" i="35" s="1"/>
  <c r="F48" i="34"/>
  <c r="AF47" i="34"/>
  <c r="AE47" i="34"/>
  <c r="AD47" i="34"/>
  <c r="X47" i="34"/>
  <c r="X46" i="35" s="1"/>
  <c r="F47" i="34"/>
  <c r="AF46" i="34"/>
  <c r="AE46" i="34"/>
  <c r="AD46" i="34"/>
  <c r="X46" i="34"/>
  <c r="X45" i="35" s="1"/>
  <c r="F46" i="34"/>
  <c r="AF45" i="34"/>
  <c r="AE45" i="34"/>
  <c r="AD45" i="34"/>
  <c r="X45" i="34"/>
  <c r="X44" i="35" s="1"/>
  <c r="F45" i="34"/>
  <c r="AF43" i="34"/>
  <c r="AE43" i="34"/>
  <c r="AD43" i="34"/>
  <c r="X43" i="34"/>
  <c r="X42" i="35" s="1"/>
  <c r="F43" i="34"/>
  <c r="AF42" i="34"/>
  <c r="AE42" i="34"/>
  <c r="AD42" i="34"/>
  <c r="X42" i="34"/>
  <c r="X41" i="35" s="1"/>
  <c r="F42" i="34"/>
  <c r="AF41" i="34"/>
  <c r="AE41" i="34"/>
  <c r="AD41" i="34"/>
  <c r="X41" i="34"/>
  <c r="X40" i="35" s="1"/>
  <c r="F41" i="34"/>
  <c r="AF40" i="34"/>
  <c r="AE40" i="34"/>
  <c r="AD40" i="34"/>
  <c r="X40" i="34"/>
  <c r="X39" i="35" s="1"/>
  <c r="F40" i="34"/>
  <c r="AF38" i="34"/>
  <c r="AE38" i="34"/>
  <c r="AD38" i="34"/>
  <c r="X38" i="34"/>
  <c r="X37" i="35" s="1"/>
  <c r="F38" i="34"/>
  <c r="AF37" i="34"/>
  <c r="AE37" i="34"/>
  <c r="AD37" i="34"/>
  <c r="X37" i="34"/>
  <c r="X36" i="35" s="1"/>
  <c r="F37" i="34"/>
  <c r="AF36" i="34"/>
  <c r="AE36" i="34"/>
  <c r="AD36" i="34"/>
  <c r="X36" i="34"/>
  <c r="X35" i="35" s="1"/>
  <c r="F36" i="34"/>
  <c r="AF34" i="34"/>
  <c r="AE34" i="34"/>
  <c r="AD34" i="34"/>
  <c r="X34" i="34"/>
  <c r="X33" i="35" s="1"/>
  <c r="F34" i="34"/>
  <c r="AF33" i="34"/>
  <c r="AE33" i="34"/>
  <c r="AD33" i="34"/>
  <c r="X33" i="34"/>
  <c r="X32" i="35" s="1"/>
  <c r="F33" i="34"/>
  <c r="AF32" i="34"/>
  <c r="AE32" i="34"/>
  <c r="AD32" i="34"/>
  <c r="X32" i="34"/>
  <c r="X31" i="35" s="1"/>
  <c r="F32" i="34"/>
  <c r="AF31" i="34"/>
  <c r="AE31" i="34"/>
  <c r="AD31" i="34"/>
  <c r="X31" i="34"/>
  <c r="X30" i="35" s="1"/>
  <c r="F31" i="34"/>
  <c r="AF30" i="34"/>
  <c r="AE30" i="34"/>
  <c r="AD30" i="34"/>
  <c r="X30" i="34"/>
  <c r="X29" i="35" s="1"/>
  <c r="F30" i="34"/>
  <c r="AF29" i="34"/>
  <c r="AE29" i="34"/>
  <c r="AD29" i="34"/>
  <c r="X29" i="34"/>
  <c r="X28" i="35" s="1"/>
  <c r="F29" i="34"/>
  <c r="AF28" i="34"/>
  <c r="AE28" i="34"/>
  <c r="AD28" i="34"/>
  <c r="X28" i="34"/>
  <c r="X27" i="35" s="1"/>
  <c r="F28" i="34"/>
  <c r="AF27" i="34"/>
  <c r="AE27" i="34"/>
  <c r="AD27" i="34"/>
  <c r="X27" i="34"/>
  <c r="X26" i="35" s="1"/>
  <c r="F27" i="34"/>
  <c r="AF24" i="34"/>
  <c r="AE24" i="34"/>
  <c r="AD24" i="34"/>
  <c r="X24" i="34"/>
  <c r="X23" i="35" s="1"/>
  <c r="F24" i="34"/>
  <c r="AF23" i="34"/>
  <c r="AE23" i="34"/>
  <c r="AD23" i="34"/>
  <c r="X23" i="34"/>
  <c r="X22" i="35" s="1"/>
  <c r="F23" i="34"/>
  <c r="AF19" i="34"/>
  <c r="AE19" i="34"/>
  <c r="AD19" i="34"/>
  <c r="X19" i="34"/>
  <c r="X18" i="35" s="1"/>
  <c r="F19" i="34"/>
  <c r="AF18" i="34"/>
  <c r="AE18" i="34"/>
  <c r="AD18" i="34"/>
  <c r="X18" i="34"/>
  <c r="X17" i="35" s="1"/>
  <c r="F18" i="34"/>
  <c r="AF17" i="34"/>
  <c r="AE17" i="34"/>
  <c r="AD17" i="34"/>
  <c r="X17" i="34"/>
  <c r="X16" i="35" s="1"/>
  <c r="F17" i="34"/>
  <c r="AF16" i="34"/>
  <c r="AE16" i="34"/>
  <c r="AD16" i="34"/>
  <c r="X16" i="34"/>
  <c r="X15" i="35" s="1"/>
  <c r="F16" i="34"/>
  <c r="AF15" i="34"/>
  <c r="AE15" i="34"/>
  <c r="AD15" i="34"/>
  <c r="X15" i="34"/>
  <c r="X14" i="35" s="1"/>
  <c r="F15" i="34"/>
  <c r="AF14" i="34"/>
  <c r="AE14" i="34"/>
  <c r="AD14" i="34"/>
  <c r="X14" i="34"/>
  <c r="X13" i="35" s="1"/>
  <c r="F14" i="34"/>
  <c r="AF611" i="34"/>
  <c r="AE611" i="34"/>
  <c r="AD611" i="34"/>
  <c r="X611" i="34"/>
  <c r="X106" i="58" s="1"/>
  <c r="F611" i="34"/>
  <c r="X105" i="58"/>
  <c r="X104" i="58"/>
  <c r="X103" i="58"/>
  <c r="X102" i="58"/>
  <c r="X101" i="58"/>
  <c r="X100" i="58"/>
  <c r="X98" i="58"/>
  <c r="AF599" i="34"/>
  <c r="AE599" i="34"/>
  <c r="AD599" i="34"/>
  <c r="X599" i="34"/>
  <c r="X86" i="58" s="1"/>
  <c r="F599" i="34"/>
  <c r="AF598" i="34"/>
  <c r="AE598" i="34"/>
  <c r="AD598" i="34"/>
  <c r="X598" i="34"/>
  <c r="X85" i="58" s="1"/>
  <c r="F598" i="34"/>
  <c r="AF589" i="34"/>
  <c r="AE589" i="34"/>
  <c r="AD589" i="34"/>
  <c r="X589" i="34"/>
  <c r="X76" i="58" s="1"/>
  <c r="F589" i="34"/>
  <c r="X75" i="58"/>
  <c r="X74" i="58"/>
  <c r="X73" i="58"/>
  <c r="X72" i="58"/>
  <c r="X70" i="58"/>
  <c r="AF584" i="34"/>
  <c r="AE584" i="34"/>
  <c r="AD584" i="34"/>
  <c r="X584" i="34"/>
  <c r="X65" i="58" s="1"/>
  <c r="F584" i="34"/>
  <c r="AF578" i="34"/>
  <c r="AE578" i="34"/>
  <c r="AD578" i="34"/>
  <c r="X578" i="34"/>
  <c r="X59" i="58" s="1"/>
  <c r="F578" i="34"/>
  <c r="X57" i="58"/>
  <c r="X56" i="58"/>
  <c r="X54" i="58"/>
  <c r="AF570" i="34"/>
  <c r="AE570" i="34"/>
  <c r="AD570" i="34"/>
  <c r="X570" i="34"/>
  <c r="X46" i="58" s="1"/>
  <c r="F570" i="34"/>
  <c r="AF569" i="34"/>
  <c r="AE569" i="34"/>
  <c r="AD569" i="34"/>
  <c r="X569" i="34"/>
  <c r="X45" i="58" s="1"/>
  <c r="F569" i="34"/>
  <c r="X43" i="58"/>
  <c r="X42" i="58"/>
  <c r="X41" i="58"/>
  <c r="X39" i="58"/>
  <c r="AF562" i="34"/>
  <c r="AE562" i="34"/>
  <c r="AD562" i="34"/>
  <c r="X562" i="34"/>
  <c r="X32" i="58" s="1"/>
  <c r="F562" i="34"/>
  <c r="X30" i="58"/>
  <c r="X29" i="58"/>
  <c r="X27" i="58"/>
  <c r="AF549" i="34"/>
  <c r="AE549" i="34"/>
  <c r="AD549" i="34"/>
  <c r="X549" i="34"/>
  <c r="X14" i="58" s="1"/>
  <c r="F549" i="34"/>
  <c r="X12" i="58"/>
  <c r="AF533" i="34"/>
  <c r="AE533" i="34"/>
  <c r="AD533" i="34"/>
  <c r="X533" i="34"/>
  <c r="X274" i="56" s="1"/>
  <c r="F533" i="34"/>
  <c r="AF514" i="34"/>
  <c r="AE514" i="34"/>
  <c r="AD514" i="34"/>
  <c r="X514" i="34"/>
  <c r="X255" i="56" s="1"/>
  <c r="F514" i="34"/>
  <c r="AF507" i="34"/>
  <c r="AE507" i="34"/>
  <c r="AD507" i="34"/>
  <c r="X507" i="34"/>
  <c r="X248" i="56" s="1"/>
  <c r="F507" i="34"/>
  <c r="AF506" i="34"/>
  <c r="AE506" i="34"/>
  <c r="AD506" i="34"/>
  <c r="X506" i="34"/>
  <c r="X247" i="56" s="1"/>
  <c r="F506" i="34"/>
  <c r="AF505" i="34"/>
  <c r="AE505" i="34"/>
  <c r="AD505" i="34"/>
  <c r="X505" i="34"/>
  <c r="X246" i="56" s="1"/>
  <c r="F505" i="34"/>
  <c r="AF504" i="34"/>
  <c r="AE504" i="34"/>
  <c r="AD504" i="34"/>
  <c r="X504" i="34"/>
  <c r="X245" i="56" s="1"/>
  <c r="F504" i="34"/>
  <c r="AF498" i="34"/>
  <c r="AE498" i="34"/>
  <c r="AD498" i="34"/>
  <c r="X498" i="34"/>
  <c r="X239" i="56" s="1"/>
  <c r="F498" i="34"/>
  <c r="AF496" i="34"/>
  <c r="AE496" i="34"/>
  <c r="AD496" i="34"/>
  <c r="X496" i="34"/>
  <c r="X237" i="56" s="1"/>
  <c r="F496" i="34"/>
  <c r="AF491" i="34"/>
  <c r="AE491" i="34"/>
  <c r="AD491" i="34"/>
  <c r="X491" i="34"/>
  <c r="X232" i="56" s="1"/>
  <c r="F491" i="34"/>
  <c r="AF487" i="34"/>
  <c r="AE487" i="34"/>
  <c r="AD487" i="34"/>
  <c r="X487" i="34"/>
  <c r="X228" i="56" s="1"/>
  <c r="F487" i="34"/>
  <c r="AF486" i="34"/>
  <c r="AE486" i="34"/>
  <c r="AD486" i="34"/>
  <c r="X486" i="34"/>
  <c r="X227" i="56" s="1"/>
  <c r="F486" i="34"/>
  <c r="AF485" i="34"/>
  <c r="AE485" i="34"/>
  <c r="AD485" i="34"/>
  <c r="X485" i="34"/>
  <c r="X226" i="56" s="1"/>
  <c r="F485" i="34"/>
  <c r="AF479" i="34"/>
  <c r="AE479" i="34"/>
  <c r="AD479" i="34"/>
  <c r="X479" i="34"/>
  <c r="X220" i="56" s="1"/>
  <c r="F479" i="34"/>
  <c r="AF478" i="34"/>
  <c r="AE478" i="34"/>
  <c r="AD478" i="34"/>
  <c r="X478" i="34"/>
  <c r="X219" i="56" s="1"/>
  <c r="F478" i="34"/>
  <c r="AF469" i="34"/>
  <c r="AE469" i="34"/>
  <c r="AD469" i="34"/>
  <c r="X469" i="34"/>
  <c r="X210" i="56" s="1"/>
  <c r="F469" i="34"/>
  <c r="AF451" i="34"/>
  <c r="AE451" i="34"/>
  <c r="AD451" i="34"/>
  <c r="X451" i="34"/>
  <c r="X192" i="56" s="1"/>
  <c r="F451" i="34"/>
  <c r="AF434" i="34"/>
  <c r="AE434" i="34"/>
  <c r="AD434" i="34"/>
  <c r="X434" i="34"/>
  <c r="X175" i="56" s="1"/>
  <c r="F434" i="34"/>
  <c r="AF433" i="34"/>
  <c r="AE433" i="34"/>
  <c r="AD433" i="34"/>
  <c r="X433" i="34"/>
  <c r="X174" i="56" s="1"/>
  <c r="F433" i="34"/>
  <c r="AF432" i="34"/>
  <c r="AE432" i="34"/>
  <c r="AD432" i="34"/>
  <c r="X432" i="34"/>
  <c r="X173" i="56" s="1"/>
  <c r="F432" i="34"/>
  <c r="AF427" i="34"/>
  <c r="AE427" i="34"/>
  <c r="AD427" i="34"/>
  <c r="X427" i="34"/>
  <c r="X168" i="56" s="1"/>
  <c r="F427" i="34"/>
  <c r="AF412" i="34"/>
  <c r="AE412" i="34"/>
  <c r="AD412" i="34"/>
  <c r="X412" i="34"/>
  <c r="X153" i="56" s="1"/>
  <c r="F412" i="34"/>
  <c r="AF411" i="34"/>
  <c r="AE411" i="34"/>
  <c r="AD411" i="34"/>
  <c r="X411" i="34"/>
  <c r="X152" i="56" s="1"/>
  <c r="F411" i="34"/>
  <c r="AF383" i="34"/>
  <c r="AE383" i="34"/>
  <c r="AD383" i="34"/>
  <c r="X383" i="34"/>
  <c r="X124" i="56" s="1"/>
  <c r="F383" i="34"/>
  <c r="AF373" i="34"/>
  <c r="AE373" i="34"/>
  <c r="AD373" i="34"/>
  <c r="X373" i="34"/>
  <c r="X114" i="56" s="1"/>
  <c r="F373" i="34"/>
  <c r="AF372" i="34"/>
  <c r="AE372" i="34"/>
  <c r="AD372" i="34"/>
  <c r="X372" i="34"/>
  <c r="X113" i="56" s="1"/>
  <c r="F372" i="34"/>
  <c r="AF371" i="34"/>
  <c r="AE371" i="34"/>
  <c r="AD371" i="34"/>
  <c r="X371" i="34"/>
  <c r="X112" i="56" s="1"/>
  <c r="F371" i="34"/>
  <c r="AF357" i="34"/>
  <c r="AE357" i="34"/>
  <c r="AD357" i="34"/>
  <c r="X357" i="34"/>
  <c r="X98" i="56" s="1"/>
  <c r="F357" i="34"/>
  <c r="AF350" i="34"/>
  <c r="AE350" i="34"/>
  <c r="AD350" i="34"/>
  <c r="X350" i="34"/>
  <c r="X91" i="56" s="1"/>
  <c r="F350" i="34"/>
  <c r="AF346" i="34"/>
  <c r="AE346" i="34"/>
  <c r="AD346" i="34"/>
  <c r="X346" i="34"/>
  <c r="X87" i="56" s="1"/>
  <c r="F346" i="34"/>
  <c r="AF345" i="34"/>
  <c r="AE345" i="34"/>
  <c r="AD345" i="34"/>
  <c r="X345" i="34"/>
  <c r="X86" i="56" s="1"/>
  <c r="F345" i="34"/>
  <c r="AF334" i="34"/>
  <c r="AE334" i="34"/>
  <c r="AD334" i="34"/>
  <c r="X334" i="34"/>
  <c r="X75" i="56" s="1"/>
  <c r="F334" i="34"/>
  <c r="AF327" i="34"/>
  <c r="AE327" i="34"/>
  <c r="AD327" i="34"/>
  <c r="X327" i="34"/>
  <c r="X68" i="56" s="1"/>
  <c r="F327" i="34"/>
  <c r="AF321" i="34"/>
  <c r="AE321" i="34"/>
  <c r="AD321" i="34"/>
  <c r="X321" i="34"/>
  <c r="X62" i="56" s="1"/>
  <c r="F321" i="34"/>
  <c r="AF319" i="34"/>
  <c r="AE319" i="34"/>
  <c r="AD319" i="34"/>
  <c r="X319" i="34"/>
  <c r="X60" i="56" s="1"/>
  <c r="F319" i="34"/>
  <c r="AF312" i="34"/>
  <c r="AE312" i="34"/>
  <c r="AD312" i="34"/>
  <c r="X312" i="34"/>
  <c r="X53" i="56" s="1"/>
  <c r="F312" i="34"/>
  <c r="AF308" i="34"/>
  <c r="AE308" i="34"/>
  <c r="AD308" i="34"/>
  <c r="X308" i="34"/>
  <c r="X49" i="56" s="1"/>
  <c r="F308" i="34"/>
  <c r="AF307" i="34"/>
  <c r="AE307" i="34"/>
  <c r="AD307" i="34"/>
  <c r="X307" i="34"/>
  <c r="X48" i="56" s="1"/>
  <c r="F307" i="34"/>
  <c r="AF306" i="34"/>
  <c r="AE306" i="34"/>
  <c r="AD306" i="34"/>
  <c r="X306" i="34"/>
  <c r="X47" i="56" s="1"/>
  <c r="F306" i="34"/>
  <c r="AF302" i="34"/>
  <c r="AE302" i="34"/>
  <c r="AD302" i="34"/>
  <c r="X302" i="34"/>
  <c r="X43" i="56" s="1"/>
  <c r="F302" i="34"/>
  <c r="AF298" i="34"/>
  <c r="AE298" i="34"/>
  <c r="AD298" i="34"/>
  <c r="X298" i="34"/>
  <c r="X39" i="56" s="1"/>
  <c r="F298" i="34"/>
  <c r="AF294" i="34"/>
  <c r="AE294" i="34"/>
  <c r="AD294" i="34"/>
  <c r="X294" i="34"/>
  <c r="X35" i="56" s="1"/>
  <c r="F294" i="34"/>
  <c r="AF290" i="34"/>
  <c r="AE290" i="34"/>
  <c r="AD290" i="34"/>
  <c r="X290" i="34"/>
  <c r="X31" i="56" s="1"/>
  <c r="F290" i="34"/>
  <c r="AF289" i="34"/>
  <c r="AE289" i="34"/>
  <c r="AD289" i="34"/>
  <c r="X289" i="34"/>
  <c r="X30" i="56" s="1"/>
  <c r="F289" i="34"/>
  <c r="AF287" i="34"/>
  <c r="AE287" i="34"/>
  <c r="AD287" i="34"/>
  <c r="X287" i="34"/>
  <c r="X28" i="56" s="1"/>
  <c r="F287" i="34"/>
  <c r="AF279" i="34"/>
  <c r="AE279" i="34"/>
  <c r="AD279" i="34"/>
  <c r="X279" i="34"/>
  <c r="X20" i="56" s="1"/>
  <c r="F279" i="34"/>
  <c r="AF268" i="34"/>
  <c r="AE268" i="34"/>
  <c r="AD268" i="34"/>
  <c r="X268" i="34"/>
  <c r="X9" i="56" s="1"/>
  <c r="F268" i="34"/>
  <c r="AF265" i="34"/>
  <c r="AE265" i="34"/>
  <c r="AD265" i="34"/>
  <c r="X265" i="34"/>
  <c r="X264" i="35" s="1"/>
  <c r="F265" i="34"/>
  <c r="AF264" i="34"/>
  <c r="AE264" i="34"/>
  <c r="AD264" i="34"/>
  <c r="X264" i="34"/>
  <c r="X263" i="35" s="1"/>
  <c r="F264" i="34"/>
  <c r="AF263" i="34"/>
  <c r="AE263" i="34"/>
  <c r="AD263" i="34"/>
  <c r="X263" i="34"/>
  <c r="X262" i="35" s="1"/>
  <c r="F263" i="34"/>
  <c r="AF262" i="34"/>
  <c r="AE262" i="34"/>
  <c r="AD262" i="34"/>
  <c r="X262" i="34"/>
  <c r="X261" i="35" s="1"/>
  <c r="F262" i="34"/>
  <c r="AF258" i="34"/>
  <c r="AE258" i="34"/>
  <c r="AD258" i="34"/>
  <c r="X258" i="34"/>
  <c r="X257" i="35" s="1"/>
  <c r="F258" i="34"/>
  <c r="AF240" i="34"/>
  <c r="AE240" i="34"/>
  <c r="AD240" i="34"/>
  <c r="X240" i="34"/>
  <c r="X239" i="35" s="1"/>
  <c r="F240" i="34"/>
  <c r="AF233" i="34"/>
  <c r="AE233" i="34"/>
  <c r="AD233" i="34"/>
  <c r="X233" i="34"/>
  <c r="X232" i="35" s="1"/>
  <c r="F233" i="34"/>
  <c r="AF226" i="34"/>
  <c r="AE226" i="34"/>
  <c r="AD226" i="34"/>
  <c r="X226" i="34"/>
  <c r="X225" i="35" s="1"/>
  <c r="F226" i="34"/>
  <c r="AF225" i="34"/>
  <c r="AE225" i="34"/>
  <c r="AD225" i="34"/>
  <c r="X225" i="34"/>
  <c r="X224" i="35" s="1"/>
  <c r="F225" i="34"/>
  <c r="AF223" i="34"/>
  <c r="AE223" i="34"/>
  <c r="AD223" i="34"/>
  <c r="X223" i="34"/>
  <c r="X222" i="35" s="1"/>
  <c r="F223" i="34"/>
  <c r="AF202" i="34"/>
  <c r="AE202" i="34"/>
  <c r="AD202" i="34"/>
  <c r="X202" i="34"/>
  <c r="X201" i="35" s="1"/>
  <c r="F202" i="34"/>
  <c r="AF190" i="34"/>
  <c r="AE190" i="34"/>
  <c r="AD190" i="34"/>
  <c r="X190" i="34"/>
  <c r="X189" i="35" s="1"/>
  <c r="F190" i="34"/>
  <c r="AF181" i="34"/>
  <c r="AE181" i="34"/>
  <c r="AD181" i="34"/>
  <c r="X181" i="34"/>
  <c r="X180" i="35" s="1"/>
  <c r="F181" i="34"/>
  <c r="AF175" i="34"/>
  <c r="AE175" i="34"/>
  <c r="AD175" i="34"/>
  <c r="X175" i="34"/>
  <c r="X174" i="35" s="1"/>
  <c r="F175" i="34"/>
  <c r="AF167" i="34"/>
  <c r="AE167" i="34"/>
  <c r="AD167" i="34"/>
  <c r="X167" i="34"/>
  <c r="X166" i="35" s="1"/>
  <c r="F167" i="34"/>
  <c r="AF161" i="34"/>
  <c r="AE161" i="34"/>
  <c r="AD161" i="34"/>
  <c r="X161" i="34"/>
  <c r="X160" i="35" s="1"/>
  <c r="F161" i="34"/>
  <c r="AF154" i="34"/>
  <c r="AE154" i="34"/>
  <c r="AD154" i="34"/>
  <c r="X154" i="34"/>
  <c r="X153" i="35" s="1"/>
  <c r="F154" i="34"/>
  <c r="AF127" i="34"/>
  <c r="AE127" i="34"/>
  <c r="AD127" i="34"/>
  <c r="X127" i="34"/>
  <c r="X126" i="35" s="1"/>
  <c r="F127" i="34"/>
  <c r="AF121" i="34"/>
  <c r="AE121" i="34"/>
  <c r="AD121" i="34"/>
  <c r="X121" i="34"/>
  <c r="X120" i="35" s="1"/>
  <c r="F121" i="34"/>
  <c r="AF104" i="34"/>
  <c r="AE104" i="34"/>
  <c r="AD104" i="34"/>
  <c r="X104" i="34"/>
  <c r="X103" i="35" s="1"/>
  <c r="F104" i="34"/>
  <c r="AF58" i="34"/>
  <c r="AE58" i="34"/>
  <c r="AD58" i="34"/>
  <c r="X58" i="34"/>
  <c r="X57" i="35" s="1"/>
  <c r="F58" i="34"/>
  <c r="AF57" i="34"/>
  <c r="AE57" i="34"/>
  <c r="AD57" i="34"/>
  <c r="X57" i="34"/>
  <c r="X56" i="35" s="1"/>
  <c r="F57" i="34"/>
  <c r="AF49" i="34"/>
  <c r="AE49" i="34"/>
  <c r="AD49" i="34"/>
  <c r="X49" i="34"/>
  <c r="X48" i="35" s="1"/>
  <c r="F49" i="34"/>
  <c r="AF25" i="34"/>
  <c r="AE25" i="34"/>
  <c r="AD25" i="34"/>
  <c r="X25" i="34"/>
  <c r="X24" i="35" s="1"/>
  <c r="F25" i="34"/>
  <c r="AF21" i="34"/>
  <c r="AE21" i="34"/>
  <c r="AD21" i="34"/>
  <c r="X21" i="34"/>
  <c r="X20" i="35" s="1"/>
  <c r="F21" i="34"/>
  <c r="AF20" i="34"/>
  <c r="AE20" i="34"/>
  <c r="AD20" i="34"/>
  <c r="X20" i="34"/>
  <c r="X19" i="35" s="1"/>
  <c r="F20" i="34"/>
  <c r="AF11" i="34"/>
  <c r="AE11" i="34"/>
  <c r="AD11" i="34"/>
  <c r="X11" i="34"/>
  <c r="X10" i="35" s="1"/>
  <c r="F11" i="34"/>
  <c r="AF10" i="34"/>
  <c r="AE10" i="34"/>
  <c r="AD10" i="34"/>
  <c r="X10" i="34"/>
  <c r="X9" i="35" s="1"/>
  <c r="F10" i="34"/>
  <c r="AF638" i="34"/>
  <c r="AE638" i="34"/>
  <c r="AD638" i="34"/>
  <c r="Y638" i="34"/>
  <c r="N99" i="57" s="1"/>
  <c r="X638" i="34"/>
  <c r="X133" i="58" s="1"/>
  <c r="F638" i="34"/>
  <c r="AF635" i="34"/>
  <c r="AE635" i="34"/>
  <c r="AD635" i="34"/>
  <c r="Y635" i="34"/>
  <c r="N96" i="57" s="1"/>
  <c r="X635" i="34"/>
  <c r="X130" i="58" s="1"/>
  <c r="F635" i="34"/>
  <c r="AF630" i="34"/>
  <c r="AE630" i="34"/>
  <c r="AD630" i="34"/>
  <c r="Y630" i="34"/>
  <c r="N91" i="57" s="1"/>
  <c r="X630" i="34"/>
  <c r="X125" i="58" s="1"/>
  <c r="F630" i="34"/>
  <c r="AF627" i="34"/>
  <c r="AE627" i="34"/>
  <c r="AD627" i="34"/>
  <c r="Y627" i="34"/>
  <c r="N88" i="57" s="1"/>
  <c r="X627" i="34"/>
  <c r="X122" i="58" s="1"/>
  <c r="F627" i="34"/>
  <c r="AF626" i="34"/>
  <c r="AE626" i="34"/>
  <c r="AD626" i="34"/>
  <c r="Y626" i="34"/>
  <c r="N87" i="57" s="1"/>
  <c r="X626" i="34"/>
  <c r="X121" i="58" s="1"/>
  <c r="F626" i="34"/>
  <c r="AF620" i="34"/>
  <c r="AE620" i="34"/>
  <c r="AD620" i="34"/>
  <c r="Y620" i="34"/>
  <c r="N81" i="57" s="1"/>
  <c r="X620" i="34"/>
  <c r="X115" i="58" s="1"/>
  <c r="F620" i="34"/>
  <c r="AF617" i="34"/>
  <c r="AE617" i="34"/>
  <c r="AD617" i="34"/>
  <c r="Y617" i="34"/>
  <c r="N78" i="57" s="1"/>
  <c r="X617" i="34"/>
  <c r="X112" i="58" s="1"/>
  <c r="F617" i="34"/>
  <c r="AF612" i="34"/>
  <c r="AE612" i="34"/>
  <c r="AD612" i="34"/>
  <c r="Y612" i="34"/>
  <c r="N73" i="57" s="1"/>
  <c r="X612" i="34"/>
  <c r="X107" i="58" s="1"/>
  <c r="F612" i="34"/>
  <c r="AF607" i="34"/>
  <c r="AE607" i="34"/>
  <c r="AD607" i="34"/>
  <c r="Y607" i="34"/>
  <c r="N68" i="57" s="1"/>
  <c r="X607" i="34"/>
  <c r="X94" i="58" s="1"/>
  <c r="F607" i="34"/>
  <c r="AF604" i="34"/>
  <c r="AE604" i="34"/>
  <c r="AD604" i="34"/>
  <c r="Y604" i="34"/>
  <c r="N65" i="57" s="1"/>
  <c r="X604" i="34"/>
  <c r="X91" i="58" s="1"/>
  <c r="F604" i="34"/>
  <c r="AF600" i="34"/>
  <c r="AE600" i="34"/>
  <c r="AD600" i="34"/>
  <c r="Y600" i="34"/>
  <c r="N61" i="57" s="1"/>
  <c r="X600" i="34"/>
  <c r="X87" i="58" s="1"/>
  <c r="F600" i="34"/>
  <c r="AF594" i="34"/>
  <c r="AE594" i="34"/>
  <c r="AD594" i="34"/>
  <c r="Y594" i="34"/>
  <c r="N55" i="57" s="1"/>
  <c r="X594" i="34"/>
  <c r="X81" i="58" s="1"/>
  <c r="F594" i="34"/>
  <c r="AF590" i="34"/>
  <c r="AE590" i="34"/>
  <c r="AD590" i="34"/>
  <c r="Y590" i="34"/>
  <c r="N51" i="57" s="1"/>
  <c r="X590" i="34"/>
  <c r="X77" i="58" s="1"/>
  <c r="F590" i="34"/>
  <c r="AF585" i="34"/>
  <c r="AE585" i="34"/>
  <c r="AD585" i="34"/>
  <c r="Y585" i="34"/>
  <c r="N46" i="57" s="1"/>
  <c r="X585" i="34"/>
  <c r="X66" i="58" s="1"/>
  <c r="F585" i="34"/>
  <c r="AF579" i="34"/>
  <c r="AE579" i="34"/>
  <c r="AD579" i="34"/>
  <c r="Y579" i="34"/>
  <c r="N40" i="57" s="1"/>
  <c r="X579" i="34"/>
  <c r="X60" i="58" s="1"/>
  <c r="F579" i="34"/>
  <c r="AF571" i="34"/>
  <c r="AE571" i="34"/>
  <c r="AD571" i="34"/>
  <c r="Y571" i="34"/>
  <c r="N32" i="57" s="1"/>
  <c r="X571" i="34"/>
  <c r="X47" i="58" s="1"/>
  <c r="F571" i="34"/>
  <c r="AF563" i="34"/>
  <c r="AE563" i="34"/>
  <c r="AD563" i="34"/>
  <c r="Y563" i="34"/>
  <c r="N23" i="57" s="1"/>
  <c r="X563" i="34"/>
  <c r="X33" i="58" s="1"/>
  <c r="F563" i="34"/>
  <c r="AF558" i="34"/>
  <c r="AE558" i="34"/>
  <c r="AD558" i="34"/>
  <c r="Y558" i="34"/>
  <c r="N18" i="57" s="1"/>
  <c r="X558" i="34"/>
  <c r="X23" i="58" s="1"/>
  <c r="F558" i="34"/>
  <c r="AF550" i="34"/>
  <c r="AE550" i="34"/>
  <c r="AD550" i="34"/>
  <c r="Y550" i="34"/>
  <c r="N10" i="57" s="1"/>
  <c r="X550" i="34"/>
  <c r="X15" i="58" s="1"/>
  <c r="F550" i="34"/>
  <c r="AF542" i="34"/>
  <c r="AE542" i="34"/>
  <c r="AD542" i="34"/>
  <c r="Y542" i="34"/>
  <c r="N283" i="55" s="1"/>
  <c r="X542" i="34"/>
  <c r="X283" i="56" s="1"/>
  <c r="F542" i="34"/>
  <c r="AF539" i="34"/>
  <c r="AE539" i="34"/>
  <c r="AD539" i="34"/>
  <c r="Y539" i="34"/>
  <c r="N280" i="55" s="1"/>
  <c r="X539" i="34"/>
  <c r="X280" i="56" s="1"/>
  <c r="F539" i="34"/>
  <c r="AF534" i="34"/>
  <c r="AE534" i="34"/>
  <c r="AD534" i="34"/>
  <c r="Y534" i="34"/>
  <c r="N275" i="55" s="1"/>
  <c r="X534" i="34"/>
  <c r="X275" i="56" s="1"/>
  <c r="F534" i="34"/>
  <c r="AF530" i="34"/>
  <c r="AE530" i="34"/>
  <c r="AD530" i="34"/>
  <c r="Y530" i="34"/>
  <c r="N271" i="55" s="1"/>
  <c r="X530" i="34"/>
  <c r="X271" i="56" s="1"/>
  <c r="F530" i="34"/>
  <c r="AF526" i="34"/>
  <c r="AE526" i="34"/>
  <c r="AD526" i="34"/>
  <c r="Y526" i="34"/>
  <c r="N267" i="55" s="1"/>
  <c r="X526" i="34"/>
  <c r="X267" i="56" s="1"/>
  <c r="F526" i="34"/>
  <c r="AF522" i="34"/>
  <c r="AE522" i="34"/>
  <c r="AD522" i="34"/>
  <c r="Y522" i="34"/>
  <c r="N263" i="55" s="1"/>
  <c r="X522" i="34"/>
  <c r="X263" i="56" s="1"/>
  <c r="F522" i="34"/>
  <c r="AF518" i="34"/>
  <c r="AE518" i="34"/>
  <c r="AD518" i="34"/>
  <c r="Y518" i="34"/>
  <c r="N259" i="55" s="1"/>
  <c r="X518" i="34"/>
  <c r="X259" i="56" s="1"/>
  <c r="F518" i="34"/>
  <c r="AF515" i="34"/>
  <c r="AE515" i="34"/>
  <c r="AD515" i="34"/>
  <c r="Y515" i="34"/>
  <c r="N256" i="55" s="1"/>
  <c r="X515" i="34"/>
  <c r="X256" i="56" s="1"/>
  <c r="F515" i="34"/>
  <c r="AF508" i="34"/>
  <c r="AE508" i="34"/>
  <c r="AD508" i="34"/>
  <c r="Y508" i="34"/>
  <c r="N249" i="55" s="1"/>
  <c r="X508" i="34"/>
  <c r="X249" i="56" s="1"/>
  <c r="F508" i="34"/>
  <c r="AF499" i="34"/>
  <c r="AE499" i="34"/>
  <c r="AD499" i="34"/>
  <c r="Y499" i="34"/>
  <c r="N240" i="55" s="1"/>
  <c r="X499" i="34"/>
  <c r="X240" i="56" s="1"/>
  <c r="F499" i="34"/>
  <c r="AF492" i="34"/>
  <c r="AE492" i="34"/>
  <c r="AD492" i="34"/>
  <c r="Y492" i="34"/>
  <c r="N233" i="55" s="1"/>
  <c r="X492" i="34"/>
  <c r="X233" i="56" s="1"/>
  <c r="F492" i="34"/>
  <c r="AF488" i="34"/>
  <c r="AE488" i="34"/>
  <c r="AD488" i="34"/>
  <c r="Y488" i="34"/>
  <c r="N229" i="55" s="1"/>
  <c r="X488" i="34"/>
  <c r="X229" i="56" s="1"/>
  <c r="F488" i="34"/>
  <c r="AF480" i="34"/>
  <c r="AE480" i="34"/>
  <c r="AD480" i="34"/>
  <c r="Y480" i="34"/>
  <c r="N221" i="55" s="1"/>
  <c r="X480" i="34"/>
  <c r="X221" i="56" s="1"/>
  <c r="F480" i="34"/>
  <c r="AF474" i="34"/>
  <c r="AE474" i="34"/>
  <c r="AD474" i="34"/>
  <c r="Y474" i="34"/>
  <c r="N215" i="55" s="1"/>
  <c r="X474" i="34"/>
  <c r="X215" i="56" s="1"/>
  <c r="F474" i="34"/>
  <c r="AF470" i="34"/>
  <c r="AE470" i="34"/>
  <c r="AD470" i="34"/>
  <c r="Y470" i="34"/>
  <c r="N211" i="55" s="1"/>
  <c r="X470" i="34"/>
  <c r="X211" i="56" s="1"/>
  <c r="F470" i="34"/>
  <c r="AF465" i="34"/>
  <c r="AE465" i="34"/>
  <c r="AD465" i="34"/>
  <c r="Y465" i="34"/>
  <c r="N206" i="55" s="1"/>
  <c r="X465" i="34"/>
  <c r="X206" i="56" s="1"/>
  <c r="F465" i="34"/>
  <c r="AF458" i="34"/>
  <c r="AE458" i="34"/>
  <c r="AD458" i="34"/>
  <c r="Y458" i="34"/>
  <c r="N199" i="55" s="1"/>
  <c r="X458" i="34"/>
  <c r="X199" i="56" s="1"/>
  <c r="F458" i="34"/>
  <c r="AF455" i="34"/>
  <c r="AE455" i="34"/>
  <c r="AD455" i="34"/>
  <c r="Y455" i="34"/>
  <c r="N196" i="55" s="1"/>
  <c r="X455" i="34"/>
  <c r="X196" i="56" s="1"/>
  <c r="F455" i="34"/>
  <c r="AF452" i="34"/>
  <c r="AE452" i="34"/>
  <c r="AD452" i="34"/>
  <c r="Y452" i="34"/>
  <c r="N193" i="55" s="1"/>
  <c r="X452" i="34"/>
  <c r="X193" i="56" s="1"/>
  <c r="F452" i="34"/>
  <c r="AF446" i="34"/>
  <c r="AE446" i="34"/>
  <c r="AD446" i="34"/>
  <c r="Y446" i="34"/>
  <c r="N187" i="55" s="1"/>
  <c r="X446" i="34"/>
  <c r="X187" i="56" s="1"/>
  <c r="F446" i="34"/>
  <c r="AF442" i="34"/>
  <c r="AE442" i="34"/>
  <c r="AD442" i="34"/>
  <c r="Y442" i="34"/>
  <c r="N183" i="55" s="1"/>
  <c r="X442" i="34"/>
  <c r="X183" i="56" s="1"/>
  <c r="F442" i="34"/>
  <c r="AF438" i="34"/>
  <c r="AE438" i="34"/>
  <c r="AD438" i="34"/>
  <c r="Y438" i="34"/>
  <c r="N179" i="55" s="1"/>
  <c r="X438" i="34"/>
  <c r="X179" i="56" s="1"/>
  <c r="F438" i="34"/>
  <c r="AF435" i="34"/>
  <c r="AE435" i="34"/>
  <c r="AD435" i="34"/>
  <c r="Y435" i="34"/>
  <c r="N176" i="55" s="1"/>
  <c r="X435" i="34"/>
  <c r="X176" i="56" s="1"/>
  <c r="F435" i="34"/>
  <c r="AF428" i="34"/>
  <c r="AE428" i="34"/>
  <c r="AD428" i="34"/>
  <c r="Y428" i="34"/>
  <c r="N169" i="55" s="1"/>
  <c r="X428" i="34"/>
  <c r="X169" i="56" s="1"/>
  <c r="F428" i="34"/>
  <c r="AF422" i="34"/>
  <c r="AE422" i="34"/>
  <c r="AD422" i="34"/>
  <c r="Y422" i="34"/>
  <c r="N163" i="55" s="1"/>
  <c r="X422" i="34"/>
  <c r="X163" i="56" s="1"/>
  <c r="F422" i="34"/>
  <c r="AF419" i="34"/>
  <c r="AE419" i="34"/>
  <c r="AD419" i="34"/>
  <c r="Y419" i="34"/>
  <c r="N160" i="55" s="1"/>
  <c r="X419" i="34"/>
  <c r="X160" i="56" s="1"/>
  <c r="F419" i="34"/>
  <c r="AF413" i="34"/>
  <c r="AE413" i="34"/>
  <c r="AD413" i="34"/>
  <c r="Y413" i="34"/>
  <c r="N154" i="55" s="1"/>
  <c r="X413" i="34"/>
  <c r="X154" i="56" s="1"/>
  <c r="F413" i="34"/>
  <c r="AF406" i="34"/>
  <c r="AE406" i="34"/>
  <c r="AD406" i="34"/>
  <c r="Y406" i="34"/>
  <c r="N147" i="55" s="1"/>
  <c r="X406" i="34"/>
  <c r="X147" i="56" s="1"/>
  <c r="F406" i="34"/>
  <c r="AF396" i="34"/>
  <c r="AE396" i="34"/>
  <c r="AD396" i="34"/>
  <c r="Y396" i="34"/>
  <c r="N137" i="55" s="1"/>
  <c r="X396" i="34"/>
  <c r="X137" i="56" s="1"/>
  <c r="F396" i="34"/>
  <c r="AF392" i="34"/>
  <c r="AE392" i="34"/>
  <c r="AD392" i="34"/>
  <c r="Y392" i="34"/>
  <c r="N133" i="55" s="1"/>
  <c r="X392" i="34"/>
  <c r="X133" i="56" s="1"/>
  <c r="F392" i="34"/>
  <c r="AF388" i="34"/>
  <c r="AE388" i="34"/>
  <c r="AD388" i="34"/>
  <c r="Y388" i="34"/>
  <c r="N129" i="55" s="1"/>
  <c r="X388" i="34"/>
  <c r="X129" i="56" s="1"/>
  <c r="F388" i="34"/>
  <c r="AF384" i="34"/>
  <c r="AE384" i="34"/>
  <c r="AD384" i="34"/>
  <c r="Y384" i="34"/>
  <c r="N125" i="55" s="1"/>
  <c r="X384" i="34"/>
  <c r="X125" i="56" s="1"/>
  <c r="F384" i="34"/>
  <c r="AF380" i="34"/>
  <c r="AE380" i="34"/>
  <c r="AD380" i="34"/>
  <c r="Y380" i="34"/>
  <c r="N121" i="55" s="1"/>
  <c r="X380" i="34"/>
  <c r="X121" i="56" s="1"/>
  <c r="F380" i="34"/>
  <c r="AF374" i="34"/>
  <c r="AE374" i="34"/>
  <c r="AD374" i="34"/>
  <c r="Y374" i="34"/>
  <c r="N115" i="55" s="1"/>
  <c r="X374" i="34"/>
  <c r="X115" i="56" s="1"/>
  <c r="F374" i="34"/>
  <c r="AF362" i="34"/>
  <c r="AE362" i="34"/>
  <c r="AD362" i="34"/>
  <c r="Y362" i="34"/>
  <c r="N103" i="55" s="1"/>
  <c r="X362" i="34"/>
  <c r="X103" i="56" s="1"/>
  <c r="F362" i="34"/>
  <c r="AF358" i="34"/>
  <c r="AE358" i="34"/>
  <c r="AD358" i="34"/>
  <c r="Y358" i="34"/>
  <c r="N99" i="55" s="1"/>
  <c r="X358" i="34"/>
  <c r="X99" i="56" s="1"/>
  <c r="F358" i="34"/>
  <c r="AF354" i="34"/>
  <c r="AE354" i="34"/>
  <c r="AD354" i="34"/>
  <c r="Y354" i="34"/>
  <c r="N95" i="55" s="1"/>
  <c r="X354" i="34"/>
  <c r="X95" i="56" s="1"/>
  <c r="F354" i="34"/>
  <c r="AF351" i="34"/>
  <c r="AE351" i="34"/>
  <c r="AD351" i="34"/>
  <c r="Y351" i="34"/>
  <c r="N92" i="55" s="1"/>
  <c r="X351" i="34"/>
  <c r="X92" i="56" s="1"/>
  <c r="F351" i="34"/>
  <c r="AF347" i="34"/>
  <c r="AE347" i="34"/>
  <c r="AD347" i="34"/>
  <c r="Y347" i="34"/>
  <c r="N88" i="55" s="1"/>
  <c r="X347" i="34"/>
  <c r="X88" i="56" s="1"/>
  <c r="F347" i="34"/>
  <c r="AF340" i="34"/>
  <c r="AE340" i="34"/>
  <c r="AD340" i="34"/>
  <c r="Y340" i="34"/>
  <c r="N81" i="55" s="1"/>
  <c r="X340" i="34"/>
  <c r="X81" i="56" s="1"/>
  <c r="F340" i="34"/>
  <c r="AF335" i="34"/>
  <c r="AE335" i="34"/>
  <c r="AD335" i="34"/>
  <c r="Y335" i="34"/>
  <c r="N76" i="55" s="1"/>
  <c r="X335" i="34"/>
  <c r="X76" i="56" s="1"/>
  <c r="F335" i="34"/>
  <c r="AF328" i="34"/>
  <c r="AE328" i="34"/>
  <c r="AD328" i="34"/>
  <c r="Y328" i="34"/>
  <c r="N69" i="55" s="1"/>
  <c r="X328" i="34"/>
  <c r="X69" i="56" s="1"/>
  <c r="F328" i="34"/>
  <c r="AF322" i="34"/>
  <c r="AE322" i="34"/>
  <c r="AD322" i="34"/>
  <c r="Y322" i="34"/>
  <c r="N63" i="55" s="1"/>
  <c r="X322" i="34"/>
  <c r="X63" i="56" s="1"/>
  <c r="F322" i="34"/>
  <c r="AF313" i="34"/>
  <c r="AE313" i="34"/>
  <c r="AD313" i="34"/>
  <c r="Y313" i="34"/>
  <c r="N54" i="55" s="1"/>
  <c r="X313" i="34"/>
  <c r="X54" i="56" s="1"/>
  <c r="F313" i="34"/>
  <c r="AF309" i="34"/>
  <c r="AE309" i="34"/>
  <c r="AD309" i="34"/>
  <c r="Y309" i="34"/>
  <c r="N50" i="55" s="1"/>
  <c r="X309" i="34"/>
  <c r="X50" i="56" s="1"/>
  <c r="F309" i="34"/>
  <c r="AF303" i="34"/>
  <c r="AE303" i="34"/>
  <c r="AD303" i="34"/>
  <c r="Y303" i="34"/>
  <c r="N44" i="55" s="1"/>
  <c r="X303" i="34"/>
  <c r="X44" i="56" s="1"/>
  <c r="F303" i="34"/>
  <c r="AF299" i="34"/>
  <c r="AE299" i="34"/>
  <c r="AD299" i="34"/>
  <c r="Y299" i="34"/>
  <c r="N40" i="55" s="1"/>
  <c r="X299" i="34"/>
  <c r="X40" i="56" s="1"/>
  <c r="F299" i="34"/>
  <c r="AF295" i="34"/>
  <c r="AE295" i="34"/>
  <c r="AD295" i="34"/>
  <c r="Y295" i="34"/>
  <c r="N36" i="55" s="1"/>
  <c r="X295" i="34"/>
  <c r="X36" i="56" s="1"/>
  <c r="F295" i="34"/>
  <c r="AF291" i="34"/>
  <c r="AE291" i="34"/>
  <c r="AD291" i="34"/>
  <c r="Y291" i="34"/>
  <c r="N32" i="55" s="1"/>
  <c r="X291" i="34"/>
  <c r="X32" i="56" s="1"/>
  <c r="F291" i="34"/>
  <c r="AF284" i="34"/>
  <c r="AE284" i="34"/>
  <c r="AD284" i="34"/>
  <c r="Y284" i="34"/>
  <c r="N25" i="55" s="1"/>
  <c r="X284" i="34"/>
  <c r="F284" i="34"/>
  <c r="AF280" i="34"/>
  <c r="AE280" i="34"/>
  <c r="AD280" i="34"/>
  <c r="Y280" i="34"/>
  <c r="N21" i="55" s="1"/>
  <c r="X280" i="34"/>
  <c r="X21" i="56" s="1"/>
  <c r="F280" i="34"/>
  <c r="AF273" i="34"/>
  <c r="AE273" i="34"/>
  <c r="AD273" i="34"/>
  <c r="Y273" i="34"/>
  <c r="N14" i="55" s="1"/>
  <c r="X273" i="34"/>
  <c r="X14" i="56" s="1"/>
  <c r="F273" i="34"/>
  <c r="AF269" i="34"/>
  <c r="AE269" i="34"/>
  <c r="AD269" i="34"/>
  <c r="Y269" i="34"/>
  <c r="N10" i="55" s="1"/>
  <c r="X269" i="34"/>
  <c r="X10" i="56" s="1"/>
  <c r="F269" i="34"/>
  <c r="AF259" i="34"/>
  <c r="AE259" i="34"/>
  <c r="AD259" i="34"/>
  <c r="Y259" i="34"/>
  <c r="N258" i="52" s="1"/>
  <c r="X259" i="34"/>
  <c r="X258" i="35" s="1"/>
  <c r="F259" i="34"/>
  <c r="AF251" i="34"/>
  <c r="AE251" i="34"/>
  <c r="AD251" i="34"/>
  <c r="Y251" i="34"/>
  <c r="N250" i="52" s="1"/>
  <c r="X251" i="34"/>
  <c r="X250" i="35" s="1"/>
  <c r="F251" i="34"/>
  <c r="AF241" i="34"/>
  <c r="AE241" i="34"/>
  <c r="AD241" i="34"/>
  <c r="Y241" i="34"/>
  <c r="N240" i="52" s="1"/>
  <c r="X241" i="34"/>
  <c r="X240" i="35" s="1"/>
  <c r="F241" i="34"/>
  <c r="AF234" i="34"/>
  <c r="AE234" i="34"/>
  <c r="AD234" i="34"/>
  <c r="Y234" i="34"/>
  <c r="N233" i="52" s="1"/>
  <c r="X234" i="34"/>
  <c r="X233" i="35" s="1"/>
  <c r="F234" i="34"/>
  <c r="AF227" i="34"/>
  <c r="AE227" i="34"/>
  <c r="AD227" i="34"/>
  <c r="Y227" i="34"/>
  <c r="N226" i="52" s="1"/>
  <c r="X227" i="34"/>
  <c r="X226" i="35" s="1"/>
  <c r="F227" i="34"/>
  <c r="AF216" i="34"/>
  <c r="AE216" i="34"/>
  <c r="AD216" i="34"/>
  <c r="Y216" i="34"/>
  <c r="N215" i="52" s="1"/>
  <c r="X216" i="34"/>
  <c r="X215" i="35" s="1"/>
  <c r="F216" i="34"/>
  <c r="AF211" i="34"/>
  <c r="AE211" i="34"/>
  <c r="AD211" i="34"/>
  <c r="Y211" i="34"/>
  <c r="N210" i="52" s="1"/>
  <c r="X211" i="34"/>
  <c r="X210" i="35" s="1"/>
  <c r="F211" i="34"/>
  <c r="AF207" i="34"/>
  <c r="AE207" i="34"/>
  <c r="AD207" i="34"/>
  <c r="Y207" i="34"/>
  <c r="N206" i="52" s="1"/>
  <c r="X207" i="34"/>
  <c r="X206" i="35" s="1"/>
  <c r="F207" i="34"/>
  <c r="AF203" i="34"/>
  <c r="AE203" i="34"/>
  <c r="AD203" i="34"/>
  <c r="Y203" i="34"/>
  <c r="N202" i="52" s="1"/>
  <c r="X203" i="34"/>
  <c r="X202" i="35" s="1"/>
  <c r="F203" i="34"/>
  <c r="AF191" i="34"/>
  <c r="AE191" i="34"/>
  <c r="AD191" i="34"/>
  <c r="Y191" i="34"/>
  <c r="N190" i="52" s="1"/>
  <c r="X191" i="34"/>
  <c r="X190" i="35" s="1"/>
  <c r="F191" i="34"/>
  <c r="AF182" i="34"/>
  <c r="AE182" i="34"/>
  <c r="AD182" i="34"/>
  <c r="Y182" i="34"/>
  <c r="N181" i="52" s="1"/>
  <c r="X182" i="34"/>
  <c r="X181" i="35" s="1"/>
  <c r="F182" i="34"/>
  <c r="AF176" i="34"/>
  <c r="AE176" i="34"/>
  <c r="AD176" i="34"/>
  <c r="Y176" i="34"/>
  <c r="N175" i="52" s="1"/>
  <c r="X176" i="34"/>
  <c r="X175" i="35" s="1"/>
  <c r="F176" i="34"/>
  <c r="AF168" i="34"/>
  <c r="AE168" i="34"/>
  <c r="AD168" i="34"/>
  <c r="Y168" i="34"/>
  <c r="N167" i="52" s="1"/>
  <c r="X168" i="34"/>
  <c r="X167" i="35" s="1"/>
  <c r="F168" i="34"/>
  <c r="AF162" i="34"/>
  <c r="AE162" i="34"/>
  <c r="AD162" i="34"/>
  <c r="Y162" i="34"/>
  <c r="N161" i="52" s="1"/>
  <c r="X162" i="34"/>
  <c r="X161" i="35" s="1"/>
  <c r="F162" i="34"/>
  <c r="AF155" i="34"/>
  <c r="AE155" i="34"/>
  <c r="AD155" i="34"/>
  <c r="Y155" i="34"/>
  <c r="N154" i="52" s="1"/>
  <c r="X155" i="34"/>
  <c r="X154" i="35" s="1"/>
  <c r="F155" i="34"/>
  <c r="AF149" i="34"/>
  <c r="AE149" i="34"/>
  <c r="AD149" i="34"/>
  <c r="Y149" i="34"/>
  <c r="N148" i="52" s="1"/>
  <c r="X149" i="34"/>
  <c r="X148" i="35" s="1"/>
  <c r="F149" i="34"/>
  <c r="AF146" i="34"/>
  <c r="AE146" i="34"/>
  <c r="AD146" i="34"/>
  <c r="Y146" i="34"/>
  <c r="N145" i="52" s="1"/>
  <c r="X146" i="34"/>
  <c r="X145" i="35" s="1"/>
  <c r="F146" i="34"/>
  <c r="AF141" i="34"/>
  <c r="AE141" i="34"/>
  <c r="AD141" i="34"/>
  <c r="Y141" i="34"/>
  <c r="N140" i="52" s="1"/>
  <c r="X141" i="34"/>
  <c r="X140" i="35" s="1"/>
  <c r="F141" i="34"/>
  <c r="AF134" i="34"/>
  <c r="AE134" i="34"/>
  <c r="AD134" i="34"/>
  <c r="Y134" i="34"/>
  <c r="N133" i="52" s="1"/>
  <c r="X134" i="34"/>
  <c r="X133" i="35" s="1"/>
  <c r="F134" i="34"/>
  <c r="AF128" i="34"/>
  <c r="AE128" i="34"/>
  <c r="AD128" i="34"/>
  <c r="Y128" i="34"/>
  <c r="N127" i="52" s="1"/>
  <c r="X128" i="34"/>
  <c r="X127" i="35" s="1"/>
  <c r="F128" i="34"/>
  <c r="AF122" i="34"/>
  <c r="AE122" i="34"/>
  <c r="AD122" i="34"/>
  <c r="Y122" i="34"/>
  <c r="N121" i="52" s="1"/>
  <c r="X122" i="34"/>
  <c r="X121" i="35" s="1"/>
  <c r="F122" i="34"/>
  <c r="AF113" i="34"/>
  <c r="AE113" i="34"/>
  <c r="AD113" i="34"/>
  <c r="Y113" i="34"/>
  <c r="N112" i="52" s="1"/>
  <c r="X113" i="34"/>
  <c r="X112" i="35" s="1"/>
  <c r="F113" i="34"/>
  <c r="AF105" i="34"/>
  <c r="AE105" i="34"/>
  <c r="AD105" i="34"/>
  <c r="Y105" i="34"/>
  <c r="N104" i="52" s="1"/>
  <c r="X105" i="34"/>
  <c r="X104" i="35" s="1"/>
  <c r="F105" i="34"/>
  <c r="AF98" i="34"/>
  <c r="AE98" i="34"/>
  <c r="AD98" i="34"/>
  <c r="Y98" i="34"/>
  <c r="N97" i="52" s="1"/>
  <c r="X98" i="34"/>
  <c r="X97" i="35" s="1"/>
  <c r="F98" i="34"/>
  <c r="AF94" i="34"/>
  <c r="AE94" i="34"/>
  <c r="AD94" i="34"/>
  <c r="Y94" i="34"/>
  <c r="N93" i="52" s="1"/>
  <c r="X94" i="34"/>
  <c r="X93" i="35" s="1"/>
  <c r="F94" i="34"/>
  <c r="AF90" i="34"/>
  <c r="AE90" i="34"/>
  <c r="AD90" i="34"/>
  <c r="Y90" i="34"/>
  <c r="N89" i="52" s="1"/>
  <c r="X90" i="34"/>
  <c r="X89" i="35" s="1"/>
  <c r="F90" i="34"/>
  <c r="AF86" i="34"/>
  <c r="AE86" i="34"/>
  <c r="AD86" i="34"/>
  <c r="Y86" i="34"/>
  <c r="N85" i="52" s="1"/>
  <c r="X86" i="34"/>
  <c r="X85" i="35" s="1"/>
  <c r="F86" i="34"/>
  <c r="AF81" i="34"/>
  <c r="AE81" i="34"/>
  <c r="AD81" i="34"/>
  <c r="Y81" i="34"/>
  <c r="N80" i="52" s="1"/>
  <c r="X81" i="34"/>
  <c r="X80" i="35" s="1"/>
  <c r="F81" i="34"/>
  <c r="AF77" i="34"/>
  <c r="AE77" i="34"/>
  <c r="AD77" i="34"/>
  <c r="Y77" i="34"/>
  <c r="N76" i="52" s="1"/>
  <c r="X77" i="34"/>
  <c r="X76" i="35" s="1"/>
  <c r="F77" i="34"/>
  <c r="AF72" i="34"/>
  <c r="AE72" i="34"/>
  <c r="AD72" i="34"/>
  <c r="Y72" i="34"/>
  <c r="N71" i="52" s="1"/>
  <c r="X72" i="34"/>
  <c r="F72" i="34"/>
  <c r="AF67" i="34"/>
  <c r="AE67" i="34"/>
  <c r="AD67" i="34"/>
  <c r="Y67" i="34"/>
  <c r="N66" i="52" s="1"/>
  <c r="X67" i="34"/>
  <c r="X66" i="35" s="1"/>
  <c r="F67" i="34"/>
  <c r="AF63" i="34"/>
  <c r="AE63" i="34"/>
  <c r="AD63" i="34"/>
  <c r="Y63" i="34"/>
  <c r="N62" i="52" s="1"/>
  <c r="X63" i="34"/>
  <c r="X62" i="35" s="1"/>
  <c r="F63" i="34"/>
  <c r="AF59" i="34"/>
  <c r="AE59" i="34"/>
  <c r="AD59" i="34"/>
  <c r="Y59" i="34"/>
  <c r="N58" i="52" s="1"/>
  <c r="X59" i="34"/>
  <c r="X58" i="35" s="1"/>
  <c r="F59" i="34"/>
  <c r="AF50" i="34"/>
  <c r="AE50" i="34"/>
  <c r="AD50" i="34"/>
  <c r="Y50" i="34"/>
  <c r="N49" i="52" s="1"/>
  <c r="X50" i="34"/>
  <c r="X49" i="35" s="1"/>
  <c r="F50" i="34"/>
  <c r="AF44" i="34"/>
  <c r="AE44" i="34"/>
  <c r="AD44" i="34"/>
  <c r="Y44" i="34"/>
  <c r="N43" i="52" s="1"/>
  <c r="X44" i="34"/>
  <c r="X43" i="35" s="1"/>
  <c r="F44" i="34"/>
  <c r="AF39" i="34"/>
  <c r="AE39" i="34"/>
  <c r="AD39" i="34"/>
  <c r="Y39" i="34"/>
  <c r="N38" i="52" s="1"/>
  <c r="X39" i="34"/>
  <c r="X38" i="35" s="1"/>
  <c r="F39" i="34"/>
  <c r="AF35" i="34"/>
  <c r="AE35" i="34"/>
  <c r="AD35" i="34"/>
  <c r="Y35" i="34"/>
  <c r="N34" i="52" s="1"/>
  <c r="X35" i="34"/>
  <c r="X34" i="35" s="1"/>
  <c r="F35" i="34"/>
  <c r="AF26" i="34"/>
  <c r="AE26" i="34"/>
  <c r="AD26" i="34"/>
  <c r="Y26" i="34"/>
  <c r="N25" i="52" s="1"/>
  <c r="X26" i="34"/>
  <c r="X25" i="35" s="1"/>
  <c r="F26" i="34"/>
  <c r="AF22" i="34"/>
  <c r="AE22" i="34"/>
  <c r="AD22" i="34"/>
  <c r="Y22" i="34"/>
  <c r="N21" i="52" s="1"/>
  <c r="X22" i="34"/>
  <c r="X21" i="35" s="1"/>
  <c r="F22" i="34"/>
  <c r="AG81" i="34" l="1"/>
  <c r="AG149" i="34"/>
  <c r="AG351" i="34"/>
  <c r="AG63" i="34"/>
  <c r="AG284" i="34"/>
  <c r="AG374" i="34"/>
  <c r="AG206" i="34"/>
  <c r="AG74" i="34"/>
  <c r="AG84" i="34"/>
  <c r="AG250" i="34"/>
  <c r="AG364" i="34"/>
  <c r="AG59" i="34"/>
  <c r="AG518" i="34"/>
  <c r="AG604" i="34"/>
  <c r="AG287" i="34"/>
  <c r="AG307" i="34"/>
  <c r="AG345" i="34"/>
  <c r="AG432" i="34"/>
  <c r="AG487" i="34"/>
  <c r="AG28" i="34"/>
  <c r="AG124" i="34"/>
  <c r="AG131" i="34"/>
  <c r="AG145" i="34"/>
  <c r="AG583" i="34"/>
  <c r="AG469" i="34"/>
  <c r="AG569" i="34"/>
  <c r="AG522" i="34"/>
  <c r="AG539" i="34"/>
  <c r="AG607" i="34"/>
  <c r="AG49" i="34"/>
  <c r="AG121" i="34"/>
  <c r="AG33" i="34"/>
  <c r="AG43" i="34"/>
  <c r="AG115" i="34"/>
  <c r="AG158" i="34"/>
  <c r="AG171" i="34"/>
  <c r="AG183" i="34"/>
  <c r="AG204" i="34"/>
  <c r="AG415" i="34"/>
  <c r="AG180" i="34"/>
  <c r="AG186" i="34"/>
  <c r="AG209" i="34"/>
  <c r="AG397" i="34"/>
  <c r="AG444" i="34"/>
  <c r="AG71" i="34"/>
  <c r="AG134" i="34"/>
  <c r="AG155" i="34"/>
  <c r="AG182" i="34"/>
  <c r="AG291" i="34"/>
  <c r="AG380" i="34"/>
  <c r="AG113" i="34"/>
  <c r="AG194" i="34"/>
  <c r="AG93" i="34"/>
  <c r="AG407" i="34"/>
  <c r="AG488" i="34"/>
  <c r="AG226" i="34"/>
  <c r="AG478" i="34"/>
  <c r="AG172" i="34"/>
  <c r="AG433" i="34"/>
  <c r="AG10" i="34"/>
  <c r="AG104" i="34"/>
  <c r="AG313" i="34"/>
  <c r="AG154" i="34"/>
  <c r="AG141" i="34"/>
  <c r="AG251" i="34"/>
  <c r="AG340" i="34"/>
  <c r="AG428" i="34"/>
  <c r="AG515" i="34"/>
  <c r="AG254" i="34"/>
  <c r="AG460" i="34"/>
  <c r="AG61" i="34"/>
  <c r="AG214" i="34"/>
  <c r="AG248" i="34"/>
  <c r="AG277" i="34"/>
  <c r="AG292" i="34"/>
  <c r="AG293" i="34"/>
  <c r="AG348" i="34"/>
  <c r="AG463" i="34"/>
  <c r="AG476" i="34"/>
  <c r="AG483" i="34"/>
  <c r="AG493" i="34"/>
  <c r="AG501" i="34"/>
  <c r="AG523" i="34"/>
  <c r="AG528" i="34"/>
  <c r="AG535" i="34"/>
  <c r="AG540" i="34"/>
  <c r="AG545" i="34"/>
  <c r="AG553" i="34"/>
  <c r="AG565" i="34"/>
  <c r="AG573" i="34"/>
  <c r="AG586" i="34"/>
  <c r="AG593" i="34"/>
  <c r="AG606" i="34"/>
  <c r="AG641" i="34"/>
  <c r="AG121" i="52"/>
  <c r="AG350" i="34"/>
  <c r="AG357" i="34"/>
  <c r="AG256" i="34"/>
  <c r="AG117" i="34"/>
  <c r="AG130" i="34"/>
  <c r="AG139" i="34"/>
  <c r="AG160" i="34"/>
  <c r="AG509" i="34"/>
  <c r="AG516" i="34"/>
  <c r="AG34" i="34"/>
  <c r="AG45" i="34"/>
  <c r="AG217" i="34"/>
  <c r="AG230" i="34"/>
  <c r="AG278" i="34"/>
  <c r="AG314" i="34"/>
  <c r="AG461" i="34"/>
  <c r="AG466" i="34"/>
  <c r="AG473" i="34"/>
  <c r="AG495" i="34"/>
  <c r="AG567" i="34"/>
  <c r="AG582" i="34"/>
  <c r="AG451" i="34"/>
  <c r="AG491" i="34"/>
  <c r="AG116" i="34"/>
  <c r="AG129" i="34"/>
  <c r="AG138" i="34"/>
  <c r="AG143" i="34"/>
  <c r="AG261" i="34"/>
  <c r="AG296" i="34"/>
  <c r="AG408" i="34"/>
  <c r="AG421" i="34"/>
  <c r="AG436" i="34"/>
  <c r="AG389" i="34"/>
  <c r="AG399" i="34"/>
  <c r="AG447" i="34"/>
  <c r="AG502" i="34"/>
  <c r="AG554" i="34"/>
  <c r="AG595" i="34"/>
  <c r="AG608" i="34"/>
  <c r="AG226" i="52"/>
  <c r="AG258" i="52"/>
  <c r="AG241" i="52"/>
  <c r="AG220" i="52"/>
  <c r="AG222" i="52"/>
  <c r="AG175" i="52"/>
  <c r="AG145" i="52"/>
  <c r="AG135" i="52"/>
  <c r="AG255" i="52"/>
  <c r="AG260" i="52"/>
  <c r="AG263" i="52"/>
  <c r="AG180" i="52"/>
  <c r="AG178" i="52"/>
  <c r="AG191" i="52"/>
  <c r="AG127" i="52"/>
  <c r="AG155" i="52"/>
  <c r="AG111" i="52"/>
  <c r="AG122" i="52"/>
  <c r="AG174" i="52"/>
  <c r="AG144" i="52"/>
  <c r="AG249" i="52"/>
  <c r="AG233" i="52"/>
  <c r="AG201" i="52"/>
  <c r="AG156" i="52"/>
  <c r="AG21" i="52"/>
  <c r="AG43" i="52"/>
  <c r="AG112" i="52"/>
  <c r="AG167" i="52"/>
  <c r="AG202" i="52"/>
  <c r="AG232" i="52"/>
  <c r="AG169" i="52"/>
  <c r="AG198" i="52"/>
  <c r="AG190" i="52"/>
  <c r="AG225" i="52"/>
  <c r="AG161" i="52"/>
  <c r="AG168" i="52"/>
  <c r="AG179" i="52"/>
  <c r="AG211" i="52"/>
  <c r="AG221" i="52"/>
  <c r="AG215" i="52"/>
  <c r="AG250" i="52"/>
  <c r="AG103" i="52"/>
  <c r="AG262" i="52"/>
  <c r="AG236" i="52"/>
  <c r="AG246" i="52"/>
  <c r="AG34" i="52"/>
  <c r="AG76" i="52"/>
  <c r="AG71" i="52"/>
  <c r="AG89" i="52"/>
  <c r="AG69" i="52"/>
  <c r="AG79" i="52"/>
  <c r="AG90" i="52"/>
  <c r="AG66" i="52"/>
  <c r="AG97" i="52"/>
  <c r="AG57" i="52"/>
  <c r="AG60" i="52"/>
  <c r="AG70" i="52"/>
  <c r="AG81" i="52"/>
  <c r="AG91" i="52"/>
  <c r="AG101" i="52"/>
  <c r="AG26" i="52"/>
  <c r="AG35" i="52"/>
  <c r="AG25" i="52"/>
  <c r="AG10" i="52"/>
  <c r="AG48" i="52"/>
  <c r="AG22" i="52"/>
  <c r="AG32" i="52"/>
  <c r="AG9" i="52"/>
  <c r="AG24" i="52"/>
  <c r="AG14" i="52"/>
  <c r="AG18" i="52"/>
  <c r="AG31" i="52"/>
  <c r="AG46" i="52"/>
  <c r="AG49" i="52"/>
  <c r="AG140" i="52"/>
  <c r="AG120" i="52"/>
  <c r="AG36" i="52"/>
  <c r="AG59" i="52"/>
  <c r="AG123" i="52"/>
  <c r="AG143" i="52"/>
  <c r="AG212" i="52"/>
  <c r="AG13" i="52"/>
  <c r="AG100" i="52"/>
  <c r="AG188" i="52"/>
  <c r="AG85" i="52"/>
  <c r="AG27" i="52"/>
  <c r="AG45" i="52"/>
  <c r="AG113" i="52"/>
  <c r="AG134" i="52"/>
  <c r="AG199" i="52"/>
  <c r="AG235" i="52"/>
  <c r="AG245" i="52"/>
  <c r="AG254" i="52"/>
  <c r="AG38" i="52"/>
  <c r="AG80" i="52"/>
  <c r="AG133" i="52"/>
  <c r="AG181" i="52"/>
  <c r="AG240" i="52"/>
  <c r="AG56" i="52"/>
  <c r="AG189" i="52"/>
  <c r="AG224" i="52"/>
  <c r="AG264" i="52"/>
  <c r="AG23" i="52"/>
  <c r="AG33" i="52"/>
  <c r="AG44" i="52"/>
  <c r="AG54" i="52"/>
  <c r="AG68" i="52"/>
  <c r="AG78" i="52"/>
  <c r="AG88" i="52"/>
  <c r="AG99" i="52"/>
  <c r="AG110" i="52"/>
  <c r="AG119" i="52"/>
  <c r="AG132" i="52"/>
  <c r="AG142" i="52"/>
  <c r="AG152" i="52"/>
  <c r="AG164" i="52"/>
  <c r="AG177" i="52"/>
  <c r="AG187" i="52"/>
  <c r="AG197" i="52"/>
  <c r="AG209" i="52"/>
  <c r="AG219" i="52"/>
  <c r="AG234" i="52"/>
  <c r="AG244" i="52"/>
  <c r="AG253" i="52"/>
  <c r="AG160" i="52"/>
  <c r="AG166" i="52"/>
  <c r="AG261" i="52"/>
  <c r="AG17" i="52"/>
  <c r="AG30" i="52"/>
  <c r="AG40" i="52"/>
  <c r="AG51" i="52"/>
  <c r="AG64" i="52"/>
  <c r="AG74" i="52"/>
  <c r="AG84" i="52"/>
  <c r="AG95" i="52"/>
  <c r="AG107" i="52"/>
  <c r="AG116" i="52"/>
  <c r="AG129" i="52"/>
  <c r="AG138" i="52"/>
  <c r="AG149" i="52"/>
  <c r="AG159" i="52"/>
  <c r="AG172" i="52"/>
  <c r="AG184" i="52"/>
  <c r="AG194" i="52"/>
  <c r="AG205" i="52"/>
  <c r="AG216" i="52"/>
  <c r="AG229" i="52"/>
  <c r="AG11" i="52"/>
  <c r="AG62" i="52"/>
  <c r="AG104" i="52"/>
  <c r="AG154" i="52"/>
  <c r="AG210" i="52"/>
  <c r="AG20" i="52"/>
  <c r="AG153" i="52"/>
  <c r="AG257" i="52"/>
  <c r="AG16" i="52"/>
  <c r="AG29" i="52"/>
  <c r="AG39" i="52"/>
  <c r="AG137" i="52"/>
  <c r="AG58" i="52"/>
  <c r="AG93" i="52"/>
  <c r="AG148" i="52"/>
  <c r="AG206" i="52"/>
  <c r="AG19" i="52"/>
  <c r="AG126" i="52"/>
  <c r="AG239" i="52"/>
  <c r="AG15" i="52"/>
  <c r="AG28" i="52"/>
  <c r="AG37" i="52"/>
  <c r="AG42" i="52"/>
  <c r="AG53" i="52"/>
  <c r="AG67" i="52"/>
  <c r="AG77" i="52"/>
  <c r="AG87" i="52"/>
  <c r="AG98" i="52"/>
  <c r="AG109" i="52"/>
  <c r="AG118" i="52"/>
  <c r="AG131" i="52"/>
  <c r="AG141" i="52"/>
  <c r="AG41" i="52"/>
  <c r="AG52" i="52"/>
  <c r="AG65" i="52"/>
  <c r="AG75" i="52"/>
  <c r="AG86" i="52"/>
  <c r="AG96" i="52"/>
  <c r="AG108" i="52"/>
  <c r="AG117" i="52"/>
  <c r="AG130" i="52"/>
  <c r="AG139" i="52"/>
  <c r="AG50" i="52"/>
  <c r="AG94" i="52"/>
  <c r="AG128" i="52"/>
  <c r="AG147" i="52"/>
  <c r="AG158" i="52"/>
  <c r="AG171" i="52"/>
  <c r="AG183" i="52"/>
  <c r="AG63" i="52"/>
  <c r="AG73" i="52"/>
  <c r="AG83" i="52"/>
  <c r="AG106" i="52"/>
  <c r="AG115" i="52"/>
  <c r="AG47" i="52"/>
  <c r="AG61" i="52"/>
  <c r="AG72" i="52"/>
  <c r="AG82" i="52"/>
  <c r="AG92" i="52"/>
  <c r="AG105" i="52"/>
  <c r="AG114" i="52"/>
  <c r="AG124" i="52"/>
  <c r="AG136" i="52"/>
  <c r="AG151" i="52"/>
  <c r="AG163" i="52"/>
  <c r="AG176" i="52"/>
  <c r="AG186" i="52"/>
  <c r="AG196" i="52"/>
  <c r="AG208" i="52"/>
  <c r="AG218" i="52"/>
  <c r="AG231" i="52"/>
  <c r="AG243" i="52"/>
  <c r="AG252" i="52"/>
  <c r="AG150" i="52"/>
  <c r="AG162" i="52"/>
  <c r="AG173" i="52"/>
  <c r="AG185" i="52"/>
  <c r="AG195" i="52"/>
  <c r="AG207" i="52"/>
  <c r="AG217" i="52"/>
  <c r="AG230" i="52"/>
  <c r="AG242" i="52"/>
  <c r="AG251" i="52"/>
  <c r="AG193" i="52"/>
  <c r="AG204" i="52"/>
  <c r="AG214" i="52"/>
  <c r="AG228" i="52"/>
  <c r="AG238" i="52"/>
  <c r="AG248" i="52"/>
  <c r="AG259" i="52"/>
  <c r="AG146" i="52"/>
  <c r="AG157" i="52"/>
  <c r="AG170" i="52"/>
  <c r="AG182" i="52"/>
  <c r="AG192" i="52"/>
  <c r="AG203" i="52"/>
  <c r="AG213" i="52"/>
  <c r="AG227" i="52"/>
  <c r="AG237" i="52"/>
  <c r="AG247" i="52"/>
  <c r="AG256" i="52"/>
  <c r="AG612" i="34"/>
  <c r="AG628" i="34"/>
  <c r="AG627" i="34"/>
  <c r="AG634" i="34"/>
  <c r="AG626" i="34"/>
  <c r="AG615" i="34"/>
  <c r="AG621" i="34"/>
  <c r="AG620" i="34"/>
  <c r="AG613" i="34"/>
  <c r="AG618" i="34"/>
  <c r="AG623" i="34"/>
  <c r="AG591" i="34"/>
  <c r="AG596" i="34"/>
  <c r="AG603" i="34"/>
  <c r="AG594" i="34"/>
  <c r="AG589" i="34"/>
  <c r="AG600" i="34"/>
  <c r="AG592" i="34"/>
  <c r="AG597" i="34"/>
  <c r="AG605" i="34"/>
  <c r="AG579" i="34"/>
  <c r="AG578" i="34"/>
  <c r="AG581" i="34"/>
  <c r="AG575" i="34"/>
  <c r="AG574" i="34"/>
  <c r="AG571" i="34"/>
  <c r="AG562" i="34"/>
  <c r="AG551" i="34"/>
  <c r="AG555" i="34"/>
  <c r="AG560" i="34"/>
  <c r="AG557" i="34"/>
  <c r="AG552" i="34"/>
  <c r="AG556" i="34"/>
  <c r="AG520" i="34"/>
  <c r="AG525" i="34"/>
  <c r="AG531" i="34"/>
  <c r="AG537" i="34"/>
  <c r="AG543" i="34"/>
  <c r="AG534" i="34"/>
  <c r="AG519" i="34"/>
  <c r="AG529" i="34"/>
  <c r="AG541" i="34"/>
  <c r="AG526" i="34"/>
  <c r="AG542" i="34"/>
  <c r="AG527" i="34"/>
  <c r="AG532" i="34"/>
  <c r="AG538" i="34"/>
  <c r="AG544" i="34"/>
  <c r="AG503" i="34"/>
  <c r="AG504" i="34"/>
  <c r="AG511" i="34"/>
  <c r="AG508" i="34"/>
  <c r="AG500" i="34"/>
  <c r="AG472" i="34"/>
  <c r="AG480" i="34"/>
  <c r="AG482" i="34"/>
  <c r="AG455" i="34"/>
  <c r="AG452" i="34"/>
  <c r="AG459" i="34"/>
  <c r="AG467" i="34"/>
  <c r="AG458" i="34"/>
  <c r="AG435" i="34"/>
  <c r="AG440" i="34"/>
  <c r="AG418" i="34"/>
  <c r="AG422" i="34"/>
  <c r="AG442" i="34"/>
  <c r="AG417" i="34"/>
  <c r="AG423" i="34"/>
  <c r="AG429" i="34"/>
  <c r="AG438" i="34"/>
  <c r="AG443" i="34"/>
  <c r="AG375" i="34"/>
  <c r="AG406" i="34"/>
  <c r="AG379" i="34"/>
  <c r="AG396" i="34"/>
  <c r="AG391" i="34"/>
  <c r="AG337" i="34"/>
  <c r="AG363" i="34"/>
  <c r="AG335" i="34"/>
  <c r="AG354" i="34"/>
  <c r="AG330" i="34"/>
  <c r="AG336" i="34"/>
  <c r="AG323" i="34"/>
  <c r="AG329" i="34"/>
  <c r="AG347" i="34"/>
  <c r="AG326" i="34"/>
  <c r="AG332" i="34"/>
  <c r="AG338" i="34"/>
  <c r="AG352" i="34"/>
  <c r="AG362" i="34"/>
  <c r="AG294" i="34"/>
  <c r="AG308" i="34"/>
  <c r="AG311" i="34"/>
  <c r="AG305" i="34"/>
  <c r="AG289" i="34"/>
  <c r="AG309" i="34"/>
  <c r="AG312" i="34"/>
  <c r="AG269" i="34"/>
  <c r="AG280" i="34"/>
  <c r="AG236" i="34"/>
  <c r="AG259" i="34"/>
  <c r="AG258" i="34"/>
  <c r="AG228" i="34"/>
  <c r="AG249" i="34"/>
  <c r="AG241" i="34"/>
  <c r="AG257" i="34"/>
  <c r="AG233" i="34"/>
  <c r="AG205" i="34"/>
  <c r="AG221" i="34"/>
  <c r="AG216" i="34"/>
  <c r="AG211" i="34"/>
  <c r="AG212" i="34"/>
  <c r="AG187" i="34"/>
  <c r="AG176" i="34"/>
  <c r="AG173" i="34"/>
  <c r="AG185" i="34"/>
  <c r="AG168" i="34"/>
  <c r="AG195" i="34"/>
  <c r="AG178" i="34"/>
  <c r="AG164" i="34"/>
  <c r="AG127" i="34"/>
  <c r="AG163" i="34"/>
  <c r="AG135" i="34"/>
  <c r="AG150" i="34"/>
  <c r="AG146" i="34"/>
  <c r="AG137" i="34"/>
  <c r="AG142" i="34"/>
  <c r="AG147" i="34"/>
  <c r="AG105" i="34"/>
  <c r="AG120" i="34"/>
  <c r="AG106" i="34"/>
  <c r="AG125" i="34"/>
  <c r="AG64" i="34"/>
  <c r="AG77" i="34"/>
  <c r="AG62" i="34"/>
  <c r="AG67" i="34"/>
  <c r="AG86" i="34"/>
  <c r="AG82" i="34"/>
  <c r="AG87" i="34"/>
  <c r="AG97" i="34"/>
  <c r="AG102" i="34"/>
  <c r="AG65" i="34"/>
  <c r="AG40" i="34"/>
  <c r="AG50" i="34"/>
  <c r="AG16" i="34"/>
  <c r="AG37" i="34"/>
  <c r="AG22" i="34"/>
  <c r="AG44" i="34"/>
  <c r="AG18" i="34"/>
  <c r="AG47" i="34"/>
  <c r="AG36" i="34"/>
  <c r="AG46" i="34"/>
  <c r="AG52" i="34"/>
  <c r="AG20" i="34"/>
  <c r="AG21" i="34"/>
  <c r="AG26" i="34"/>
  <c r="AG58" i="34"/>
  <c r="AG35" i="34"/>
  <c r="AG90" i="34"/>
  <c r="AG94" i="34"/>
  <c r="AG98" i="34"/>
  <c r="AG122" i="34"/>
  <c r="AG191" i="34"/>
  <c r="AG203" i="34"/>
  <c r="AG207" i="34"/>
  <c r="AG227" i="34"/>
  <c r="AG295" i="34"/>
  <c r="AG299" i="34"/>
  <c r="AG303" i="34"/>
  <c r="AG322" i="34"/>
  <c r="AG384" i="34"/>
  <c r="AG388" i="34"/>
  <c r="AG392" i="34"/>
  <c r="AG413" i="34"/>
  <c r="AG465" i="34"/>
  <c r="AG470" i="34"/>
  <c r="AG474" i="34"/>
  <c r="AG492" i="34"/>
  <c r="AG550" i="34"/>
  <c r="AG558" i="34"/>
  <c r="AG563" i="34"/>
  <c r="AG585" i="34"/>
  <c r="AG630" i="34"/>
  <c r="AG635" i="34"/>
  <c r="AG638" i="34"/>
  <c r="AG57" i="34"/>
  <c r="AG240" i="34"/>
  <c r="AG11" i="34"/>
  <c r="AG162" i="34"/>
  <c r="AG273" i="34"/>
  <c r="AG358" i="34"/>
  <c r="AG446" i="34"/>
  <c r="AG530" i="34"/>
  <c r="AG617" i="34"/>
  <c r="AG72" i="34"/>
  <c r="AG39" i="34"/>
  <c r="AG128" i="34"/>
  <c r="AG234" i="34"/>
  <c r="AG328" i="34"/>
  <c r="AG419" i="34"/>
  <c r="AG499" i="34"/>
  <c r="AG590" i="34"/>
  <c r="AG25" i="34"/>
  <c r="AG290" i="34"/>
  <c r="AG298" i="34"/>
  <c r="AG302" i="34"/>
  <c r="AG306" i="34"/>
  <c r="AG479" i="34"/>
  <c r="AG485" i="34"/>
  <c r="AG486" i="34"/>
  <c r="AG321" i="34"/>
  <c r="AG327" i="34"/>
  <c r="AG334" i="34"/>
  <c r="AG371" i="34"/>
  <c r="AG507" i="34"/>
  <c r="AG598" i="34"/>
  <c r="AG15" i="34"/>
  <c r="AG319" i="34"/>
  <c r="AG506" i="34"/>
  <c r="AG570" i="34"/>
  <c r="AG92" i="34"/>
  <c r="AG193" i="34"/>
  <c r="AG242" i="34"/>
  <c r="AG276" i="34"/>
  <c r="AG161" i="34"/>
  <c r="AG175" i="34"/>
  <c r="AG181" i="34"/>
  <c r="AG190" i="34"/>
  <c r="AG346" i="34"/>
  <c r="AG496" i="34"/>
  <c r="AG505" i="34"/>
  <c r="AG549" i="34"/>
  <c r="AG167" i="34"/>
  <c r="AG202" i="34"/>
  <c r="AG223" i="34"/>
  <c r="AG498" i="34"/>
  <c r="AG584" i="34"/>
  <c r="AG238" i="34"/>
  <c r="AG225" i="34"/>
  <c r="AG263" i="34"/>
  <c r="AG264" i="34"/>
  <c r="AG265" i="34"/>
  <c r="AG372" i="34"/>
  <c r="AG373" i="34"/>
  <c r="AG383" i="34"/>
  <c r="AG411" i="34"/>
  <c r="AG412" i="34"/>
  <c r="AG427" i="34"/>
  <c r="AG533" i="34"/>
  <c r="AG262" i="34"/>
  <c r="AG268" i="34"/>
  <c r="AG279" i="34"/>
  <c r="AG434" i="34"/>
  <c r="AG514" i="34"/>
  <c r="AG599" i="34"/>
  <c r="AG19" i="34"/>
  <c r="AG29" i="34"/>
  <c r="AG54" i="34"/>
  <c r="AG55" i="34"/>
  <c r="AG60" i="34"/>
  <c r="AG75" i="34"/>
  <c r="AG95" i="34"/>
  <c r="AG109" i="34"/>
  <c r="AG112" i="34"/>
  <c r="AG151" i="34"/>
  <c r="AG152" i="34"/>
  <c r="AG156" i="34"/>
  <c r="AG159" i="34"/>
  <c r="AG188" i="34"/>
  <c r="AG192" i="34"/>
  <c r="AG196" i="34"/>
  <c r="AG197" i="34"/>
  <c r="AG199" i="34"/>
  <c r="AG215" i="34"/>
  <c r="AG243" i="34"/>
  <c r="AG244" i="34"/>
  <c r="AG246" i="34"/>
  <c r="AG310" i="34"/>
  <c r="AG318" i="34"/>
  <c r="AG342" i="34"/>
  <c r="AG368" i="34"/>
  <c r="AG385" i="34"/>
  <c r="AG426" i="34"/>
  <c r="AG475" i="34"/>
  <c r="AG53" i="34"/>
  <c r="AG88" i="34"/>
  <c r="AG89" i="34"/>
  <c r="AG91" i="34"/>
  <c r="AG108" i="34"/>
  <c r="AG189" i="34"/>
  <c r="AG235" i="34"/>
  <c r="AG237" i="34"/>
  <c r="AG275" i="34"/>
  <c r="AG317" i="34"/>
  <c r="AG377" i="34"/>
  <c r="AG425" i="34"/>
  <c r="AG481" i="34"/>
  <c r="AG566" i="34"/>
  <c r="AG632" i="34"/>
  <c r="AG17" i="34"/>
  <c r="AG32" i="34"/>
  <c r="AG38" i="34"/>
  <c r="AG68" i="34"/>
  <c r="AG69" i="34"/>
  <c r="AG70" i="34"/>
  <c r="AG85" i="34"/>
  <c r="AG107" i="34"/>
  <c r="AG144" i="34"/>
  <c r="AG148" i="34"/>
  <c r="AG165" i="34"/>
  <c r="AG170" i="34"/>
  <c r="AG174" i="34"/>
  <c r="AG177" i="34"/>
  <c r="AG179" i="34"/>
  <c r="AG231" i="34"/>
  <c r="AG232" i="34"/>
  <c r="AG239" i="34"/>
  <c r="AG272" i="34"/>
  <c r="AG274" i="34"/>
  <c r="AG301" i="34"/>
  <c r="AG324" i="34"/>
  <c r="AG382" i="34"/>
  <c r="AG401" i="34"/>
  <c r="AG430" i="34"/>
  <c r="AG431" i="34"/>
  <c r="AG445" i="34"/>
  <c r="AG457" i="34"/>
  <c r="AG611" i="34"/>
  <c r="AG14" i="34"/>
  <c r="AG31" i="34"/>
  <c r="AG51" i="34"/>
  <c r="AG66" i="34"/>
  <c r="AG73" i="34"/>
  <c r="AG99" i="34"/>
  <c r="AG100" i="34"/>
  <c r="AG101" i="34"/>
  <c r="AG132" i="34"/>
  <c r="AG133" i="34"/>
  <c r="AG136" i="34"/>
  <c r="AG169" i="34"/>
  <c r="AG184" i="34"/>
  <c r="AG220" i="34"/>
  <c r="AG222" i="34"/>
  <c r="AG270" i="34"/>
  <c r="AG271" i="34"/>
  <c r="AG315" i="34"/>
  <c r="AG316" i="34"/>
  <c r="AG325" i="34"/>
  <c r="AG424" i="34"/>
  <c r="AG477" i="34"/>
  <c r="AG484" i="34"/>
  <c r="AG30" i="34"/>
  <c r="AG42" i="34"/>
  <c r="AG48" i="34"/>
  <c r="AG78" i="34"/>
  <c r="AG79" i="34"/>
  <c r="AG80" i="34"/>
  <c r="AG96" i="34"/>
  <c r="AG119" i="34"/>
  <c r="AG123" i="34"/>
  <c r="AG210" i="34"/>
  <c r="AG213" i="34"/>
  <c r="AG218" i="34"/>
  <c r="AG219" i="34"/>
  <c r="AG229" i="34"/>
  <c r="AG252" i="34"/>
  <c r="AG253" i="34"/>
  <c r="AG255" i="34"/>
  <c r="AG283" i="34"/>
  <c r="AG286" i="34"/>
  <c r="AG344" i="34"/>
  <c r="AG369" i="34"/>
  <c r="AG386" i="34"/>
  <c r="AG387" i="34"/>
  <c r="AG395" i="34"/>
  <c r="AG572" i="34"/>
  <c r="AG576" i="34"/>
  <c r="AG23" i="34"/>
  <c r="AG24" i="34"/>
  <c r="AG27" i="34"/>
  <c r="AG41" i="34"/>
  <c r="AG76" i="34"/>
  <c r="AG83" i="34"/>
  <c r="AG110" i="34"/>
  <c r="AG111" i="34"/>
  <c r="AG114" i="34"/>
  <c r="AG118" i="34"/>
  <c r="AG153" i="34"/>
  <c r="AG157" i="34"/>
  <c r="AG198" i="34"/>
  <c r="AG200" i="34"/>
  <c r="AG208" i="34"/>
  <c r="AG245" i="34"/>
  <c r="AG247" i="34"/>
  <c r="AG260" i="34"/>
  <c r="AG281" i="34"/>
  <c r="AG349" i="34"/>
  <c r="AG361" i="34"/>
  <c r="AG398" i="34"/>
  <c r="AG405" i="34"/>
  <c r="AG587" i="34"/>
  <c r="AG629" i="34"/>
  <c r="AG536" i="34"/>
  <c r="AG546" i="34"/>
  <c r="AG559" i="34"/>
  <c r="AG564" i="34"/>
  <c r="AG602" i="34"/>
  <c r="AG609" i="34"/>
  <c r="AG616" i="34"/>
  <c r="AG619" i="34"/>
  <c r="AG622" i="34"/>
  <c r="AG625" i="34"/>
  <c r="AG365" i="34"/>
  <c r="AG366" i="34"/>
  <c r="AG376" i="34"/>
  <c r="AG409" i="34"/>
  <c r="AG414" i="34"/>
  <c r="AG416" i="34"/>
  <c r="AG462" i="34"/>
  <c r="AG464" i="34"/>
  <c r="AG521" i="34"/>
  <c r="AG524" i="34"/>
  <c r="AG356" i="34"/>
  <c r="AG360" i="34"/>
  <c r="AG402" i="34"/>
  <c r="AG404" i="34"/>
  <c r="AG420" i="34"/>
  <c r="AG453" i="34"/>
  <c r="AG456" i="34"/>
  <c r="AG471" i="34"/>
  <c r="AG510" i="34"/>
  <c r="AG512" i="34"/>
  <c r="AG517" i="34"/>
  <c r="AG297" i="34"/>
  <c r="AG300" i="34"/>
  <c r="AG304" i="34"/>
  <c r="AG353" i="34"/>
  <c r="AG355" i="34"/>
  <c r="AG359" i="34"/>
  <c r="AG403" i="34"/>
  <c r="AG448" i="34"/>
  <c r="AG449" i="34"/>
  <c r="AG454" i="34"/>
  <c r="AG639" i="34"/>
  <c r="AG640" i="34"/>
  <c r="AG282" i="34"/>
  <c r="AG285" i="34"/>
  <c r="AG331" i="34"/>
  <c r="AG333" i="34"/>
  <c r="AG339" i="34"/>
  <c r="AG341" i="34"/>
  <c r="AG343" i="34"/>
  <c r="AG394" i="34"/>
  <c r="AG437" i="34"/>
  <c r="AG439" i="34"/>
  <c r="AG441" i="34"/>
  <c r="AG489" i="34"/>
  <c r="AG490" i="34"/>
  <c r="AG494" i="34"/>
  <c r="AG580" i="34"/>
  <c r="AG631" i="34"/>
  <c r="AG633" i="34"/>
  <c r="AG636" i="34"/>
  <c r="AG637" i="34"/>
  <c r="AG601" i="34"/>
  <c r="AG140" i="34"/>
  <c r="AG393" i="34"/>
  <c r="AG400" i="34"/>
  <c r="AG614" i="34"/>
  <c r="AG624" i="34"/>
  <c r="AG367" i="34"/>
  <c r="AG378" i="34"/>
  <c r="AG381" i="34"/>
  <c r="AG390" i="34"/>
  <c r="X71" i="58" l="1"/>
  <c r="X58" i="58"/>
  <c r="X55" i="58"/>
  <c r="N29" i="57"/>
  <c r="X44" i="58"/>
  <c r="X40" i="58"/>
  <c r="X31" i="58"/>
  <c r="X28" i="58"/>
  <c r="X13" i="58"/>
  <c r="X10" i="58"/>
  <c r="AF610" i="34"/>
  <c r="AE610" i="34"/>
  <c r="AD610" i="34"/>
  <c r="AG610" i="34" s="1"/>
  <c r="Y610" i="34"/>
  <c r="N71" i="57" s="1"/>
  <c r="X610" i="34"/>
  <c r="X97" i="58" s="1"/>
  <c r="F610" i="34"/>
  <c r="AF588" i="34"/>
  <c r="AE588" i="34"/>
  <c r="AD588" i="34"/>
  <c r="AG588" i="34" s="1"/>
  <c r="Y588" i="34"/>
  <c r="N49" i="57" s="1"/>
  <c r="X588" i="34"/>
  <c r="X69" i="58" s="1"/>
  <c r="F588" i="34"/>
  <c r="AF577" i="34"/>
  <c r="AE577" i="34"/>
  <c r="AD577" i="34"/>
  <c r="AG577" i="34" s="1"/>
  <c r="Y577" i="34"/>
  <c r="N38" i="57" s="1"/>
  <c r="X577" i="34"/>
  <c r="X53" i="58" s="1"/>
  <c r="F577" i="34"/>
  <c r="AF568" i="34"/>
  <c r="AE568" i="34"/>
  <c r="AD568" i="34"/>
  <c r="AG568" i="34" s="1"/>
  <c r="Y568" i="34"/>
  <c r="N28" i="57" s="1"/>
  <c r="X568" i="34"/>
  <c r="X38" i="58" s="1"/>
  <c r="F568" i="34"/>
  <c r="AF561" i="34"/>
  <c r="AE561" i="34"/>
  <c r="AD561" i="34"/>
  <c r="AG561" i="34" s="1"/>
  <c r="Y561" i="34"/>
  <c r="N21" i="57" s="1"/>
  <c r="X561" i="34"/>
  <c r="X26" i="58" s="1"/>
  <c r="F561" i="34"/>
  <c r="AF548" i="34"/>
  <c r="AE548" i="34"/>
  <c r="AD548" i="34"/>
  <c r="AG548" i="34" s="1"/>
  <c r="Y548" i="34"/>
  <c r="N8" i="57" s="1"/>
  <c r="X548" i="34"/>
  <c r="F548" i="34"/>
  <c r="AF513" i="34"/>
  <c r="AE513" i="34"/>
  <c r="AD513" i="34"/>
  <c r="AG513" i="34" s="1"/>
  <c r="Y513" i="34"/>
  <c r="N254" i="55" s="1"/>
  <c r="X513" i="34"/>
  <c r="X254" i="56" s="1"/>
  <c r="F513" i="34"/>
  <c r="AF497" i="34"/>
  <c r="AE497" i="34"/>
  <c r="AD497" i="34"/>
  <c r="AG497" i="34" s="1"/>
  <c r="Y497" i="34"/>
  <c r="N238" i="55" s="1"/>
  <c r="X497" i="34"/>
  <c r="X238" i="56" s="1"/>
  <c r="F497" i="34"/>
  <c r="AF468" i="34"/>
  <c r="AE468" i="34"/>
  <c r="AD468" i="34"/>
  <c r="AG468" i="34" s="1"/>
  <c r="Y468" i="34"/>
  <c r="N209" i="55" s="1"/>
  <c r="X468" i="34"/>
  <c r="X209" i="56" s="1"/>
  <c r="F468" i="34"/>
  <c r="AF450" i="34"/>
  <c r="AE450" i="34"/>
  <c r="AD450" i="34"/>
  <c r="AG450" i="34" s="1"/>
  <c r="Y450" i="34"/>
  <c r="N191" i="55" s="1"/>
  <c r="X450" i="34"/>
  <c r="X191" i="56" s="1"/>
  <c r="F450" i="34"/>
  <c r="AF410" i="34"/>
  <c r="AE410" i="34"/>
  <c r="AD410" i="34"/>
  <c r="AG410" i="34" s="1"/>
  <c r="Y410" i="34"/>
  <c r="N151" i="55" s="1"/>
  <c r="X410" i="34"/>
  <c r="X151" i="56" s="1"/>
  <c r="F410" i="34"/>
  <c r="AF370" i="34"/>
  <c r="AE370" i="34"/>
  <c r="AD370" i="34"/>
  <c r="AG370" i="34" s="1"/>
  <c r="Y370" i="34"/>
  <c r="N111" i="55" s="1"/>
  <c r="X370" i="34"/>
  <c r="X111" i="56" s="1"/>
  <c r="F370" i="34"/>
  <c r="AF320" i="34"/>
  <c r="AE320" i="34"/>
  <c r="AD320" i="34"/>
  <c r="AG320" i="34" s="1"/>
  <c r="Y320" i="34"/>
  <c r="N61" i="55" s="1"/>
  <c r="X320" i="34"/>
  <c r="X61" i="56" s="1"/>
  <c r="F320" i="34"/>
  <c r="AF288" i="34"/>
  <c r="AE288" i="34"/>
  <c r="AD288" i="34"/>
  <c r="AG288" i="34" s="1"/>
  <c r="Y288" i="34"/>
  <c r="N29" i="55" s="1"/>
  <c r="X288" i="34"/>
  <c r="X29" i="56" s="1"/>
  <c r="F288" i="34"/>
  <c r="AF267" i="34"/>
  <c r="AE267" i="34"/>
  <c r="AD267" i="34"/>
  <c r="AG267" i="34" s="1"/>
  <c r="Y267" i="34"/>
  <c r="N8" i="55" s="1"/>
  <c r="X267" i="34"/>
  <c r="F267" i="34"/>
  <c r="AF224" i="34"/>
  <c r="AE224" i="34"/>
  <c r="AD224" i="34"/>
  <c r="AG224" i="34" s="1"/>
  <c r="Y224" i="34"/>
  <c r="N223" i="52" s="1"/>
  <c r="X224" i="34"/>
  <c r="X223" i="35" s="1"/>
  <c r="F224" i="34"/>
  <c r="AF201" i="34"/>
  <c r="AE201" i="34"/>
  <c r="AD201" i="34"/>
  <c r="AG201" i="34" s="1"/>
  <c r="Y201" i="34"/>
  <c r="N200" i="52" s="1"/>
  <c r="X201" i="34"/>
  <c r="X200" i="35" s="1"/>
  <c r="F201" i="34"/>
  <c r="AF166" i="34"/>
  <c r="AE166" i="34"/>
  <c r="AD166" i="34"/>
  <c r="AG166" i="34" s="1"/>
  <c r="Y166" i="34"/>
  <c r="N165" i="52" s="1"/>
  <c r="X166" i="34"/>
  <c r="X165" i="35" s="1"/>
  <c r="F166" i="34"/>
  <c r="AF126" i="34"/>
  <c r="AE126" i="34"/>
  <c r="AD126" i="34"/>
  <c r="AG126" i="34" s="1"/>
  <c r="Y126" i="34"/>
  <c r="N125" i="52" s="1"/>
  <c r="X126" i="34"/>
  <c r="X125" i="35" s="1"/>
  <c r="F126" i="34"/>
  <c r="AF103" i="34"/>
  <c r="AE103" i="34"/>
  <c r="AD103" i="34"/>
  <c r="AG103" i="34" s="1"/>
  <c r="Y103" i="34"/>
  <c r="N102" i="52" s="1"/>
  <c r="X103" i="34"/>
  <c r="X102" i="35" s="1"/>
  <c r="F103" i="34"/>
  <c r="AF56" i="34"/>
  <c r="AE56" i="34"/>
  <c r="AD56" i="34"/>
  <c r="AG56" i="34" s="1"/>
  <c r="Y56" i="34"/>
  <c r="N55" i="52" s="1"/>
  <c r="X56" i="34"/>
  <c r="X55" i="35" s="1"/>
  <c r="F56" i="34"/>
  <c r="AF547" i="34"/>
  <c r="AE547" i="34"/>
  <c r="AD547" i="34"/>
  <c r="AG547" i="34" s="1"/>
  <c r="Y547" i="34"/>
  <c r="X547" i="34"/>
  <c r="F547" i="34"/>
  <c r="I434" i="53"/>
  <c r="J434" i="53"/>
  <c r="K434" i="53"/>
  <c r="L434" i="53"/>
  <c r="M434" i="53"/>
  <c r="N434" i="53"/>
  <c r="N108" i="53"/>
  <c r="M108" i="53"/>
  <c r="L108" i="53"/>
  <c r="K108" i="53"/>
  <c r="J108" i="53"/>
  <c r="I108" i="53"/>
  <c r="K12" i="53"/>
  <c r="J12" i="53"/>
  <c r="I12" i="53"/>
  <c r="AC853" i="53"/>
  <c r="AC852" i="53"/>
  <c r="AC851" i="53"/>
  <c r="AC850" i="53"/>
  <c r="AC849" i="53"/>
  <c r="AC848" i="53"/>
  <c r="AC847" i="53"/>
  <c r="AC846" i="53"/>
  <c r="AC845" i="53"/>
  <c r="AC844" i="53"/>
  <c r="AC843" i="53"/>
  <c r="AC842" i="53"/>
  <c r="AC841" i="53"/>
  <c r="AC840" i="53"/>
  <c r="AC839" i="53"/>
  <c r="AC838" i="53"/>
  <c r="AC837" i="53"/>
  <c r="AC836" i="53"/>
  <c r="AC835" i="53"/>
  <c r="AC834" i="53"/>
  <c r="AC833" i="53"/>
  <c r="AC832" i="53"/>
  <c r="AC831" i="53"/>
  <c r="AC830" i="53"/>
  <c r="AC829" i="53"/>
  <c r="AC828" i="53"/>
  <c r="AC827" i="53"/>
  <c r="AC826" i="53"/>
  <c r="AC825" i="53"/>
  <c r="AC824" i="53"/>
  <c r="AC823" i="53"/>
  <c r="AC822" i="53"/>
  <c r="AC821" i="53"/>
  <c r="AC820" i="53"/>
  <c r="AC819" i="53"/>
  <c r="AC818" i="53"/>
  <c r="AC817" i="53"/>
  <c r="AC816" i="53"/>
  <c r="AC815" i="53"/>
  <c r="AC814" i="53"/>
  <c r="AC813" i="53"/>
  <c r="AC812" i="53"/>
  <c r="AC811" i="53"/>
  <c r="AC810" i="53"/>
  <c r="AC809" i="53"/>
  <c r="AC808" i="53"/>
  <c r="AC807" i="53"/>
  <c r="AC806" i="53"/>
  <c r="AC805" i="53"/>
  <c r="AC804" i="53"/>
  <c r="AC803" i="53"/>
  <c r="AC802" i="53"/>
  <c r="AC801" i="53"/>
  <c r="AC800" i="53"/>
  <c r="AC799" i="53"/>
  <c r="AC798" i="53"/>
  <c r="AC797" i="53"/>
  <c r="AC796" i="53"/>
  <c r="AC795" i="53"/>
  <c r="AC794" i="53"/>
  <c r="AC793" i="53"/>
  <c r="AC792" i="53"/>
  <c r="AC791" i="53"/>
  <c r="AC790" i="53"/>
  <c r="AC789" i="53"/>
  <c r="AC788" i="53"/>
  <c r="AC787" i="53"/>
  <c r="AC786" i="53"/>
  <c r="AC785" i="53"/>
  <c r="AC784" i="53"/>
  <c r="AC783" i="53"/>
  <c r="AC782" i="53"/>
  <c r="AC781" i="53"/>
  <c r="AC780" i="53"/>
  <c r="AC779" i="53"/>
  <c r="AC778" i="53"/>
  <c r="AC777" i="53"/>
  <c r="AC776" i="53"/>
  <c r="AC775" i="53"/>
  <c r="AC774" i="53"/>
  <c r="AC773" i="53"/>
  <c r="AC772" i="53"/>
  <c r="AC771" i="53"/>
  <c r="AC770" i="53"/>
  <c r="AC769" i="53"/>
  <c r="AC768" i="53"/>
  <c r="AC767" i="53"/>
  <c r="AC766" i="53"/>
  <c r="AC765" i="53"/>
  <c r="AC764" i="53"/>
  <c r="AC763" i="53"/>
  <c r="AC762" i="53"/>
  <c r="AC761" i="53"/>
  <c r="AC760" i="53"/>
  <c r="AC759" i="53"/>
  <c r="AC758" i="53"/>
  <c r="AC757" i="53"/>
  <c r="AC756" i="53"/>
  <c r="AC755" i="53"/>
  <c r="AC754" i="53"/>
  <c r="AC753" i="53"/>
  <c r="AC752" i="53"/>
  <c r="AC751" i="53"/>
  <c r="AC750" i="53"/>
  <c r="AC749" i="53"/>
  <c r="AC748" i="53"/>
  <c r="AC747" i="53"/>
  <c r="AC746" i="53"/>
  <c r="AC745" i="53"/>
  <c r="AC744" i="53"/>
  <c r="AC743" i="53"/>
  <c r="AC742" i="53"/>
  <c r="AC741" i="53"/>
  <c r="AC740" i="53"/>
  <c r="AC739" i="53"/>
  <c r="AC738" i="53"/>
  <c r="AC737" i="53"/>
  <c r="AC736" i="53"/>
  <c r="AC735" i="53"/>
  <c r="AC734" i="53"/>
  <c r="AC733" i="53"/>
  <c r="AC732" i="53"/>
  <c r="AC731" i="53"/>
  <c r="AC730" i="53"/>
  <c r="AC729" i="53"/>
  <c r="AC728" i="53"/>
  <c r="AC727" i="53"/>
  <c r="AC726" i="53"/>
  <c r="AC725" i="53"/>
  <c r="AC724" i="53"/>
  <c r="AC723" i="53"/>
  <c r="AC722" i="53"/>
  <c r="AC721" i="53"/>
  <c r="AC720" i="53"/>
  <c r="AC719" i="53"/>
  <c r="AC718" i="53"/>
  <c r="AC717" i="53"/>
  <c r="AC716" i="53"/>
  <c r="AC715" i="53"/>
  <c r="AC714" i="53"/>
  <c r="AC713" i="53"/>
  <c r="AC712" i="53"/>
  <c r="AC711" i="53"/>
  <c r="AC710" i="53"/>
  <c r="AC709" i="53"/>
  <c r="AC708" i="53"/>
  <c r="AC707" i="53"/>
  <c r="AC706" i="53"/>
  <c r="AC705" i="53"/>
  <c r="AC704" i="53"/>
  <c r="AC703" i="53"/>
  <c r="AC702" i="53"/>
  <c r="AC701" i="53"/>
  <c r="AC700" i="53"/>
  <c r="AC699" i="53"/>
  <c r="AC698" i="53"/>
  <c r="AC697" i="53"/>
  <c r="AC696" i="53"/>
  <c r="AC695" i="53"/>
  <c r="AC694" i="53"/>
  <c r="AC693" i="53"/>
  <c r="Q853" i="53"/>
  <c r="N853" i="53"/>
  <c r="M853" i="53"/>
  <c r="L853" i="53"/>
  <c r="K853" i="53"/>
  <c r="J853" i="53"/>
  <c r="I853" i="53"/>
  <c r="Q852" i="53"/>
  <c r="N852" i="53"/>
  <c r="M852" i="53"/>
  <c r="L852" i="53"/>
  <c r="K852" i="53"/>
  <c r="J852" i="53"/>
  <c r="I852" i="53"/>
  <c r="Q851" i="53"/>
  <c r="N851" i="53"/>
  <c r="M851" i="53"/>
  <c r="L851" i="53"/>
  <c r="K851" i="53"/>
  <c r="J851" i="53"/>
  <c r="I851" i="53"/>
  <c r="Q850" i="53"/>
  <c r="N850" i="53"/>
  <c r="M850" i="53"/>
  <c r="L850" i="53"/>
  <c r="K850" i="53"/>
  <c r="J850" i="53"/>
  <c r="I850" i="53"/>
  <c r="Q849" i="53"/>
  <c r="N849" i="53"/>
  <c r="M849" i="53"/>
  <c r="L849" i="53"/>
  <c r="K849" i="53"/>
  <c r="J849" i="53"/>
  <c r="I849" i="53"/>
  <c r="Q848" i="53"/>
  <c r="N848" i="53"/>
  <c r="M848" i="53"/>
  <c r="L848" i="53"/>
  <c r="K848" i="53"/>
  <c r="J848" i="53"/>
  <c r="I848" i="53"/>
  <c r="Q847" i="53"/>
  <c r="N847" i="53"/>
  <c r="M847" i="53"/>
  <c r="L847" i="53"/>
  <c r="K847" i="53"/>
  <c r="J847" i="53"/>
  <c r="I847" i="53"/>
  <c r="Q846" i="53"/>
  <c r="N846" i="53"/>
  <c r="M846" i="53"/>
  <c r="L846" i="53"/>
  <c r="K846" i="53"/>
  <c r="J846" i="53"/>
  <c r="I846" i="53"/>
  <c r="Q845" i="53"/>
  <c r="N845" i="53"/>
  <c r="M845" i="53"/>
  <c r="L845" i="53"/>
  <c r="K845" i="53"/>
  <c r="J845" i="53"/>
  <c r="I845" i="53"/>
  <c r="Q844" i="53"/>
  <c r="N844" i="53"/>
  <c r="M844" i="53"/>
  <c r="L844" i="53"/>
  <c r="K844" i="53"/>
  <c r="J844" i="53"/>
  <c r="I844" i="53"/>
  <c r="Q843" i="53"/>
  <c r="N843" i="53"/>
  <c r="M843" i="53"/>
  <c r="L843" i="53"/>
  <c r="K843" i="53"/>
  <c r="J843" i="53"/>
  <c r="I843" i="53"/>
  <c r="Q842" i="53"/>
  <c r="N842" i="53"/>
  <c r="M842" i="53"/>
  <c r="L842" i="53"/>
  <c r="K842" i="53"/>
  <c r="J842" i="53"/>
  <c r="I842" i="53"/>
  <c r="Q841" i="53"/>
  <c r="N841" i="53"/>
  <c r="M841" i="53"/>
  <c r="L841" i="53"/>
  <c r="K841" i="53"/>
  <c r="J841" i="53"/>
  <c r="I841" i="53"/>
  <c r="Q840" i="53"/>
  <c r="N840" i="53"/>
  <c r="M840" i="53"/>
  <c r="L840" i="53"/>
  <c r="K840" i="53"/>
  <c r="J840" i="53"/>
  <c r="I840" i="53"/>
  <c r="Q839" i="53"/>
  <c r="N839" i="53"/>
  <c r="M839" i="53"/>
  <c r="L839" i="53"/>
  <c r="K839" i="53"/>
  <c r="J839" i="53"/>
  <c r="I839" i="53"/>
  <c r="Q838" i="53"/>
  <c r="N838" i="53"/>
  <c r="M838" i="53"/>
  <c r="L838" i="53"/>
  <c r="K838" i="53"/>
  <c r="J838" i="53"/>
  <c r="I838" i="53"/>
  <c r="Q837" i="53"/>
  <c r="N837" i="53"/>
  <c r="M837" i="53"/>
  <c r="L837" i="53"/>
  <c r="K837" i="53"/>
  <c r="J837" i="53"/>
  <c r="I837" i="53"/>
  <c r="Q836" i="53"/>
  <c r="N836" i="53"/>
  <c r="M836" i="53"/>
  <c r="L836" i="53"/>
  <c r="K836" i="53"/>
  <c r="J836" i="53"/>
  <c r="I836" i="53"/>
  <c r="Q835" i="53"/>
  <c r="N835" i="53"/>
  <c r="M835" i="53"/>
  <c r="L835" i="53"/>
  <c r="K835" i="53"/>
  <c r="J835" i="53"/>
  <c r="I835" i="53"/>
  <c r="Q834" i="53"/>
  <c r="N834" i="53"/>
  <c r="M834" i="53"/>
  <c r="L834" i="53"/>
  <c r="K834" i="53"/>
  <c r="J834" i="53"/>
  <c r="I834" i="53"/>
  <c r="Q833" i="53"/>
  <c r="N833" i="53"/>
  <c r="M833" i="53"/>
  <c r="L833" i="53"/>
  <c r="K833" i="53"/>
  <c r="J833" i="53"/>
  <c r="I833" i="53"/>
  <c r="Q832" i="53"/>
  <c r="N832" i="53"/>
  <c r="M832" i="53"/>
  <c r="L832" i="53"/>
  <c r="K832" i="53"/>
  <c r="J832" i="53"/>
  <c r="I832" i="53"/>
  <c r="Q831" i="53"/>
  <c r="N831" i="53"/>
  <c r="M831" i="53"/>
  <c r="L831" i="53"/>
  <c r="K831" i="53"/>
  <c r="J831" i="53"/>
  <c r="I831" i="53"/>
  <c r="Q830" i="53"/>
  <c r="N830" i="53"/>
  <c r="M830" i="53"/>
  <c r="L830" i="53"/>
  <c r="K830" i="53"/>
  <c r="J830" i="53"/>
  <c r="I830" i="53"/>
  <c r="Q829" i="53"/>
  <c r="N829" i="53"/>
  <c r="M829" i="53"/>
  <c r="L829" i="53"/>
  <c r="K829" i="53"/>
  <c r="J829" i="53"/>
  <c r="I829" i="53"/>
  <c r="Q828" i="53"/>
  <c r="N828" i="53"/>
  <c r="M828" i="53"/>
  <c r="L828" i="53"/>
  <c r="K828" i="53"/>
  <c r="J828" i="53"/>
  <c r="I828" i="53"/>
  <c r="Q827" i="53"/>
  <c r="N827" i="53"/>
  <c r="M827" i="53"/>
  <c r="L827" i="53"/>
  <c r="K827" i="53"/>
  <c r="J827" i="53"/>
  <c r="I827" i="53"/>
  <c r="Q826" i="53"/>
  <c r="N826" i="53"/>
  <c r="M826" i="53"/>
  <c r="L826" i="53"/>
  <c r="K826" i="53"/>
  <c r="J826" i="53"/>
  <c r="I826" i="53"/>
  <c r="Q825" i="53"/>
  <c r="N825" i="53"/>
  <c r="M825" i="53"/>
  <c r="L825" i="53"/>
  <c r="K825" i="53"/>
  <c r="J825" i="53"/>
  <c r="I825" i="53"/>
  <c r="Q824" i="53"/>
  <c r="N824" i="53"/>
  <c r="M824" i="53"/>
  <c r="L824" i="53"/>
  <c r="K824" i="53"/>
  <c r="J824" i="53"/>
  <c r="I824" i="53"/>
  <c r="Q823" i="53"/>
  <c r="N823" i="53"/>
  <c r="M823" i="53"/>
  <c r="L823" i="53"/>
  <c r="K823" i="53"/>
  <c r="J823" i="53"/>
  <c r="I823" i="53"/>
  <c r="Q822" i="53"/>
  <c r="N822" i="53"/>
  <c r="M822" i="53"/>
  <c r="L822" i="53"/>
  <c r="K822" i="53"/>
  <c r="J822" i="53"/>
  <c r="I822" i="53"/>
  <c r="Q821" i="53"/>
  <c r="N821" i="53"/>
  <c r="M821" i="53"/>
  <c r="L821" i="53"/>
  <c r="K821" i="53"/>
  <c r="J821" i="53"/>
  <c r="I821" i="53"/>
  <c r="Q820" i="53"/>
  <c r="N820" i="53"/>
  <c r="M820" i="53"/>
  <c r="L820" i="53"/>
  <c r="K820" i="53"/>
  <c r="J820" i="53"/>
  <c r="I820" i="53"/>
  <c r="Q819" i="53"/>
  <c r="N819" i="53"/>
  <c r="M819" i="53"/>
  <c r="L819" i="53"/>
  <c r="K819" i="53"/>
  <c r="J819" i="53"/>
  <c r="I819" i="53"/>
  <c r="Q818" i="53"/>
  <c r="N818" i="53"/>
  <c r="M818" i="53"/>
  <c r="L818" i="53"/>
  <c r="K818" i="53"/>
  <c r="J818" i="53"/>
  <c r="I818" i="53"/>
  <c r="Q817" i="53"/>
  <c r="N817" i="53"/>
  <c r="M817" i="53"/>
  <c r="L817" i="53"/>
  <c r="K817" i="53"/>
  <c r="J817" i="53"/>
  <c r="I817" i="53"/>
  <c r="Q816" i="53"/>
  <c r="N816" i="53"/>
  <c r="M816" i="53"/>
  <c r="L816" i="53"/>
  <c r="K816" i="53"/>
  <c r="J816" i="53"/>
  <c r="I816" i="53"/>
  <c r="Q815" i="53"/>
  <c r="N815" i="53"/>
  <c r="M815" i="53"/>
  <c r="L815" i="53"/>
  <c r="K815" i="53"/>
  <c r="J815" i="53"/>
  <c r="I815" i="53"/>
  <c r="Q814" i="53"/>
  <c r="N814" i="53"/>
  <c r="M814" i="53"/>
  <c r="L814" i="53"/>
  <c r="K814" i="53"/>
  <c r="J814" i="53"/>
  <c r="I814" i="53"/>
  <c r="Q813" i="53"/>
  <c r="N813" i="53"/>
  <c r="M813" i="53"/>
  <c r="L813" i="53"/>
  <c r="K813" i="53"/>
  <c r="J813" i="53"/>
  <c r="I813" i="53"/>
  <c r="Q812" i="53"/>
  <c r="N812" i="53"/>
  <c r="M812" i="53"/>
  <c r="L812" i="53"/>
  <c r="K812" i="53"/>
  <c r="J812" i="53"/>
  <c r="I812" i="53"/>
  <c r="Q811" i="53"/>
  <c r="N811" i="53"/>
  <c r="M811" i="53"/>
  <c r="L811" i="53"/>
  <c r="K811" i="53"/>
  <c r="J811" i="53"/>
  <c r="I811" i="53"/>
  <c r="Q810" i="53"/>
  <c r="N810" i="53"/>
  <c r="M810" i="53"/>
  <c r="L810" i="53"/>
  <c r="K810" i="53"/>
  <c r="J810" i="53"/>
  <c r="I810" i="53"/>
  <c r="Q809" i="53"/>
  <c r="N809" i="53"/>
  <c r="M809" i="53"/>
  <c r="L809" i="53"/>
  <c r="K809" i="53"/>
  <c r="J809" i="53"/>
  <c r="I809" i="53"/>
  <c r="Q808" i="53"/>
  <c r="N808" i="53"/>
  <c r="M808" i="53"/>
  <c r="L808" i="53"/>
  <c r="K808" i="53"/>
  <c r="J808" i="53"/>
  <c r="I808" i="53"/>
  <c r="Q807" i="53"/>
  <c r="N807" i="53"/>
  <c r="M807" i="53"/>
  <c r="L807" i="53"/>
  <c r="K807" i="53"/>
  <c r="J807" i="53"/>
  <c r="I807" i="53"/>
  <c r="Q806" i="53"/>
  <c r="N806" i="53"/>
  <c r="M806" i="53"/>
  <c r="L806" i="53"/>
  <c r="K806" i="53"/>
  <c r="J806" i="53"/>
  <c r="I806" i="53"/>
  <c r="Q805" i="53"/>
  <c r="N805" i="53"/>
  <c r="M805" i="53"/>
  <c r="L805" i="53"/>
  <c r="K805" i="53"/>
  <c r="J805" i="53"/>
  <c r="I805" i="53"/>
  <c r="Q804" i="53"/>
  <c r="N804" i="53"/>
  <c r="M804" i="53"/>
  <c r="L804" i="53"/>
  <c r="K804" i="53"/>
  <c r="J804" i="53"/>
  <c r="I804" i="53"/>
  <c r="Q803" i="53"/>
  <c r="N803" i="53"/>
  <c r="M803" i="53"/>
  <c r="L803" i="53"/>
  <c r="K803" i="53"/>
  <c r="J803" i="53"/>
  <c r="I803" i="53"/>
  <c r="Q802" i="53"/>
  <c r="N802" i="53"/>
  <c r="M802" i="53"/>
  <c r="L802" i="53"/>
  <c r="K802" i="53"/>
  <c r="J802" i="53"/>
  <c r="I802" i="53"/>
  <c r="Q801" i="53"/>
  <c r="N801" i="53"/>
  <c r="M801" i="53"/>
  <c r="L801" i="53"/>
  <c r="K801" i="53"/>
  <c r="J801" i="53"/>
  <c r="I801" i="53"/>
  <c r="Q800" i="53"/>
  <c r="N800" i="53"/>
  <c r="M800" i="53"/>
  <c r="L800" i="53"/>
  <c r="K800" i="53"/>
  <c r="J800" i="53"/>
  <c r="I800" i="53"/>
  <c r="Q799" i="53"/>
  <c r="N799" i="53"/>
  <c r="M799" i="53"/>
  <c r="L799" i="53"/>
  <c r="K799" i="53"/>
  <c r="J799" i="53"/>
  <c r="I799" i="53"/>
  <c r="Q798" i="53"/>
  <c r="N798" i="53"/>
  <c r="M798" i="53"/>
  <c r="L798" i="53"/>
  <c r="K798" i="53"/>
  <c r="J798" i="53"/>
  <c r="I798" i="53"/>
  <c r="Q797" i="53"/>
  <c r="N797" i="53"/>
  <c r="M797" i="53"/>
  <c r="L797" i="53"/>
  <c r="K797" i="53"/>
  <c r="J797" i="53"/>
  <c r="I797" i="53"/>
  <c r="Q796" i="53"/>
  <c r="N796" i="53"/>
  <c r="M796" i="53"/>
  <c r="L796" i="53"/>
  <c r="K796" i="53"/>
  <c r="J796" i="53"/>
  <c r="I796" i="53"/>
  <c r="Q795" i="53"/>
  <c r="N795" i="53"/>
  <c r="M795" i="53"/>
  <c r="L795" i="53"/>
  <c r="K795" i="53"/>
  <c r="J795" i="53"/>
  <c r="I795" i="53"/>
  <c r="Q794" i="53"/>
  <c r="N794" i="53"/>
  <c r="M794" i="53"/>
  <c r="L794" i="53"/>
  <c r="K794" i="53"/>
  <c r="J794" i="53"/>
  <c r="I794" i="53"/>
  <c r="Q793" i="53"/>
  <c r="N793" i="53"/>
  <c r="M793" i="53"/>
  <c r="L793" i="53"/>
  <c r="K793" i="53"/>
  <c r="J793" i="53"/>
  <c r="I793" i="53"/>
  <c r="Q792" i="53"/>
  <c r="N792" i="53"/>
  <c r="M792" i="53"/>
  <c r="L792" i="53"/>
  <c r="K792" i="53"/>
  <c r="J792" i="53"/>
  <c r="I792" i="53"/>
  <c r="Q791" i="53"/>
  <c r="N791" i="53"/>
  <c r="M791" i="53"/>
  <c r="L791" i="53"/>
  <c r="K791" i="53"/>
  <c r="J791" i="53"/>
  <c r="I791" i="53"/>
  <c r="Q790" i="53"/>
  <c r="N790" i="53"/>
  <c r="M790" i="53"/>
  <c r="L790" i="53"/>
  <c r="K790" i="53"/>
  <c r="J790" i="53"/>
  <c r="I790" i="53"/>
  <c r="Q789" i="53"/>
  <c r="N789" i="53"/>
  <c r="M789" i="53"/>
  <c r="L789" i="53"/>
  <c r="K789" i="53"/>
  <c r="J789" i="53"/>
  <c r="I789" i="53"/>
  <c r="Q788" i="53"/>
  <c r="N788" i="53"/>
  <c r="M788" i="53"/>
  <c r="L788" i="53"/>
  <c r="K788" i="53"/>
  <c r="J788" i="53"/>
  <c r="I788" i="53"/>
  <c r="Q787" i="53"/>
  <c r="N787" i="53"/>
  <c r="M787" i="53"/>
  <c r="L787" i="53"/>
  <c r="K787" i="53"/>
  <c r="J787" i="53"/>
  <c r="I787" i="53"/>
  <c r="Q786" i="53"/>
  <c r="N786" i="53"/>
  <c r="M786" i="53"/>
  <c r="L786" i="53"/>
  <c r="K786" i="53"/>
  <c r="J786" i="53"/>
  <c r="I786" i="53"/>
  <c r="Q785" i="53"/>
  <c r="N785" i="53"/>
  <c r="M785" i="53"/>
  <c r="L785" i="53"/>
  <c r="K785" i="53"/>
  <c r="J785" i="53"/>
  <c r="I785" i="53"/>
  <c r="Q784" i="53"/>
  <c r="N784" i="53"/>
  <c r="M784" i="53"/>
  <c r="L784" i="53"/>
  <c r="K784" i="53"/>
  <c r="J784" i="53"/>
  <c r="I784" i="53"/>
  <c r="Q783" i="53"/>
  <c r="N783" i="53"/>
  <c r="M783" i="53"/>
  <c r="L783" i="53"/>
  <c r="K783" i="53"/>
  <c r="J783" i="53"/>
  <c r="I783" i="53"/>
  <c r="Q782" i="53"/>
  <c r="N782" i="53"/>
  <c r="M782" i="53"/>
  <c r="L782" i="53"/>
  <c r="K782" i="53"/>
  <c r="J782" i="53"/>
  <c r="I782" i="53"/>
  <c r="Q781" i="53"/>
  <c r="N781" i="53"/>
  <c r="M781" i="53"/>
  <c r="L781" i="53"/>
  <c r="K781" i="53"/>
  <c r="J781" i="53"/>
  <c r="I781" i="53"/>
  <c r="Q780" i="53"/>
  <c r="N780" i="53"/>
  <c r="M780" i="53"/>
  <c r="L780" i="53"/>
  <c r="K780" i="53"/>
  <c r="J780" i="53"/>
  <c r="I780" i="53"/>
  <c r="Q779" i="53"/>
  <c r="N779" i="53"/>
  <c r="M779" i="53"/>
  <c r="L779" i="53"/>
  <c r="K779" i="53"/>
  <c r="J779" i="53"/>
  <c r="I779" i="53"/>
  <c r="Q778" i="53"/>
  <c r="N778" i="53"/>
  <c r="M778" i="53"/>
  <c r="L778" i="53"/>
  <c r="K778" i="53"/>
  <c r="J778" i="53"/>
  <c r="I778" i="53"/>
  <c r="Q777" i="53"/>
  <c r="N777" i="53"/>
  <c r="M777" i="53"/>
  <c r="L777" i="53"/>
  <c r="K777" i="53"/>
  <c r="J777" i="53"/>
  <c r="I777" i="53"/>
  <c r="Q776" i="53"/>
  <c r="N776" i="53"/>
  <c r="M776" i="53"/>
  <c r="L776" i="53"/>
  <c r="K776" i="53"/>
  <c r="J776" i="53"/>
  <c r="I776" i="53"/>
  <c r="Q775" i="53"/>
  <c r="N775" i="53"/>
  <c r="M775" i="53"/>
  <c r="L775" i="53"/>
  <c r="K775" i="53"/>
  <c r="J775" i="53"/>
  <c r="I775" i="53"/>
  <c r="Q774" i="53"/>
  <c r="N774" i="53"/>
  <c r="M774" i="53"/>
  <c r="L774" i="53"/>
  <c r="K774" i="53"/>
  <c r="J774" i="53"/>
  <c r="I774" i="53"/>
  <c r="Q773" i="53"/>
  <c r="N773" i="53"/>
  <c r="M773" i="53"/>
  <c r="L773" i="53"/>
  <c r="K773" i="53"/>
  <c r="J773" i="53"/>
  <c r="I773" i="53"/>
  <c r="Q772" i="53"/>
  <c r="N772" i="53"/>
  <c r="M772" i="53"/>
  <c r="L772" i="53"/>
  <c r="K772" i="53"/>
  <c r="J772" i="53"/>
  <c r="I772" i="53"/>
  <c r="Q771" i="53"/>
  <c r="N771" i="53"/>
  <c r="M771" i="53"/>
  <c r="L771" i="53"/>
  <c r="K771" i="53"/>
  <c r="J771" i="53"/>
  <c r="I771" i="53"/>
  <c r="Q770" i="53"/>
  <c r="N770" i="53"/>
  <c r="M770" i="53"/>
  <c r="L770" i="53"/>
  <c r="K770" i="53"/>
  <c r="J770" i="53"/>
  <c r="I770" i="53"/>
  <c r="Q769" i="53"/>
  <c r="N769" i="53"/>
  <c r="M769" i="53"/>
  <c r="L769" i="53"/>
  <c r="K769" i="53"/>
  <c r="J769" i="53"/>
  <c r="I769" i="53"/>
  <c r="Q768" i="53"/>
  <c r="N768" i="53"/>
  <c r="M768" i="53"/>
  <c r="L768" i="53"/>
  <c r="K768" i="53"/>
  <c r="J768" i="53"/>
  <c r="I768" i="53"/>
  <c r="Q767" i="53"/>
  <c r="N767" i="53"/>
  <c r="M767" i="53"/>
  <c r="L767" i="53"/>
  <c r="K767" i="53"/>
  <c r="J767" i="53"/>
  <c r="I767" i="53"/>
  <c r="Q766" i="53"/>
  <c r="N766" i="53"/>
  <c r="M766" i="53"/>
  <c r="L766" i="53"/>
  <c r="K766" i="53"/>
  <c r="J766" i="53"/>
  <c r="I766" i="53"/>
  <c r="Q765" i="53"/>
  <c r="N765" i="53"/>
  <c r="M765" i="53"/>
  <c r="L765" i="53"/>
  <c r="K765" i="53"/>
  <c r="J765" i="53"/>
  <c r="I765" i="53"/>
  <c r="Q764" i="53"/>
  <c r="N764" i="53"/>
  <c r="M764" i="53"/>
  <c r="L764" i="53"/>
  <c r="K764" i="53"/>
  <c r="J764" i="53"/>
  <c r="I764" i="53"/>
  <c r="Q763" i="53"/>
  <c r="N763" i="53"/>
  <c r="M763" i="53"/>
  <c r="L763" i="53"/>
  <c r="K763" i="53"/>
  <c r="J763" i="53"/>
  <c r="I763" i="53"/>
  <c r="Q762" i="53"/>
  <c r="N762" i="53"/>
  <c r="M762" i="53"/>
  <c r="L762" i="53"/>
  <c r="K762" i="53"/>
  <c r="J762" i="53"/>
  <c r="I762" i="53"/>
  <c r="Q761" i="53"/>
  <c r="N761" i="53"/>
  <c r="M761" i="53"/>
  <c r="L761" i="53"/>
  <c r="K761" i="53"/>
  <c r="J761" i="53"/>
  <c r="I761" i="53"/>
  <c r="Q760" i="53"/>
  <c r="N760" i="53"/>
  <c r="M760" i="53"/>
  <c r="L760" i="53"/>
  <c r="K760" i="53"/>
  <c r="J760" i="53"/>
  <c r="I760" i="53"/>
  <c r="Q759" i="53"/>
  <c r="N759" i="53"/>
  <c r="M759" i="53"/>
  <c r="L759" i="53"/>
  <c r="K759" i="53"/>
  <c r="J759" i="53"/>
  <c r="I759" i="53"/>
  <c r="Q758" i="53"/>
  <c r="N758" i="53"/>
  <c r="M758" i="53"/>
  <c r="L758" i="53"/>
  <c r="K758" i="53"/>
  <c r="J758" i="53"/>
  <c r="I758" i="53"/>
  <c r="Q757" i="53"/>
  <c r="N757" i="53"/>
  <c r="M757" i="53"/>
  <c r="L757" i="53"/>
  <c r="K757" i="53"/>
  <c r="J757" i="53"/>
  <c r="I757" i="53"/>
  <c r="Q756" i="53"/>
  <c r="N756" i="53"/>
  <c r="M756" i="53"/>
  <c r="L756" i="53"/>
  <c r="K756" i="53"/>
  <c r="J756" i="53"/>
  <c r="I756" i="53"/>
  <c r="Q755" i="53"/>
  <c r="N755" i="53"/>
  <c r="M755" i="53"/>
  <c r="L755" i="53"/>
  <c r="K755" i="53"/>
  <c r="J755" i="53"/>
  <c r="I755" i="53"/>
  <c r="Q754" i="53"/>
  <c r="N754" i="53"/>
  <c r="M754" i="53"/>
  <c r="L754" i="53"/>
  <c r="K754" i="53"/>
  <c r="J754" i="53"/>
  <c r="I754" i="53"/>
  <c r="Q753" i="53"/>
  <c r="N753" i="53"/>
  <c r="M753" i="53"/>
  <c r="L753" i="53"/>
  <c r="K753" i="53"/>
  <c r="J753" i="53"/>
  <c r="I753" i="53"/>
  <c r="Q752" i="53"/>
  <c r="N752" i="53"/>
  <c r="M752" i="53"/>
  <c r="L752" i="53"/>
  <c r="K752" i="53"/>
  <c r="J752" i="53"/>
  <c r="I752" i="53"/>
  <c r="Q751" i="53"/>
  <c r="N751" i="53"/>
  <c r="M751" i="53"/>
  <c r="L751" i="53"/>
  <c r="K751" i="53"/>
  <c r="J751" i="53"/>
  <c r="I751" i="53"/>
  <c r="Q750" i="53"/>
  <c r="N750" i="53"/>
  <c r="M750" i="53"/>
  <c r="L750" i="53"/>
  <c r="K750" i="53"/>
  <c r="J750" i="53"/>
  <c r="I750" i="53"/>
  <c r="Q749" i="53"/>
  <c r="N749" i="53"/>
  <c r="M749" i="53"/>
  <c r="L749" i="53"/>
  <c r="K749" i="53"/>
  <c r="J749" i="53"/>
  <c r="I749" i="53"/>
  <c r="Q748" i="53"/>
  <c r="N748" i="53"/>
  <c r="M748" i="53"/>
  <c r="L748" i="53"/>
  <c r="K748" i="53"/>
  <c r="J748" i="53"/>
  <c r="I748" i="53"/>
  <c r="Q747" i="53"/>
  <c r="N747" i="53"/>
  <c r="M747" i="53"/>
  <c r="L747" i="53"/>
  <c r="K747" i="53"/>
  <c r="J747" i="53"/>
  <c r="I747" i="53"/>
  <c r="Q746" i="53"/>
  <c r="N746" i="53"/>
  <c r="M746" i="53"/>
  <c r="L746" i="53"/>
  <c r="K746" i="53"/>
  <c r="J746" i="53"/>
  <c r="I746" i="53"/>
  <c r="Q745" i="53"/>
  <c r="N745" i="53"/>
  <c r="M745" i="53"/>
  <c r="L745" i="53"/>
  <c r="K745" i="53"/>
  <c r="J745" i="53"/>
  <c r="I745" i="53"/>
  <c r="Q744" i="53"/>
  <c r="N744" i="53"/>
  <c r="M744" i="53"/>
  <c r="L744" i="53"/>
  <c r="K744" i="53"/>
  <c r="J744" i="53"/>
  <c r="I744" i="53"/>
  <c r="Q743" i="53"/>
  <c r="N743" i="53"/>
  <c r="M743" i="53"/>
  <c r="L743" i="53"/>
  <c r="K743" i="53"/>
  <c r="J743" i="53"/>
  <c r="I743" i="53"/>
  <c r="Q742" i="53"/>
  <c r="N742" i="53"/>
  <c r="M742" i="53"/>
  <c r="L742" i="53"/>
  <c r="K742" i="53"/>
  <c r="J742" i="53"/>
  <c r="I742" i="53"/>
  <c r="Q741" i="53"/>
  <c r="N741" i="53"/>
  <c r="M741" i="53"/>
  <c r="L741" i="53"/>
  <c r="K741" i="53"/>
  <c r="J741" i="53"/>
  <c r="I741" i="53"/>
  <c r="Q740" i="53"/>
  <c r="N740" i="53"/>
  <c r="M740" i="53"/>
  <c r="L740" i="53"/>
  <c r="K740" i="53"/>
  <c r="J740" i="53"/>
  <c r="I740" i="53"/>
  <c r="Q739" i="53"/>
  <c r="N739" i="53"/>
  <c r="M739" i="53"/>
  <c r="L739" i="53"/>
  <c r="K739" i="53"/>
  <c r="J739" i="53"/>
  <c r="I739" i="53"/>
  <c r="Q738" i="53"/>
  <c r="N738" i="53"/>
  <c r="M738" i="53"/>
  <c r="L738" i="53"/>
  <c r="K738" i="53"/>
  <c r="J738" i="53"/>
  <c r="I738" i="53"/>
  <c r="Q737" i="53"/>
  <c r="N737" i="53"/>
  <c r="M737" i="53"/>
  <c r="L737" i="53"/>
  <c r="K737" i="53"/>
  <c r="J737" i="53"/>
  <c r="I737" i="53"/>
  <c r="Q736" i="53"/>
  <c r="N736" i="53"/>
  <c r="M736" i="53"/>
  <c r="L736" i="53"/>
  <c r="K736" i="53"/>
  <c r="J736" i="53"/>
  <c r="I736" i="53"/>
  <c r="Q735" i="53"/>
  <c r="N735" i="53"/>
  <c r="M735" i="53"/>
  <c r="L735" i="53"/>
  <c r="K735" i="53"/>
  <c r="J735" i="53"/>
  <c r="I735" i="53"/>
  <c r="Q734" i="53"/>
  <c r="N734" i="53"/>
  <c r="M734" i="53"/>
  <c r="L734" i="53"/>
  <c r="K734" i="53"/>
  <c r="J734" i="53"/>
  <c r="I734" i="53"/>
  <c r="Q733" i="53"/>
  <c r="N733" i="53"/>
  <c r="M733" i="53"/>
  <c r="L733" i="53"/>
  <c r="K733" i="53"/>
  <c r="J733" i="53"/>
  <c r="I733" i="53"/>
  <c r="Q732" i="53"/>
  <c r="N732" i="53"/>
  <c r="M732" i="53"/>
  <c r="L732" i="53"/>
  <c r="K732" i="53"/>
  <c r="J732" i="53"/>
  <c r="I732" i="53"/>
  <c r="Q731" i="53"/>
  <c r="N731" i="53"/>
  <c r="M731" i="53"/>
  <c r="L731" i="53"/>
  <c r="K731" i="53"/>
  <c r="J731" i="53"/>
  <c r="I731" i="53"/>
  <c r="Q730" i="53"/>
  <c r="N730" i="53"/>
  <c r="M730" i="53"/>
  <c r="L730" i="53"/>
  <c r="K730" i="53"/>
  <c r="J730" i="53"/>
  <c r="I730" i="53"/>
  <c r="Q729" i="53"/>
  <c r="N729" i="53"/>
  <c r="M729" i="53"/>
  <c r="L729" i="53"/>
  <c r="K729" i="53"/>
  <c r="J729" i="53"/>
  <c r="I729" i="53"/>
  <c r="Q728" i="53"/>
  <c r="N728" i="53"/>
  <c r="M728" i="53"/>
  <c r="L728" i="53"/>
  <c r="K728" i="53"/>
  <c r="J728" i="53"/>
  <c r="I728" i="53"/>
  <c r="Q727" i="53"/>
  <c r="N727" i="53"/>
  <c r="M727" i="53"/>
  <c r="L727" i="53"/>
  <c r="K727" i="53"/>
  <c r="J727" i="53"/>
  <c r="I727" i="53"/>
  <c r="Q726" i="53"/>
  <c r="N726" i="53"/>
  <c r="M726" i="53"/>
  <c r="L726" i="53"/>
  <c r="K726" i="53"/>
  <c r="J726" i="53"/>
  <c r="I726" i="53"/>
  <c r="Q725" i="53"/>
  <c r="N725" i="53"/>
  <c r="M725" i="53"/>
  <c r="L725" i="53"/>
  <c r="K725" i="53"/>
  <c r="J725" i="53"/>
  <c r="I725" i="53"/>
  <c r="Q724" i="53"/>
  <c r="N724" i="53"/>
  <c r="M724" i="53"/>
  <c r="L724" i="53"/>
  <c r="K724" i="53"/>
  <c r="J724" i="53"/>
  <c r="I724" i="53"/>
  <c r="Q723" i="53"/>
  <c r="N723" i="53"/>
  <c r="M723" i="53"/>
  <c r="L723" i="53"/>
  <c r="K723" i="53"/>
  <c r="J723" i="53"/>
  <c r="I723" i="53"/>
  <c r="Q722" i="53"/>
  <c r="N722" i="53"/>
  <c r="M722" i="53"/>
  <c r="L722" i="53"/>
  <c r="K722" i="53"/>
  <c r="J722" i="53"/>
  <c r="I722" i="53"/>
  <c r="Q721" i="53"/>
  <c r="N721" i="53"/>
  <c r="M721" i="53"/>
  <c r="L721" i="53"/>
  <c r="K721" i="53"/>
  <c r="J721" i="53"/>
  <c r="I721" i="53"/>
  <c r="Q720" i="53"/>
  <c r="N720" i="53"/>
  <c r="M720" i="53"/>
  <c r="L720" i="53"/>
  <c r="K720" i="53"/>
  <c r="J720" i="53"/>
  <c r="I720" i="53"/>
  <c r="Q719" i="53"/>
  <c r="N719" i="53"/>
  <c r="M719" i="53"/>
  <c r="L719" i="53"/>
  <c r="K719" i="53"/>
  <c r="J719" i="53"/>
  <c r="I719" i="53"/>
  <c r="Q718" i="53"/>
  <c r="N718" i="53"/>
  <c r="M718" i="53"/>
  <c r="L718" i="53"/>
  <c r="K718" i="53"/>
  <c r="J718" i="53"/>
  <c r="I718" i="53"/>
  <c r="Q717" i="53"/>
  <c r="N717" i="53"/>
  <c r="M717" i="53"/>
  <c r="L717" i="53"/>
  <c r="K717" i="53"/>
  <c r="J717" i="53"/>
  <c r="I717" i="53"/>
  <c r="Q716" i="53"/>
  <c r="N716" i="53"/>
  <c r="M716" i="53"/>
  <c r="L716" i="53"/>
  <c r="K716" i="53"/>
  <c r="J716" i="53"/>
  <c r="I716" i="53"/>
  <c r="Q715" i="53"/>
  <c r="N715" i="53"/>
  <c r="M715" i="53"/>
  <c r="L715" i="53"/>
  <c r="K715" i="53"/>
  <c r="J715" i="53"/>
  <c r="I715" i="53"/>
  <c r="Q714" i="53"/>
  <c r="N714" i="53"/>
  <c r="M714" i="53"/>
  <c r="L714" i="53"/>
  <c r="K714" i="53"/>
  <c r="J714" i="53"/>
  <c r="I714" i="53"/>
  <c r="Q713" i="53"/>
  <c r="N713" i="53"/>
  <c r="M713" i="53"/>
  <c r="L713" i="53"/>
  <c r="K713" i="53"/>
  <c r="J713" i="53"/>
  <c r="I713" i="53"/>
  <c r="Q712" i="53"/>
  <c r="N712" i="53"/>
  <c r="M712" i="53"/>
  <c r="L712" i="53"/>
  <c r="K712" i="53"/>
  <c r="J712" i="53"/>
  <c r="I712" i="53"/>
  <c r="Q711" i="53"/>
  <c r="N711" i="53"/>
  <c r="M711" i="53"/>
  <c r="L711" i="53"/>
  <c r="K711" i="53"/>
  <c r="J711" i="53"/>
  <c r="I711" i="53"/>
  <c r="Q710" i="53"/>
  <c r="N710" i="53"/>
  <c r="M710" i="53"/>
  <c r="L710" i="53"/>
  <c r="K710" i="53"/>
  <c r="J710" i="53"/>
  <c r="I710" i="53"/>
  <c r="Q709" i="53"/>
  <c r="N709" i="53"/>
  <c r="M709" i="53"/>
  <c r="L709" i="53"/>
  <c r="K709" i="53"/>
  <c r="J709" i="53"/>
  <c r="I709" i="53"/>
  <c r="Q708" i="53"/>
  <c r="N708" i="53"/>
  <c r="M708" i="53"/>
  <c r="L708" i="53"/>
  <c r="K708" i="53"/>
  <c r="J708" i="53"/>
  <c r="I708" i="53"/>
  <c r="Q707" i="53"/>
  <c r="N707" i="53"/>
  <c r="M707" i="53"/>
  <c r="L707" i="53"/>
  <c r="K707" i="53"/>
  <c r="J707" i="53"/>
  <c r="I707" i="53"/>
  <c r="Q706" i="53"/>
  <c r="N706" i="53"/>
  <c r="M706" i="53"/>
  <c r="L706" i="53"/>
  <c r="K706" i="53"/>
  <c r="J706" i="53"/>
  <c r="I706" i="53"/>
  <c r="Q705" i="53"/>
  <c r="N705" i="53"/>
  <c r="M705" i="53"/>
  <c r="L705" i="53"/>
  <c r="K705" i="53"/>
  <c r="J705" i="53"/>
  <c r="I705" i="53"/>
  <c r="Q704" i="53"/>
  <c r="N704" i="53"/>
  <c r="M704" i="53"/>
  <c r="L704" i="53"/>
  <c r="K704" i="53"/>
  <c r="J704" i="53"/>
  <c r="I704" i="53"/>
  <c r="Q703" i="53"/>
  <c r="N703" i="53"/>
  <c r="M703" i="53"/>
  <c r="L703" i="53"/>
  <c r="K703" i="53"/>
  <c r="J703" i="53"/>
  <c r="I703" i="53"/>
  <c r="Q702" i="53"/>
  <c r="N702" i="53"/>
  <c r="M702" i="53"/>
  <c r="L702" i="53"/>
  <c r="K702" i="53"/>
  <c r="J702" i="53"/>
  <c r="I702" i="53"/>
  <c r="Q701" i="53"/>
  <c r="N701" i="53"/>
  <c r="M701" i="53"/>
  <c r="L701" i="53"/>
  <c r="K701" i="53"/>
  <c r="J701" i="53"/>
  <c r="I701" i="53"/>
  <c r="Q700" i="53"/>
  <c r="N700" i="53"/>
  <c r="M700" i="53"/>
  <c r="L700" i="53"/>
  <c r="K700" i="53"/>
  <c r="J700" i="53"/>
  <c r="I700" i="53"/>
  <c r="Q699" i="53"/>
  <c r="N699" i="53"/>
  <c r="M699" i="53"/>
  <c r="L699" i="53"/>
  <c r="K699" i="53"/>
  <c r="J699" i="53"/>
  <c r="I699" i="53"/>
  <c r="Q698" i="53"/>
  <c r="N698" i="53"/>
  <c r="M698" i="53"/>
  <c r="L698" i="53"/>
  <c r="K698" i="53"/>
  <c r="J698" i="53"/>
  <c r="I698" i="53"/>
  <c r="Q697" i="53"/>
  <c r="N697" i="53"/>
  <c r="M697" i="53"/>
  <c r="L697" i="53"/>
  <c r="K697" i="53"/>
  <c r="J697" i="53"/>
  <c r="I697" i="53"/>
  <c r="Q696" i="53"/>
  <c r="N696" i="53"/>
  <c r="M696" i="53"/>
  <c r="L696" i="53"/>
  <c r="K696" i="53"/>
  <c r="J696" i="53"/>
  <c r="I696" i="53"/>
  <c r="Q695" i="53"/>
  <c r="N695" i="53"/>
  <c r="M695" i="53"/>
  <c r="L695" i="53"/>
  <c r="K695" i="53"/>
  <c r="J695" i="53"/>
  <c r="I695" i="53"/>
  <c r="Q694" i="53"/>
  <c r="N694" i="53"/>
  <c r="M694" i="53"/>
  <c r="L694" i="53"/>
  <c r="K694" i="53"/>
  <c r="J694" i="53"/>
  <c r="I694" i="53"/>
  <c r="Q693" i="53"/>
  <c r="N693" i="53"/>
  <c r="M693" i="53"/>
  <c r="L693" i="53"/>
  <c r="K693" i="53"/>
  <c r="J693" i="53"/>
  <c r="I693" i="53"/>
  <c r="Q692" i="53"/>
  <c r="N692" i="53"/>
  <c r="M692" i="53"/>
  <c r="L692" i="53"/>
  <c r="K692" i="53"/>
  <c r="J692" i="53"/>
  <c r="I692" i="53"/>
  <c r="O737" i="53" l="1"/>
  <c r="R737" i="53" s="1"/>
  <c r="B737" i="53" s="1"/>
  <c r="B555" i="34" s="1"/>
  <c r="O819" i="53"/>
  <c r="O842" i="53"/>
  <c r="R842" i="53" s="1"/>
  <c r="B842" i="53" s="1"/>
  <c r="B630" i="34" s="1"/>
  <c r="O799" i="53"/>
  <c r="R799" i="53" s="1"/>
  <c r="B799" i="53" s="1"/>
  <c r="B595" i="34" s="1"/>
  <c r="O807" i="53"/>
  <c r="R807" i="53" s="1"/>
  <c r="B807" i="53" s="1"/>
  <c r="B603" i="34" s="1"/>
  <c r="O794" i="53"/>
  <c r="R794" i="53" s="1"/>
  <c r="B794" i="53" s="1"/>
  <c r="B590" i="34" s="1"/>
  <c r="O818" i="53"/>
  <c r="R818" i="53" s="1"/>
  <c r="B818" i="53" s="1"/>
  <c r="O713" i="53"/>
  <c r="C536" i="34" s="1"/>
  <c r="O721" i="53"/>
  <c r="C544" i="34" s="1"/>
  <c r="O729" i="53"/>
  <c r="O846" i="53"/>
  <c r="C634" i="34" s="1"/>
  <c r="O802" i="53"/>
  <c r="R802" i="53" s="1"/>
  <c r="B802" i="53" s="1"/>
  <c r="B598" i="34" s="1"/>
  <c r="O810" i="53"/>
  <c r="R810" i="53" s="1"/>
  <c r="B810" i="53" s="1"/>
  <c r="B606" i="34" s="1"/>
  <c r="O697" i="53"/>
  <c r="R697" i="53" s="1"/>
  <c r="B697" i="53" s="1"/>
  <c r="O773" i="53"/>
  <c r="O781" i="53"/>
  <c r="R781" i="53" s="1"/>
  <c r="B781" i="53" s="1"/>
  <c r="B583" i="34" s="1"/>
  <c r="O745" i="53"/>
  <c r="O826" i="53"/>
  <c r="C595" i="34"/>
  <c r="C555" i="34"/>
  <c r="O710" i="53"/>
  <c r="C285" i="55"/>
  <c r="O761" i="53"/>
  <c r="O718" i="53"/>
  <c r="O763" i="53"/>
  <c r="O790" i="53"/>
  <c r="O798" i="53"/>
  <c r="O843" i="53"/>
  <c r="O701" i="53"/>
  <c r="O705" i="53"/>
  <c r="O753" i="53"/>
  <c r="O776" i="53"/>
  <c r="O786" i="53"/>
  <c r="O834" i="53"/>
  <c r="O757" i="53"/>
  <c r="O850" i="53"/>
  <c r="O837" i="53"/>
  <c r="O716" i="53"/>
  <c r="O738" i="53"/>
  <c r="O746" i="53"/>
  <c r="O754" i="53"/>
  <c r="O764" i="53"/>
  <c r="O845" i="53"/>
  <c r="O692" i="53"/>
  <c r="O768" i="53"/>
  <c r="O728" i="53"/>
  <c r="O736" i="53"/>
  <c r="O740" i="53"/>
  <c r="O748" i="53"/>
  <c r="O756" i="53"/>
  <c r="O817" i="53"/>
  <c r="O820" i="53"/>
  <c r="O828" i="53"/>
  <c r="O699" i="53"/>
  <c r="O719" i="53"/>
  <c r="O723" i="53"/>
  <c r="O727" i="53"/>
  <c r="O735" i="53"/>
  <c r="O779" i="53"/>
  <c r="O803" i="53"/>
  <c r="O808" i="53"/>
  <c r="O811" i="53"/>
  <c r="O816" i="53"/>
  <c r="O825" i="53"/>
  <c r="O731" i="53"/>
  <c r="O698" i="53"/>
  <c r="O709" i="53"/>
  <c r="O726" i="53"/>
  <c r="O739" i="53"/>
  <c r="O743" i="53"/>
  <c r="O744" i="53"/>
  <c r="O762" i="53"/>
  <c r="O772" i="53"/>
  <c r="O789" i="53"/>
  <c r="O806" i="53"/>
  <c r="O824" i="53"/>
  <c r="O833" i="53"/>
  <c r="O836" i="53"/>
  <c r="O853" i="53"/>
  <c r="O700" i="53"/>
  <c r="O706" i="53"/>
  <c r="O717" i="53"/>
  <c r="O734" i="53"/>
  <c r="O747" i="53"/>
  <c r="O751" i="53"/>
  <c r="O752" i="53"/>
  <c r="O769" i="53"/>
  <c r="O780" i="53"/>
  <c r="O797" i="53"/>
  <c r="O814" i="53"/>
  <c r="O815" i="53"/>
  <c r="O823" i="53"/>
  <c r="O827" i="53"/>
  <c r="O832" i="53"/>
  <c r="O841" i="53"/>
  <c r="O844" i="53"/>
  <c r="O695" i="53"/>
  <c r="O696" i="53"/>
  <c r="O704" i="53"/>
  <c r="O708" i="53"/>
  <c r="O714" i="53"/>
  <c r="O725" i="53"/>
  <c r="O742" i="53"/>
  <c r="O755" i="53"/>
  <c r="O759" i="53"/>
  <c r="O760" i="53"/>
  <c r="O767" i="53"/>
  <c r="O771" i="53"/>
  <c r="O777" i="53"/>
  <c r="O785" i="53"/>
  <c r="O788" i="53"/>
  <c r="O805" i="53"/>
  <c r="O822" i="53"/>
  <c r="O831" i="53"/>
  <c r="O835" i="53"/>
  <c r="O840" i="53"/>
  <c r="O849" i="53"/>
  <c r="O852" i="53"/>
  <c r="O712" i="53"/>
  <c r="O722" i="53"/>
  <c r="O733" i="53"/>
  <c r="O750" i="53"/>
  <c r="O766" i="53"/>
  <c r="O775" i="53"/>
  <c r="O784" i="53"/>
  <c r="O793" i="53"/>
  <c r="O796" i="53"/>
  <c r="O813" i="53"/>
  <c r="O830" i="53"/>
  <c r="O839" i="53"/>
  <c r="O848" i="53"/>
  <c r="O694" i="53"/>
  <c r="O702" i="53"/>
  <c r="O707" i="53"/>
  <c r="O711" i="53"/>
  <c r="O720" i="53"/>
  <c r="O724" i="53"/>
  <c r="O730" i="53"/>
  <c r="O741" i="53"/>
  <c r="O758" i="53"/>
  <c r="O770" i="53"/>
  <c r="O774" i="53"/>
  <c r="O783" i="53"/>
  <c r="O787" i="53"/>
  <c r="O792" i="53"/>
  <c r="O801" i="53"/>
  <c r="O804" i="53"/>
  <c r="O821" i="53"/>
  <c r="O838" i="53"/>
  <c r="O847" i="53"/>
  <c r="O851" i="53"/>
  <c r="O703" i="53"/>
  <c r="O693" i="53"/>
  <c r="O715" i="53"/>
  <c r="O732" i="53"/>
  <c r="O749" i="53"/>
  <c r="O765" i="53"/>
  <c r="O778" i="53"/>
  <c r="O782" i="53"/>
  <c r="O791" i="53"/>
  <c r="O795" i="53"/>
  <c r="O800" i="53"/>
  <c r="O809" i="53"/>
  <c r="O812" i="53"/>
  <c r="O829" i="53"/>
  <c r="C598" i="34" l="1"/>
  <c r="E598" i="34" s="1"/>
  <c r="T598" i="34" s="1"/>
  <c r="C285" i="56"/>
  <c r="R721" i="53"/>
  <c r="B721" i="53" s="1"/>
  <c r="R819" i="53"/>
  <c r="B819" i="53" s="1"/>
  <c r="R729" i="53"/>
  <c r="B729" i="53" s="1"/>
  <c r="E595" i="34"/>
  <c r="T595" i="34" s="1"/>
  <c r="R846" i="53"/>
  <c r="B846" i="53" s="1"/>
  <c r="B634" i="34" s="1"/>
  <c r="E634" i="34" s="1"/>
  <c r="T634" i="34" s="1"/>
  <c r="C583" i="34"/>
  <c r="E583" i="34" s="1"/>
  <c r="T583" i="34" s="1"/>
  <c r="C261" i="55"/>
  <c r="C590" i="34"/>
  <c r="E590" i="34" s="1"/>
  <c r="T590" i="34" s="1"/>
  <c r="C261" i="56"/>
  <c r="C630" i="34"/>
  <c r="E630" i="34" s="1"/>
  <c r="T630" i="34" s="1"/>
  <c r="C520" i="34"/>
  <c r="E555" i="34"/>
  <c r="T555" i="34" s="1"/>
  <c r="R773" i="53"/>
  <c r="B773" i="53" s="1"/>
  <c r="C277" i="56"/>
  <c r="C603" i="34"/>
  <c r="E603" i="34" s="1"/>
  <c r="T603" i="34" s="1"/>
  <c r="C277" i="55"/>
  <c r="R713" i="53"/>
  <c r="B713" i="53" s="1"/>
  <c r="B277" i="55" s="1"/>
  <c r="R745" i="53"/>
  <c r="B745" i="53" s="1"/>
  <c r="C606" i="34"/>
  <c r="E606" i="34" s="1"/>
  <c r="T606" i="34" s="1"/>
  <c r="R816" i="53"/>
  <c r="B816" i="53" s="1"/>
  <c r="R719" i="53"/>
  <c r="B719" i="53" s="1"/>
  <c r="C283" i="55"/>
  <c r="C283" i="56"/>
  <c r="U283" i="56" s="1"/>
  <c r="C542" i="34"/>
  <c r="R738" i="53"/>
  <c r="B738" i="53" s="1"/>
  <c r="B556" i="34" s="1"/>
  <c r="C556" i="34"/>
  <c r="R753" i="53"/>
  <c r="B753" i="53" s="1"/>
  <c r="B566" i="34" s="1"/>
  <c r="C566" i="34"/>
  <c r="R761" i="53"/>
  <c r="B761" i="53" s="1"/>
  <c r="R710" i="53"/>
  <c r="B710" i="53" s="1"/>
  <c r="C274" i="56"/>
  <c r="C274" i="55"/>
  <c r="C533" i="34"/>
  <c r="R749" i="53"/>
  <c r="B749" i="53" s="1"/>
  <c r="B562" i="34" s="1"/>
  <c r="C562" i="34"/>
  <c r="R775" i="53"/>
  <c r="B775" i="53" s="1"/>
  <c r="R823" i="53"/>
  <c r="B823" i="53" s="1"/>
  <c r="B611" i="34" s="1"/>
  <c r="C611" i="34"/>
  <c r="R705" i="53"/>
  <c r="B705" i="53" s="1"/>
  <c r="C269" i="56"/>
  <c r="C269" i="55"/>
  <c r="C528" i="34"/>
  <c r="R838" i="53"/>
  <c r="B838" i="53" s="1"/>
  <c r="B626" i="34" s="1"/>
  <c r="C626" i="34"/>
  <c r="R784" i="53"/>
  <c r="B784" i="53" s="1"/>
  <c r="B586" i="34" s="1"/>
  <c r="C586" i="34"/>
  <c r="R777" i="53"/>
  <c r="B777" i="53" s="1"/>
  <c r="B579" i="34" s="1"/>
  <c r="C579" i="34"/>
  <c r="R827" i="53"/>
  <c r="B827" i="53" s="1"/>
  <c r="B615" i="34" s="1"/>
  <c r="C615" i="34"/>
  <c r="R836" i="53"/>
  <c r="B836" i="53" s="1"/>
  <c r="B624" i="34" s="1"/>
  <c r="C624" i="34"/>
  <c r="R743" i="53"/>
  <c r="B743" i="53" s="1"/>
  <c r="B561" i="34" s="1"/>
  <c r="C561" i="34"/>
  <c r="E561" i="34" s="1"/>
  <c r="T561" i="34" s="1"/>
  <c r="R736" i="53"/>
  <c r="B736" i="53" s="1"/>
  <c r="B554" i="34" s="1"/>
  <c r="C554" i="34"/>
  <c r="R815" i="53"/>
  <c r="B815" i="53" s="1"/>
  <c r="R809" i="53"/>
  <c r="B809" i="53" s="1"/>
  <c r="B605" i="34" s="1"/>
  <c r="C605" i="34"/>
  <c r="R732" i="53"/>
  <c r="B732" i="53" s="1"/>
  <c r="B550" i="34" s="1"/>
  <c r="C550" i="34"/>
  <c r="R804" i="53"/>
  <c r="B804" i="53" s="1"/>
  <c r="B600" i="34" s="1"/>
  <c r="C600" i="34"/>
  <c r="R741" i="53"/>
  <c r="B741" i="53" s="1"/>
  <c r="B559" i="34" s="1"/>
  <c r="C559" i="34"/>
  <c r="R848" i="53"/>
  <c r="B848" i="53" s="1"/>
  <c r="B636" i="34" s="1"/>
  <c r="C636" i="34"/>
  <c r="R766" i="53"/>
  <c r="B766" i="53" s="1"/>
  <c r="B573" i="34" s="1"/>
  <c r="C573" i="34"/>
  <c r="R835" i="53"/>
  <c r="B835" i="53" s="1"/>
  <c r="B623" i="34" s="1"/>
  <c r="C623" i="34"/>
  <c r="R767" i="53"/>
  <c r="B767" i="53" s="1"/>
  <c r="B574" i="34" s="1"/>
  <c r="C574" i="34"/>
  <c r="R704" i="53"/>
  <c r="B704" i="53" s="1"/>
  <c r="C268" i="56"/>
  <c r="C268" i="55"/>
  <c r="C527" i="34"/>
  <c r="R747" i="53"/>
  <c r="B747" i="53" s="1"/>
  <c r="R824" i="53"/>
  <c r="B824" i="53" s="1"/>
  <c r="B612" i="34" s="1"/>
  <c r="C612" i="34"/>
  <c r="R726" i="53"/>
  <c r="B726" i="53" s="1"/>
  <c r="R808" i="53"/>
  <c r="B808" i="53" s="1"/>
  <c r="B604" i="34" s="1"/>
  <c r="C604" i="34"/>
  <c r="R828" i="53"/>
  <c r="B828" i="53" s="1"/>
  <c r="B616" i="34" s="1"/>
  <c r="C616" i="34"/>
  <c r="R768" i="53"/>
  <c r="B768" i="53" s="1"/>
  <c r="B575" i="34" s="1"/>
  <c r="C575" i="34"/>
  <c r="R837" i="53"/>
  <c r="B837" i="53" s="1"/>
  <c r="B625" i="34" s="1"/>
  <c r="C625" i="34"/>
  <c r="R701" i="53"/>
  <c r="B701" i="53" s="1"/>
  <c r="C265" i="56"/>
  <c r="C265" i="55"/>
  <c r="C524" i="34"/>
  <c r="R715" i="53"/>
  <c r="B715" i="53" s="1"/>
  <c r="C279" i="56"/>
  <c r="C279" i="55"/>
  <c r="C538" i="34"/>
  <c r="R831" i="53"/>
  <c r="B831" i="53" s="1"/>
  <c r="B619" i="34" s="1"/>
  <c r="C619" i="34"/>
  <c r="R734" i="53"/>
  <c r="B734" i="53" s="1"/>
  <c r="B552" i="34" s="1"/>
  <c r="C552" i="34"/>
  <c r="R803" i="53"/>
  <c r="B803" i="53" s="1"/>
  <c r="B599" i="34" s="1"/>
  <c r="C599" i="34"/>
  <c r="R820" i="53"/>
  <c r="B820" i="53" s="1"/>
  <c r="R692" i="53"/>
  <c r="B692" i="53" s="1"/>
  <c r="C256" i="56"/>
  <c r="U256" i="56" s="1"/>
  <c r="C256" i="55"/>
  <c r="C515" i="34"/>
  <c r="R850" i="53"/>
  <c r="B850" i="53" s="1"/>
  <c r="B638" i="34" s="1"/>
  <c r="C638" i="34"/>
  <c r="R843" i="53"/>
  <c r="B843" i="53" s="1"/>
  <c r="B631" i="34" s="1"/>
  <c r="C631" i="34"/>
  <c r="R752" i="53"/>
  <c r="B752" i="53" s="1"/>
  <c r="B565" i="34" s="1"/>
  <c r="C565" i="34"/>
  <c r="R812" i="53"/>
  <c r="B812" i="53" s="1"/>
  <c r="B608" i="34" s="1"/>
  <c r="C608" i="34"/>
  <c r="R821" i="53"/>
  <c r="B821" i="53" s="1"/>
  <c r="R758" i="53"/>
  <c r="B758" i="53" s="1"/>
  <c r="R694" i="53"/>
  <c r="B694" i="53" s="1"/>
  <c r="C258" i="56"/>
  <c r="C258" i="55"/>
  <c r="C517" i="34"/>
  <c r="R840" i="53"/>
  <c r="B840" i="53" s="1"/>
  <c r="B628" i="34" s="1"/>
  <c r="C628" i="34"/>
  <c r="R771" i="53"/>
  <c r="B771" i="53" s="1"/>
  <c r="R708" i="53"/>
  <c r="B708" i="53" s="1"/>
  <c r="C272" i="56"/>
  <c r="C272" i="55"/>
  <c r="C531" i="34"/>
  <c r="R751" i="53"/>
  <c r="B751" i="53" s="1"/>
  <c r="B564" i="34" s="1"/>
  <c r="C564" i="34"/>
  <c r="R833" i="53"/>
  <c r="B833" i="53" s="1"/>
  <c r="B621" i="34" s="1"/>
  <c r="C621" i="34"/>
  <c r="R739" i="53"/>
  <c r="B739" i="53" s="1"/>
  <c r="B557" i="34" s="1"/>
  <c r="C557" i="34"/>
  <c r="R811" i="53"/>
  <c r="B811" i="53" s="1"/>
  <c r="B607" i="34" s="1"/>
  <c r="C607" i="34"/>
  <c r="R699" i="53"/>
  <c r="B699" i="53" s="1"/>
  <c r="C263" i="56"/>
  <c r="U263" i="56" s="1"/>
  <c r="C263" i="55"/>
  <c r="C522" i="34"/>
  <c r="R728" i="53"/>
  <c r="B728" i="53" s="1"/>
  <c r="R716" i="53"/>
  <c r="B716" i="53" s="1"/>
  <c r="C280" i="56"/>
  <c r="U280" i="56" s="1"/>
  <c r="C280" i="55"/>
  <c r="C539" i="34"/>
  <c r="R800" i="53"/>
  <c r="B800" i="53" s="1"/>
  <c r="B596" i="34" s="1"/>
  <c r="C596" i="34"/>
  <c r="R801" i="53"/>
  <c r="B801" i="53" s="1"/>
  <c r="B597" i="34" s="1"/>
  <c r="C597" i="34"/>
  <c r="R730" i="53"/>
  <c r="B730" i="53" s="1"/>
  <c r="R839" i="53"/>
  <c r="B839" i="53" s="1"/>
  <c r="B627" i="34" s="1"/>
  <c r="C627" i="34"/>
  <c r="R750" i="53"/>
  <c r="B750" i="53" s="1"/>
  <c r="B563" i="34" s="1"/>
  <c r="C563" i="34"/>
  <c r="R760" i="53"/>
  <c r="B760" i="53" s="1"/>
  <c r="R696" i="53"/>
  <c r="B696" i="53" s="1"/>
  <c r="C260" i="56"/>
  <c r="C260" i="55"/>
  <c r="C519" i="34"/>
  <c r="R814" i="53"/>
  <c r="B814" i="53" s="1"/>
  <c r="B610" i="34" s="1"/>
  <c r="C610" i="34"/>
  <c r="E610" i="34" s="1"/>
  <c r="T610" i="34" s="1"/>
  <c r="R806" i="53"/>
  <c r="B806" i="53" s="1"/>
  <c r="B602" i="34" s="1"/>
  <c r="C602" i="34"/>
  <c r="R709" i="53"/>
  <c r="B709" i="53" s="1"/>
  <c r="C273" i="56"/>
  <c r="C273" i="55"/>
  <c r="C532" i="34"/>
  <c r="R795" i="53"/>
  <c r="B795" i="53" s="1"/>
  <c r="B591" i="34" s="1"/>
  <c r="C591" i="34"/>
  <c r="R693" i="53"/>
  <c r="B693" i="53" s="1"/>
  <c r="C257" i="56"/>
  <c r="C257" i="55"/>
  <c r="C516" i="34"/>
  <c r="R792" i="53"/>
  <c r="B792" i="53" s="1"/>
  <c r="R724" i="53"/>
  <c r="B724" i="53" s="1"/>
  <c r="B547" i="34" s="1"/>
  <c r="C547" i="34"/>
  <c r="R830" i="53"/>
  <c r="B830" i="53" s="1"/>
  <c r="B618" i="34" s="1"/>
  <c r="C618" i="34"/>
  <c r="R733" i="53"/>
  <c r="B733" i="53" s="1"/>
  <c r="B551" i="34" s="1"/>
  <c r="C551" i="34"/>
  <c r="R822" i="53"/>
  <c r="B822" i="53" s="1"/>
  <c r="R759" i="53"/>
  <c r="B759" i="53" s="1"/>
  <c r="R695" i="53"/>
  <c r="B695" i="53" s="1"/>
  <c r="C259" i="56"/>
  <c r="U259" i="56" s="1"/>
  <c r="C259" i="55"/>
  <c r="C518" i="34"/>
  <c r="R797" i="53"/>
  <c r="B797" i="53" s="1"/>
  <c r="B593" i="34" s="1"/>
  <c r="C593" i="34"/>
  <c r="R717" i="53"/>
  <c r="B717" i="53" s="1"/>
  <c r="C281" i="56"/>
  <c r="C281" i="55"/>
  <c r="C540" i="34"/>
  <c r="R789" i="53"/>
  <c r="B789" i="53" s="1"/>
  <c r="R698" i="53"/>
  <c r="B698" i="53" s="1"/>
  <c r="C262" i="56"/>
  <c r="C262" i="55"/>
  <c r="C521" i="34"/>
  <c r="R779" i="53"/>
  <c r="B779" i="53" s="1"/>
  <c r="B581" i="34" s="1"/>
  <c r="C581" i="34"/>
  <c r="R817" i="53"/>
  <c r="B817" i="53" s="1"/>
  <c r="R845" i="53"/>
  <c r="B845" i="53" s="1"/>
  <c r="B633" i="34" s="1"/>
  <c r="C633" i="34"/>
  <c r="R757" i="53"/>
  <c r="B757" i="53" s="1"/>
  <c r="R798" i="53"/>
  <c r="B798" i="53" s="1"/>
  <c r="B594" i="34" s="1"/>
  <c r="C594" i="34"/>
  <c r="B285" i="56"/>
  <c r="B285" i="55"/>
  <c r="E285" i="55" s="1"/>
  <c r="B544" i="34"/>
  <c r="E544" i="34" s="1"/>
  <c r="T544" i="34" s="1"/>
  <c r="R765" i="53"/>
  <c r="B765" i="53" s="1"/>
  <c r="B572" i="34" s="1"/>
  <c r="C572" i="34"/>
  <c r="R702" i="53"/>
  <c r="B702" i="53" s="1"/>
  <c r="C266" i="56"/>
  <c r="C266" i="55"/>
  <c r="C525" i="34"/>
  <c r="R714" i="53"/>
  <c r="B714" i="53" s="1"/>
  <c r="C278" i="56"/>
  <c r="C278" i="55"/>
  <c r="C537" i="34"/>
  <c r="R791" i="53"/>
  <c r="B791" i="53" s="1"/>
  <c r="R787" i="53"/>
  <c r="B787" i="53" s="1"/>
  <c r="R720" i="53"/>
  <c r="B720" i="53" s="1"/>
  <c r="C284" i="56"/>
  <c r="C284" i="55"/>
  <c r="C543" i="34"/>
  <c r="R722" i="53"/>
  <c r="B722" i="53" s="1"/>
  <c r="C286" i="56"/>
  <c r="C286" i="55"/>
  <c r="C545" i="34"/>
  <c r="R805" i="53"/>
  <c r="B805" i="53" s="1"/>
  <c r="B601" i="34" s="1"/>
  <c r="C601" i="34"/>
  <c r="R755" i="53"/>
  <c r="B755" i="53" s="1"/>
  <c r="B568" i="34" s="1"/>
  <c r="C568" i="34"/>
  <c r="E568" i="34" s="1"/>
  <c r="T568" i="34" s="1"/>
  <c r="R844" i="53"/>
  <c r="B844" i="53" s="1"/>
  <c r="B632" i="34" s="1"/>
  <c r="C632" i="34"/>
  <c r="R780" i="53"/>
  <c r="B780" i="53" s="1"/>
  <c r="B582" i="34" s="1"/>
  <c r="C582" i="34"/>
  <c r="R772" i="53"/>
  <c r="B772" i="53" s="1"/>
  <c r="R731" i="53"/>
  <c r="B731" i="53" s="1"/>
  <c r="B549" i="34" s="1"/>
  <c r="C549" i="34"/>
  <c r="R735" i="53"/>
  <c r="B735" i="53" s="1"/>
  <c r="B553" i="34" s="1"/>
  <c r="C553" i="34"/>
  <c r="R756" i="53"/>
  <c r="B756" i="53" s="1"/>
  <c r="R764" i="53"/>
  <c r="B764" i="53" s="1"/>
  <c r="B571" i="34" s="1"/>
  <c r="C571" i="34"/>
  <c r="R834" i="53"/>
  <c r="B834" i="53" s="1"/>
  <c r="B622" i="34" s="1"/>
  <c r="C622" i="34"/>
  <c r="R790" i="53"/>
  <c r="B790" i="53" s="1"/>
  <c r="R826" i="53"/>
  <c r="B826" i="53" s="1"/>
  <c r="B614" i="34" s="1"/>
  <c r="C614" i="34"/>
  <c r="R851" i="53"/>
  <c r="B851" i="53" s="1"/>
  <c r="B639" i="34" s="1"/>
  <c r="C639" i="34"/>
  <c r="R712" i="53"/>
  <c r="B712" i="53" s="1"/>
  <c r="C276" i="55"/>
  <c r="C276" i="56"/>
  <c r="C535" i="34"/>
  <c r="R829" i="53"/>
  <c r="B829" i="53" s="1"/>
  <c r="B617" i="34" s="1"/>
  <c r="C617" i="34"/>
  <c r="R770" i="53"/>
  <c r="B770" i="53" s="1"/>
  <c r="B577" i="34" s="1"/>
  <c r="C577" i="34"/>
  <c r="E577" i="34" s="1"/>
  <c r="T577" i="34" s="1"/>
  <c r="R849" i="53"/>
  <c r="B849" i="53" s="1"/>
  <c r="B637" i="34" s="1"/>
  <c r="C637" i="34"/>
  <c r="R703" i="53"/>
  <c r="B703" i="53" s="1"/>
  <c r="C267" i="56"/>
  <c r="U267" i="56" s="1"/>
  <c r="C267" i="55"/>
  <c r="C526" i="34"/>
  <c r="R813" i="53"/>
  <c r="B813" i="53" s="1"/>
  <c r="B609" i="34" s="1"/>
  <c r="C609" i="34"/>
  <c r="R706" i="53"/>
  <c r="B706" i="53" s="1"/>
  <c r="C270" i="56"/>
  <c r="C270" i="55"/>
  <c r="C529" i="34"/>
  <c r="B261" i="56"/>
  <c r="B261" i="55"/>
  <c r="B520" i="34"/>
  <c r="R782" i="53"/>
  <c r="B782" i="53" s="1"/>
  <c r="B584" i="34" s="1"/>
  <c r="C584" i="34"/>
  <c r="R783" i="53"/>
  <c r="B783" i="53" s="1"/>
  <c r="B585" i="34" s="1"/>
  <c r="C585" i="34"/>
  <c r="R711" i="53"/>
  <c r="B711" i="53" s="1"/>
  <c r="C275" i="56"/>
  <c r="U275" i="56" s="1"/>
  <c r="C275" i="55"/>
  <c r="C534" i="34"/>
  <c r="R796" i="53"/>
  <c r="B796" i="53" s="1"/>
  <c r="B592" i="34" s="1"/>
  <c r="C592" i="34"/>
  <c r="R788" i="53"/>
  <c r="B788" i="53" s="1"/>
  <c r="R742" i="53"/>
  <c r="B742" i="53" s="1"/>
  <c r="B560" i="34" s="1"/>
  <c r="C560" i="34"/>
  <c r="R841" i="53"/>
  <c r="B841" i="53" s="1"/>
  <c r="B629" i="34" s="1"/>
  <c r="C629" i="34"/>
  <c r="R769" i="53"/>
  <c r="B769" i="53" s="1"/>
  <c r="B576" i="34" s="1"/>
  <c r="C576" i="34"/>
  <c r="R700" i="53"/>
  <c r="B700" i="53" s="1"/>
  <c r="C264" i="56"/>
  <c r="C264" i="55"/>
  <c r="C523" i="34"/>
  <c r="R762" i="53"/>
  <c r="B762" i="53" s="1"/>
  <c r="B569" i="34" s="1"/>
  <c r="C569" i="34"/>
  <c r="R727" i="53"/>
  <c r="B727" i="53" s="1"/>
  <c r="R748" i="53"/>
  <c r="B748" i="53" s="1"/>
  <c r="R754" i="53"/>
  <c r="B754" i="53" s="1"/>
  <c r="B567" i="34" s="1"/>
  <c r="C567" i="34"/>
  <c r="R786" i="53"/>
  <c r="B786" i="53" s="1"/>
  <c r="B588" i="34" s="1"/>
  <c r="C588" i="34"/>
  <c r="E588" i="34" s="1"/>
  <c r="T588" i="34" s="1"/>
  <c r="R763" i="53"/>
  <c r="B763" i="53" s="1"/>
  <c r="B570" i="34" s="1"/>
  <c r="C570" i="34"/>
  <c r="R778" i="53"/>
  <c r="B778" i="53" s="1"/>
  <c r="B580" i="34" s="1"/>
  <c r="C580" i="34"/>
  <c r="R847" i="53"/>
  <c r="B847" i="53" s="1"/>
  <c r="B635" i="34" s="1"/>
  <c r="C635" i="34"/>
  <c r="R774" i="53"/>
  <c r="B774" i="53" s="1"/>
  <c r="R707" i="53"/>
  <c r="B707" i="53" s="1"/>
  <c r="C271" i="56"/>
  <c r="U271" i="56" s="1"/>
  <c r="C271" i="55"/>
  <c r="C530" i="34"/>
  <c r="R793" i="53"/>
  <c r="B793" i="53" s="1"/>
  <c r="B589" i="34" s="1"/>
  <c r="C589" i="34"/>
  <c r="R852" i="53"/>
  <c r="B852" i="53" s="1"/>
  <c r="C135" i="58"/>
  <c r="C101" i="57"/>
  <c r="C640" i="34"/>
  <c r="R785" i="53"/>
  <c r="B785" i="53" s="1"/>
  <c r="B587" i="34" s="1"/>
  <c r="C587" i="34"/>
  <c r="R725" i="53"/>
  <c r="B725" i="53" s="1"/>
  <c r="B548" i="34" s="1"/>
  <c r="C548" i="34"/>
  <c r="E548" i="34" s="1"/>
  <c r="T548" i="34" s="1"/>
  <c r="R832" i="53"/>
  <c r="B832" i="53" s="1"/>
  <c r="B620" i="34" s="1"/>
  <c r="C620" i="34"/>
  <c r="R853" i="53"/>
  <c r="B853" i="53" s="1"/>
  <c r="C136" i="58"/>
  <c r="C102" i="57"/>
  <c r="C641" i="34"/>
  <c r="R744" i="53"/>
  <c r="B744" i="53" s="1"/>
  <c r="R825" i="53"/>
  <c r="B825" i="53" s="1"/>
  <c r="B613" i="34" s="1"/>
  <c r="C613" i="34"/>
  <c r="R723" i="53"/>
  <c r="B723" i="53" s="1"/>
  <c r="C287" i="56"/>
  <c r="C287" i="55"/>
  <c r="C546" i="34"/>
  <c r="R740" i="53"/>
  <c r="B740" i="53" s="1"/>
  <c r="B558" i="34" s="1"/>
  <c r="C558" i="34"/>
  <c r="R746" i="53"/>
  <c r="B746" i="53" s="1"/>
  <c r="R776" i="53"/>
  <c r="B776" i="53" s="1"/>
  <c r="B578" i="34" s="1"/>
  <c r="C578" i="34"/>
  <c r="R718" i="53"/>
  <c r="B718" i="53" s="1"/>
  <c r="C282" i="56"/>
  <c r="C282" i="55"/>
  <c r="C541" i="34"/>
  <c r="U261" i="56" l="1"/>
  <c r="Y261" i="56" s="1"/>
  <c r="U285" i="56"/>
  <c r="Y285" i="56" s="1"/>
  <c r="E285" i="56"/>
  <c r="E261" i="55"/>
  <c r="B536" i="34"/>
  <c r="E536" i="34" s="1"/>
  <c r="T536" i="34" s="1"/>
  <c r="E520" i="34"/>
  <c r="T520" i="34" s="1"/>
  <c r="B277" i="56"/>
  <c r="U277" i="56" s="1"/>
  <c r="E639" i="34"/>
  <c r="T639" i="34" s="1"/>
  <c r="E571" i="34"/>
  <c r="T571" i="34" s="1"/>
  <c r="E601" i="34"/>
  <c r="T601" i="34" s="1"/>
  <c r="E277" i="55"/>
  <c r="E617" i="34"/>
  <c r="T617" i="34" s="1"/>
  <c r="E551" i="34"/>
  <c r="T551" i="34" s="1"/>
  <c r="E607" i="34"/>
  <c r="T607" i="34" s="1"/>
  <c r="E608" i="34"/>
  <c r="T608" i="34" s="1"/>
  <c r="E554" i="34"/>
  <c r="T554" i="34" s="1"/>
  <c r="E579" i="34"/>
  <c r="T579" i="34" s="1"/>
  <c r="E556" i="34"/>
  <c r="T556" i="34" s="1"/>
  <c r="E613" i="34"/>
  <c r="T613" i="34" s="1"/>
  <c r="E570" i="34"/>
  <c r="T570" i="34" s="1"/>
  <c r="E576" i="34"/>
  <c r="T576" i="34" s="1"/>
  <c r="E592" i="34"/>
  <c r="T592" i="34" s="1"/>
  <c r="E584" i="34"/>
  <c r="T584" i="34" s="1"/>
  <c r="E589" i="34"/>
  <c r="T589" i="34" s="1"/>
  <c r="E635" i="34"/>
  <c r="T635" i="34" s="1"/>
  <c r="E567" i="34"/>
  <c r="T567" i="34" s="1"/>
  <c r="E560" i="34"/>
  <c r="T560" i="34" s="1"/>
  <c r="E553" i="34"/>
  <c r="T553" i="34" s="1"/>
  <c r="E632" i="34"/>
  <c r="T632" i="34" s="1"/>
  <c r="E637" i="34"/>
  <c r="T637" i="34" s="1"/>
  <c r="E621" i="34"/>
  <c r="T621" i="34" s="1"/>
  <c r="E631" i="34"/>
  <c r="T631" i="34" s="1"/>
  <c r="E625" i="34"/>
  <c r="T625" i="34" s="1"/>
  <c r="E636" i="34"/>
  <c r="T636" i="34" s="1"/>
  <c r="E605" i="34"/>
  <c r="T605" i="34" s="1"/>
  <c r="E624" i="34"/>
  <c r="T624" i="34" s="1"/>
  <c r="E626" i="34"/>
  <c r="T626" i="34" s="1"/>
  <c r="E615" i="34"/>
  <c r="T615" i="34" s="1"/>
  <c r="E562" i="34"/>
  <c r="T562" i="34" s="1"/>
  <c r="E566" i="34"/>
  <c r="T566" i="34" s="1"/>
  <c r="B282" i="56"/>
  <c r="U282" i="56" s="1"/>
  <c r="B282" i="55"/>
  <c r="E282" i="55" s="1"/>
  <c r="B541" i="34"/>
  <c r="E541" i="34" s="1"/>
  <c r="T541" i="34" s="1"/>
  <c r="B275" i="56"/>
  <c r="E275" i="56" s="1"/>
  <c r="B275" i="55"/>
  <c r="E275" i="55" s="1"/>
  <c r="B534" i="34"/>
  <c r="E534" i="34" s="1"/>
  <c r="T534" i="34" s="1"/>
  <c r="B284" i="56"/>
  <c r="U284" i="56" s="1"/>
  <c r="B284" i="55"/>
  <c r="E284" i="55" s="1"/>
  <c r="B543" i="34"/>
  <c r="E543" i="34" s="1"/>
  <c r="T543" i="34" s="1"/>
  <c r="B278" i="56"/>
  <c r="U278" i="56" s="1"/>
  <c r="B278" i="55"/>
  <c r="E278" i="55" s="1"/>
  <c r="B537" i="34"/>
  <c r="E537" i="34" s="1"/>
  <c r="T537" i="34" s="1"/>
  <c r="E633" i="34"/>
  <c r="T633" i="34" s="1"/>
  <c r="E593" i="34"/>
  <c r="T593" i="34" s="1"/>
  <c r="E627" i="34"/>
  <c r="T627" i="34" s="1"/>
  <c r="Y256" i="56"/>
  <c r="E619" i="34"/>
  <c r="T619" i="34" s="1"/>
  <c r="E604" i="34"/>
  <c r="T604" i="34" s="1"/>
  <c r="E573" i="34"/>
  <c r="T573" i="34" s="1"/>
  <c r="E550" i="34"/>
  <c r="T550" i="34" s="1"/>
  <c r="B269" i="56"/>
  <c r="U269" i="56" s="1"/>
  <c r="B269" i="55"/>
  <c r="E269" i="55" s="1"/>
  <c r="B528" i="34"/>
  <c r="E528" i="34" s="1"/>
  <c r="T528" i="34" s="1"/>
  <c r="B135" i="58"/>
  <c r="U135" i="58" s="1"/>
  <c r="B101" i="57"/>
  <c r="E101" i="57" s="1"/>
  <c r="B640" i="34"/>
  <c r="E640" i="34" s="1"/>
  <c r="T640" i="34" s="1"/>
  <c r="E578" i="34"/>
  <c r="T578" i="34" s="1"/>
  <c r="E587" i="34"/>
  <c r="T587" i="34" s="1"/>
  <c r="E580" i="34"/>
  <c r="T580" i="34" s="1"/>
  <c r="E585" i="34"/>
  <c r="T585" i="34" s="1"/>
  <c r="Y267" i="56"/>
  <c r="E614" i="34"/>
  <c r="T614" i="34" s="1"/>
  <c r="E582" i="34"/>
  <c r="T582" i="34" s="1"/>
  <c r="B262" i="56"/>
  <c r="U262" i="56" s="1"/>
  <c r="B262" i="55"/>
  <c r="E262" i="55" s="1"/>
  <c r="B521" i="34"/>
  <c r="E521" i="34" s="1"/>
  <c r="T521" i="34" s="1"/>
  <c r="Y263" i="56"/>
  <c r="E564" i="34"/>
  <c r="T564" i="34" s="1"/>
  <c r="E628" i="34"/>
  <c r="T628" i="34" s="1"/>
  <c r="B256" i="56"/>
  <c r="E256" i="56" s="1"/>
  <c r="B256" i="55"/>
  <c r="E256" i="55" s="1"/>
  <c r="B515" i="34"/>
  <c r="E515" i="34" s="1"/>
  <c r="T515" i="34" s="1"/>
  <c r="B265" i="56"/>
  <c r="U265" i="56" s="1"/>
  <c r="B265" i="55"/>
  <c r="E265" i="55" s="1"/>
  <c r="B524" i="34"/>
  <c r="E524" i="34" s="1"/>
  <c r="T524" i="34" s="1"/>
  <c r="E586" i="34"/>
  <c r="T586" i="34" s="1"/>
  <c r="E611" i="34"/>
  <c r="T611" i="34" s="1"/>
  <c r="B136" i="58"/>
  <c r="U136" i="58" s="1"/>
  <c r="B102" i="57"/>
  <c r="E102" i="57" s="1"/>
  <c r="B641" i="34"/>
  <c r="E641" i="34" s="1"/>
  <c r="T641" i="34" s="1"/>
  <c r="B264" i="55"/>
  <c r="E264" i="55" s="1"/>
  <c r="B264" i="56"/>
  <c r="U264" i="56" s="1"/>
  <c r="B523" i="34"/>
  <c r="E523" i="34" s="1"/>
  <c r="T523" i="34" s="1"/>
  <c r="Y283" i="56"/>
  <c r="B273" i="56"/>
  <c r="U273" i="56" s="1"/>
  <c r="B273" i="55"/>
  <c r="E273" i="55" s="1"/>
  <c r="B532" i="34"/>
  <c r="E532" i="34" s="1"/>
  <c r="T532" i="34" s="1"/>
  <c r="B260" i="56"/>
  <c r="U260" i="56" s="1"/>
  <c r="B260" i="55"/>
  <c r="E260" i="55" s="1"/>
  <c r="B519" i="34"/>
  <c r="E519" i="34" s="1"/>
  <c r="T519" i="34" s="1"/>
  <c r="Y280" i="56"/>
  <c r="B268" i="56"/>
  <c r="U268" i="56" s="1"/>
  <c r="B268" i="55"/>
  <c r="E268" i="55" s="1"/>
  <c r="B527" i="34"/>
  <c r="E527" i="34" s="1"/>
  <c r="T527" i="34" s="1"/>
  <c r="B281" i="56"/>
  <c r="U281" i="56" s="1"/>
  <c r="B281" i="55"/>
  <c r="E281" i="55" s="1"/>
  <c r="B540" i="34"/>
  <c r="E540" i="34" s="1"/>
  <c r="T540" i="34" s="1"/>
  <c r="B274" i="56"/>
  <c r="U274" i="56" s="1"/>
  <c r="B274" i="55"/>
  <c r="E274" i="55" s="1"/>
  <c r="B533" i="34"/>
  <c r="E533" i="34" s="1"/>
  <c r="T533" i="34" s="1"/>
  <c r="Y271" i="56"/>
  <c r="B271" i="56"/>
  <c r="E271" i="56" s="1"/>
  <c r="B271" i="55"/>
  <c r="E271" i="55" s="1"/>
  <c r="B530" i="34"/>
  <c r="E530" i="34" s="1"/>
  <c r="T530" i="34" s="1"/>
  <c r="B270" i="56"/>
  <c r="U270" i="56" s="1"/>
  <c r="B270" i="55"/>
  <c r="E270" i="55" s="1"/>
  <c r="B529" i="34"/>
  <c r="E529" i="34" s="1"/>
  <c r="T529" i="34" s="1"/>
  <c r="B286" i="56"/>
  <c r="U286" i="56" s="1"/>
  <c r="B286" i="55"/>
  <c r="E286" i="55" s="1"/>
  <c r="B545" i="34"/>
  <c r="E545" i="34" s="1"/>
  <c r="T545" i="34" s="1"/>
  <c r="B266" i="56"/>
  <c r="U266" i="56" s="1"/>
  <c r="B266" i="55"/>
  <c r="E266" i="55" s="1"/>
  <c r="B525" i="34"/>
  <c r="E525" i="34" s="1"/>
  <c r="T525" i="34" s="1"/>
  <c r="E594" i="34"/>
  <c r="T594" i="34" s="1"/>
  <c r="E581" i="34"/>
  <c r="T581" i="34" s="1"/>
  <c r="Y259" i="56"/>
  <c r="E618" i="34"/>
  <c r="T618" i="34" s="1"/>
  <c r="E602" i="34"/>
  <c r="T602" i="34" s="1"/>
  <c r="E597" i="34"/>
  <c r="T597" i="34" s="1"/>
  <c r="B280" i="56"/>
  <c r="E280" i="56" s="1"/>
  <c r="B280" i="55"/>
  <c r="E280" i="55" s="1"/>
  <c r="B539" i="34"/>
  <c r="E539" i="34" s="1"/>
  <c r="T539" i="34" s="1"/>
  <c r="E638" i="34"/>
  <c r="T638" i="34" s="1"/>
  <c r="E599" i="34"/>
  <c r="T599" i="34" s="1"/>
  <c r="E575" i="34"/>
  <c r="T575" i="34" s="1"/>
  <c r="E612" i="34"/>
  <c r="T612" i="34" s="1"/>
  <c r="E574" i="34"/>
  <c r="T574" i="34" s="1"/>
  <c r="E559" i="34"/>
  <c r="T559" i="34" s="1"/>
  <c r="B283" i="56"/>
  <c r="E283" i="56" s="1"/>
  <c r="B283" i="55"/>
  <c r="E283" i="55" s="1"/>
  <c r="B542" i="34"/>
  <c r="E542" i="34" s="1"/>
  <c r="T542" i="34" s="1"/>
  <c r="Y275" i="56"/>
  <c r="E261" i="56"/>
  <c r="B287" i="56"/>
  <c r="U287" i="56" s="1"/>
  <c r="B287" i="55"/>
  <c r="E287" i="55" s="1"/>
  <c r="B546" i="34"/>
  <c r="E546" i="34" s="1"/>
  <c r="T546" i="34" s="1"/>
  <c r="B267" i="56"/>
  <c r="E267" i="56" s="1"/>
  <c r="B267" i="55"/>
  <c r="E267" i="55" s="1"/>
  <c r="B526" i="34"/>
  <c r="E526" i="34" s="1"/>
  <c r="T526" i="34" s="1"/>
  <c r="B263" i="56"/>
  <c r="E263" i="56" s="1"/>
  <c r="B263" i="55"/>
  <c r="E263" i="55" s="1"/>
  <c r="B522" i="34"/>
  <c r="E522" i="34" s="1"/>
  <c r="T522" i="34" s="1"/>
  <c r="E558" i="34"/>
  <c r="T558" i="34" s="1"/>
  <c r="E620" i="34"/>
  <c r="T620" i="34" s="1"/>
  <c r="E569" i="34"/>
  <c r="T569" i="34" s="1"/>
  <c r="E629" i="34"/>
  <c r="T629" i="34" s="1"/>
  <c r="E609" i="34"/>
  <c r="T609" i="34" s="1"/>
  <c r="E622" i="34"/>
  <c r="T622" i="34" s="1"/>
  <c r="E549" i="34"/>
  <c r="T549" i="34" s="1"/>
  <c r="E572" i="34"/>
  <c r="T572" i="34" s="1"/>
  <c r="B259" i="56"/>
  <c r="E259" i="56" s="1"/>
  <c r="B259" i="55"/>
  <c r="E259" i="55" s="1"/>
  <c r="B518" i="34"/>
  <c r="E518" i="34" s="1"/>
  <c r="T518" i="34" s="1"/>
  <c r="B257" i="56"/>
  <c r="U257" i="56" s="1"/>
  <c r="B257" i="55"/>
  <c r="E257" i="55" s="1"/>
  <c r="B516" i="34"/>
  <c r="E516" i="34" s="1"/>
  <c r="T516" i="34" s="1"/>
  <c r="E557" i="34"/>
  <c r="T557" i="34" s="1"/>
  <c r="E565" i="34"/>
  <c r="T565" i="34" s="1"/>
  <c r="B279" i="56"/>
  <c r="U279" i="56" s="1"/>
  <c r="B279" i="55"/>
  <c r="E279" i="55" s="1"/>
  <c r="B538" i="34"/>
  <c r="E538" i="34" s="1"/>
  <c r="T538" i="34" s="1"/>
  <c r="B276" i="56"/>
  <c r="U276" i="56" s="1"/>
  <c r="B276" i="55"/>
  <c r="E276" i="55" s="1"/>
  <c r="B535" i="34"/>
  <c r="E535" i="34" s="1"/>
  <c r="T535" i="34" s="1"/>
  <c r="E547" i="34"/>
  <c r="T547" i="34" s="1"/>
  <c r="E591" i="34"/>
  <c r="T591" i="34" s="1"/>
  <c r="E563" i="34"/>
  <c r="T563" i="34" s="1"/>
  <c r="E596" i="34"/>
  <c r="T596" i="34" s="1"/>
  <c r="B272" i="56"/>
  <c r="U272" i="56" s="1"/>
  <c r="B272" i="55"/>
  <c r="E272" i="55" s="1"/>
  <c r="B531" i="34"/>
  <c r="E531" i="34" s="1"/>
  <c r="T531" i="34" s="1"/>
  <c r="B258" i="56"/>
  <c r="U258" i="56" s="1"/>
  <c r="B258" i="55"/>
  <c r="E258" i="55" s="1"/>
  <c r="B517" i="34"/>
  <c r="E517" i="34" s="1"/>
  <c r="T517" i="34" s="1"/>
  <c r="E552" i="34"/>
  <c r="T552" i="34" s="1"/>
  <c r="E616" i="34"/>
  <c r="T616" i="34" s="1"/>
  <c r="E623" i="34"/>
  <c r="T623" i="34" s="1"/>
  <c r="E600" i="34"/>
  <c r="T600" i="34" s="1"/>
  <c r="E286" i="56" l="1"/>
  <c r="Y278" i="56"/>
  <c r="Y277" i="56"/>
  <c r="E272" i="56"/>
  <c r="E279" i="56"/>
  <c r="E287" i="56"/>
  <c r="E281" i="56"/>
  <c r="E264" i="56"/>
  <c r="E136" i="58"/>
  <c r="Y269" i="56"/>
  <c r="E257" i="56"/>
  <c r="Y273" i="56"/>
  <c r="Y265" i="56"/>
  <c r="Y135" i="58"/>
  <c r="Y284" i="56"/>
  <c r="E277" i="56"/>
  <c r="E273" i="56"/>
  <c r="E284" i="56"/>
  <c r="Y281" i="56"/>
  <c r="Y279" i="56"/>
  <c r="E269" i="56"/>
  <c r="Y272" i="56"/>
  <c r="E266" i="56"/>
  <c r="E265" i="56"/>
  <c r="Y266" i="56"/>
  <c r="E282" i="56"/>
  <c r="E268" i="56"/>
  <c r="E276" i="56"/>
  <c r="Y260" i="56"/>
  <c r="Y282" i="56"/>
  <c r="Y136" i="58"/>
  <c r="Y286" i="56"/>
  <c r="Y268" i="56"/>
  <c r="Y276" i="56"/>
  <c r="E260" i="56"/>
  <c r="Y270" i="56"/>
  <c r="Y274" i="56"/>
  <c r="Y262" i="56"/>
  <c r="E258" i="56"/>
  <c r="E278" i="56"/>
  <c r="Y258" i="56"/>
  <c r="E135" i="58"/>
  <c r="Y257" i="56"/>
  <c r="E270" i="56"/>
  <c r="E274" i="56"/>
  <c r="Y264" i="56"/>
  <c r="Y287" i="56"/>
  <c r="E262" i="56"/>
  <c r="I28" i="22" l="1"/>
  <c r="H28" i="22" s="1"/>
  <c r="I27" i="22"/>
  <c r="H27" i="22" s="1"/>
  <c r="I26" i="22"/>
  <c r="H26" i="22" s="1"/>
  <c r="I25" i="22"/>
  <c r="H25" i="22" s="1"/>
  <c r="I24" i="22"/>
  <c r="H24" i="22" s="1"/>
  <c r="I23" i="22"/>
  <c r="H23" i="22" s="1"/>
  <c r="I21" i="22"/>
  <c r="H21" i="22" s="1"/>
  <c r="I20" i="22"/>
  <c r="H20" i="22" s="1"/>
  <c r="I19" i="22"/>
  <c r="H19" i="22" s="1"/>
  <c r="I18" i="22"/>
  <c r="H18" i="22" s="1"/>
  <c r="I17" i="22"/>
  <c r="H17" i="22" s="1"/>
  <c r="I16" i="22"/>
  <c r="H16" i="22" s="1"/>
  <c r="I14" i="22"/>
  <c r="H14" i="22" s="1"/>
  <c r="I13" i="22"/>
  <c r="H13" i="22" s="1"/>
  <c r="I11" i="22"/>
  <c r="H11" i="22" s="1"/>
  <c r="I10" i="22"/>
  <c r="H10" i="22" s="1"/>
  <c r="I8" i="22"/>
  <c r="H8" i="22" s="1"/>
  <c r="I7" i="22"/>
  <c r="H7" i="22" s="1"/>
  <c r="I6" i="22"/>
  <c r="H6" i="22" s="1"/>
  <c r="E27" i="43"/>
  <c r="E23" i="43"/>
  <c r="E20" i="43"/>
  <c r="E19" i="43"/>
  <c r="E18" i="43"/>
  <c r="E28" i="43"/>
  <c r="E24" i="43"/>
  <c r="E26" i="43"/>
  <c r="E25" i="43"/>
  <c r="E21" i="43"/>
  <c r="E17" i="43"/>
  <c r="E16" i="43"/>
  <c r="E14" i="43"/>
  <c r="AD26" i="21" l="1"/>
  <c r="Z26" i="21"/>
  <c r="AC26" i="21" s="1"/>
  <c r="Y26" i="21"/>
  <c r="AD25" i="21"/>
  <c r="Z25" i="21"/>
  <c r="AC25" i="21" s="1"/>
  <c r="Y25" i="21"/>
  <c r="AD24" i="21"/>
  <c r="Z24" i="21"/>
  <c r="AC24" i="21" s="1"/>
  <c r="Y24" i="21"/>
  <c r="AD23" i="21"/>
  <c r="Z23" i="21"/>
  <c r="AC23" i="21" s="1"/>
  <c r="Y23" i="21"/>
  <c r="AD22" i="21"/>
  <c r="Z22" i="21"/>
  <c r="AC22" i="21" s="1"/>
  <c r="Y22" i="21"/>
  <c r="AD21" i="21"/>
  <c r="Z21" i="21"/>
  <c r="AC21" i="21" s="1"/>
  <c r="Y21" i="21"/>
  <c r="AD20" i="21"/>
  <c r="Z20" i="21"/>
  <c r="Y20" i="21"/>
  <c r="AD19" i="21"/>
  <c r="Z19" i="21"/>
  <c r="AC19" i="21" s="1"/>
  <c r="Y19" i="21"/>
  <c r="AD18" i="21"/>
  <c r="Z18" i="21"/>
  <c r="AC18" i="21" s="1"/>
  <c r="Y18" i="21"/>
  <c r="AD17" i="21"/>
  <c r="Z17" i="21"/>
  <c r="AC17" i="21" s="1"/>
  <c r="Y17" i="21"/>
  <c r="AD16" i="21"/>
  <c r="Z16" i="21"/>
  <c r="AC16" i="21" s="1"/>
  <c r="Y16" i="21"/>
  <c r="AD15" i="21"/>
  <c r="Z15" i="21"/>
  <c r="AC15" i="21" s="1"/>
  <c r="Y15" i="21"/>
  <c r="AD14" i="21"/>
  <c r="Z14" i="21"/>
  <c r="AC14" i="21" s="1"/>
  <c r="Y14" i="21"/>
  <c r="AD13" i="21"/>
  <c r="Z13" i="21"/>
  <c r="AC13" i="21" s="1"/>
  <c r="Y13" i="21"/>
  <c r="AD12" i="21"/>
  <c r="Z12" i="21"/>
  <c r="AC12" i="21" s="1"/>
  <c r="Y12" i="21"/>
  <c r="AD11" i="21"/>
  <c r="Z11" i="21"/>
  <c r="AC11" i="21" s="1"/>
  <c r="Y11" i="21"/>
  <c r="AD10" i="21"/>
  <c r="Z10" i="21"/>
  <c r="Y10" i="21"/>
  <c r="AD9" i="21"/>
  <c r="Z9" i="21"/>
  <c r="AC9" i="21" s="1"/>
  <c r="Y9" i="21"/>
  <c r="AD8" i="21"/>
  <c r="Z8" i="21"/>
  <c r="AC8" i="21" s="1"/>
  <c r="Y8" i="21"/>
  <c r="AD7" i="21"/>
  <c r="Z7" i="21"/>
  <c r="AC7" i="21" s="1"/>
  <c r="Y7" i="21"/>
  <c r="AD6" i="21"/>
  <c r="Z6" i="21"/>
  <c r="AC6" i="21" s="1"/>
  <c r="Y6" i="21"/>
  <c r="AD5" i="21"/>
  <c r="Z5" i="21"/>
  <c r="AC5" i="21" s="1"/>
  <c r="Y5" i="21"/>
  <c r="AD4" i="21"/>
  <c r="Z4" i="21"/>
  <c r="AC4" i="21" s="1"/>
  <c r="Y4" i="21"/>
  <c r="AD3" i="21"/>
  <c r="Z3" i="21"/>
  <c r="AC3" i="21" s="1"/>
  <c r="Y3" i="21"/>
  <c r="AD2" i="21"/>
  <c r="Z2" i="21"/>
  <c r="Y2" i="21"/>
  <c r="AC2" i="21" l="1"/>
  <c r="AC10" i="21"/>
  <c r="AC20" i="21"/>
  <c r="AF11" i="58"/>
  <c r="AE11" i="58"/>
  <c r="AD11" i="58"/>
  <c r="F11" i="58"/>
  <c r="AF99" i="58"/>
  <c r="AE99" i="58"/>
  <c r="AD99" i="58"/>
  <c r="F99" i="58"/>
  <c r="AF22" i="58"/>
  <c r="AE22" i="58"/>
  <c r="AD22" i="58"/>
  <c r="F22" i="58"/>
  <c r="AF9" i="58"/>
  <c r="AE9" i="58"/>
  <c r="AD9" i="58"/>
  <c r="F9" i="58"/>
  <c r="AF8" i="58"/>
  <c r="AE8" i="58"/>
  <c r="AD8" i="58"/>
  <c r="F2" i="58"/>
  <c r="AF17" i="57"/>
  <c r="AE17" i="57"/>
  <c r="AD17" i="57"/>
  <c r="F17" i="57"/>
  <c r="AF8" i="57"/>
  <c r="AE8" i="57"/>
  <c r="AD8" i="57"/>
  <c r="F8" i="57"/>
  <c r="AF25" i="56"/>
  <c r="AE25" i="56"/>
  <c r="AD25" i="56"/>
  <c r="F25" i="56"/>
  <c r="AF11" i="56"/>
  <c r="AE11" i="56"/>
  <c r="AD11" i="56"/>
  <c r="F11" i="56"/>
  <c r="AF8" i="56"/>
  <c r="AE8" i="56"/>
  <c r="AD8" i="56"/>
  <c r="F2" i="56"/>
  <c r="AG99" i="58" l="1"/>
  <c r="AG8" i="56"/>
  <c r="AG8" i="57"/>
  <c r="AG9" i="58"/>
  <c r="AG8" i="58"/>
  <c r="F8" i="58"/>
  <c r="F8" i="56"/>
  <c r="AG11" i="58"/>
  <c r="AG22" i="58"/>
  <c r="AG17" i="57"/>
  <c r="AG11" i="56"/>
  <c r="AG25" i="56"/>
  <c r="F8" i="35" l="1"/>
  <c r="AF12" i="35"/>
  <c r="AE12" i="35"/>
  <c r="AD12" i="35"/>
  <c r="AF71" i="35"/>
  <c r="AE71" i="35"/>
  <c r="AD71" i="35"/>
  <c r="AF8" i="35"/>
  <c r="AE8" i="35"/>
  <c r="AD8" i="35"/>
  <c r="AG8" i="35" s="1"/>
  <c r="F12" i="35"/>
  <c r="F71" i="35"/>
  <c r="AF11" i="55"/>
  <c r="AE11" i="55"/>
  <c r="AD11" i="55"/>
  <c r="F11" i="55"/>
  <c r="AF8" i="55"/>
  <c r="AE8" i="55"/>
  <c r="AD8" i="55"/>
  <c r="F8" i="55"/>
  <c r="AG8" i="55" l="1"/>
  <c r="AG71" i="35"/>
  <c r="AG12" i="35"/>
  <c r="AG11" i="55"/>
  <c r="V4" i="34"/>
  <c r="X99" i="58" l="1"/>
  <c r="X266" i="34"/>
  <c r="X11" i="58"/>
  <c r="X13" i="34"/>
  <c r="X12" i="34"/>
  <c r="X11" i="35" s="1"/>
  <c r="X9" i="34"/>
  <c r="X8" i="34"/>
  <c r="F266" i="34"/>
  <c r="F13" i="34"/>
  <c r="F12" i="34"/>
  <c r="F9" i="34"/>
  <c r="F8" i="34"/>
  <c r="X22" i="58" l="1"/>
  <c r="X8" i="58"/>
  <c r="X9" i="58"/>
  <c r="X8" i="35"/>
  <c r="X8" i="56"/>
  <c r="X25" i="56"/>
  <c r="X11" i="56"/>
  <c r="X12" i="35"/>
  <c r="X71" i="35"/>
  <c r="AF266" i="34"/>
  <c r="AE266" i="34"/>
  <c r="AD266" i="34"/>
  <c r="AF13" i="34"/>
  <c r="AE13" i="34"/>
  <c r="AD13" i="34"/>
  <c r="AF12" i="34"/>
  <c r="AE12" i="34"/>
  <c r="AD12" i="34"/>
  <c r="AF9" i="34"/>
  <c r="AE9" i="34"/>
  <c r="AD9" i="34"/>
  <c r="AG9" i="34" s="1"/>
  <c r="AF8" i="34"/>
  <c r="AE8" i="34"/>
  <c r="AD8" i="34"/>
  <c r="AG8" i="34" s="1"/>
  <c r="AG13" i="34" l="1"/>
  <c r="AG12" i="34"/>
  <c r="AG266" i="34"/>
  <c r="AF12" i="52"/>
  <c r="AE12" i="52"/>
  <c r="AD12" i="52"/>
  <c r="AG12" i="52" l="1"/>
  <c r="F12" i="52"/>
  <c r="AF8" i="52"/>
  <c r="AE8" i="52"/>
  <c r="AD8" i="52"/>
  <c r="AG8" i="52" s="1"/>
  <c r="Q691" i="53"/>
  <c r="N691" i="53"/>
  <c r="M691" i="53"/>
  <c r="L691" i="53"/>
  <c r="K691" i="53"/>
  <c r="J691" i="53"/>
  <c r="I691" i="53"/>
  <c r="Q690" i="53"/>
  <c r="N690" i="53"/>
  <c r="M690" i="53"/>
  <c r="L690" i="53"/>
  <c r="K690" i="53"/>
  <c r="J690" i="53"/>
  <c r="I690" i="53"/>
  <c r="Q689" i="53"/>
  <c r="N689" i="53"/>
  <c r="M689" i="53"/>
  <c r="L689" i="53"/>
  <c r="K689" i="53"/>
  <c r="J689" i="53"/>
  <c r="I689" i="53"/>
  <c r="Q688" i="53"/>
  <c r="N688" i="53"/>
  <c r="M688" i="53"/>
  <c r="L688" i="53"/>
  <c r="K688" i="53"/>
  <c r="J688" i="53"/>
  <c r="I688" i="53"/>
  <c r="Q687" i="53"/>
  <c r="N687" i="53"/>
  <c r="M687" i="53"/>
  <c r="L687" i="53"/>
  <c r="K687" i="53"/>
  <c r="J687" i="53"/>
  <c r="I687" i="53"/>
  <c r="Q686" i="53"/>
  <c r="N686" i="53"/>
  <c r="M686" i="53"/>
  <c r="L686" i="53"/>
  <c r="K686" i="53"/>
  <c r="J686" i="53"/>
  <c r="I686" i="53"/>
  <c r="Q685" i="53"/>
  <c r="N685" i="53"/>
  <c r="M685" i="53"/>
  <c r="L685" i="53"/>
  <c r="K685" i="53"/>
  <c r="J685" i="53"/>
  <c r="I685" i="53"/>
  <c r="Q684" i="53"/>
  <c r="N684" i="53"/>
  <c r="M684" i="53"/>
  <c r="L684" i="53"/>
  <c r="K684" i="53"/>
  <c r="J684" i="53"/>
  <c r="I684" i="53"/>
  <c r="Q683" i="53"/>
  <c r="N683" i="53"/>
  <c r="M683" i="53"/>
  <c r="L683" i="53"/>
  <c r="K683" i="53"/>
  <c r="J683" i="53"/>
  <c r="I683" i="53"/>
  <c r="Q682" i="53"/>
  <c r="N682" i="53"/>
  <c r="M682" i="53"/>
  <c r="L682" i="53"/>
  <c r="K682" i="53"/>
  <c r="J682" i="53"/>
  <c r="I682" i="53"/>
  <c r="Q681" i="53"/>
  <c r="N681" i="53"/>
  <c r="M681" i="53"/>
  <c r="L681" i="53"/>
  <c r="K681" i="53"/>
  <c r="J681" i="53"/>
  <c r="I681" i="53"/>
  <c r="Q680" i="53"/>
  <c r="N680" i="53"/>
  <c r="M680" i="53"/>
  <c r="L680" i="53"/>
  <c r="K680" i="53"/>
  <c r="J680" i="53"/>
  <c r="I680" i="53"/>
  <c r="Q679" i="53"/>
  <c r="N679" i="53"/>
  <c r="M679" i="53"/>
  <c r="L679" i="53"/>
  <c r="K679" i="53"/>
  <c r="J679" i="53"/>
  <c r="I679" i="53"/>
  <c r="Q678" i="53"/>
  <c r="N678" i="53"/>
  <c r="M678" i="53"/>
  <c r="L678" i="53"/>
  <c r="K678" i="53"/>
  <c r="J678" i="53"/>
  <c r="I678" i="53"/>
  <c r="Q677" i="53"/>
  <c r="N677" i="53"/>
  <c r="M677" i="53"/>
  <c r="L677" i="53"/>
  <c r="K677" i="53"/>
  <c r="J677" i="53"/>
  <c r="I677" i="53"/>
  <c r="Q676" i="53"/>
  <c r="N676" i="53"/>
  <c r="M676" i="53"/>
  <c r="L676" i="53"/>
  <c r="K676" i="53"/>
  <c r="J676" i="53"/>
  <c r="I676" i="53"/>
  <c r="Q675" i="53"/>
  <c r="N675" i="53"/>
  <c r="M675" i="53"/>
  <c r="L675" i="53"/>
  <c r="K675" i="53"/>
  <c r="J675" i="53"/>
  <c r="I675" i="53"/>
  <c r="Q674" i="53"/>
  <c r="N674" i="53"/>
  <c r="M674" i="53"/>
  <c r="L674" i="53"/>
  <c r="K674" i="53"/>
  <c r="J674" i="53"/>
  <c r="I674" i="53"/>
  <c r="Q673" i="53"/>
  <c r="N673" i="53"/>
  <c r="M673" i="53"/>
  <c r="L673" i="53"/>
  <c r="K673" i="53"/>
  <c r="J673" i="53"/>
  <c r="I673" i="53"/>
  <c r="Q672" i="53"/>
  <c r="N672" i="53"/>
  <c r="M672" i="53"/>
  <c r="L672" i="53"/>
  <c r="K672" i="53"/>
  <c r="J672" i="53"/>
  <c r="I672" i="53"/>
  <c r="Q671" i="53"/>
  <c r="N671" i="53"/>
  <c r="M671" i="53"/>
  <c r="L671" i="53"/>
  <c r="K671" i="53"/>
  <c r="J671" i="53"/>
  <c r="I671" i="53"/>
  <c r="Q670" i="53"/>
  <c r="N670" i="53"/>
  <c r="M670" i="53"/>
  <c r="L670" i="53"/>
  <c r="K670" i="53"/>
  <c r="J670" i="53"/>
  <c r="I670" i="53"/>
  <c r="Q669" i="53"/>
  <c r="N669" i="53"/>
  <c r="M669" i="53"/>
  <c r="L669" i="53"/>
  <c r="K669" i="53"/>
  <c r="J669" i="53"/>
  <c r="I669" i="53"/>
  <c r="Q668" i="53"/>
  <c r="N668" i="53"/>
  <c r="M668" i="53"/>
  <c r="L668" i="53"/>
  <c r="K668" i="53"/>
  <c r="J668" i="53"/>
  <c r="I668" i="53"/>
  <c r="Q667" i="53"/>
  <c r="N667" i="53"/>
  <c r="M667" i="53"/>
  <c r="L667" i="53"/>
  <c r="K667" i="53"/>
  <c r="J667" i="53"/>
  <c r="I667" i="53"/>
  <c r="Q666" i="53"/>
  <c r="N666" i="53"/>
  <c r="M666" i="53"/>
  <c r="L666" i="53"/>
  <c r="K666" i="53"/>
  <c r="J666" i="53"/>
  <c r="I666" i="53"/>
  <c r="Q665" i="53"/>
  <c r="N665" i="53"/>
  <c r="M665" i="53"/>
  <c r="L665" i="53"/>
  <c r="K665" i="53"/>
  <c r="J665" i="53"/>
  <c r="I665" i="53"/>
  <c r="Q664" i="53"/>
  <c r="N664" i="53"/>
  <c r="M664" i="53"/>
  <c r="L664" i="53"/>
  <c r="K664" i="53"/>
  <c r="J664" i="53"/>
  <c r="I664" i="53"/>
  <c r="Q663" i="53"/>
  <c r="N663" i="53"/>
  <c r="M663" i="53"/>
  <c r="L663" i="53"/>
  <c r="K663" i="53"/>
  <c r="J663" i="53"/>
  <c r="I663" i="53"/>
  <c r="Q662" i="53"/>
  <c r="N662" i="53"/>
  <c r="M662" i="53"/>
  <c r="L662" i="53"/>
  <c r="K662" i="53"/>
  <c r="J662" i="53"/>
  <c r="I662" i="53"/>
  <c r="Q661" i="53"/>
  <c r="N661" i="53"/>
  <c r="M661" i="53"/>
  <c r="L661" i="53"/>
  <c r="K661" i="53"/>
  <c r="J661" i="53"/>
  <c r="I661" i="53"/>
  <c r="Q660" i="53"/>
  <c r="N660" i="53"/>
  <c r="M660" i="53"/>
  <c r="L660" i="53"/>
  <c r="K660" i="53"/>
  <c r="J660" i="53"/>
  <c r="I660" i="53"/>
  <c r="Q659" i="53"/>
  <c r="N659" i="53"/>
  <c r="M659" i="53"/>
  <c r="L659" i="53"/>
  <c r="K659" i="53"/>
  <c r="J659" i="53"/>
  <c r="I659" i="53"/>
  <c r="Q658" i="53"/>
  <c r="N658" i="53"/>
  <c r="M658" i="53"/>
  <c r="L658" i="53"/>
  <c r="K658" i="53"/>
  <c r="J658" i="53"/>
  <c r="I658" i="53"/>
  <c r="Q657" i="53"/>
  <c r="N657" i="53"/>
  <c r="M657" i="53"/>
  <c r="L657" i="53"/>
  <c r="K657" i="53"/>
  <c r="J657" i="53"/>
  <c r="I657" i="53"/>
  <c r="Q656" i="53"/>
  <c r="N656" i="53"/>
  <c r="M656" i="53"/>
  <c r="L656" i="53"/>
  <c r="K656" i="53"/>
  <c r="J656" i="53"/>
  <c r="I656" i="53"/>
  <c r="Q655" i="53"/>
  <c r="N655" i="53"/>
  <c r="M655" i="53"/>
  <c r="L655" i="53"/>
  <c r="K655" i="53"/>
  <c r="J655" i="53"/>
  <c r="I655" i="53"/>
  <c r="Q654" i="53"/>
  <c r="N654" i="53"/>
  <c r="M654" i="53"/>
  <c r="L654" i="53"/>
  <c r="K654" i="53"/>
  <c r="J654" i="53"/>
  <c r="I654" i="53"/>
  <c r="Q653" i="53"/>
  <c r="N653" i="53"/>
  <c r="M653" i="53"/>
  <c r="L653" i="53"/>
  <c r="K653" i="53"/>
  <c r="J653" i="53"/>
  <c r="I653" i="53"/>
  <c r="Q652" i="53"/>
  <c r="N652" i="53"/>
  <c r="M652" i="53"/>
  <c r="L652" i="53"/>
  <c r="K652" i="53"/>
  <c r="J652" i="53"/>
  <c r="I652" i="53"/>
  <c r="Q651" i="53"/>
  <c r="N651" i="53"/>
  <c r="M651" i="53"/>
  <c r="L651" i="53"/>
  <c r="K651" i="53"/>
  <c r="J651" i="53"/>
  <c r="I651" i="53"/>
  <c r="Q650" i="53"/>
  <c r="N650" i="53"/>
  <c r="M650" i="53"/>
  <c r="L650" i="53"/>
  <c r="K650" i="53"/>
  <c r="J650" i="53"/>
  <c r="I650" i="53"/>
  <c r="Q649" i="53"/>
  <c r="N649" i="53"/>
  <c r="M649" i="53"/>
  <c r="L649" i="53"/>
  <c r="K649" i="53"/>
  <c r="J649" i="53"/>
  <c r="I649" i="53"/>
  <c r="Q648" i="53"/>
  <c r="N648" i="53"/>
  <c r="M648" i="53"/>
  <c r="L648" i="53"/>
  <c r="K648" i="53"/>
  <c r="J648" i="53"/>
  <c r="I648" i="53"/>
  <c r="Q647" i="53"/>
  <c r="N647" i="53"/>
  <c r="M647" i="53"/>
  <c r="L647" i="53"/>
  <c r="K647" i="53"/>
  <c r="J647" i="53"/>
  <c r="I647" i="53"/>
  <c r="Q646" i="53"/>
  <c r="N646" i="53"/>
  <c r="M646" i="53"/>
  <c r="L646" i="53"/>
  <c r="K646" i="53"/>
  <c r="J646" i="53"/>
  <c r="I646" i="53"/>
  <c r="Q645" i="53"/>
  <c r="N645" i="53"/>
  <c r="M645" i="53"/>
  <c r="L645" i="53"/>
  <c r="K645" i="53"/>
  <c r="J645" i="53"/>
  <c r="I645" i="53"/>
  <c r="Q644" i="53"/>
  <c r="N644" i="53"/>
  <c r="M644" i="53"/>
  <c r="L644" i="53"/>
  <c r="K644" i="53"/>
  <c r="J644" i="53"/>
  <c r="I644" i="53"/>
  <c r="Q643" i="53"/>
  <c r="N643" i="53"/>
  <c r="M643" i="53"/>
  <c r="L643" i="53"/>
  <c r="K643" i="53"/>
  <c r="J643" i="53"/>
  <c r="I643" i="53"/>
  <c r="Q642" i="53"/>
  <c r="N642" i="53"/>
  <c r="M642" i="53"/>
  <c r="L642" i="53"/>
  <c r="K642" i="53"/>
  <c r="J642" i="53"/>
  <c r="I642" i="53"/>
  <c r="Q641" i="53"/>
  <c r="N641" i="53"/>
  <c r="M641" i="53"/>
  <c r="L641" i="53"/>
  <c r="K641" i="53"/>
  <c r="J641" i="53"/>
  <c r="I641" i="53"/>
  <c r="Q640" i="53"/>
  <c r="N640" i="53"/>
  <c r="M640" i="53"/>
  <c r="L640" i="53"/>
  <c r="K640" i="53"/>
  <c r="J640" i="53"/>
  <c r="I640" i="53"/>
  <c r="Q639" i="53"/>
  <c r="N639" i="53"/>
  <c r="M639" i="53"/>
  <c r="L639" i="53"/>
  <c r="K639" i="53"/>
  <c r="J639" i="53"/>
  <c r="I639" i="53"/>
  <c r="Q638" i="53"/>
  <c r="N638" i="53"/>
  <c r="M638" i="53"/>
  <c r="L638" i="53"/>
  <c r="K638" i="53"/>
  <c r="J638" i="53"/>
  <c r="I638" i="53"/>
  <c r="Q637" i="53"/>
  <c r="N637" i="53"/>
  <c r="M637" i="53"/>
  <c r="L637" i="53"/>
  <c r="K637" i="53"/>
  <c r="J637" i="53"/>
  <c r="I637" i="53"/>
  <c r="Q636" i="53"/>
  <c r="N636" i="53"/>
  <c r="M636" i="53"/>
  <c r="L636" i="53"/>
  <c r="K636" i="53"/>
  <c r="J636" i="53"/>
  <c r="I636" i="53"/>
  <c r="Q635" i="53"/>
  <c r="N635" i="53"/>
  <c r="M635" i="53"/>
  <c r="L635" i="53"/>
  <c r="K635" i="53"/>
  <c r="J635" i="53"/>
  <c r="I635" i="53"/>
  <c r="Q634" i="53"/>
  <c r="N634" i="53"/>
  <c r="M634" i="53"/>
  <c r="L634" i="53"/>
  <c r="K634" i="53"/>
  <c r="J634" i="53"/>
  <c r="I634" i="53"/>
  <c r="Q633" i="53"/>
  <c r="N633" i="53"/>
  <c r="M633" i="53"/>
  <c r="L633" i="53"/>
  <c r="K633" i="53"/>
  <c r="J633" i="53"/>
  <c r="I633" i="53"/>
  <c r="Q632" i="53"/>
  <c r="N632" i="53"/>
  <c r="M632" i="53"/>
  <c r="L632" i="53"/>
  <c r="K632" i="53"/>
  <c r="J632" i="53"/>
  <c r="I632" i="53"/>
  <c r="Q631" i="53"/>
  <c r="N631" i="53"/>
  <c r="M631" i="53"/>
  <c r="L631" i="53"/>
  <c r="K631" i="53"/>
  <c r="J631" i="53"/>
  <c r="I631" i="53"/>
  <c r="Q630" i="53"/>
  <c r="N630" i="53"/>
  <c r="M630" i="53"/>
  <c r="L630" i="53"/>
  <c r="K630" i="53"/>
  <c r="J630" i="53"/>
  <c r="I630" i="53"/>
  <c r="Q629" i="53"/>
  <c r="N629" i="53"/>
  <c r="M629" i="53"/>
  <c r="L629" i="53"/>
  <c r="K629" i="53"/>
  <c r="J629" i="53"/>
  <c r="I629" i="53"/>
  <c r="Q628" i="53"/>
  <c r="N628" i="53"/>
  <c r="M628" i="53"/>
  <c r="L628" i="53"/>
  <c r="K628" i="53"/>
  <c r="J628" i="53"/>
  <c r="I628" i="53"/>
  <c r="Q627" i="53"/>
  <c r="N627" i="53"/>
  <c r="M627" i="53"/>
  <c r="L627" i="53"/>
  <c r="K627" i="53"/>
  <c r="J627" i="53"/>
  <c r="I627" i="53"/>
  <c r="Q626" i="53"/>
  <c r="N626" i="53"/>
  <c r="M626" i="53"/>
  <c r="L626" i="53"/>
  <c r="K626" i="53"/>
  <c r="J626" i="53"/>
  <c r="I626" i="53"/>
  <c r="Q625" i="53"/>
  <c r="N625" i="53"/>
  <c r="M625" i="53"/>
  <c r="L625" i="53"/>
  <c r="K625" i="53"/>
  <c r="J625" i="53"/>
  <c r="I625" i="53"/>
  <c r="Q624" i="53"/>
  <c r="N624" i="53"/>
  <c r="M624" i="53"/>
  <c r="L624" i="53"/>
  <c r="K624" i="53"/>
  <c r="J624" i="53"/>
  <c r="I624" i="53"/>
  <c r="Q623" i="53"/>
  <c r="N623" i="53"/>
  <c r="M623" i="53"/>
  <c r="L623" i="53"/>
  <c r="K623" i="53"/>
  <c r="J623" i="53"/>
  <c r="I623" i="53"/>
  <c r="Q622" i="53"/>
  <c r="N622" i="53"/>
  <c r="M622" i="53"/>
  <c r="L622" i="53"/>
  <c r="K622" i="53"/>
  <c r="J622" i="53"/>
  <c r="I622" i="53"/>
  <c r="Q621" i="53"/>
  <c r="N621" i="53"/>
  <c r="M621" i="53"/>
  <c r="L621" i="53"/>
  <c r="K621" i="53"/>
  <c r="J621" i="53"/>
  <c r="I621" i="53"/>
  <c r="Q620" i="53"/>
  <c r="N620" i="53"/>
  <c r="M620" i="53"/>
  <c r="L620" i="53"/>
  <c r="K620" i="53"/>
  <c r="J620" i="53"/>
  <c r="I620" i="53"/>
  <c r="Q619" i="53"/>
  <c r="N619" i="53"/>
  <c r="M619" i="53"/>
  <c r="L619" i="53"/>
  <c r="K619" i="53"/>
  <c r="J619" i="53"/>
  <c r="I619" i="53"/>
  <c r="Q618" i="53"/>
  <c r="N618" i="53"/>
  <c r="M618" i="53"/>
  <c r="L618" i="53"/>
  <c r="K618" i="53"/>
  <c r="J618" i="53"/>
  <c r="I618" i="53"/>
  <c r="Q617" i="53"/>
  <c r="N617" i="53"/>
  <c r="M617" i="53"/>
  <c r="L617" i="53"/>
  <c r="K617" i="53"/>
  <c r="J617" i="53"/>
  <c r="I617" i="53"/>
  <c r="Q616" i="53"/>
  <c r="N616" i="53"/>
  <c r="M616" i="53"/>
  <c r="L616" i="53"/>
  <c r="K616" i="53"/>
  <c r="J616" i="53"/>
  <c r="I616" i="53"/>
  <c r="Q615" i="53"/>
  <c r="N615" i="53"/>
  <c r="M615" i="53"/>
  <c r="L615" i="53"/>
  <c r="K615" i="53"/>
  <c r="J615" i="53"/>
  <c r="I615" i="53"/>
  <c r="Q614" i="53"/>
  <c r="N614" i="53"/>
  <c r="M614" i="53"/>
  <c r="L614" i="53"/>
  <c r="K614" i="53"/>
  <c r="J614" i="53"/>
  <c r="I614" i="53"/>
  <c r="Q613" i="53"/>
  <c r="N613" i="53"/>
  <c r="M613" i="53"/>
  <c r="L613" i="53"/>
  <c r="K613" i="53"/>
  <c r="J613" i="53"/>
  <c r="I613" i="53"/>
  <c r="Q612" i="53"/>
  <c r="N612" i="53"/>
  <c r="M612" i="53"/>
  <c r="L612" i="53"/>
  <c r="K612" i="53"/>
  <c r="J612" i="53"/>
  <c r="I612" i="53"/>
  <c r="Q611" i="53"/>
  <c r="N611" i="53"/>
  <c r="M611" i="53"/>
  <c r="L611" i="53"/>
  <c r="K611" i="53"/>
  <c r="J611" i="53"/>
  <c r="I611" i="53"/>
  <c r="Q610" i="53"/>
  <c r="N610" i="53"/>
  <c r="M610" i="53"/>
  <c r="L610" i="53"/>
  <c r="K610" i="53"/>
  <c r="J610" i="53"/>
  <c r="I610" i="53"/>
  <c r="Q609" i="53"/>
  <c r="N609" i="53"/>
  <c r="M609" i="53"/>
  <c r="L609" i="53"/>
  <c r="K609" i="53"/>
  <c r="J609" i="53"/>
  <c r="I609" i="53"/>
  <c r="Q608" i="53"/>
  <c r="N608" i="53"/>
  <c r="M608" i="53"/>
  <c r="L608" i="53"/>
  <c r="K608" i="53"/>
  <c r="J608" i="53"/>
  <c r="I608" i="53"/>
  <c r="Q607" i="53"/>
  <c r="N607" i="53"/>
  <c r="M607" i="53"/>
  <c r="L607" i="53"/>
  <c r="K607" i="53"/>
  <c r="J607" i="53"/>
  <c r="I607" i="53"/>
  <c r="Q606" i="53"/>
  <c r="N606" i="53"/>
  <c r="M606" i="53"/>
  <c r="L606" i="53"/>
  <c r="K606" i="53"/>
  <c r="J606" i="53"/>
  <c r="I606" i="53"/>
  <c r="Q605" i="53"/>
  <c r="N605" i="53"/>
  <c r="M605" i="53"/>
  <c r="L605" i="53"/>
  <c r="K605" i="53"/>
  <c r="J605" i="53"/>
  <c r="I605" i="53"/>
  <c r="Q604" i="53"/>
  <c r="N604" i="53"/>
  <c r="M604" i="53"/>
  <c r="L604" i="53"/>
  <c r="K604" i="53"/>
  <c r="J604" i="53"/>
  <c r="I604" i="53"/>
  <c r="Q603" i="53"/>
  <c r="N603" i="53"/>
  <c r="M603" i="53"/>
  <c r="L603" i="53"/>
  <c r="K603" i="53"/>
  <c r="J603" i="53"/>
  <c r="I603" i="53"/>
  <c r="Q602" i="53"/>
  <c r="N602" i="53"/>
  <c r="M602" i="53"/>
  <c r="L602" i="53"/>
  <c r="K602" i="53"/>
  <c r="J602" i="53"/>
  <c r="I602" i="53"/>
  <c r="Q601" i="53"/>
  <c r="N601" i="53"/>
  <c r="M601" i="53"/>
  <c r="L601" i="53"/>
  <c r="K601" i="53"/>
  <c r="J601" i="53"/>
  <c r="I601" i="53"/>
  <c r="Q600" i="53"/>
  <c r="N600" i="53"/>
  <c r="M600" i="53"/>
  <c r="L600" i="53"/>
  <c r="K600" i="53"/>
  <c r="J600" i="53"/>
  <c r="I600" i="53"/>
  <c r="Q599" i="53"/>
  <c r="N599" i="53"/>
  <c r="M599" i="53"/>
  <c r="L599" i="53"/>
  <c r="K599" i="53"/>
  <c r="J599" i="53"/>
  <c r="I599" i="53"/>
  <c r="Q598" i="53"/>
  <c r="N598" i="53"/>
  <c r="M598" i="53"/>
  <c r="L598" i="53"/>
  <c r="K598" i="53"/>
  <c r="J598" i="53"/>
  <c r="I598" i="53"/>
  <c r="Q597" i="53"/>
  <c r="N597" i="53"/>
  <c r="M597" i="53"/>
  <c r="L597" i="53"/>
  <c r="K597" i="53"/>
  <c r="J597" i="53"/>
  <c r="I597" i="53"/>
  <c r="Q596" i="53"/>
  <c r="N596" i="53"/>
  <c r="M596" i="53"/>
  <c r="L596" i="53"/>
  <c r="K596" i="53"/>
  <c r="J596" i="53"/>
  <c r="I596" i="53"/>
  <c r="Q595" i="53"/>
  <c r="N595" i="53"/>
  <c r="M595" i="53"/>
  <c r="L595" i="53"/>
  <c r="K595" i="53"/>
  <c r="J595" i="53"/>
  <c r="I595" i="53"/>
  <c r="Q594" i="53"/>
  <c r="N594" i="53"/>
  <c r="M594" i="53"/>
  <c r="L594" i="53"/>
  <c r="K594" i="53"/>
  <c r="J594" i="53"/>
  <c r="I594" i="53"/>
  <c r="Q593" i="53"/>
  <c r="N593" i="53"/>
  <c r="M593" i="53"/>
  <c r="L593" i="53"/>
  <c r="K593" i="53"/>
  <c r="J593" i="53"/>
  <c r="I593" i="53"/>
  <c r="Q592" i="53"/>
  <c r="N592" i="53"/>
  <c r="M592" i="53"/>
  <c r="L592" i="53"/>
  <c r="K592" i="53"/>
  <c r="J592" i="53"/>
  <c r="I592" i="53"/>
  <c r="Q591" i="53"/>
  <c r="N591" i="53"/>
  <c r="M591" i="53"/>
  <c r="L591" i="53"/>
  <c r="K591" i="53"/>
  <c r="J591" i="53"/>
  <c r="I591" i="53"/>
  <c r="Q590" i="53"/>
  <c r="N590" i="53"/>
  <c r="M590" i="53"/>
  <c r="L590" i="53"/>
  <c r="K590" i="53"/>
  <c r="J590" i="53"/>
  <c r="I590" i="53"/>
  <c r="Q589" i="53"/>
  <c r="N589" i="53"/>
  <c r="M589" i="53"/>
  <c r="L589" i="53"/>
  <c r="K589" i="53"/>
  <c r="J589" i="53"/>
  <c r="I589" i="53"/>
  <c r="Q588" i="53"/>
  <c r="N588" i="53"/>
  <c r="M588" i="53"/>
  <c r="L588" i="53"/>
  <c r="K588" i="53"/>
  <c r="J588" i="53"/>
  <c r="I588" i="53"/>
  <c r="Q587" i="53"/>
  <c r="N587" i="53"/>
  <c r="M587" i="53"/>
  <c r="L587" i="53"/>
  <c r="K587" i="53"/>
  <c r="J587" i="53"/>
  <c r="I587" i="53"/>
  <c r="Q586" i="53"/>
  <c r="N586" i="53"/>
  <c r="M586" i="53"/>
  <c r="L586" i="53"/>
  <c r="K586" i="53"/>
  <c r="J586" i="53"/>
  <c r="I586" i="53"/>
  <c r="Q585" i="53"/>
  <c r="N585" i="53"/>
  <c r="M585" i="53"/>
  <c r="L585" i="53"/>
  <c r="K585" i="53"/>
  <c r="J585" i="53"/>
  <c r="I585" i="53"/>
  <c r="Q584" i="53"/>
  <c r="N584" i="53"/>
  <c r="M584" i="53"/>
  <c r="L584" i="53"/>
  <c r="K584" i="53"/>
  <c r="J584" i="53"/>
  <c r="I584" i="53"/>
  <c r="Q583" i="53"/>
  <c r="N583" i="53"/>
  <c r="M583" i="53"/>
  <c r="L583" i="53"/>
  <c r="K583" i="53"/>
  <c r="J583" i="53"/>
  <c r="I583" i="53"/>
  <c r="Q582" i="53"/>
  <c r="N582" i="53"/>
  <c r="M582" i="53"/>
  <c r="L582" i="53"/>
  <c r="K582" i="53"/>
  <c r="J582" i="53"/>
  <c r="I582" i="53"/>
  <c r="Q581" i="53"/>
  <c r="N581" i="53"/>
  <c r="M581" i="53"/>
  <c r="L581" i="53"/>
  <c r="K581" i="53"/>
  <c r="J581" i="53"/>
  <c r="I581" i="53"/>
  <c r="Q580" i="53"/>
  <c r="N580" i="53"/>
  <c r="M580" i="53"/>
  <c r="L580" i="53"/>
  <c r="K580" i="53"/>
  <c r="J580" i="53"/>
  <c r="I580" i="53"/>
  <c r="Q579" i="53"/>
  <c r="N579" i="53"/>
  <c r="M579" i="53"/>
  <c r="L579" i="53"/>
  <c r="K579" i="53"/>
  <c r="J579" i="53"/>
  <c r="I579" i="53"/>
  <c r="Q578" i="53"/>
  <c r="N578" i="53"/>
  <c r="M578" i="53"/>
  <c r="L578" i="53"/>
  <c r="K578" i="53"/>
  <c r="J578" i="53"/>
  <c r="I578" i="53"/>
  <c r="Q577" i="53"/>
  <c r="N577" i="53"/>
  <c r="M577" i="53"/>
  <c r="L577" i="53"/>
  <c r="K577" i="53"/>
  <c r="J577" i="53"/>
  <c r="I577" i="53"/>
  <c r="Q576" i="53"/>
  <c r="N576" i="53"/>
  <c r="M576" i="53"/>
  <c r="L576" i="53"/>
  <c r="K576" i="53"/>
  <c r="J576" i="53"/>
  <c r="I576" i="53"/>
  <c r="Q575" i="53"/>
  <c r="N575" i="53"/>
  <c r="M575" i="53"/>
  <c r="L575" i="53"/>
  <c r="K575" i="53"/>
  <c r="J575" i="53"/>
  <c r="I575" i="53"/>
  <c r="Q574" i="53"/>
  <c r="N574" i="53"/>
  <c r="M574" i="53"/>
  <c r="L574" i="53"/>
  <c r="K574" i="53"/>
  <c r="J574" i="53"/>
  <c r="I574" i="53"/>
  <c r="Q573" i="53"/>
  <c r="N573" i="53"/>
  <c r="M573" i="53"/>
  <c r="L573" i="53"/>
  <c r="K573" i="53"/>
  <c r="J573" i="53"/>
  <c r="I573" i="53"/>
  <c r="Q572" i="53"/>
  <c r="N572" i="53"/>
  <c r="M572" i="53"/>
  <c r="L572" i="53"/>
  <c r="K572" i="53"/>
  <c r="J572" i="53"/>
  <c r="I572" i="53"/>
  <c r="Q571" i="53"/>
  <c r="N571" i="53"/>
  <c r="M571" i="53"/>
  <c r="L571" i="53"/>
  <c r="K571" i="53"/>
  <c r="J571" i="53"/>
  <c r="I571" i="53"/>
  <c r="Q570" i="53"/>
  <c r="N570" i="53"/>
  <c r="M570" i="53"/>
  <c r="L570" i="53"/>
  <c r="K570" i="53"/>
  <c r="J570" i="53"/>
  <c r="I570" i="53"/>
  <c r="Q569" i="53"/>
  <c r="N569" i="53"/>
  <c r="M569" i="53"/>
  <c r="L569" i="53"/>
  <c r="K569" i="53"/>
  <c r="J569" i="53"/>
  <c r="I569" i="53"/>
  <c r="Q568" i="53"/>
  <c r="N568" i="53"/>
  <c r="M568" i="53"/>
  <c r="L568" i="53"/>
  <c r="K568" i="53"/>
  <c r="J568" i="53"/>
  <c r="I568" i="53"/>
  <c r="Q567" i="53"/>
  <c r="N567" i="53"/>
  <c r="M567" i="53"/>
  <c r="L567" i="53"/>
  <c r="K567" i="53"/>
  <c r="J567" i="53"/>
  <c r="I567" i="53"/>
  <c r="Q566" i="53"/>
  <c r="N566" i="53"/>
  <c r="M566" i="53"/>
  <c r="L566" i="53"/>
  <c r="K566" i="53"/>
  <c r="J566" i="53"/>
  <c r="I566" i="53"/>
  <c r="Q565" i="53"/>
  <c r="N565" i="53"/>
  <c r="M565" i="53"/>
  <c r="L565" i="53"/>
  <c r="K565" i="53"/>
  <c r="J565" i="53"/>
  <c r="I565" i="53"/>
  <c r="Q564" i="53"/>
  <c r="N564" i="53"/>
  <c r="M564" i="53"/>
  <c r="L564" i="53"/>
  <c r="K564" i="53"/>
  <c r="J564" i="53"/>
  <c r="I564" i="53"/>
  <c r="Q563" i="53"/>
  <c r="N563" i="53"/>
  <c r="M563" i="53"/>
  <c r="L563" i="53"/>
  <c r="K563" i="53"/>
  <c r="J563" i="53"/>
  <c r="I563" i="53"/>
  <c r="Q562" i="53"/>
  <c r="N562" i="53"/>
  <c r="M562" i="53"/>
  <c r="L562" i="53"/>
  <c r="K562" i="53"/>
  <c r="J562" i="53"/>
  <c r="I562" i="53"/>
  <c r="Q561" i="53"/>
  <c r="N561" i="53"/>
  <c r="M561" i="53"/>
  <c r="L561" i="53"/>
  <c r="K561" i="53"/>
  <c r="J561" i="53"/>
  <c r="I561" i="53"/>
  <c r="Q560" i="53"/>
  <c r="N560" i="53"/>
  <c r="M560" i="53"/>
  <c r="L560" i="53"/>
  <c r="K560" i="53"/>
  <c r="J560" i="53"/>
  <c r="I560" i="53"/>
  <c r="Q559" i="53"/>
  <c r="N559" i="53"/>
  <c r="M559" i="53"/>
  <c r="L559" i="53"/>
  <c r="K559" i="53"/>
  <c r="J559" i="53"/>
  <c r="I559" i="53"/>
  <c r="Q558" i="53"/>
  <c r="N558" i="53"/>
  <c r="M558" i="53"/>
  <c r="L558" i="53"/>
  <c r="K558" i="53"/>
  <c r="J558" i="53"/>
  <c r="I558" i="53"/>
  <c r="Q557" i="53"/>
  <c r="N557" i="53"/>
  <c r="M557" i="53"/>
  <c r="L557" i="53"/>
  <c r="K557" i="53"/>
  <c r="J557" i="53"/>
  <c r="I557" i="53"/>
  <c r="Q556" i="53"/>
  <c r="N556" i="53"/>
  <c r="M556" i="53"/>
  <c r="L556" i="53"/>
  <c r="K556" i="53"/>
  <c r="J556" i="53"/>
  <c r="I556" i="53"/>
  <c r="Q555" i="53"/>
  <c r="N555" i="53"/>
  <c r="M555" i="53"/>
  <c r="L555" i="53"/>
  <c r="K555" i="53"/>
  <c r="J555" i="53"/>
  <c r="I555" i="53"/>
  <c r="Q554" i="53"/>
  <c r="N554" i="53"/>
  <c r="M554" i="53"/>
  <c r="L554" i="53"/>
  <c r="K554" i="53"/>
  <c r="J554" i="53"/>
  <c r="I554" i="53"/>
  <c r="Q553" i="53"/>
  <c r="N553" i="53"/>
  <c r="M553" i="53"/>
  <c r="L553" i="53"/>
  <c r="K553" i="53"/>
  <c r="J553" i="53"/>
  <c r="I553" i="53"/>
  <c r="Q552" i="53"/>
  <c r="N552" i="53"/>
  <c r="M552" i="53"/>
  <c r="L552" i="53"/>
  <c r="K552" i="53"/>
  <c r="J552" i="53"/>
  <c r="I552" i="53"/>
  <c r="Q551" i="53"/>
  <c r="N551" i="53"/>
  <c r="M551" i="53"/>
  <c r="L551" i="53"/>
  <c r="K551" i="53"/>
  <c r="J551" i="53"/>
  <c r="I551" i="53"/>
  <c r="Q550" i="53"/>
  <c r="N550" i="53"/>
  <c r="M550" i="53"/>
  <c r="L550" i="53"/>
  <c r="K550" i="53"/>
  <c r="J550" i="53"/>
  <c r="I550" i="53"/>
  <c r="Q549" i="53"/>
  <c r="N549" i="53"/>
  <c r="M549" i="53"/>
  <c r="L549" i="53"/>
  <c r="K549" i="53"/>
  <c r="J549" i="53"/>
  <c r="I549" i="53"/>
  <c r="Q548" i="53"/>
  <c r="N548" i="53"/>
  <c r="M548" i="53"/>
  <c r="L548" i="53"/>
  <c r="K548" i="53"/>
  <c r="J548" i="53"/>
  <c r="I548" i="53"/>
  <c r="Q547" i="53"/>
  <c r="N547" i="53"/>
  <c r="M547" i="53"/>
  <c r="L547" i="53"/>
  <c r="K547" i="53"/>
  <c r="J547" i="53"/>
  <c r="I547" i="53"/>
  <c r="Q546" i="53"/>
  <c r="N546" i="53"/>
  <c r="M546" i="53"/>
  <c r="L546" i="53"/>
  <c r="K546" i="53"/>
  <c r="J546" i="53"/>
  <c r="I546" i="53"/>
  <c r="Q545" i="53"/>
  <c r="N545" i="53"/>
  <c r="M545" i="53"/>
  <c r="L545" i="53"/>
  <c r="K545" i="53"/>
  <c r="J545" i="53"/>
  <c r="I545" i="53"/>
  <c r="Q544" i="53"/>
  <c r="N544" i="53"/>
  <c r="M544" i="53"/>
  <c r="L544" i="53"/>
  <c r="K544" i="53"/>
  <c r="J544" i="53"/>
  <c r="I544" i="53"/>
  <c r="Q543" i="53"/>
  <c r="N543" i="53"/>
  <c r="M543" i="53"/>
  <c r="L543" i="53"/>
  <c r="K543" i="53"/>
  <c r="J543" i="53"/>
  <c r="I543" i="53"/>
  <c r="Q542" i="53"/>
  <c r="N542" i="53"/>
  <c r="M542" i="53"/>
  <c r="L542" i="53"/>
  <c r="K542" i="53"/>
  <c r="J542" i="53"/>
  <c r="I542" i="53"/>
  <c r="Q541" i="53"/>
  <c r="N541" i="53"/>
  <c r="M541" i="53"/>
  <c r="L541" i="53"/>
  <c r="K541" i="53"/>
  <c r="J541" i="53"/>
  <c r="I541" i="53"/>
  <c r="Q540" i="53"/>
  <c r="N540" i="53"/>
  <c r="M540" i="53"/>
  <c r="L540" i="53"/>
  <c r="K540" i="53"/>
  <c r="J540" i="53"/>
  <c r="I540" i="53"/>
  <c r="Q539" i="53"/>
  <c r="N539" i="53"/>
  <c r="M539" i="53"/>
  <c r="L539" i="53"/>
  <c r="K539" i="53"/>
  <c r="J539" i="53"/>
  <c r="I539" i="53"/>
  <c r="Q538" i="53"/>
  <c r="N538" i="53"/>
  <c r="M538" i="53"/>
  <c r="L538" i="53"/>
  <c r="K538" i="53"/>
  <c r="J538" i="53"/>
  <c r="I538" i="53"/>
  <c r="Q537" i="53"/>
  <c r="N537" i="53"/>
  <c r="M537" i="53"/>
  <c r="L537" i="53"/>
  <c r="K537" i="53"/>
  <c r="J537" i="53"/>
  <c r="I537" i="53"/>
  <c r="Q536" i="53"/>
  <c r="N536" i="53"/>
  <c r="M536" i="53"/>
  <c r="L536" i="53"/>
  <c r="K536" i="53"/>
  <c r="J536" i="53"/>
  <c r="I536" i="53"/>
  <c r="Q535" i="53"/>
  <c r="N535" i="53"/>
  <c r="M535" i="53"/>
  <c r="L535" i="53"/>
  <c r="K535" i="53"/>
  <c r="J535" i="53"/>
  <c r="I535" i="53"/>
  <c r="Q534" i="53"/>
  <c r="N534" i="53"/>
  <c r="M534" i="53"/>
  <c r="L534" i="53"/>
  <c r="K534" i="53"/>
  <c r="J534" i="53"/>
  <c r="I534" i="53"/>
  <c r="Q533" i="53"/>
  <c r="N533" i="53"/>
  <c r="M533" i="53"/>
  <c r="L533" i="53"/>
  <c r="K533" i="53"/>
  <c r="J533" i="53"/>
  <c r="I533" i="53"/>
  <c r="Q532" i="53"/>
  <c r="N532" i="53"/>
  <c r="M532" i="53"/>
  <c r="L532" i="53"/>
  <c r="K532" i="53"/>
  <c r="J532" i="53"/>
  <c r="I532" i="53"/>
  <c r="Q531" i="53"/>
  <c r="N531" i="53"/>
  <c r="M531" i="53"/>
  <c r="L531" i="53"/>
  <c r="K531" i="53"/>
  <c r="J531" i="53"/>
  <c r="I531" i="53"/>
  <c r="Q530" i="53"/>
  <c r="N530" i="53"/>
  <c r="M530" i="53"/>
  <c r="L530" i="53"/>
  <c r="K530" i="53"/>
  <c r="J530" i="53"/>
  <c r="I530" i="53"/>
  <c r="Q529" i="53"/>
  <c r="N529" i="53"/>
  <c r="M529" i="53"/>
  <c r="L529" i="53"/>
  <c r="K529" i="53"/>
  <c r="J529" i="53"/>
  <c r="I529" i="53"/>
  <c r="Q528" i="53"/>
  <c r="N528" i="53"/>
  <c r="M528" i="53"/>
  <c r="L528" i="53"/>
  <c r="K528" i="53"/>
  <c r="J528" i="53"/>
  <c r="I528" i="53"/>
  <c r="Q527" i="53"/>
  <c r="N527" i="53"/>
  <c r="M527" i="53"/>
  <c r="L527" i="53"/>
  <c r="K527" i="53"/>
  <c r="J527" i="53"/>
  <c r="I527" i="53"/>
  <c r="Q526" i="53"/>
  <c r="N526" i="53"/>
  <c r="M526" i="53"/>
  <c r="L526" i="53"/>
  <c r="K526" i="53"/>
  <c r="J526" i="53"/>
  <c r="I526" i="53"/>
  <c r="Q525" i="53"/>
  <c r="N525" i="53"/>
  <c r="M525" i="53"/>
  <c r="L525" i="53"/>
  <c r="K525" i="53"/>
  <c r="J525" i="53"/>
  <c r="I525" i="53"/>
  <c r="Q524" i="53"/>
  <c r="N524" i="53"/>
  <c r="M524" i="53"/>
  <c r="L524" i="53"/>
  <c r="K524" i="53"/>
  <c r="J524" i="53"/>
  <c r="I524" i="53"/>
  <c r="Q523" i="53"/>
  <c r="N523" i="53"/>
  <c r="M523" i="53"/>
  <c r="L523" i="53"/>
  <c r="K523" i="53"/>
  <c r="J523" i="53"/>
  <c r="I523" i="53"/>
  <c r="Q522" i="53"/>
  <c r="N522" i="53"/>
  <c r="M522" i="53"/>
  <c r="L522" i="53"/>
  <c r="K522" i="53"/>
  <c r="J522" i="53"/>
  <c r="I522" i="53"/>
  <c r="Q521" i="53"/>
  <c r="N521" i="53"/>
  <c r="M521" i="53"/>
  <c r="L521" i="53"/>
  <c r="K521" i="53"/>
  <c r="J521" i="53"/>
  <c r="I521" i="53"/>
  <c r="Q520" i="53"/>
  <c r="N520" i="53"/>
  <c r="M520" i="53"/>
  <c r="L520" i="53"/>
  <c r="K520" i="53"/>
  <c r="J520" i="53"/>
  <c r="I520" i="53"/>
  <c r="Q519" i="53"/>
  <c r="N519" i="53"/>
  <c r="M519" i="53"/>
  <c r="L519" i="53"/>
  <c r="K519" i="53"/>
  <c r="J519" i="53"/>
  <c r="I519" i="53"/>
  <c r="Q518" i="53"/>
  <c r="N518" i="53"/>
  <c r="M518" i="53"/>
  <c r="L518" i="53"/>
  <c r="K518" i="53"/>
  <c r="J518" i="53"/>
  <c r="I518" i="53"/>
  <c r="Q517" i="53"/>
  <c r="N517" i="53"/>
  <c r="M517" i="53"/>
  <c r="L517" i="53"/>
  <c r="K517" i="53"/>
  <c r="J517" i="53"/>
  <c r="I517" i="53"/>
  <c r="Q516" i="53"/>
  <c r="N516" i="53"/>
  <c r="M516" i="53"/>
  <c r="L516" i="53"/>
  <c r="K516" i="53"/>
  <c r="J516" i="53"/>
  <c r="I516" i="53"/>
  <c r="Q515" i="53"/>
  <c r="N515" i="53"/>
  <c r="M515" i="53"/>
  <c r="L515" i="53"/>
  <c r="K515" i="53"/>
  <c r="J515" i="53"/>
  <c r="I515" i="53"/>
  <c r="Q514" i="53"/>
  <c r="N514" i="53"/>
  <c r="M514" i="53"/>
  <c r="L514" i="53"/>
  <c r="K514" i="53"/>
  <c r="J514" i="53"/>
  <c r="I514" i="53"/>
  <c r="Q513" i="53"/>
  <c r="N513" i="53"/>
  <c r="M513" i="53"/>
  <c r="L513" i="53"/>
  <c r="K513" i="53"/>
  <c r="J513" i="53"/>
  <c r="I513" i="53"/>
  <c r="Q512" i="53"/>
  <c r="N512" i="53"/>
  <c r="M512" i="53"/>
  <c r="L512" i="53"/>
  <c r="K512" i="53"/>
  <c r="J512" i="53"/>
  <c r="I512" i="53"/>
  <c r="Q511" i="53"/>
  <c r="N511" i="53"/>
  <c r="M511" i="53"/>
  <c r="L511" i="53"/>
  <c r="K511" i="53"/>
  <c r="J511" i="53"/>
  <c r="I511" i="53"/>
  <c r="Q510" i="53"/>
  <c r="N510" i="53"/>
  <c r="M510" i="53"/>
  <c r="L510" i="53"/>
  <c r="K510" i="53"/>
  <c r="J510" i="53"/>
  <c r="I510" i="53"/>
  <c r="Q509" i="53"/>
  <c r="N509" i="53"/>
  <c r="M509" i="53"/>
  <c r="L509" i="53"/>
  <c r="K509" i="53"/>
  <c r="J509" i="53"/>
  <c r="I509" i="53"/>
  <c r="Q508" i="53"/>
  <c r="N508" i="53"/>
  <c r="M508" i="53"/>
  <c r="L508" i="53"/>
  <c r="K508" i="53"/>
  <c r="J508" i="53"/>
  <c r="I508" i="53"/>
  <c r="Q507" i="53"/>
  <c r="N507" i="53"/>
  <c r="M507" i="53"/>
  <c r="L507" i="53"/>
  <c r="K507" i="53"/>
  <c r="J507" i="53"/>
  <c r="I507" i="53"/>
  <c r="Q506" i="53"/>
  <c r="N506" i="53"/>
  <c r="M506" i="53"/>
  <c r="L506" i="53"/>
  <c r="K506" i="53"/>
  <c r="J506" i="53"/>
  <c r="I506" i="53"/>
  <c r="Q505" i="53"/>
  <c r="N505" i="53"/>
  <c r="M505" i="53"/>
  <c r="L505" i="53"/>
  <c r="K505" i="53"/>
  <c r="J505" i="53"/>
  <c r="I505" i="53"/>
  <c r="Q504" i="53"/>
  <c r="N504" i="53"/>
  <c r="M504" i="53"/>
  <c r="L504" i="53"/>
  <c r="K504" i="53"/>
  <c r="J504" i="53"/>
  <c r="I504" i="53"/>
  <c r="Q503" i="53"/>
  <c r="N503" i="53"/>
  <c r="M503" i="53"/>
  <c r="L503" i="53"/>
  <c r="K503" i="53"/>
  <c r="J503" i="53"/>
  <c r="I503" i="53"/>
  <c r="Q502" i="53"/>
  <c r="N502" i="53"/>
  <c r="M502" i="53"/>
  <c r="L502" i="53"/>
  <c r="K502" i="53"/>
  <c r="J502" i="53"/>
  <c r="I502" i="53"/>
  <c r="Q501" i="53"/>
  <c r="N501" i="53"/>
  <c r="M501" i="53"/>
  <c r="L501" i="53"/>
  <c r="K501" i="53"/>
  <c r="J501" i="53"/>
  <c r="I501" i="53"/>
  <c r="Q500" i="53"/>
  <c r="N500" i="53"/>
  <c r="M500" i="53"/>
  <c r="L500" i="53"/>
  <c r="K500" i="53"/>
  <c r="J500" i="53"/>
  <c r="I500" i="53"/>
  <c r="Q499" i="53"/>
  <c r="N499" i="53"/>
  <c r="M499" i="53"/>
  <c r="L499" i="53"/>
  <c r="K499" i="53"/>
  <c r="J499" i="53"/>
  <c r="I499" i="53"/>
  <c r="Q498" i="53"/>
  <c r="N498" i="53"/>
  <c r="M498" i="53"/>
  <c r="L498" i="53"/>
  <c r="K498" i="53"/>
  <c r="J498" i="53"/>
  <c r="I498" i="53"/>
  <c r="Q497" i="53"/>
  <c r="N497" i="53"/>
  <c r="M497" i="53"/>
  <c r="L497" i="53"/>
  <c r="K497" i="53"/>
  <c r="J497" i="53"/>
  <c r="I497" i="53"/>
  <c r="Q496" i="53"/>
  <c r="N496" i="53"/>
  <c r="M496" i="53"/>
  <c r="L496" i="53"/>
  <c r="K496" i="53"/>
  <c r="J496" i="53"/>
  <c r="I496" i="53"/>
  <c r="Q495" i="53"/>
  <c r="N495" i="53"/>
  <c r="M495" i="53"/>
  <c r="L495" i="53"/>
  <c r="K495" i="53"/>
  <c r="J495" i="53"/>
  <c r="I495" i="53"/>
  <c r="Q494" i="53"/>
  <c r="N494" i="53"/>
  <c r="M494" i="53"/>
  <c r="L494" i="53"/>
  <c r="K494" i="53"/>
  <c r="J494" i="53"/>
  <c r="I494" i="53"/>
  <c r="Q493" i="53"/>
  <c r="N493" i="53"/>
  <c r="M493" i="53"/>
  <c r="L493" i="53"/>
  <c r="K493" i="53"/>
  <c r="J493" i="53"/>
  <c r="I493" i="53"/>
  <c r="Q492" i="53"/>
  <c r="N492" i="53"/>
  <c r="M492" i="53"/>
  <c r="L492" i="53"/>
  <c r="K492" i="53"/>
  <c r="J492" i="53"/>
  <c r="I492" i="53"/>
  <c r="Q491" i="53"/>
  <c r="N491" i="53"/>
  <c r="M491" i="53"/>
  <c r="L491" i="53"/>
  <c r="K491" i="53"/>
  <c r="J491" i="53"/>
  <c r="I491" i="53"/>
  <c r="Q490" i="53"/>
  <c r="N490" i="53"/>
  <c r="M490" i="53"/>
  <c r="L490" i="53"/>
  <c r="K490" i="53"/>
  <c r="J490" i="53"/>
  <c r="I490" i="53"/>
  <c r="Q489" i="53"/>
  <c r="N489" i="53"/>
  <c r="M489" i="53"/>
  <c r="L489" i="53"/>
  <c r="K489" i="53"/>
  <c r="J489" i="53"/>
  <c r="I489" i="53"/>
  <c r="Q488" i="53"/>
  <c r="N488" i="53"/>
  <c r="M488" i="53"/>
  <c r="L488" i="53"/>
  <c r="K488" i="53"/>
  <c r="J488" i="53"/>
  <c r="I488" i="53"/>
  <c r="Q487" i="53"/>
  <c r="N487" i="53"/>
  <c r="M487" i="53"/>
  <c r="L487" i="53"/>
  <c r="K487" i="53"/>
  <c r="J487" i="53"/>
  <c r="I487" i="53"/>
  <c r="Q486" i="53"/>
  <c r="N486" i="53"/>
  <c r="M486" i="53"/>
  <c r="L486" i="53"/>
  <c r="K486" i="53"/>
  <c r="J486" i="53"/>
  <c r="I486" i="53"/>
  <c r="Q485" i="53"/>
  <c r="N485" i="53"/>
  <c r="M485" i="53"/>
  <c r="L485" i="53"/>
  <c r="K485" i="53"/>
  <c r="J485" i="53"/>
  <c r="I485" i="53"/>
  <c r="Q484" i="53"/>
  <c r="N484" i="53"/>
  <c r="M484" i="53"/>
  <c r="L484" i="53"/>
  <c r="K484" i="53"/>
  <c r="J484" i="53"/>
  <c r="I484" i="53"/>
  <c r="Q483" i="53"/>
  <c r="N483" i="53"/>
  <c r="M483" i="53"/>
  <c r="L483" i="53"/>
  <c r="K483" i="53"/>
  <c r="J483" i="53"/>
  <c r="I483" i="53"/>
  <c r="Q482" i="53"/>
  <c r="N482" i="53"/>
  <c r="M482" i="53"/>
  <c r="L482" i="53"/>
  <c r="K482" i="53"/>
  <c r="J482" i="53"/>
  <c r="I482" i="53"/>
  <c r="Q481" i="53"/>
  <c r="N481" i="53"/>
  <c r="M481" i="53"/>
  <c r="L481" i="53"/>
  <c r="K481" i="53"/>
  <c r="J481" i="53"/>
  <c r="I481" i="53"/>
  <c r="Q480" i="53"/>
  <c r="N480" i="53"/>
  <c r="M480" i="53"/>
  <c r="L480" i="53"/>
  <c r="K480" i="53"/>
  <c r="J480" i="53"/>
  <c r="I480" i="53"/>
  <c r="Q479" i="53"/>
  <c r="N479" i="53"/>
  <c r="M479" i="53"/>
  <c r="L479" i="53"/>
  <c r="K479" i="53"/>
  <c r="J479" i="53"/>
  <c r="I479" i="53"/>
  <c r="Q478" i="53"/>
  <c r="N478" i="53"/>
  <c r="M478" i="53"/>
  <c r="L478" i="53"/>
  <c r="K478" i="53"/>
  <c r="J478" i="53"/>
  <c r="I478" i="53"/>
  <c r="Q477" i="53"/>
  <c r="N477" i="53"/>
  <c r="M477" i="53"/>
  <c r="L477" i="53"/>
  <c r="K477" i="53"/>
  <c r="J477" i="53"/>
  <c r="I477" i="53"/>
  <c r="Q476" i="53"/>
  <c r="N476" i="53"/>
  <c r="M476" i="53"/>
  <c r="L476" i="53"/>
  <c r="K476" i="53"/>
  <c r="J476" i="53"/>
  <c r="I476" i="53"/>
  <c r="Q475" i="53"/>
  <c r="N475" i="53"/>
  <c r="M475" i="53"/>
  <c r="L475" i="53"/>
  <c r="K475" i="53"/>
  <c r="J475" i="53"/>
  <c r="I475" i="53"/>
  <c r="Q474" i="53"/>
  <c r="N474" i="53"/>
  <c r="M474" i="53"/>
  <c r="L474" i="53"/>
  <c r="K474" i="53"/>
  <c r="J474" i="53"/>
  <c r="I474" i="53"/>
  <c r="AC692" i="53"/>
  <c r="AC691" i="53"/>
  <c r="AC690" i="53"/>
  <c r="AC689" i="53"/>
  <c r="AC688" i="53"/>
  <c r="AC687" i="53"/>
  <c r="AC686" i="53"/>
  <c r="AC685" i="53"/>
  <c r="AC684" i="53"/>
  <c r="AC683" i="53"/>
  <c r="AC682" i="53"/>
  <c r="AC681" i="53"/>
  <c r="AC680" i="53"/>
  <c r="AC679" i="53"/>
  <c r="AC678" i="53"/>
  <c r="AC677" i="53"/>
  <c r="AC676" i="53"/>
  <c r="AC675" i="53"/>
  <c r="AC674" i="53"/>
  <c r="AC673" i="53"/>
  <c r="AC672" i="53"/>
  <c r="AC671" i="53"/>
  <c r="AC670" i="53"/>
  <c r="AC669" i="53"/>
  <c r="AC668" i="53"/>
  <c r="AC667" i="53"/>
  <c r="AC666" i="53"/>
  <c r="AC665" i="53"/>
  <c r="AC664" i="53"/>
  <c r="AC663" i="53"/>
  <c r="AC662" i="53"/>
  <c r="AC661" i="53"/>
  <c r="AC660" i="53"/>
  <c r="AC659" i="53"/>
  <c r="AC658" i="53"/>
  <c r="AC657" i="53"/>
  <c r="AC656" i="53"/>
  <c r="AC655" i="53"/>
  <c r="AC654" i="53"/>
  <c r="AC653" i="53"/>
  <c r="AC652" i="53"/>
  <c r="AC651" i="53"/>
  <c r="AC650" i="53"/>
  <c r="AC649" i="53"/>
  <c r="AC648" i="53"/>
  <c r="AC647" i="53"/>
  <c r="AC646" i="53"/>
  <c r="AC645" i="53"/>
  <c r="AC644" i="53"/>
  <c r="AC643" i="53"/>
  <c r="AC642" i="53"/>
  <c r="AC641" i="53"/>
  <c r="AC640" i="53"/>
  <c r="AC639" i="53"/>
  <c r="AC638" i="53"/>
  <c r="AC637" i="53"/>
  <c r="AC636" i="53"/>
  <c r="AC635" i="53"/>
  <c r="AC634" i="53"/>
  <c r="AC633" i="53"/>
  <c r="AC632" i="53"/>
  <c r="AC631" i="53"/>
  <c r="AC630" i="53"/>
  <c r="AC629" i="53"/>
  <c r="AC628" i="53"/>
  <c r="AC627" i="53"/>
  <c r="AC626" i="53"/>
  <c r="AC625" i="53"/>
  <c r="AC624" i="53"/>
  <c r="AC623" i="53"/>
  <c r="AC622" i="53"/>
  <c r="AC621" i="53"/>
  <c r="AC620" i="53"/>
  <c r="AC619" i="53"/>
  <c r="AC618" i="53"/>
  <c r="AC617" i="53"/>
  <c r="AC616" i="53"/>
  <c r="AC615" i="53"/>
  <c r="AC614" i="53"/>
  <c r="AC613" i="53"/>
  <c r="AC612" i="53"/>
  <c r="AC611" i="53"/>
  <c r="AC610" i="53"/>
  <c r="AC609" i="53"/>
  <c r="AC608" i="53"/>
  <c r="AC607" i="53"/>
  <c r="AC606" i="53"/>
  <c r="AC605" i="53"/>
  <c r="AC604" i="53"/>
  <c r="AC603" i="53"/>
  <c r="AC602" i="53"/>
  <c r="AC601" i="53"/>
  <c r="AC600" i="53"/>
  <c r="AC599" i="53"/>
  <c r="AC598" i="53"/>
  <c r="AC597" i="53"/>
  <c r="AC596" i="53"/>
  <c r="AC595" i="53"/>
  <c r="AC594" i="53"/>
  <c r="AC593" i="53"/>
  <c r="AC592" i="53"/>
  <c r="AC591" i="53"/>
  <c r="AC590" i="53"/>
  <c r="AC589" i="53"/>
  <c r="AC588" i="53"/>
  <c r="AC587" i="53"/>
  <c r="AC586" i="53"/>
  <c r="AC585" i="53"/>
  <c r="AC584" i="53"/>
  <c r="AC583" i="53"/>
  <c r="AC582" i="53"/>
  <c r="AC581" i="53"/>
  <c r="AC580" i="53"/>
  <c r="AC579" i="53"/>
  <c r="AC578" i="53"/>
  <c r="AC577" i="53"/>
  <c r="AC576" i="53"/>
  <c r="AC575" i="53"/>
  <c r="AC574" i="53"/>
  <c r="AC573" i="53"/>
  <c r="AC572" i="53"/>
  <c r="AC571" i="53"/>
  <c r="AC570" i="53"/>
  <c r="AC569" i="53"/>
  <c r="AC568" i="53"/>
  <c r="AC567" i="53"/>
  <c r="AC566" i="53"/>
  <c r="AC565" i="53"/>
  <c r="AC564" i="53"/>
  <c r="AC563" i="53"/>
  <c r="AC562" i="53"/>
  <c r="AC561" i="53"/>
  <c r="AC560" i="53"/>
  <c r="AC559" i="53"/>
  <c r="AC558" i="53"/>
  <c r="AC557" i="53"/>
  <c r="AC556" i="53"/>
  <c r="AC555" i="53"/>
  <c r="AC554" i="53"/>
  <c r="AC553" i="53"/>
  <c r="AC552" i="53"/>
  <c r="AC551" i="53"/>
  <c r="AC550" i="53"/>
  <c r="AC549" i="53"/>
  <c r="AC548" i="53"/>
  <c r="AC547" i="53"/>
  <c r="AC546" i="53"/>
  <c r="AC545" i="53"/>
  <c r="AC544" i="53"/>
  <c r="AC543" i="53"/>
  <c r="AC542" i="53"/>
  <c r="AC541" i="53"/>
  <c r="AC540" i="53"/>
  <c r="AC539" i="53"/>
  <c r="AC538" i="53"/>
  <c r="AC537" i="53"/>
  <c r="AC536" i="53"/>
  <c r="AC535" i="53"/>
  <c r="AC534" i="53"/>
  <c r="AC533" i="53"/>
  <c r="AC532" i="53"/>
  <c r="AC531" i="53"/>
  <c r="AC530" i="53"/>
  <c r="AC529" i="53"/>
  <c r="AC528" i="53"/>
  <c r="AC527" i="53"/>
  <c r="AC526" i="53"/>
  <c r="AC525" i="53"/>
  <c r="AC524" i="53"/>
  <c r="AC523" i="53"/>
  <c r="AC522" i="53"/>
  <c r="AC521" i="53"/>
  <c r="AC520" i="53"/>
  <c r="AC519" i="53"/>
  <c r="AC518" i="53"/>
  <c r="AC517" i="53"/>
  <c r="AC516" i="53"/>
  <c r="AC515" i="53"/>
  <c r="AC514" i="53"/>
  <c r="AC513" i="53"/>
  <c r="AC512" i="53"/>
  <c r="AC511" i="53"/>
  <c r="AC510" i="53"/>
  <c r="AC509" i="53"/>
  <c r="AC508" i="53"/>
  <c r="AC507" i="53"/>
  <c r="AC506" i="53"/>
  <c r="AC505" i="53"/>
  <c r="AC504" i="53"/>
  <c r="AC503" i="53"/>
  <c r="AC502" i="53"/>
  <c r="AC501" i="53"/>
  <c r="AC500" i="53"/>
  <c r="AC499" i="53"/>
  <c r="AC498" i="53"/>
  <c r="AC497" i="53"/>
  <c r="AC496" i="53"/>
  <c r="AC495" i="53"/>
  <c r="AC494" i="53"/>
  <c r="AC493" i="53"/>
  <c r="AC492" i="53"/>
  <c r="AC491" i="53"/>
  <c r="AC490" i="53"/>
  <c r="AC489" i="53"/>
  <c r="AC488" i="53"/>
  <c r="AC487" i="53"/>
  <c r="AC486" i="53"/>
  <c r="AC485" i="53"/>
  <c r="AC484" i="53"/>
  <c r="AC483" i="53"/>
  <c r="AC482" i="53"/>
  <c r="AC481" i="53"/>
  <c r="AC480" i="53"/>
  <c r="AC479" i="53"/>
  <c r="AC478" i="53"/>
  <c r="AC477" i="53"/>
  <c r="AC476" i="53"/>
  <c r="AC475" i="53"/>
  <c r="AC474" i="53"/>
  <c r="O516" i="53" l="1"/>
  <c r="O537" i="53"/>
  <c r="O564" i="53"/>
  <c r="O581" i="53"/>
  <c r="O498" i="53"/>
  <c r="C375" i="34" s="1"/>
  <c r="O514" i="53"/>
  <c r="O484" i="53"/>
  <c r="O597" i="53"/>
  <c r="O636" i="53"/>
  <c r="O661" i="53"/>
  <c r="O666" i="53"/>
  <c r="O674" i="53"/>
  <c r="O677" i="53"/>
  <c r="O682" i="53"/>
  <c r="O685" i="53"/>
  <c r="O690" i="53"/>
  <c r="O609" i="53"/>
  <c r="O610" i="53"/>
  <c r="O613" i="53"/>
  <c r="O617" i="53"/>
  <c r="O620" i="53"/>
  <c r="O628" i="53"/>
  <c r="O618" i="53"/>
  <c r="O621" i="53"/>
  <c r="O629" i="53"/>
  <c r="O675" i="53"/>
  <c r="O683" i="53"/>
  <c r="O691" i="53"/>
  <c r="O476" i="53"/>
  <c r="O523" i="53"/>
  <c r="O492" i="53"/>
  <c r="O500" i="53"/>
  <c r="O508" i="53"/>
  <c r="O566" i="53"/>
  <c r="O600" i="53"/>
  <c r="O604" i="53"/>
  <c r="O605" i="53"/>
  <c r="O608" i="53"/>
  <c r="O616" i="53"/>
  <c r="O657" i="53"/>
  <c r="O660" i="53"/>
  <c r="O665" i="53"/>
  <c r="O668" i="53"/>
  <c r="O588" i="53"/>
  <c r="O497" i="53"/>
  <c r="O505" i="53"/>
  <c r="O540" i="53"/>
  <c r="O582" i="53"/>
  <c r="O583" i="53"/>
  <c r="O590" i="53"/>
  <c r="O591" i="53"/>
  <c r="O645" i="53"/>
  <c r="O648" i="53"/>
  <c r="O652" i="53"/>
  <c r="O656" i="53"/>
  <c r="O676" i="53"/>
  <c r="O684" i="53"/>
  <c r="O515" i="53"/>
  <c r="O478" i="53"/>
  <c r="O480" i="53"/>
  <c r="O487" i="53"/>
  <c r="O488" i="53"/>
  <c r="O496" i="53"/>
  <c r="O607" i="53"/>
  <c r="O630" i="53"/>
  <c r="O639" i="53"/>
  <c r="O644" i="53"/>
  <c r="O647" i="53"/>
  <c r="O655" i="53"/>
  <c r="O531" i="53"/>
  <c r="C468" i="34"/>
  <c r="E468" i="34" s="1"/>
  <c r="T468" i="34" s="1"/>
  <c r="O521" i="53"/>
  <c r="O547" i="53"/>
  <c r="O563" i="53"/>
  <c r="O638" i="53"/>
  <c r="O525" i="53"/>
  <c r="O533" i="53"/>
  <c r="O545" i="53"/>
  <c r="O549" i="53"/>
  <c r="O565" i="53"/>
  <c r="O573" i="53"/>
  <c r="O646" i="53"/>
  <c r="O546" i="53"/>
  <c r="O554" i="53"/>
  <c r="O556" i="53"/>
  <c r="O589" i="53"/>
  <c r="O627" i="53"/>
  <c r="O481" i="53"/>
  <c r="O483" i="53"/>
  <c r="O567" i="53"/>
  <c r="O584" i="53"/>
  <c r="O479" i="53"/>
  <c r="O489" i="53"/>
  <c r="O491" i="53"/>
  <c r="O506" i="53"/>
  <c r="O507" i="53"/>
  <c r="O541" i="53"/>
  <c r="O542" i="53"/>
  <c r="O555" i="53"/>
  <c r="O574" i="53"/>
  <c r="O575" i="53"/>
  <c r="O592" i="53"/>
  <c r="O596" i="53"/>
  <c r="O601" i="53"/>
  <c r="O602" i="53"/>
  <c r="O619" i="53"/>
  <c r="O631" i="53"/>
  <c r="O637" i="53"/>
  <c r="O640" i="53"/>
  <c r="O649" i="53"/>
  <c r="O658" i="53"/>
  <c r="O667" i="53"/>
  <c r="O522" i="53"/>
  <c r="O530" i="53"/>
  <c r="O571" i="53"/>
  <c r="O612" i="53"/>
  <c r="O653" i="53"/>
  <c r="O495" i="53"/>
  <c r="O553" i="53"/>
  <c r="O562" i="53"/>
  <c r="O485" i="53"/>
  <c r="O494" i="53"/>
  <c r="O503" i="53"/>
  <c r="O504" i="53"/>
  <c r="O513" i="53"/>
  <c r="O524" i="53"/>
  <c r="O532" i="53"/>
  <c r="O538" i="53"/>
  <c r="O552" i="53"/>
  <c r="O561" i="53"/>
  <c r="O570" i="53"/>
  <c r="O579" i="53"/>
  <c r="O598" i="53"/>
  <c r="O599" i="53"/>
  <c r="O626" i="53"/>
  <c r="O664" i="53"/>
  <c r="O673" i="53"/>
  <c r="O681" i="53"/>
  <c r="O689" i="53"/>
  <c r="O548" i="53"/>
  <c r="O511" i="53"/>
  <c r="O512" i="53"/>
  <c r="O519" i="53"/>
  <c r="O520" i="53"/>
  <c r="O529" i="53"/>
  <c r="O557" i="53"/>
  <c r="O560" i="53"/>
  <c r="O569" i="53"/>
  <c r="O587" i="53"/>
  <c r="O606" i="53"/>
  <c r="O625" i="53"/>
  <c r="O635" i="53"/>
  <c r="O654" i="53"/>
  <c r="O663" i="53"/>
  <c r="O669" i="53"/>
  <c r="O672" i="53"/>
  <c r="O680" i="53"/>
  <c r="O688" i="53"/>
  <c r="O486" i="53"/>
  <c r="O499" i="53"/>
  <c r="O482" i="53"/>
  <c r="O501" i="53"/>
  <c r="O502" i="53"/>
  <c r="O510" i="53"/>
  <c r="O518" i="53"/>
  <c r="O527" i="53"/>
  <c r="O535" i="53"/>
  <c r="O550" i="53"/>
  <c r="O551" i="53"/>
  <c r="O568" i="53"/>
  <c r="O572" i="53"/>
  <c r="O577" i="53"/>
  <c r="O578" i="53"/>
  <c r="O595" i="53"/>
  <c r="O614" i="53"/>
  <c r="O615" i="53"/>
  <c r="O624" i="53"/>
  <c r="O634" i="53"/>
  <c r="O643" i="53"/>
  <c r="O662" i="53"/>
  <c r="O671" i="53"/>
  <c r="O679" i="53"/>
  <c r="O687" i="53"/>
  <c r="O477" i="53"/>
  <c r="O474" i="53"/>
  <c r="O493" i="53"/>
  <c r="O475" i="53"/>
  <c r="O490" i="53"/>
  <c r="O509" i="53"/>
  <c r="O517" i="53"/>
  <c r="O526" i="53"/>
  <c r="O528" i="53"/>
  <c r="O534" i="53"/>
  <c r="O536" i="53"/>
  <c r="O539" i="53"/>
  <c r="O543" i="53"/>
  <c r="O544" i="53"/>
  <c r="O558" i="53"/>
  <c r="O559" i="53"/>
  <c r="O576" i="53"/>
  <c r="O580" i="53"/>
  <c r="O585" i="53"/>
  <c r="O586" i="53"/>
  <c r="O603" i="53"/>
  <c r="O623" i="53"/>
  <c r="O633" i="53"/>
  <c r="O642" i="53"/>
  <c r="O651" i="53"/>
  <c r="O670" i="53"/>
  <c r="O686" i="53"/>
  <c r="O593" i="53"/>
  <c r="O594" i="53"/>
  <c r="O611" i="53"/>
  <c r="O622" i="53"/>
  <c r="O632" i="53"/>
  <c r="O641" i="53"/>
  <c r="O650" i="53"/>
  <c r="O659" i="53"/>
  <c r="O678" i="53"/>
  <c r="C120" i="56" l="1"/>
  <c r="C120" i="55"/>
  <c r="C231" i="56"/>
  <c r="C231" i="55"/>
  <c r="C216" i="56"/>
  <c r="C216" i="55"/>
  <c r="C222" i="56"/>
  <c r="C222" i="55"/>
  <c r="C162" i="56"/>
  <c r="C162" i="55"/>
  <c r="C249" i="56"/>
  <c r="U249" i="56" s="1"/>
  <c r="C249" i="55"/>
  <c r="C186" i="56"/>
  <c r="C186" i="55"/>
  <c r="C157" i="56"/>
  <c r="C157" i="55"/>
  <c r="C219" i="56"/>
  <c r="C219" i="55"/>
  <c r="C237" i="56"/>
  <c r="C237" i="55"/>
  <c r="C178" i="56"/>
  <c r="C178" i="55"/>
  <c r="C129" i="56"/>
  <c r="U129" i="56" s="1"/>
  <c r="C129" i="55"/>
  <c r="C131" i="56"/>
  <c r="C131" i="55"/>
  <c r="C191" i="56"/>
  <c r="U191" i="56" s="1"/>
  <c r="C191" i="55"/>
  <c r="E191" i="55" s="1"/>
  <c r="C174" i="56"/>
  <c r="C174" i="55"/>
  <c r="C163" i="56"/>
  <c r="U163" i="56" s="1"/>
  <c r="C163" i="55"/>
  <c r="C235" i="56"/>
  <c r="C235" i="55"/>
  <c r="C149" i="56"/>
  <c r="C149" i="55"/>
  <c r="C188" i="56"/>
  <c r="C188" i="55"/>
  <c r="C243" i="56"/>
  <c r="C243" i="55"/>
  <c r="C236" i="56"/>
  <c r="C236" i="55"/>
  <c r="C121" i="56"/>
  <c r="U121" i="56" s="1"/>
  <c r="C121" i="55"/>
  <c r="C180" i="56"/>
  <c r="C180" i="55"/>
  <c r="C160" i="56"/>
  <c r="U160" i="56" s="1"/>
  <c r="C160" i="55"/>
  <c r="C238" i="56"/>
  <c r="U238" i="56" s="1"/>
  <c r="C238" i="55"/>
  <c r="E238" i="55" s="1"/>
  <c r="C233" i="56"/>
  <c r="U233" i="56" s="1"/>
  <c r="C233" i="55"/>
  <c r="C146" i="56"/>
  <c r="C146" i="55"/>
  <c r="C156" i="56"/>
  <c r="C156" i="55"/>
  <c r="C217" i="56"/>
  <c r="C217" i="55"/>
  <c r="C254" i="56"/>
  <c r="U254" i="56" s="1"/>
  <c r="C254" i="55"/>
  <c r="E254" i="55" s="1"/>
  <c r="C112" i="56"/>
  <c r="C112" i="55"/>
  <c r="C213" i="56"/>
  <c r="C213" i="55"/>
  <c r="C190" i="56"/>
  <c r="C190" i="55"/>
  <c r="C143" i="56"/>
  <c r="C143" i="55"/>
  <c r="C123" i="56"/>
  <c r="C123" i="55"/>
  <c r="C141" i="56"/>
  <c r="C141" i="55"/>
  <c r="C214" i="56"/>
  <c r="C214" i="55"/>
  <c r="C224" i="56"/>
  <c r="C224" i="55"/>
  <c r="C144" i="56"/>
  <c r="C144" i="55"/>
  <c r="C147" i="56"/>
  <c r="U147" i="56" s="1"/>
  <c r="C147" i="55"/>
  <c r="C158" i="56"/>
  <c r="C158" i="55"/>
  <c r="C173" i="56"/>
  <c r="C173" i="55"/>
  <c r="C226" i="56"/>
  <c r="C226" i="55"/>
  <c r="C230" i="56"/>
  <c r="C230" i="55"/>
  <c r="C115" i="56"/>
  <c r="U115" i="56" s="1"/>
  <c r="C115" i="55"/>
  <c r="C201" i="56"/>
  <c r="C201" i="55"/>
  <c r="C509" i="34"/>
  <c r="C250" i="56"/>
  <c r="C250" i="55"/>
  <c r="C116" i="56"/>
  <c r="C116" i="55"/>
  <c r="C215" i="56"/>
  <c r="U215" i="56" s="1"/>
  <c r="C215" i="55"/>
  <c r="C164" i="56"/>
  <c r="C164" i="55"/>
  <c r="C135" i="56"/>
  <c r="C135" i="55"/>
  <c r="C252" i="56"/>
  <c r="C252" i="55"/>
  <c r="C145" i="56"/>
  <c r="C145" i="55"/>
  <c r="C202" i="56"/>
  <c r="C202" i="55"/>
  <c r="C138" i="56"/>
  <c r="C138" i="55"/>
  <c r="C168" i="56"/>
  <c r="C168" i="55"/>
  <c r="C140" i="56"/>
  <c r="C140" i="55"/>
  <c r="C198" i="56"/>
  <c r="C198" i="55"/>
  <c r="C228" i="56"/>
  <c r="C228" i="55"/>
  <c r="C169" i="56"/>
  <c r="U169" i="56" s="1"/>
  <c r="C169" i="55"/>
  <c r="C221" i="56"/>
  <c r="U221" i="56" s="1"/>
  <c r="C221" i="55"/>
  <c r="C133" i="56"/>
  <c r="U133" i="56" s="1"/>
  <c r="C133" i="55"/>
  <c r="C227" i="56"/>
  <c r="C227" i="55"/>
  <c r="C200" i="56"/>
  <c r="C200" i="55"/>
  <c r="C255" i="56"/>
  <c r="C255" i="55"/>
  <c r="R674" i="53"/>
  <c r="B674" i="53" s="1"/>
  <c r="C247" i="56"/>
  <c r="C247" i="55"/>
  <c r="C446" i="34"/>
  <c r="C187" i="56"/>
  <c r="U187" i="56" s="1"/>
  <c r="C187" i="55"/>
  <c r="C251" i="56"/>
  <c r="C251" i="55"/>
  <c r="C242" i="56"/>
  <c r="C242" i="55"/>
  <c r="C113" i="56"/>
  <c r="C113" i="55"/>
  <c r="C155" i="56"/>
  <c r="C155" i="55"/>
  <c r="C185" i="56"/>
  <c r="C185" i="55"/>
  <c r="C193" i="56"/>
  <c r="U193" i="56" s="1"/>
  <c r="C193" i="55"/>
  <c r="C176" i="56"/>
  <c r="U176" i="56" s="1"/>
  <c r="C176" i="55"/>
  <c r="C151" i="56"/>
  <c r="U151" i="56" s="1"/>
  <c r="C151" i="55"/>
  <c r="E151" i="55" s="1"/>
  <c r="C241" i="56"/>
  <c r="C241" i="55"/>
  <c r="C196" i="56"/>
  <c r="U196" i="56" s="1"/>
  <c r="C196" i="55"/>
  <c r="C209" i="56"/>
  <c r="U209" i="56" s="1"/>
  <c r="C209" i="55"/>
  <c r="E209" i="55" s="1"/>
  <c r="C239" i="56"/>
  <c r="C239" i="55"/>
  <c r="C429" i="34"/>
  <c r="C170" i="56"/>
  <c r="C170" i="55"/>
  <c r="C225" i="56"/>
  <c r="C225" i="55"/>
  <c r="C166" i="56"/>
  <c r="C166" i="55"/>
  <c r="C194" i="56"/>
  <c r="C194" i="55"/>
  <c r="C119" i="56"/>
  <c r="C119" i="55"/>
  <c r="C154" i="56"/>
  <c r="U154" i="56" s="1"/>
  <c r="C154" i="55"/>
  <c r="C122" i="56"/>
  <c r="C122" i="55"/>
  <c r="C181" i="56"/>
  <c r="C181" i="55"/>
  <c r="C118" i="56"/>
  <c r="C118" i="55"/>
  <c r="C232" i="56"/>
  <c r="C232" i="55"/>
  <c r="C208" i="56"/>
  <c r="C208" i="55"/>
  <c r="C223" i="56"/>
  <c r="C223" i="55"/>
  <c r="C182" i="56"/>
  <c r="C182" i="55"/>
  <c r="C117" i="56"/>
  <c r="C117" i="55"/>
  <c r="C167" i="56"/>
  <c r="C167" i="55"/>
  <c r="C177" i="56"/>
  <c r="C177" i="55"/>
  <c r="C161" i="56"/>
  <c r="C161" i="55"/>
  <c r="C152" i="56"/>
  <c r="C152" i="55"/>
  <c r="C229" i="56"/>
  <c r="U229" i="56" s="1"/>
  <c r="C229" i="55"/>
  <c r="C234" i="56"/>
  <c r="C234" i="55"/>
  <c r="C204" i="56"/>
  <c r="C204" i="55"/>
  <c r="C210" i="56"/>
  <c r="C210" i="55"/>
  <c r="C132" i="56"/>
  <c r="C132" i="55"/>
  <c r="C165" i="56"/>
  <c r="C165" i="55"/>
  <c r="C246" i="56"/>
  <c r="C246" i="55"/>
  <c r="C148" i="56"/>
  <c r="C148" i="55"/>
  <c r="C220" i="56"/>
  <c r="C220" i="55"/>
  <c r="C207" i="56"/>
  <c r="C207" i="55"/>
  <c r="C127" i="56"/>
  <c r="C127" i="55"/>
  <c r="C244" i="56"/>
  <c r="C244" i="55"/>
  <c r="C184" i="56"/>
  <c r="C184" i="55"/>
  <c r="C136" i="56"/>
  <c r="C136" i="55"/>
  <c r="C253" i="56"/>
  <c r="C253" i="55"/>
  <c r="C137" i="56"/>
  <c r="U137" i="56" s="1"/>
  <c r="C137" i="55"/>
  <c r="C150" i="56"/>
  <c r="C150" i="55"/>
  <c r="C159" i="56"/>
  <c r="C159" i="55"/>
  <c r="C240" i="56"/>
  <c r="U240" i="56" s="1"/>
  <c r="C240" i="55"/>
  <c r="C197" i="56"/>
  <c r="C197" i="55"/>
  <c r="C125" i="56"/>
  <c r="U125" i="56" s="1"/>
  <c r="C125" i="55"/>
  <c r="C179" i="56"/>
  <c r="U179" i="56" s="1"/>
  <c r="C179" i="55"/>
  <c r="C153" i="56"/>
  <c r="C153" i="55"/>
  <c r="C212" i="56"/>
  <c r="C212" i="55"/>
  <c r="C199" i="56"/>
  <c r="U199" i="56" s="1"/>
  <c r="C199" i="55"/>
  <c r="C183" i="56"/>
  <c r="U183" i="56" s="1"/>
  <c r="C183" i="55"/>
  <c r="C128" i="56"/>
  <c r="C128" i="55"/>
  <c r="C245" i="56"/>
  <c r="C245" i="55"/>
  <c r="C175" i="56"/>
  <c r="C175" i="55"/>
  <c r="C130" i="56"/>
  <c r="C130" i="55"/>
  <c r="C195" i="56"/>
  <c r="C195" i="55"/>
  <c r="C142" i="56"/>
  <c r="C142" i="55"/>
  <c r="C192" i="56"/>
  <c r="C192" i="55"/>
  <c r="C124" i="56"/>
  <c r="C124" i="55"/>
  <c r="C171" i="56"/>
  <c r="C171" i="55"/>
  <c r="C139" i="56"/>
  <c r="C139" i="55"/>
  <c r="C203" i="56"/>
  <c r="C203" i="55"/>
  <c r="R498" i="53"/>
  <c r="B498" i="53" s="1"/>
  <c r="B375" i="34" s="1"/>
  <c r="E375" i="34" s="1"/>
  <c r="T375" i="34" s="1"/>
  <c r="C172" i="56"/>
  <c r="C172" i="55"/>
  <c r="C248" i="56"/>
  <c r="C248" i="55"/>
  <c r="C465" i="34"/>
  <c r="C206" i="56"/>
  <c r="U206" i="56" s="1"/>
  <c r="C206" i="55"/>
  <c r="C114" i="56"/>
  <c r="C114" i="55"/>
  <c r="C189" i="56"/>
  <c r="C189" i="55"/>
  <c r="C126" i="56"/>
  <c r="C126" i="55"/>
  <c r="C211" i="56"/>
  <c r="U211" i="56" s="1"/>
  <c r="C211" i="55"/>
  <c r="C205" i="56"/>
  <c r="C205" i="55"/>
  <c r="C218" i="56"/>
  <c r="C218" i="55"/>
  <c r="R516" i="53"/>
  <c r="B516" i="53" s="1"/>
  <c r="C134" i="56"/>
  <c r="C134" i="55"/>
  <c r="R564" i="53"/>
  <c r="B564" i="53" s="1"/>
  <c r="R610" i="53"/>
  <c r="B610" i="53" s="1"/>
  <c r="B465" i="34" s="1"/>
  <c r="C393" i="34"/>
  <c r="C506" i="34"/>
  <c r="R597" i="53"/>
  <c r="B597" i="53" s="1"/>
  <c r="R685" i="53"/>
  <c r="B685" i="53" s="1"/>
  <c r="R484" i="53"/>
  <c r="B484" i="53" s="1"/>
  <c r="C469" i="34"/>
  <c r="R514" i="53"/>
  <c r="B514" i="53" s="1"/>
  <c r="R620" i="53"/>
  <c r="B620" i="53" s="1"/>
  <c r="R677" i="53"/>
  <c r="B677" i="53" s="1"/>
  <c r="R617" i="53"/>
  <c r="B617" i="53" s="1"/>
  <c r="R581" i="53"/>
  <c r="B581" i="53" s="1"/>
  <c r="R613" i="53"/>
  <c r="B613" i="53" s="1"/>
  <c r="R666" i="53"/>
  <c r="B666" i="53" s="1"/>
  <c r="R661" i="53"/>
  <c r="B661" i="53" s="1"/>
  <c r="R537" i="53"/>
  <c r="B537" i="53" s="1"/>
  <c r="R609" i="53"/>
  <c r="B609" i="53" s="1"/>
  <c r="C477" i="34"/>
  <c r="R690" i="53"/>
  <c r="B690" i="53" s="1"/>
  <c r="R682" i="53"/>
  <c r="B682" i="53" s="1"/>
  <c r="C464" i="34"/>
  <c r="R636" i="53"/>
  <c r="B636" i="53" s="1"/>
  <c r="C391" i="34"/>
  <c r="R628" i="53"/>
  <c r="B628" i="53" s="1"/>
  <c r="C452" i="34"/>
  <c r="C498" i="34"/>
  <c r="R691" i="53"/>
  <c r="B691" i="53" s="1"/>
  <c r="C514" i="34"/>
  <c r="R603" i="53"/>
  <c r="B603" i="53" s="1"/>
  <c r="C458" i="34"/>
  <c r="R662" i="53"/>
  <c r="B662" i="53" s="1"/>
  <c r="R672" i="53"/>
  <c r="B672" i="53" s="1"/>
  <c r="C504" i="34"/>
  <c r="R599" i="53"/>
  <c r="B599" i="53" s="1"/>
  <c r="C454" i="34"/>
  <c r="R658" i="53"/>
  <c r="B658" i="53" s="1"/>
  <c r="R593" i="53"/>
  <c r="B593" i="53" s="1"/>
  <c r="R521" i="53"/>
  <c r="B521" i="53" s="1"/>
  <c r="C398" i="34"/>
  <c r="R496" i="53"/>
  <c r="B496" i="53" s="1"/>
  <c r="C373" i="34"/>
  <c r="R648" i="53"/>
  <c r="B648" i="53" s="1"/>
  <c r="C489" i="34"/>
  <c r="R497" i="53"/>
  <c r="B497" i="53" s="1"/>
  <c r="C374" i="34"/>
  <c r="R668" i="53"/>
  <c r="B668" i="53" s="1"/>
  <c r="C500" i="34"/>
  <c r="R600" i="53"/>
  <c r="B600" i="53" s="1"/>
  <c r="C455" i="34"/>
  <c r="R683" i="53"/>
  <c r="B683" i="53" s="1"/>
  <c r="R605" i="53"/>
  <c r="B605" i="53" s="1"/>
  <c r="C460" i="34"/>
  <c r="R543" i="53"/>
  <c r="B543" i="53" s="1"/>
  <c r="R577" i="53"/>
  <c r="B577" i="53" s="1"/>
  <c r="C442" i="34"/>
  <c r="R569" i="53"/>
  <c r="B569" i="53" s="1"/>
  <c r="C434" i="34"/>
  <c r="R524" i="53"/>
  <c r="B524" i="53" s="1"/>
  <c r="C401" i="34"/>
  <c r="R596" i="53"/>
  <c r="B596" i="53" s="1"/>
  <c r="C451" i="34"/>
  <c r="R531" i="53"/>
  <c r="B531" i="53" s="1"/>
  <c r="C408" i="34"/>
  <c r="R604" i="53"/>
  <c r="B604" i="53" s="1"/>
  <c r="C459" i="34"/>
  <c r="R586" i="53"/>
  <c r="B586" i="53" s="1"/>
  <c r="R643" i="53"/>
  <c r="B643" i="53" s="1"/>
  <c r="C484" i="34"/>
  <c r="R502" i="53"/>
  <c r="B502" i="53" s="1"/>
  <c r="C379" i="34"/>
  <c r="R511" i="53"/>
  <c r="B511" i="53" s="1"/>
  <c r="C388" i="34"/>
  <c r="R495" i="53"/>
  <c r="B495" i="53" s="1"/>
  <c r="C372" i="34"/>
  <c r="R649" i="53"/>
  <c r="B649" i="53" s="1"/>
  <c r="C490" i="34"/>
  <c r="R646" i="53"/>
  <c r="B646" i="53" s="1"/>
  <c r="C487" i="34"/>
  <c r="R659" i="53"/>
  <c r="B659" i="53" s="1"/>
  <c r="R686" i="53"/>
  <c r="B686" i="53" s="1"/>
  <c r="R585" i="53"/>
  <c r="B585" i="53" s="1"/>
  <c r="C450" i="34"/>
  <c r="E450" i="34" s="1"/>
  <c r="T450" i="34" s="1"/>
  <c r="R536" i="53"/>
  <c r="B536" i="53" s="1"/>
  <c r="R493" i="53"/>
  <c r="B493" i="53" s="1"/>
  <c r="R634" i="53"/>
  <c r="B634" i="53" s="1"/>
  <c r="C475" i="34"/>
  <c r="R568" i="53"/>
  <c r="B568" i="53" s="1"/>
  <c r="C433" i="34"/>
  <c r="R501" i="53"/>
  <c r="B501" i="53" s="1"/>
  <c r="C378" i="34"/>
  <c r="R663" i="53"/>
  <c r="B663" i="53" s="1"/>
  <c r="R557" i="53"/>
  <c r="B557" i="53" s="1"/>
  <c r="C422" i="34"/>
  <c r="R548" i="53"/>
  <c r="B548" i="53" s="1"/>
  <c r="C413" i="34"/>
  <c r="R579" i="53"/>
  <c r="B579" i="53" s="1"/>
  <c r="C444" i="34"/>
  <c r="R504" i="53"/>
  <c r="B504" i="53" s="1"/>
  <c r="C381" i="34"/>
  <c r="R653" i="53"/>
  <c r="B653" i="53" s="1"/>
  <c r="C494" i="34"/>
  <c r="R640" i="53"/>
  <c r="B640" i="53" s="1"/>
  <c r="C481" i="34"/>
  <c r="R575" i="53"/>
  <c r="B575" i="53" s="1"/>
  <c r="C440" i="34"/>
  <c r="R489" i="53"/>
  <c r="B489" i="53" s="1"/>
  <c r="R573" i="53"/>
  <c r="B573" i="53" s="1"/>
  <c r="C438" i="34"/>
  <c r="R488" i="53"/>
  <c r="B488" i="53" s="1"/>
  <c r="R515" i="53"/>
  <c r="B515" i="53" s="1"/>
  <c r="C392" i="34"/>
  <c r="R645" i="53"/>
  <c r="B645" i="53" s="1"/>
  <c r="C486" i="34"/>
  <c r="R665" i="53"/>
  <c r="B665" i="53" s="1"/>
  <c r="R566" i="53"/>
  <c r="B566" i="53" s="1"/>
  <c r="C431" i="34"/>
  <c r="R675" i="53"/>
  <c r="B675" i="53" s="1"/>
  <c r="C507" i="34"/>
  <c r="R558" i="53"/>
  <c r="B558" i="53" s="1"/>
  <c r="C423" i="34"/>
  <c r="R527" i="53"/>
  <c r="B527" i="53" s="1"/>
  <c r="C404" i="34"/>
  <c r="R509" i="53"/>
  <c r="B509" i="53" s="1"/>
  <c r="C386" i="34"/>
  <c r="R578" i="53"/>
  <c r="B578" i="53" s="1"/>
  <c r="C443" i="34"/>
  <c r="R587" i="53"/>
  <c r="B587" i="53" s="1"/>
  <c r="R626" i="53"/>
  <c r="B626" i="53" s="1"/>
  <c r="R667" i="53"/>
  <c r="B667" i="53" s="1"/>
  <c r="C499" i="34"/>
  <c r="R507" i="53"/>
  <c r="B507" i="53" s="1"/>
  <c r="C384" i="34"/>
  <c r="R546" i="53"/>
  <c r="B546" i="53" s="1"/>
  <c r="C411" i="34"/>
  <c r="R525" i="53"/>
  <c r="B525" i="53" s="1"/>
  <c r="C402" i="34"/>
  <c r="R563" i="53"/>
  <c r="B563" i="53" s="1"/>
  <c r="C428" i="34"/>
  <c r="R630" i="53"/>
  <c r="B630" i="53" s="1"/>
  <c r="C471" i="34"/>
  <c r="R656" i="53"/>
  <c r="B656" i="53" s="1"/>
  <c r="C497" i="34"/>
  <c r="E497" i="34" s="1"/>
  <c r="T497" i="34" s="1"/>
  <c r="R540" i="53"/>
  <c r="B540" i="53" s="1"/>
  <c r="R594" i="53"/>
  <c r="B594" i="53" s="1"/>
  <c r="R490" i="53"/>
  <c r="B490" i="53" s="1"/>
  <c r="R510" i="53"/>
  <c r="B510" i="53" s="1"/>
  <c r="C387" i="34"/>
  <c r="R512" i="53"/>
  <c r="B512" i="53" s="1"/>
  <c r="C389" i="34"/>
  <c r="R506" i="53"/>
  <c r="B506" i="53" s="1"/>
  <c r="C383" i="34"/>
  <c r="R547" i="53"/>
  <c r="B547" i="53" s="1"/>
  <c r="C412" i="34"/>
  <c r="R505" i="53"/>
  <c r="B505" i="53" s="1"/>
  <c r="C382" i="34"/>
  <c r="R475" i="53"/>
  <c r="B475" i="53" s="1"/>
  <c r="C365" i="34"/>
  <c r="R669" i="53"/>
  <c r="B669" i="53" s="1"/>
  <c r="C501" i="34"/>
  <c r="R598" i="53"/>
  <c r="B598" i="53" s="1"/>
  <c r="C453" i="34"/>
  <c r="R491" i="53"/>
  <c r="B491" i="53" s="1"/>
  <c r="R670" i="53"/>
  <c r="B670" i="53" s="1"/>
  <c r="C502" i="34"/>
  <c r="R474" i="53"/>
  <c r="B474" i="53" s="1"/>
  <c r="C364" i="34"/>
  <c r="R654" i="53"/>
  <c r="B654" i="53" s="1"/>
  <c r="C495" i="34"/>
  <c r="R570" i="53"/>
  <c r="B570" i="53" s="1"/>
  <c r="C435" i="34"/>
  <c r="R637" i="53"/>
  <c r="B637" i="53" s="1"/>
  <c r="C478" i="34"/>
  <c r="R565" i="53"/>
  <c r="B565" i="53" s="1"/>
  <c r="C430" i="34"/>
  <c r="R655" i="53"/>
  <c r="B655" i="53" s="1"/>
  <c r="C496" i="34"/>
  <c r="R487" i="53"/>
  <c r="B487" i="53" s="1"/>
  <c r="R591" i="53"/>
  <c r="B591" i="53" s="1"/>
  <c r="R660" i="53"/>
  <c r="B660" i="53" s="1"/>
  <c r="R508" i="53"/>
  <c r="B508" i="53" s="1"/>
  <c r="C385" i="34"/>
  <c r="R629" i="53"/>
  <c r="B629" i="53" s="1"/>
  <c r="C470" i="34"/>
  <c r="R679" i="53"/>
  <c r="B679" i="53" s="1"/>
  <c r="C511" i="34"/>
  <c r="R611" i="53"/>
  <c r="B611" i="53" s="1"/>
  <c r="C466" i="34"/>
  <c r="R544" i="53"/>
  <c r="B544" i="53" s="1"/>
  <c r="R671" i="53"/>
  <c r="B671" i="53" s="1"/>
  <c r="C503" i="34"/>
  <c r="R518" i="53"/>
  <c r="B518" i="53" s="1"/>
  <c r="C395" i="34"/>
  <c r="R680" i="53"/>
  <c r="B680" i="53" s="1"/>
  <c r="C512" i="34"/>
  <c r="R519" i="53"/>
  <c r="B519" i="53" s="1"/>
  <c r="C396" i="34"/>
  <c r="R532" i="53"/>
  <c r="B532" i="53" s="1"/>
  <c r="C409" i="34"/>
  <c r="R553" i="53"/>
  <c r="B553" i="53" s="1"/>
  <c r="C418" i="34"/>
  <c r="R601" i="53"/>
  <c r="B601" i="53" s="1"/>
  <c r="C456" i="34"/>
  <c r="R481" i="53"/>
  <c r="B481" i="53" s="1"/>
  <c r="R652" i="53"/>
  <c r="B652" i="53" s="1"/>
  <c r="C493" i="34"/>
  <c r="R641" i="53"/>
  <c r="B641" i="53" s="1"/>
  <c r="C482" i="34"/>
  <c r="R651" i="53"/>
  <c r="B651" i="53" s="1"/>
  <c r="C492" i="34"/>
  <c r="R576" i="53"/>
  <c r="B576" i="53" s="1"/>
  <c r="C441" i="34"/>
  <c r="R528" i="53"/>
  <c r="B528" i="53" s="1"/>
  <c r="C405" i="34"/>
  <c r="R477" i="53"/>
  <c r="B477" i="53" s="1"/>
  <c r="C367" i="34"/>
  <c r="R615" i="53"/>
  <c r="B615" i="53" s="1"/>
  <c r="R550" i="53"/>
  <c r="B550" i="53" s="1"/>
  <c r="C415" i="34"/>
  <c r="R499" i="53"/>
  <c r="B499" i="53" s="1"/>
  <c r="C376" i="34"/>
  <c r="R635" i="53"/>
  <c r="B635" i="53" s="1"/>
  <c r="C476" i="34"/>
  <c r="R681" i="53"/>
  <c r="B681" i="53" s="1"/>
  <c r="C513" i="34"/>
  <c r="E513" i="34" s="1"/>
  <c r="T513" i="34" s="1"/>
  <c r="R561" i="53"/>
  <c r="B561" i="53" s="1"/>
  <c r="C426" i="34"/>
  <c r="R494" i="53"/>
  <c r="B494" i="53" s="1"/>
  <c r="C371" i="34"/>
  <c r="R571" i="53"/>
  <c r="B571" i="53" s="1"/>
  <c r="C436" i="34"/>
  <c r="R631" i="53"/>
  <c r="B631" i="53" s="1"/>
  <c r="C472" i="34"/>
  <c r="R555" i="53"/>
  <c r="B555" i="53" s="1"/>
  <c r="C420" i="34"/>
  <c r="R584" i="53"/>
  <c r="B584" i="53" s="1"/>
  <c r="C449" i="34"/>
  <c r="R589" i="53"/>
  <c r="B589" i="53" s="1"/>
  <c r="R549" i="53"/>
  <c r="B549" i="53" s="1"/>
  <c r="C414" i="34"/>
  <c r="R647" i="53"/>
  <c r="B647" i="53" s="1"/>
  <c r="C488" i="34"/>
  <c r="R480" i="53"/>
  <c r="B480" i="53" s="1"/>
  <c r="C370" i="34"/>
  <c r="E370" i="34" s="1"/>
  <c r="T370" i="34" s="1"/>
  <c r="R590" i="53"/>
  <c r="B590" i="53" s="1"/>
  <c r="R657" i="53"/>
  <c r="B657" i="53" s="1"/>
  <c r="R500" i="53"/>
  <c r="B500" i="53" s="1"/>
  <c r="C377" i="34"/>
  <c r="R523" i="53"/>
  <c r="B523" i="53" s="1"/>
  <c r="C400" i="34"/>
  <c r="R621" i="53"/>
  <c r="B621" i="53" s="1"/>
  <c r="R633" i="53"/>
  <c r="B633" i="53" s="1"/>
  <c r="C474" i="34"/>
  <c r="R517" i="53"/>
  <c r="B517" i="53" s="1"/>
  <c r="C394" i="34"/>
  <c r="R623" i="53"/>
  <c r="B623" i="53" s="1"/>
  <c r="R607" i="53"/>
  <c r="B607" i="53" s="1"/>
  <c r="C462" i="34"/>
  <c r="R588" i="53"/>
  <c r="B588" i="53" s="1"/>
  <c r="R678" i="53"/>
  <c r="B678" i="53" s="1"/>
  <c r="C510" i="34"/>
  <c r="R539" i="53"/>
  <c r="B539" i="53" s="1"/>
  <c r="R572" i="53"/>
  <c r="B572" i="53" s="1"/>
  <c r="C437" i="34"/>
  <c r="R560" i="53"/>
  <c r="B560" i="53" s="1"/>
  <c r="C425" i="34"/>
  <c r="R513" i="53"/>
  <c r="B513" i="53" s="1"/>
  <c r="C390" i="34"/>
  <c r="R592" i="53"/>
  <c r="B592" i="53" s="1"/>
  <c r="R650" i="53"/>
  <c r="B650" i="53" s="1"/>
  <c r="C491" i="34"/>
  <c r="R580" i="53"/>
  <c r="B580" i="53" s="1"/>
  <c r="C445" i="34"/>
  <c r="R534" i="53"/>
  <c r="B534" i="53" s="1"/>
  <c r="R624" i="53"/>
  <c r="B624" i="53" s="1"/>
  <c r="R551" i="53"/>
  <c r="B551" i="53" s="1"/>
  <c r="C416" i="34"/>
  <c r="R482" i="53"/>
  <c r="B482" i="53" s="1"/>
  <c r="R689" i="53"/>
  <c r="B689" i="53" s="1"/>
  <c r="R503" i="53"/>
  <c r="B503" i="53" s="1"/>
  <c r="C380" i="34"/>
  <c r="R612" i="53"/>
  <c r="B612" i="53" s="1"/>
  <c r="C467" i="34"/>
  <c r="R574" i="53"/>
  <c r="B574" i="53" s="1"/>
  <c r="C439" i="34"/>
  <c r="R479" i="53"/>
  <c r="B479" i="53" s="1"/>
  <c r="C369" i="34"/>
  <c r="R627" i="53"/>
  <c r="B627" i="53" s="1"/>
  <c r="R632" i="53"/>
  <c r="B632" i="53" s="1"/>
  <c r="C473" i="34"/>
  <c r="R642" i="53"/>
  <c r="B642" i="53" s="1"/>
  <c r="C483" i="34"/>
  <c r="R559" i="53"/>
  <c r="B559" i="53" s="1"/>
  <c r="C424" i="34"/>
  <c r="R526" i="53"/>
  <c r="B526" i="53" s="1"/>
  <c r="C403" i="34"/>
  <c r="R687" i="53"/>
  <c r="B687" i="53" s="1"/>
  <c r="R614" i="53"/>
  <c r="B614" i="53" s="1"/>
  <c r="R535" i="53"/>
  <c r="B535" i="53" s="1"/>
  <c r="R486" i="53"/>
  <c r="B486" i="53" s="1"/>
  <c r="R625" i="53"/>
  <c r="B625" i="53" s="1"/>
  <c r="R529" i="53"/>
  <c r="B529" i="53" s="1"/>
  <c r="C406" i="34"/>
  <c r="R673" i="53"/>
  <c r="B673" i="53" s="1"/>
  <c r="C505" i="34"/>
  <c r="R552" i="53"/>
  <c r="B552" i="53" s="1"/>
  <c r="C417" i="34"/>
  <c r="R485" i="53"/>
  <c r="B485" i="53" s="1"/>
  <c r="R530" i="53"/>
  <c r="B530" i="53" s="1"/>
  <c r="C407" i="34"/>
  <c r="R619" i="53"/>
  <c r="B619" i="53" s="1"/>
  <c r="R542" i="53"/>
  <c r="B542" i="53" s="1"/>
  <c r="R567" i="53"/>
  <c r="B567" i="53" s="1"/>
  <c r="C432" i="34"/>
  <c r="R556" i="53"/>
  <c r="B556" i="53" s="1"/>
  <c r="C421" i="34"/>
  <c r="R545" i="53"/>
  <c r="B545" i="53" s="1"/>
  <c r="R644" i="53"/>
  <c r="B644" i="53" s="1"/>
  <c r="C485" i="34"/>
  <c r="R478" i="53"/>
  <c r="B478" i="53" s="1"/>
  <c r="C368" i="34"/>
  <c r="R684" i="53"/>
  <c r="B684" i="53" s="1"/>
  <c r="R583" i="53"/>
  <c r="B583" i="53" s="1"/>
  <c r="C448" i="34"/>
  <c r="R616" i="53"/>
  <c r="B616" i="53" s="1"/>
  <c r="R492" i="53"/>
  <c r="B492" i="53" s="1"/>
  <c r="R618" i="53"/>
  <c r="B618" i="53" s="1"/>
  <c r="R622" i="53"/>
  <c r="B622" i="53" s="1"/>
  <c r="R595" i="53"/>
  <c r="B595" i="53" s="1"/>
  <c r="R688" i="53"/>
  <c r="B688" i="53" s="1"/>
  <c r="R606" i="53"/>
  <c r="B606" i="53" s="1"/>
  <c r="C461" i="34"/>
  <c r="R520" i="53"/>
  <c r="B520" i="53" s="1"/>
  <c r="C397" i="34"/>
  <c r="R664" i="53"/>
  <c r="B664" i="53" s="1"/>
  <c r="R538" i="53"/>
  <c r="B538" i="53" s="1"/>
  <c r="R562" i="53"/>
  <c r="B562" i="53" s="1"/>
  <c r="C427" i="34"/>
  <c r="R522" i="53"/>
  <c r="B522" i="53" s="1"/>
  <c r="C399" i="34"/>
  <c r="R602" i="53"/>
  <c r="B602" i="53" s="1"/>
  <c r="C457" i="34"/>
  <c r="R541" i="53"/>
  <c r="B541" i="53" s="1"/>
  <c r="R483" i="53"/>
  <c r="B483" i="53" s="1"/>
  <c r="R554" i="53"/>
  <c r="B554" i="53" s="1"/>
  <c r="C419" i="34"/>
  <c r="R533" i="53"/>
  <c r="B533" i="53" s="1"/>
  <c r="C410" i="34"/>
  <c r="E410" i="34" s="1"/>
  <c r="T410" i="34" s="1"/>
  <c r="R638" i="53"/>
  <c r="B638" i="53" s="1"/>
  <c r="C479" i="34"/>
  <c r="R639" i="53"/>
  <c r="B639" i="53" s="1"/>
  <c r="C480" i="34"/>
  <c r="R676" i="53"/>
  <c r="B676" i="53" s="1"/>
  <c r="C508" i="34"/>
  <c r="R582" i="53"/>
  <c r="B582" i="53" s="1"/>
  <c r="C447" i="34"/>
  <c r="R608" i="53"/>
  <c r="B608" i="53" s="1"/>
  <c r="C463" i="34"/>
  <c r="R476" i="53"/>
  <c r="B476" i="53" s="1"/>
  <c r="C366" i="34"/>
  <c r="AC473" i="53"/>
  <c r="AC472" i="53"/>
  <c r="AC471" i="53"/>
  <c r="AC470" i="53"/>
  <c r="AC469" i="53"/>
  <c r="AC468" i="53"/>
  <c r="AC467" i="53"/>
  <c r="AC466" i="53"/>
  <c r="AC465" i="53"/>
  <c r="AC464" i="53"/>
  <c r="AC463" i="53"/>
  <c r="AC462" i="53"/>
  <c r="AC461" i="53"/>
  <c r="AC460" i="53"/>
  <c r="AC459" i="53"/>
  <c r="AC458" i="53"/>
  <c r="AC457" i="53"/>
  <c r="AC456" i="53"/>
  <c r="AC455" i="53"/>
  <c r="AC454" i="53"/>
  <c r="AC453" i="53"/>
  <c r="AC452" i="53"/>
  <c r="AC451" i="53"/>
  <c r="AC450" i="53"/>
  <c r="AC449" i="53"/>
  <c r="AC448" i="53"/>
  <c r="AC447" i="53"/>
  <c r="AC446" i="53"/>
  <c r="AC445" i="53"/>
  <c r="AC444" i="53"/>
  <c r="AC443" i="53"/>
  <c r="AC442" i="53"/>
  <c r="AC441" i="53"/>
  <c r="AC440" i="53"/>
  <c r="AC439" i="53"/>
  <c r="AC438" i="53"/>
  <c r="AC437" i="53"/>
  <c r="AC436" i="53"/>
  <c r="AC435" i="53"/>
  <c r="AC434" i="53"/>
  <c r="AC433" i="53"/>
  <c r="AC432" i="53"/>
  <c r="AC431" i="53"/>
  <c r="AC430" i="53"/>
  <c r="AC429" i="53"/>
  <c r="AC428" i="53"/>
  <c r="AC427" i="53"/>
  <c r="AC426" i="53"/>
  <c r="AC425" i="53"/>
  <c r="AC424" i="53"/>
  <c r="AC423" i="53"/>
  <c r="AC422" i="53"/>
  <c r="AC421" i="53"/>
  <c r="AC420" i="53"/>
  <c r="AC419" i="53"/>
  <c r="AC418" i="53"/>
  <c r="AC417" i="53"/>
  <c r="AC416" i="53"/>
  <c r="AC415" i="53"/>
  <c r="AC414" i="53"/>
  <c r="AC413" i="53"/>
  <c r="AC412" i="53"/>
  <c r="AC411" i="53"/>
  <c r="AC410" i="53"/>
  <c r="AC409" i="53"/>
  <c r="AC408" i="53"/>
  <c r="AC407" i="53"/>
  <c r="AC406" i="53"/>
  <c r="AC405" i="53"/>
  <c r="AC404" i="53"/>
  <c r="AC403" i="53"/>
  <c r="AC402" i="53"/>
  <c r="AC401" i="53"/>
  <c r="AC400" i="53"/>
  <c r="AC399" i="53"/>
  <c r="AC398" i="53"/>
  <c r="AC397" i="53"/>
  <c r="AC396" i="53"/>
  <c r="AC395" i="53"/>
  <c r="AC394" i="53"/>
  <c r="AC393" i="53"/>
  <c r="AC392" i="53"/>
  <c r="AC391" i="53"/>
  <c r="AC390" i="53"/>
  <c r="AC389" i="53"/>
  <c r="AC388" i="53"/>
  <c r="AC387" i="53"/>
  <c r="AC386" i="53"/>
  <c r="AC385" i="53"/>
  <c r="AC384" i="53"/>
  <c r="AC383" i="53"/>
  <c r="AC382" i="53"/>
  <c r="AC381" i="53"/>
  <c r="AC380" i="53"/>
  <c r="AC379" i="53"/>
  <c r="AC378" i="53"/>
  <c r="AC377" i="53"/>
  <c r="AC376" i="53"/>
  <c r="AC375" i="53"/>
  <c r="AC374" i="53"/>
  <c r="AC373" i="53"/>
  <c r="AC372" i="53"/>
  <c r="AC371" i="53"/>
  <c r="AC370" i="53"/>
  <c r="AC369" i="53"/>
  <c r="AC368" i="53"/>
  <c r="AC367" i="53"/>
  <c r="AC366" i="53"/>
  <c r="AC365" i="53"/>
  <c r="AC364" i="53"/>
  <c r="AC363" i="53"/>
  <c r="AC362" i="53"/>
  <c r="AC361" i="53"/>
  <c r="AC360" i="53"/>
  <c r="AC359" i="53"/>
  <c r="AC358" i="53"/>
  <c r="AC357" i="53"/>
  <c r="AC356" i="53"/>
  <c r="AC355" i="53"/>
  <c r="AC354" i="53"/>
  <c r="AC353" i="53"/>
  <c r="AC352" i="53"/>
  <c r="AC351" i="53"/>
  <c r="AC350" i="53"/>
  <c r="AC349" i="53"/>
  <c r="AC348" i="53"/>
  <c r="AC347" i="53"/>
  <c r="AC346" i="53"/>
  <c r="AC345" i="53"/>
  <c r="AC344" i="53"/>
  <c r="AC343" i="53"/>
  <c r="AC342" i="53"/>
  <c r="AC341" i="53"/>
  <c r="AC340" i="53"/>
  <c r="AC339" i="53"/>
  <c r="AC338" i="53"/>
  <c r="AC337" i="53"/>
  <c r="AC336" i="53"/>
  <c r="AC335" i="53"/>
  <c r="AC334" i="53"/>
  <c r="AC333" i="53"/>
  <c r="AC332" i="53"/>
  <c r="AC331" i="53"/>
  <c r="AC330" i="53"/>
  <c r="AC329" i="53"/>
  <c r="AC328" i="53"/>
  <c r="AC327" i="53"/>
  <c r="AC326" i="53"/>
  <c r="AC325" i="53"/>
  <c r="AC324" i="53"/>
  <c r="AC323" i="53"/>
  <c r="AC322" i="53"/>
  <c r="AC321" i="53"/>
  <c r="AC320" i="53"/>
  <c r="AC319" i="53"/>
  <c r="AC318" i="53"/>
  <c r="AC317" i="53"/>
  <c r="AC316" i="53"/>
  <c r="AC315" i="53"/>
  <c r="AC314" i="53"/>
  <c r="AC313" i="53"/>
  <c r="AC312" i="53"/>
  <c r="AC311" i="53"/>
  <c r="AC310" i="53"/>
  <c r="AC309" i="53"/>
  <c r="AC308" i="53"/>
  <c r="AC307" i="53"/>
  <c r="AC306" i="53"/>
  <c r="AC305" i="53"/>
  <c r="AC304" i="53"/>
  <c r="AC303" i="53"/>
  <c r="AC302" i="53"/>
  <c r="AC301" i="53"/>
  <c r="AC300" i="53"/>
  <c r="AC299" i="53"/>
  <c r="AC298" i="53"/>
  <c r="AC297" i="53"/>
  <c r="AC296" i="53"/>
  <c r="AC295" i="53"/>
  <c r="AC294" i="53"/>
  <c r="AC293" i="53"/>
  <c r="AC292" i="53"/>
  <c r="AC291" i="53"/>
  <c r="AC290" i="53"/>
  <c r="AC289" i="53"/>
  <c r="AC288" i="53"/>
  <c r="AC287" i="53"/>
  <c r="AC286" i="53"/>
  <c r="AC285" i="53"/>
  <c r="AC284" i="53"/>
  <c r="AC283" i="53"/>
  <c r="AC282" i="53"/>
  <c r="AC281" i="53"/>
  <c r="AC280" i="53"/>
  <c r="AC279" i="53"/>
  <c r="AC278" i="53"/>
  <c r="AC277" i="53"/>
  <c r="AC276" i="53"/>
  <c r="AC275" i="53"/>
  <c r="AC274" i="53"/>
  <c r="AC273" i="53"/>
  <c r="AC272" i="53"/>
  <c r="AC271" i="53"/>
  <c r="AC270" i="53"/>
  <c r="AC269" i="53"/>
  <c r="AC268" i="53"/>
  <c r="AC267" i="53"/>
  <c r="AC266" i="53"/>
  <c r="AC265" i="53"/>
  <c r="AC264" i="53"/>
  <c r="AC263" i="53"/>
  <c r="AC262" i="53"/>
  <c r="AC261" i="53"/>
  <c r="AC260" i="53"/>
  <c r="AC259" i="53"/>
  <c r="AC258" i="53"/>
  <c r="AC257" i="53"/>
  <c r="AC256" i="53"/>
  <c r="AC255" i="53"/>
  <c r="AC254" i="53"/>
  <c r="AC253" i="53"/>
  <c r="AC252" i="53"/>
  <c r="AC251" i="53"/>
  <c r="AC250" i="53"/>
  <c r="AC249" i="53"/>
  <c r="AC248" i="53"/>
  <c r="AC247" i="53"/>
  <c r="AC246" i="53"/>
  <c r="AC245" i="53"/>
  <c r="AC244" i="53"/>
  <c r="AC243" i="53"/>
  <c r="AC242" i="53"/>
  <c r="AC241" i="53"/>
  <c r="AC240" i="53"/>
  <c r="AC239" i="53"/>
  <c r="AC238" i="53"/>
  <c r="AC237" i="53"/>
  <c r="AC236" i="53"/>
  <c r="AC235" i="53"/>
  <c r="AC234" i="53"/>
  <c r="AC233" i="53"/>
  <c r="AC232" i="53"/>
  <c r="AC231" i="53"/>
  <c r="AC230" i="53"/>
  <c r="AC229" i="53"/>
  <c r="AC228" i="53"/>
  <c r="AC227" i="53"/>
  <c r="AC226" i="53"/>
  <c r="AC225" i="53"/>
  <c r="AC224" i="53"/>
  <c r="AC223" i="53"/>
  <c r="AC222" i="53"/>
  <c r="AC221" i="53"/>
  <c r="AC220" i="53"/>
  <c r="AC219" i="53"/>
  <c r="AC218" i="53"/>
  <c r="AC217" i="53"/>
  <c r="AC216" i="53"/>
  <c r="AC215" i="53"/>
  <c r="AC214" i="53"/>
  <c r="AC213" i="53"/>
  <c r="AC212" i="53"/>
  <c r="AC211" i="53"/>
  <c r="AC210" i="53"/>
  <c r="AC209" i="53"/>
  <c r="AC208" i="53"/>
  <c r="AC207" i="53"/>
  <c r="AC206" i="53"/>
  <c r="AC205" i="53"/>
  <c r="AC204" i="53"/>
  <c r="AC203" i="53"/>
  <c r="AC202" i="53"/>
  <c r="AC201" i="53"/>
  <c r="AC200" i="53"/>
  <c r="AC199" i="53"/>
  <c r="AC198" i="53"/>
  <c r="AC197" i="53"/>
  <c r="AC196" i="53"/>
  <c r="AC195" i="53"/>
  <c r="AC194" i="53"/>
  <c r="AC193" i="53"/>
  <c r="AC192" i="53"/>
  <c r="AC191" i="53"/>
  <c r="AC190" i="53"/>
  <c r="AC189" i="53"/>
  <c r="AC188" i="53"/>
  <c r="AC187" i="53"/>
  <c r="AC186" i="53"/>
  <c r="AC185" i="53"/>
  <c r="AC184" i="53"/>
  <c r="AC183" i="53"/>
  <c r="AC182" i="53"/>
  <c r="AC181" i="53"/>
  <c r="AC180" i="53"/>
  <c r="AC179" i="53"/>
  <c r="AC178" i="53"/>
  <c r="AC177" i="53"/>
  <c r="AC176" i="53"/>
  <c r="AC175" i="53"/>
  <c r="AC174" i="53"/>
  <c r="AC173" i="53"/>
  <c r="AC172" i="53"/>
  <c r="AC171" i="53"/>
  <c r="AC170" i="53"/>
  <c r="AC169" i="53"/>
  <c r="AC168" i="53"/>
  <c r="AC167" i="53"/>
  <c r="AC166" i="53"/>
  <c r="AC165" i="53"/>
  <c r="AC164" i="53"/>
  <c r="AC163" i="53"/>
  <c r="AC162" i="53"/>
  <c r="AC161" i="53"/>
  <c r="AC160" i="53"/>
  <c r="AC159" i="53"/>
  <c r="AC158" i="53"/>
  <c r="AC157" i="53"/>
  <c r="AC156" i="53"/>
  <c r="AC155" i="53"/>
  <c r="AC154" i="53"/>
  <c r="AC153" i="53"/>
  <c r="AC152" i="53"/>
  <c r="AC151" i="53"/>
  <c r="AC150" i="53"/>
  <c r="AC149" i="53"/>
  <c r="AC148" i="53"/>
  <c r="AC147" i="53"/>
  <c r="AC146" i="53"/>
  <c r="AC145" i="53"/>
  <c r="AC144" i="53"/>
  <c r="AC143" i="53"/>
  <c r="AC142" i="53"/>
  <c r="AC141" i="53"/>
  <c r="AC140" i="53"/>
  <c r="AC139" i="53"/>
  <c r="AC138" i="53"/>
  <c r="AC137" i="53"/>
  <c r="AC136" i="53"/>
  <c r="AC135" i="53"/>
  <c r="AC134" i="53"/>
  <c r="AC133" i="53"/>
  <c r="AC132" i="53"/>
  <c r="AC131" i="53"/>
  <c r="AC130" i="53"/>
  <c r="AC129" i="53"/>
  <c r="AC128" i="53"/>
  <c r="AC127" i="53"/>
  <c r="AC126" i="53"/>
  <c r="AC125" i="53"/>
  <c r="AC124" i="53"/>
  <c r="AC123" i="53"/>
  <c r="AC122" i="53"/>
  <c r="AC121" i="53"/>
  <c r="AC120" i="53"/>
  <c r="AC119" i="53"/>
  <c r="AC118" i="53"/>
  <c r="AC117" i="53"/>
  <c r="AC116" i="53"/>
  <c r="AC115" i="53"/>
  <c r="AC114" i="53"/>
  <c r="AC113" i="53"/>
  <c r="AC112" i="53"/>
  <c r="AC111" i="53"/>
  <c r="AC110" i="53"/>
  <c r="AC109" i="53"/>
  <c r="AC108" i="53"/>
  <c r="AC107" i="53"/>
  <c r="AC106" i="53"/>
  <c r="AC105" i="53"/>
  <c r="AC104" i="53"/>
  <c r="AC103" i="53"/>
  <c r="AC102" i="53"/>
  <c r="AC101" i="53"/>
  <c r="AC100" i="53"/>
  <c r="AC99" i="53"/>
  <c r="AC98" i="53"/>
  <c r="AC97" i="53"/>
  <c r="AC96" i="53"/>
  <c r="AC95" i="53"/>
  <c r="AC94" i="53"/>
  <c r="AC93" i="53"/>
  <c r="AC92" i="53"/>
  <c r="AC91" i="53"/>
  <c r="AC90" i="53"/>
  <c r="AC89" i="53"/>
  <c r="AC88" i="53"/>
  <c r="AC87" i="53"/>
  <c r="AC86" i="53"/>
  <c r="AC85" i="53"/>
  <c r="AC84" i="53"/>
  <c r="AC83" i="53"/>
  <c r="AC82" i="53"/>
  <c r="AC81" i="53"/>
  <c r="AC80" i="53"/>
  <c r="AC79" i="53"/>
  <c r="AC78" i="53"/>
  <c r="AC77" i="53"/>
  <c r="AC76" i="53"/>
  <c r="AC75" i="53"/>
  <c r="AC74" i="53"/>
  <c r="AC73" i="53"/>
  <c r="AC72" i="53"/>
  <c r="AC71" i="53"/>
  <c r="AC70" i="53"/>
  <c r="AC69" i="53"/>
  <c r="AC68" i="53"/>
  <c r="AC67" i="53"/>
  <c r="AC66" i="53"/>
  <c r="AC65" i="53"/>
  <c r="AC64" i="53"/>
  <c r="AC63" i="53"/>
  <c r="AC62" i="53"/>
  <c r="AC61" i="53"/>
  <c r="AC60" i="53"/>
  <c r="AC59" i="53"/>
  <c r="AC58" i="53"/>
  <c r="AC57" i="53"/>
  <c r="AC56" i="53"/>
  <c r="AC55" i="53"/>
  <c r="AC54" i="53"/>
  <c r="AC53" i="53"/>
  <c r="AC52" i="53"/>
  <c r="AC51" i="53"/>
  <c r="AC50" i="53"/>
  <c r="AC49" i="53"/>
  <c r="AC48" i="53"/>
  <c r="AC47" i="53"/>
  <c r="AC46" i="53"/>
  <c r="AC45" i="53"/>
  <c r="AC44" i="53"/>
  <c r="AC43" i="53"/>
  <c r="AC42" i="53"/>
  <c r="AC41" i="53"/>
  <c r="AC40" i="53"/>
  <c r="AC39" i="53"/>
  <c r="AC38" i="53"/>
  <c r="AC37" i="53"/>
  <c r="AC36" i="53"/>
  <c r="AC35" i="53"/>
  <c r="AC34" i="53"/>
  <c r="AC33" i="53"/>
  <c r="AC32" i="53"/>
  <c r="AC31" i="53"/>
  <c r="AC30" i="53"/>
  <c r="AC29" i="53"/>
  <c r="AC28" i="53"/>
  <c r="AC27" i="53"/>
  <c r="AC26" i="53"/>
  <c r="AC25" i="53"/>
  <c r="AC24" i="53"/>
  <c r="AC23" i="53"/>
  <c r="AC22" i="53"/>
  <c r="AC21" i="53"/>
  <c r="AC20" i="53"/>
  <c r="AC19" i="53"/>
  <c r="AC18" i="53"/>
  <c r="AC17" i="53"/>
  <c r="AC16" i="53"/>
  <c r="AC15" i="53"/>
  <c r="AC14" i="53"/>
  <c r="AC13" i="53"/>
  <c r="AC12" i="53"/>
  <c r="AC11" i="53"/>
  <c r="AC10" i="53"/>
  <c r="AC9" i="53"/>
  <c r="AC8" i="53"/>
  <c r="AC7" i="53"/>
  <c r="AC6" i="53"/>
  <c r="AC5" i="53"/>
  <c r="AC4" i="53"/>
  <c r="AC3" i="53"/>
  <c r="E465" i="34" l="1"/>
  <c r="T465" i="34" s="1"/>
  <c r="B210" i="56"/>
  <c r="U210" i="56" s="1"/>
  <c r="B210" i="55"/>
  <c r="E210" i="55" s="1"/>
  <c r="B205" i="56"/>
  <c r="U205" i="56" s="1"/>
  <c r="B205" i="55"/>
  <c r="E205" i="55" s="1"/>
  <c r="B187" i="56"/>
  <c r="E187" i="56" s="1"/>
  <c r="B187" i="55"/>
  <c r="E187" i="55" s="1"/>
  <c r="B170" i="56"/>
  <c r="U170" i="56" s="1"/>
  <c r="B170" i="55"/>
  <c r="E170" i="55" s="1"/>
  <c r="Y151" i="56"/>
  <c r="E151" i="56"/>
  <c r="Y221" i="56"/>
  <c r="Y115" i="56"/>
  <c r="Y238" i="56"/>
  <c r="E238" i="56"/>
  <c r="Y191" i="56"/>
  <c r="E191" i="56"/>
  <c r="Y129" i="56"/>
  <c r="B204" i="55"/>
  <c r="E204" i="55" s="1"/>
  <c r="B204" i="56"/>
  <c r="U204" i="56" s="1"/>
  <c r="B220" i="56"/>
  <c r="U220" i="56" s="1"/>
  <c r="B220" i="55"/>
  <c r="E220" i="55" s="1"/>
  <c r="B173" i="56"/>
  <c r="U173" i="56" s="1"/>
  <c r="B173" i="55"/>
  <c r="E173" i="55" s="1"/>
  <c r="B214" i="55"/>
  <c r="E214" i="55" s="1"/>
  <c r="B214" i="56"/>
  <c r="U214" i="56" s="1"/>
  <c r="B208" i="55"/>
  <c r="E208" i="55" s="1"/>
  <c r="B208" i="56"/>
  <c r="U208" i="56" s="1"/>
  <c r="B186" i="55"/>
  <c r="E186" i="55" s="1"/>
  <c r="B186" i="56"/>
  <c r="U186" i="56" s="1"/>
  <c r="B166" i="56"/>
  <c r="U166" i="56" s="1"/>
  <c r="B166" i="55"/>
  <c r="E166" i="55" s="1"/>
  <c r="B215" i="56"/>
  <c r="E215" i="56" s="1"/>
  <c r="B215" i="55"/>
  <c r="E215" i="55" s="1"/>
  <c r="B155" i="56"/>
  <c r="U155" i="56" s="1"/>
  <c r="B155" i="55"/>
  <c r="E155" i="55" s="1"/>
  <c r="B213" i="56"/>
  <c r="U213" i="56" s="1"/>
  <c r="B213" i="55"/>
  <c r="E213" i="55" s="1"/>
  <c r="B254" i="56"/>
  <c r="L254" i="56" s="1"/>
  <c r="B254" i="55"/>
  <c r="B156" i="56"/>
  <c r="U156" i="56" s="1"/>
  <c r="B156" i="55"/>
  <c r="E156" i="55" s="1"/>
  <c r="B182" i="56"/>
  <c r="U182" i="56" s="1"/>
  <c r="B182" i="55"/>
  <c r="E182" i="55" s="1"/>
  <c r="B137" i="56"/>
  <c r="E137" i="56" s="1"/>
  <c r="B137" i="55"/>
  <c r="E137" i="55" s="1"/>
  <c r="B126" i="56"/>
  <c r="U126" i="56" s="1"/>
  <c r="B126" i="55"/>
  <c r="E126" i="55" s="1"/>
  <c r="B237" i="56"/>
  <c r="U237" i="56" s="1"/>
  <c r="B237" i="55"/>
  <c r="E237" i="55" s="1"/>
  <c r="B236" i="56"/>
  <c r="U236" i="56" s="1"/>
  <c r="B236" i="55"/>
  <c r="E236" i="55" s="1"/>
  <c r="B194" i="56"/>
  <c r="U194" i="56" s="1"/>
  <c r="B194" i="55"/>
  <c r="E194" i="55" s="1"/>
  <c r="B153" i="56"/>
  <c r="U153" i="56" s="1"/>
  <c r="B153" i="55"/>
  <c r="E153" i="55" s="1"/>
  <c r="B128" i="56"/>
  <c r="U128" i="56" s="1"/>
  <c r="B128" i="55"/>
  <c r="E128" i="55" s="1"/>
  <c r="B238" i="56"/>
  <c r="L238" i="56" s="1"/>
  <c r="B238" i="55"/>
  <c r="B152" i="56"/>
  <c r="U152" i="56" s="1"/>
  <c r="B152" i="55"/>
  <c r="E152" i="55" s="1"/>
  <c r="B164" i="56"/>
  <c r="U164" i="56" s="1"/>
  <c r="B164" i="55"/>
  <c r="E164" i="55" s="1"/>
  <c r="B227" i="56"/>
  <c r="U227" i="56" s="1"/>
  <c r="B227" i="55"/>
  <c r="E227" i="55" s="1"/>
  <c r="B122" i="56"/>
  <c r="U122" i="56" s="1"/>
  <c r="B122" i="55"/>
  <c r="E122" i="55" s="1"/>
  <c r="B129" i="56"/>
  <c r="E129" i="56" s="1"/>
  <c r="B129" i="55"/>
  <c r="E129" i="55" s="1"/>
  <c r="B200" i="55"/>
  <c r="E200" i="55" s="1"/>
  <c r="B200" i="56"/>
  <c r="U200" i="56" s="1"/>
  <c r="B142" i="56"/>
  <c r="U142" i="56" s="1"/>
  <c r="B142" i="55"/>
  <c r="E142" i="55" s="1"/>
  <c r="B201" i="56"/>
  <c r="U201" i="56" s="1"/>
  <c r="B201" i="55"/>
  <c r="E201" i="55" s="1"/>
  <c r="B115" i="56"/>
  <c r="E115" i="56" s="1"/>
  <c r="B115" i="55"/>
  <c r="E115" i="55" s="1"/>
  <c r="Y211" i="56"/>
  <c r="Y240" i="56"/>
  <c r="Y137" i="56"/>
  <c r="Y154" i="56"/>
  <c r="B247" i="56"/>
  <c r="U247" i="56" s="1"/>
  <c r="B247" i="55"/>
  <c r="E247" i="55" s="1"/>
  <c r="B158" i="56"/>
  <c r="U158" i="56" s="1"/>
  <c r="B158" i="55"/>
  <c r="E158" i="55" s="1"/>
  <c r="B121" i="56"/>
  <c r="E121" i="56" s="1"/>
  <c r="B121" i="55"/>
  <c r="E121" i="55" s="1"/>
  <c r="B232" i="56"/>
  <c r="U232" i="56" s="1"/>
  <c r="B232" i="55"/>
  <c r="E232" i="55" s="1"/>
  <c r="B253" i="55"/>
  <c r="E253" i="55" s="1"/>
  <c r="B253" i="56"/>
  <c r="U253" i="56" s="1"/>
  <c r="B171" i="56"/>
  <c r="U171" i="56" s="1"/>
  <c r="B171" i="55"/>
  <c r="E171" i="55" s="1"/>
  <c r="B124" i="56"/>
  <c r="U124" i="56" s="1"/>
  <c r="B124" i="55"/>
  <c r="E124" i="55" s="1"/>
  <c r="B125" i="56"/>
  <c r="E125" i="56" s="1"/>
  <c r="B125" i="55"/>
  <c r="E125" i="55" s="1"/>
  <c r="B133" i="56"/>
  <c r="E133" i="56" s="1"/>
  <c r="B133" i="55"/>
  <c r="E133" i="55" s="1"/>
  <c r="B120" i="56"/>
  <c r="U120" i="56" s="1"/>
  <c r="B120" i="55"/>
  <c r="E120" i="55" s="1"/>
  <c r="B230" i="55"/>
  <c r="E230" i="55" s="1"/>
  <c r="B230" i="56"/>
  <c r="U230" i="56" s="1"/>
  <c r="B134" i="56"/>
  <c r="U134" i="56" s="1"/>
  <c r="B134" i="55"/>
  <c r="E134" i="55" s="1"/>
  <c r="Y199" i="56"/>
  <c r="B429" i="34"/>
  <c r="E429" i="34" s="1"/>
  <c r="T429" i="34" s="1"/>
  <c r="Y163" i="56"/>
  <c r="Y196" i="56"/>
  <c r="B198" i="56"/>
  <c r="U198" i="56" s="1"/>
  <c r="B198" i="55"/>
  <c r="E198" i="55" s="1"/>
  <c r="B157" i="56"/>
  <c r="U157" i="56" s="1"/>
  <c r="B157" i="55"/>
  <c r="E157" i="55" s="1"/>
  <c r="B177" i="56"/>
  <c r="U177" i="56" s="1"/>
  <c r="B177" i="55"/>
  <c r="E177" i="55" s="1"/>
  <c r="B197" i="56"/>
  <c r="U197" i="56" s="1"/>
  <c r="B197" i="55"/>
  <c r="E197" i="55" s="1"/>
  <c r="B212" i="56"/>
  <c r="U212" i="56" s="1"/>
  <c r="B212" i="55"/>
  <c r="E212" i="55" s="1"/>
  <c r="B181" i="56"/>
  <c r="U181" i="56" s="1"/>
  <c r="B181" i="55"/>
  <c r="E181" i="55" s="1"/>
  <c r="B228" i="56"/>
  <c r="U228" i="56" s="1"/>
  <c r="B228" i="55"/>
  <c r="E228" i="55" s="1"/>
  <c r="Y179" i="56"/>
  <c r="B249" i="55"/>
  <c r="E249" i="55" s="1"/>
  <c r="B249" i="56"/>
  <c r="E249" i="56" s="1"/>
  <c r="B160" i="56"/>
  <c r="E160" i="56" s="1"/>
  <c r="B160" i="55"/>
  <c r="E160" i="55" s="1"/>
  <c r="B140" i="56"/>
  <c r="U140" i="56" s="1"/>
  <c r="B140" i="55"/>
  <c r="E140" i="55" s="1"/>
  <c r="B138" i="56"/>
  <c r="U138" i="56" s="1"/>
  <c r="B138" i="55"/>
  <c r="E138" i="55" s="1"/>
  <c r="B189" i="56"/>
  <c r="U189" i="56" s="1"/>
  <c r="B189" i="55"/>
  <c r="E189" i="55" s="1"/>
  <c r="B246" i="56"/>
  <c r="U246" i="56" s="1"/>
  <c r="B246" i="55"/>
  <c r="E246" i="55" s="1"/>
  <c r="B165" i="56"/>
  <c r="U165" i="56" s="1"/>
  <c r="B165" i="55"/>
  <c r="E165" i="55" s="1"/>
  <c r="B141" i="56"/>
  <c r="U141" i="56" s="1"/>
  <c r="B141" i="55"/>
  <c r="E141" i="55" s="1"/>
  <c r="B190" i="56"/>
  <c r="U190" i="56" s="1"/>
  <c r="B190" i="55"/>
  <c r="E190" i="55" s="1"/>
  <c r="B112" i="56"/>
  <c r="U112" i="56" s="1"/>
  <c r="B112" i="55"/>
  <c r="E112" i="55" s="1"/>
  <c r="B217" i="56"/>
  <c r="U217" i="56" s="1"/>
  <c r="B217" i="55"/>
  <c r="E217" i="55" s="1"/>
  <c r="B223" i="56"/>
  <c r="U223" i="56" s="1"/>
  <c r="B223" i="55"/>
  <c r="E223" i="55" s="1"/>
  <c r="B159" i="56"/>
  <c r="U159" i="56" s="1"/>
  <c r="B159" i="55"/>
  <c r="E159" i="55" s="1"/>
  <c r="B136" i="56"/>
  <c r="U136" i="56" s="1"/>
  <c r="B136" i="55"/>
  <c r="E136" i="55" s="1"/>
  <c r="B252" i="56"/>
  <c r="U252" i="56" s="1"/>
  <c r="B252" i="55"/>
  <c r="E252" i="55" s="1"/>
  <c r="B219" i="56"/>
  <c r="U219" i="56" s="1"/>
  <c r="B219" i="55"/>
  <c r="E219" i="55" s="1"/>
  <c r="B243" i="56"/>
  <c r="U243" i="56" s="1"/>
  <c r="B243" i="55"/>
  <c r="E243" i="55" s="1"/>
  <c r="B169" i="56"/>
  <c r="E169" i="56" s="1"/>
  <c r="B169" i="55"/>
  <c r="E169" i="55" s="1"/>
  <c r="B240" i="56"/>
  <c r="E240" i="56" s="1"/>
  <c r="B240" i="55"/>
  <c r="E240" i="55" s="1"/>
  <c r="B127" i="56"/>
  <c r="U127" i="56" s="1"/>
  <c r="B127" i="55"/>
  <c r="E127" i="55" s="1"/>
  <c r="B172" i="56"/>
  <c r="U172" i="56" s="1"/>
  <c r="B172" i="55"/>
  <c r="E172" i="55" s="1"/>
  <c r="B222" i="55"/>
  <c r="E222" i="55" s="1"/>
  <c r="B222" i="56"/>
  <c r="U222" i="56" s="1"/>
  <c r="B154" i="55"/>
  <c r="E154" i="55" s="1"/>
  <c r="B154" i="56"/>
  <c r="E154" i="56" s="1"/>
  <c r="B174" i="56"/>
  <c r="U174" i="56" s="1"/>
  <c r="B174" i="55"/>
  <c r="E174" i="55" s="1"/>
  <c r="B191" i="56"/>
  <c r="L191" i="56" s="1"/>
  <c r="B191" i="55"/>
  <c r="B231" i="56"/>
  <c r="U231" i="56" s="1"/>
  <c r="B231" i="55"/>
  <c r="E231" i="55" s="1"/>
  <c r="B225" i="56"/>
  <c r="U225" i="56" s="1"/>
  <c r="B225" i="55"/>
  <c r="E225" i="55" s="1"/>
  <c r="B442" i="34"/>
  <c r="E442" i="34" s="1"/>
  <c r="T442" i="34" s="1"/>
  <c r="B183" i="56"/>
  <c r="E183" i="56" s="1"/>
  <c r="B183" i="55"/>
  <c r="E183" i="55" s="1"/>
  <c r="B196" i="55"/>
  <c r="E196" i="55" s="1"/>
  <c r="B196" i="56"/>
  <c r="E196" i="56" s="1"/>
  <c r="B114" i="56"/>
  <c r="U114" i="56" s="1"/>
  <c r="B114" i="55"/>
  <c r="E114" i="55" s="1"/>
  <c r="B195" i="56"/>
  <c r="U195" i="56" s="1"/>
  <c r="B195" i="55"/>
  <c r="E195" i="55" s="1"/>
  <c r="B255" i="56"/>
  <c r="U255" i="56" s="1"/>
  <c r="B255" i="55"/>
  <c r="E255" i="55" s="1"/>
  <c r="B393" i="34"/>
  <c r="E393" i="34" s="1"/>
  <c r="T393" i="34" s="1"/>
  <c r="B506" i="34"/>
  <c r="E506" i="34" s="1"/>
  <c r="T506" i="34" s="1"/>
  <c r="B116" i="56"/>
  <c r="U116" i="56" s="1"/>
  <c r="B116" i="55"/>
  <c r="E116" i="55" s="1"/>
  <c r="Y125" i="56"/>
  <c r="Y229" i="56"/>
  <c r="Y249" i="56"/>
  <c r="B151" i="56"/>
  <c r="L151" i="56" s="1"/>
  <c r="B151" i="55"/>
  <c r="B226" i="55"/>
  <c r="E226" i="55" s="1"/>
  <c r="B226" i="56"/>
  <c r="U226" i="56" s="1"/>
  <c r="B203" i="56"/>
  <c r="U203" i="56" s="1"/>
  <c r="B203" i="55"/>
  <c r="E203" i="55" s="1"/>
  <c r="B207" i="56"/>
  <c r="U207" i="56" s="1"/>
  <c r="B207" i="55"/>
  <c r="E207" i="55" s="1"/>
  <c r="B242" i="56"/>
  <c r="U242" i="56" s="1"/>
  <c r="B242" i="55"/>
  <c r="E242" i="55" s="1"/>
  <c r="B184" i="56"/>
  <c r="U184" i="56" s="1"/>
  <c r="B184" i="55"/>
  <c r="E184" i="55" s="1"/>
  <c r="B185" i="56"/>
  <c r="U185" i="56" s="1"/>
  <c r="B185" i="55"/>
  <c r="E185" i="55" s="1"/>
  <c r="B175" i="56"/>
  <c r="U175" i="56" s="1"/>
  <c r="B175" i="55"/>
  <c r="E175" i="55" s="1"/>
  <c r="B218" i="55"/>
  <c r="E218" i="55" s="1"/>
  <c r="B218" i="56"/>
  <c r="U218" i="56" s="1"/>
  <c r="B193" i="56"/>
  <c r="E193" i="56" s="1"/>
  <c r="B193" i="55"/>
  <c r="E193" i="55" s="1"/>
  <c r="Y183" i="56"/>
  <c r="B239" i="56"/>
  <c r="U239" i="56" s="1"/>
  <c r="B239" i="55"/>
  <c r="E239" i="55" s="1"/>
  <c r="B132" i="56"/>
  <c r="U132" i="56" s="1"/>
  <c r="B132" i="55"/>
  <c r="E132" i="55" s="1"/>
  <c r="E209" i="56"/>
  <c r="Y209" i="56"/>
  <c r="Y193" i="56"/>
  <c r="Y187" i="56"/>
  <c r="Y133" i="56"/>
  <c r="Y147" i="56"/>
  <c r="E254" i="56"/>
  <c r="Y254" i="56"/>
  <c r="Y233" i="56"/>
  <c r="Y121" i="56"/>
  <c r="Y176" i="56"/>
  <c r="Y169" i="56"/>
  <c r="Y215" i="56"/>
  <c r="Y160" i="56"/>
  <c r="B188" i="56"/>
  <c r="U188" i="56" s="1"/>
  <c r="B188" i="55"/>
  <c r="E188" i="55" s="1"/>
  <c r="B144" i="56"/>
  <c r="U144" i="56" s="1"/>
  <c r="B144" i="55"/>
  <c r="E144" i="55" s="1"/>
  <c r="B178" i="56"/>
  <c r="U178" i="56" s="1"/>
  <c r="B178" i="55"/>
  <c r="E178" i="55" s="1"/>
  <c r="B233" i="56"/>
  <c r="E233" i="56" s="1"/>
  <c r="B233" i="55"/>
  <c r="E233" i="55" s="1"/>
  <c r="B248" i="56"/>
  <c r="U248" i="56" s="1"/>
  <c r="B248" i="55"/>
  <c r="E248" i="55" s="1"/>
  <c r="B119" i="56"/>
  <c r="U119" i="56" s="1"/>
  <c r="B119" i="55"/>
  <c r="E119" i="55" s="1"/>
  <c r="B149" i="56"/>
  <c r="U149" i="56" s="1"/>
  <c r="B149" i="55"/>
  <c r="E149" i="55" s="1"/>
  <c r="B199" i="56"/>
  <c r="E199" i="56" s="1"/>
  <c r="B199" i="55"/>
  <c r="E199" i="55" s="1"/>
  <c r="B250" i="56"/>
  <c r="U250" i="56" s="1"/>
  <c r="B250" i="55"/>
  <c r="E250" i="55" s="1"/>
  <c r="Y206" i="56"/>
  <c r="B221" i="56"/>
  <c r="E221" i="56" s="1"/>
  <c r="B221" i="55"/>
  <c r="E221" i="55" s="1"/>
  <c r="B168" i="56"/>
  <c r="U168" i="56" s="1"/>
  <c r="B168" i="55"/>
  <c r="E168" i="55" s="1"/>
  <c r="B202" i="56"/>
  <c r="U202" i="56" s="1"/>
  <c r="B202" i="55"/>
  <c r="E202" i="55" s="1"/>
  <c r="B162" i="56"/>
  <c r="U162" i="56" s="1"/>
  <c r="B162" i="55"/>
  <c r="E162" i="55" s="1"/>
  <c r="B148" i="56"/>
  <c r="U148" i="56" s="1"/>
  <c r="B148" i="55"/>
  <c r="E148" i="55" s="1"/>
  <c r="B147" i="56"/>
  <c r="E147" i="56" s="1"/>
  <c r="B147" i="55"/>
  <c r="E147" i="55" s="1"/>
  <c r="B224" i="56"/>
  <c r="U224" i="56" s="1"/>
  <c r="B224" i="55"/>
  <c r="E224" i="55" s="1"/>
  <c r="B180" i="56"/>
  <c r="U180" i="56" s="1"/>
  <c r="B180" i="55"/>
  <c r="E180" i="55" s="1"/>
  <c r="B131" i="56"/>
  <c r="U131" i="56" s="1"/>
  <c r="B131" i="55"/>
  <c r="E131" i="55" s="1"/>
  <c r="B251" i="56"/>
  <c r="U251" i="56" s="1"/>
  <c r="B251" i="55"/>
  <c r="E251" i="55" s="1"/>
  <c r="B135" i="56"/>
  <c r="U135" i="56" s="1"/>
  <c r="B135" i="55"/>
  <c r="E135" i="55" s="1"/>
  <c r="B118" i="56"/>
  <c r="U118" i="56" s="1"/>
  <c r="B118" i="55"/>
  <c r="E118" i="55" s="1"/>
  <c r="B229" i="56"/>
  <c r="E229" i="56" s="1"/>
  <c r="B229" i="55"/>
  <c r="E229" i="55" s="1"/>
  <c r="B161" i="56"/>
  <c r="U161" i="56" s="1"/>
  <c r="B161" i="55"/>
  <c r="E161" i="55" s="1"/>
  <c r="B167" i="56"/>
  <c r="U167" i="56" s="1"/>
  <c r="B167" i="55"/>
  <c r="E167" i="55" s="1"/>
  <c r="B117" i="56"/>
  <c r="U117" i="56" s="1"/>
  <c r="B117" i="55"/>
  <c r="E117" i="55" s="1"/>
  <c r="B146" i="56"/>
  <c r="U146" i="56" s="1"/>
  <c r="B146" i="55"/>
  <c r="E146" i="55" s="1"/>
  <c r="B234" i="56"/>
  <c r="U234" i="56" s="1"/>
  <c r="B234" i="55"/>
  <c r="E234" i="55" s="1"/>
  <c r="B150" i="56"/>
  <c r="U150" i="56" s="1"/>
  <c r="B150" i="55"/>
  <c r="E150" i="55" s="1"/>
  <c r="B244" i="56"/>
  <c r="U244" i="56" s="1"/>
  <c r="B244" i="55"/>
  <c r="E244" i="55" s="1"/>
  <c r="B211" i="56"/>
  <c r="E211" i="56" s="1"/>
  <c r="B211" i="55"/>
  <c r="E211" i="55" s="1"/>
  <c r="B176" i="56"/>
  <c r="E176" i="56" s="1"/>
  <c r="B176" i="55"/>
  <c r="E176" i="55" s="1"/>
  <c r="B123" i="56"/>
  <c r="U123" i="56" s="1"/>
  <c r="B123" i="55"/>
  <c r="E123" i="55" s="1"/>
  <c r="B130" i="56"/>
  <c r="U130" i="56" s="1"/>
  <c r="B130" i="55"/>
  <c r="E130" i="55" s="1"/>
  <c r="B143" i="56"/>
  <c r="U143" i="56" s="1"/>
  <c r="B143" i="55"/>
  <c r="E143" i="55" s="1"/>
  <c r="B145" i="56"/>
  <c r="U145" i="56" s="1"/>
  <c r="B145" i="55"/>
  <c r="E145" i="55" s="1"/>
  <c r="B179" i="56"/>
  <c r="E179" i="56" s="1"/>
  <c r="B179" i="55"/>
  <c r="E179" i="55" s="1"/>
  <c r="B235" i="56"/>
  <c r="U235" i="56" s="1"/>
  <c r="B235" i="55"/>
  <c r="E235" i="55" s="1"/>
  <c r="B163" i="56"/>
  <c r="E163" i="56" s="1"/>
  <c r="B163" i="55"/>
  <c r="E163" i="55" s="1"/>
  <c r="B216" i="56"/>
  <c r="U216" i="56" s="1"/>
  <c r="B216" i="55"/>
  <c r="E216" i="55" s="1"/>
  <c r="B113" i="56"/>
  <c r="U113" i="56" s="1"/>
  <c r="B113" i="55"/>
  <c r="E113" i="55" s="1"/>
  <c r="B192" i="56"/>
  <c r="U192" i="56" s="1"/>
  <c r="B192" i="55"/>
  <c r="E192" i="55" s="1"/>
  <c r="B241" i="55"/>
  <c r="E241" i="55" s="1"/>
  <c r="B241" i="56"/>
  <c r="U241" i="56" s="1"/>
  <c r="B139" i="56"/>
  <c r="U139" i="56" s="1"/>
  <c r="B139" i="55"/>
  <c r="E139" i="55" s="1"/>
  <c r="B245" i="55"/>
  <c r="E245" i="55" s="1"/>
  <c r="B245" i="56"/>
  <c r="U245" i="56" s="1"/>
  <c r="B209" i="56"/>
  <c r="L209" i="56" s="1"/>
  <c r="B209" i="55"/>
  <c r="B206" i="56"/>
  <c r="E206" i="56" s="1"/>
  <c r="B206" i="55"/>
  <c r="E206" i="55" s="1"/>
  <c r="B462" i="34"/>
  <c r="E462" i="34" s="1"/>
  <c r="T462" i="34" s="1"/>
  <c r="B493" i="34"/>
  <c r="E493" i="34" s="1"/>
  <c r="T493" i="34" s="1"/>
  <c r="B382" i="34"/>
  <c r="E382" i="34" s="1"/>
  <c r="T382" i="34" s="1"/>
  <c r="B452" i="34"/>
  <c r="E452" i="34" s="1"/>
  <c r="T452" i="34" s="1"/>
  <c r="B503" i="34"/>
  <c r="E503" i="34" s="1"/>
  <c r="T503" i="34" s="1"/>
  <c r="B419" i="34"/>
  <c r="E419" i="34" s="1"/>
  <c r="T419" i="34" s="1"/>
  <c r="B399" i="34"/>
  <c r="E399" i="34" s="1"/>
  <c r="T399" i="34" s="1"/>
  <c r="B397" i="34"/>
  <c r="E397" i="34" s="1"/>
  <c r="T397" i="34" s="1"/>
  <c r="B481" i="34"/>
  <c r="E481" i="34" s="1"/>
  <c r="T481" i="34" s="1"/>
  <c r="B413" i="34"/>
  <c r="E413" i="34" s="1"/>
  <c r="T413" i="34" s="1"/>
  <c r="B433" i="34"/>
  <c r="E433" i="34" s="1"/>
  <c r="T433" i="34" s="1"/>
  <c r="B450" i="34"/>
  <c r="B490" i="34"/>
  <c r="E490" i="34" s="1"/>
  <c r="T490" i="34" s="1"/>
  <c r="B484" i="34"/>
  <c r="E484" i="34" s="1"/>
  <c r="T484" i="34" s="1"/>
  <c r="B455" i="34"/>
  <c r="E455" i="34" s="1"/>
  <c r="T455" i="34" s="1"/>
  <c r="B373" i="34"/>
  <c r="E373" i="34" s="1"/>
  <c r="T373" i="34" s="1"/>
  <c r="B454" i="34"/>
  <c r="E454" i="34" s="1"/>
  <c r="T454" i="34" s="1"/>
  <c r="B514" i="34"/>
  <c r="E514" i="34" s="1"/>
  <c r="T514" i="34" s="1"/>
  <c r="B498" i="34"/>
  <c r="E498" i="34" s="1"/>
  <c r="T498" i="34" s="1"/>
  <c r="B417" i="34"/>
  <c r="E417" i="34" s="1"/>
  <c r="T417" i="34" s="1"/>
  <c r="B416" i="34"/>
  <c r="E416" i="34" s="1"/>
  <c r="T416" i="34" s="1"/>
  <c r="B405" i="34"/>
  <c r="E405" i="34" s="1"/>
  <c r="T405" i="34" s="1"/>
  <c r="B463" i="34"/>
  <c r="E463" i="34" s="1"/>
  <c r="T463" i="34" s="1"/>
  <c r="B480" i="34"/>
  <c r="E480" i="34" s="1"/>
  <c r="T480" i="34" s="1"/>
  <c r="B448" i="34"/>
  <c r="E448" i="34" s="1"/>
  <c r="T448" i="34" s="1"/>
  <c r="B505" i="34"/>
  <c r="E505" i="34" s="1"/>
  <c r="T505" i="34" s="1"/>
  <c r="B424" i="34"/>
  <c r="E424" i="34" s="1"/>
  <c r="T424" i="34" s="1"/>
  <c r="B369" i="34"/>
  <c r="E369" i="34" s="1"/>
  <c r="T369" i="34" s="1"/>
  <c r="B414" i="34"/>
  <c r="E414" i="34" s="1"/>
  <c r="T414" i="34" s="1"/>
  <c r="B472" i="34"/>
  <c r="E472" i="34" s="1"/>
  <c r="T472" i="34" s="1"/>
  <c r="B513" i="34"/>
  <c r="B415" i="34"/>
  <c r="E415" i="34" s="1"/>
  <c r="T415" i="34" s="1"/>
  <c r="B441" i="34"/>
  <c r="E441" i="34" s="1"/>
  <c r="T441" i="34" s="1"/>
  <c r="B396" i="34"/>
  <c r="E396" i="34" s="1"/>
  <c r="T396" i="34" s="1"/>
  <c r="B385" i="34"/>
  <c r="E385" i="34" s="1"/>
  <c r="T385" i="34" s="1"/>
  <c r="B496" i="34"/>
  <c r="E496" i="34" s="1"/>
  <c r="T496" i="34" s="1"/>
  <c r="B495" i="34"/>
  <c r="E495" i="34" s="1"/>
  <c r="T495" i="34" s="1"/>
  <c r="B453" i="34"/>
  <c r="E453" i="34" s="1"/>
  <c r="T453" i="34" s="1"/>
  <c r="B412" i="34"/>
  <c r="E412" i="34" s="1"/>
  <c r="T412" i="34" s="1"/>
  <c r="B387" i="34"/>
  <c r="E387" i="34" s="1"/>
  <c r="T387" i="34" s="1"/>
  <c r="B497" i="34"/>
  <c r="B411" i="34"/>
  <c r="E411" i="34" s="1"/>
  <c r="T411" i="34" s="1"/>
  <c r="B423" i="34"/>
  <c r="E423" i="34" s="1"/>
  <c r="T423" i="34" s="1"/>
  <c r="B477" i="34"/>
  <c r="E477" i="34" s="1"/>
  <c r="T477" i="34" s="1"/>
  <c r="B437" i="34"/>
  <c r="E437" i="34" s="1"/>
  <c r="T437" i="34" s="1"/>
  <c r="B376" i="34"/>
  <c r="E376" i="34" s="1"/>
  <c r="T376" i="34" s="1"/>
  <c r="B427" i="34"/>
  <c r="E427" i="34" s="1"/>
  <c r="T427" i="34" s="1"/>
  <c r="B461" i="34"/>
  <c r="E461" i="34" s="1"/>
  <c r="T461" i="34" s="1"/>
  <c r="B400" i="34"/>
  <c r="E400" i="34" s="1"/>
  <c r="T400" i="34" s="1"/>
  <c r="B438" i="34"/>
  <c r="E438" i="34" s="1"/>
  <c r="T438" i="34" s="1"/>
  <c r="B494" i="34"/>
  <c r="E494" i="34" s="1"/>
  <c r="T494" i="34" s="1"/>
  <c r="B422" i="34"/>
  <c r="E422" i="34" s="1"/>
  <c r="T422" i="34" s="1"/>
  <c r="B475" i="34"/>
  <c r="E475" i="34" s="1"/>
  <c r="T475" i="34" s="1"/>
  <c r="B372" i="34"/>
  <c r="E372" i="34" s="1"/>
  <c r="T372" i="34" s="1"/>
  <c r="B451" i="34"/>
  <c r="E451" i="34" s="1"/>
  <c r="T451" i="34" s="1"/>
  <c r="B500" i="34"/>
  <c r="E500" i="34" s="1"/>
  <c r="T500" i="34" s="1"/>
  <c r="B398" i="34"/>
  <c r="E398" i="34" s="1"/>
  <c r="T398" i="34" s="1"/>
  <c r="B504" i="34"/>
  <c r="E504" i="34" s="1"/>
  <c r="T504" i="34" s="1"/>
  <c r="B391" i="34"/>
  <c r="E391" i="34" s="1"/>
  <c r="T391" i="34" s="1"/>
  <c r="B485" i="34"/>
  <c r="E485" i="34" s="1"/>
  <c r="T485" i="34" s="1"/>
  <c r="B491" i="34"/>
  <c r="E491" i="34" s="1"/>
  <c r="T491" i="34" s="1"/>
  <c r="B426" i="34"/>
  <c r="E426" i="34" s="1"/>
  <c r="T426" i="34" s="1"/>
  <c r="B435" i="34"/>
  <c r="E435" i="34" s="1"/>
  <c r="T435" i="34" s="1"/>
  <c r="B421" i="34"/>
  <c r="E421" i="34" s="1"/>
  <c r="T421" i="34" s="1"/>
  <c r="B407" i="34"/>
  <c r="E407" i="34" s="1"/>
  <c r="T407" i="34" s="1"/>
  <c r="B406" i="34"/>
  <c r="E406" i="34" s="1"/>
  <c r="T406" i="34" s="1"/>
  <c r="B483" i="34"/>
  <c r="E483" i="34" s="1"/>
  <c r="T483" i="34" s="1"/>
  <c r="B439" i="34"/>
  <c r="E439" i="34" s="1"/>
  <c r="T439" i="34" s="1"/>
  <c r="B390" i="34"/>
  <c r="E390" i="34" s="1"/>
  <c r="T390" i="34" s="1"/>
  <c r="B510" i="34"/>
  <c r="E510" i="34" s="1"/>
  <c r="T510" i="34" s="1"/>
  <c r="B394" i="34"/>
  <c r="E394" i="34" s="1"/>
  <c r="T394" i="34" s="1"/>
  <c r="B370" i="34"/>
  <c r="B436" i="34"/>
  <c r="E436" i="34" s="1"/>
  <c r="T436" i="34" s="1"/>
  <c r="B492" i="34"/>
  <c r="E492" i="34" s="1"/>
  <c r="T492" i="34" s="1"/>
  <c r="B456" i="34"/>
  <c r="E456" i="34" s="1"/>
  <c r="T456" i="34" s="1"/>
  <c r="B512" i="34"/>
  <c r="E512" i="34" s="1"/>
  <c r="T512" i="34" s="1"/>
  <c r="B466" i="34"/>
  <c r="E466" i="34" s="1"/>
  <c r="T466" i="34" s="1"/>
  <c r="B430" i="34"/>
  <c r="E430" i="34" s="1"/>
  <c r="T430" i="34" s="1"/>
  <c r="B364" i="34"/>
  <c r="E364" i="34" s="1"/>
  <c r="T364" i="34" s="1"/>
  <c r="B501" i="34"/>
  <c r="E501" i="34" s="1"/>
  <c r="T501" i="34" s="1"/>
  <c r="B383" i="34"/>
  <c r="E383" i="34" s="1"/>
  <c r="T383" i="34" s="1"/>
  <c r="B471" i="34"/>
  <c r="E471" i="34" s="1"/>
  <c r="T471" i="34" s="1"/>
  <c r="B384" i="34"/>
  <c r="E384" i="34" s="1"/>
  <c r="T384" i="34" s="1"/>
  <c r="B443" i="34"/>
  <c r="E443" i="34" s="1"/>
  <c r="T443" i="34" s="1"/>
  <c r="B468" i="34"/>
  <c r="B509" i="34"/>
  <c r="E509" i="34" s="1"/>
  <c r="T509" i="34" s="1"/>
  <c r="B403" i="34"/>
  <c r="E403" i="34" s="1"/>
  <c r="T403" i="34" s="1"/>
  <c r="B470" i="34"/>
  <c r="E470" i="34" s="1"/>
  <c r="T470" i="34" s="1"/>
  <c r="B389" i="34"/>
  <c r="E389" i="34" s="1"/>
  <c r="T389" i="34" s="1"/>
  <c r="B447" i="34"/>
  <c r="E447" i="34" s="1"/>
  <c r="T447" i="34" s="1"/>
  <c r="B377" i="34"/>
  <c r="E377" i="34" s="1"/>
  <c r="T377" i="34" s="1"/>
  <c r="B507" i="34"/>
  <c r="E507" i="34" s="1"/>
  <c r="T507" i="34" s="1"/>
  <c r="B486" i="34"/>
  <c r="E486" i="34" s="1"/>
  <c r="T486" i="34" s="1"/>
  <c r="B381" i="34"/>
  <c r="E381" i="34" s="1"/>
  <c r="T381" i="34" s="1"/>
  <c r="B388" i="34"/>
  <c r="E388" i="34" s="1"/>
  <c r="T388" i="34" s="1"/>
  <c r="B459" i="34"/>
  <c r="E459" i="34" s="1"/>
  <c r="T459" i="34" s="1"/>
  <c r="B401" i="34"/>
  <c r="E401" i="34" s="1"/>
  <c r="T401" i="34" s="1"/>
  <c r="B460" i="34"/>
  <c r="E460" i="34" s="1"/>
  <c r="T460" i="34" s="1"/>
  <c r="B374" i="34"/>
  <c r="E374" i="34" s="1"/>
  <c r="T374" i="34" s="1"/>
  <c r="B464" i="34"/>
  <c r="E464" i="34" s="1"/>
  <c r="T464" i="34" s="1"/>
  <c r="B446" i="34"/>
  <c r="E446" i="34" s="1"/>
  <c r="T446" i="34" s="1"/>
  <c r="B420" i="34"/>
  <c r="E420" i="34" s="1"/>
  <c r="T420" i="34" s="1"/>
  <c r="B404" i="34"/>
  <c r="E404" i="34" s="1"/>
  <c r="T404" i="34" s="1"/>
  <c r="B479" i="34"/>
  <c r="E479" i="34" s="1"/>
  <c r="T479" i="34" s="1"/>
  <c r="B368" i="34"/>
  <c r="E368" i="34" s="1"/>
  <c r="T368" i="34" s="1"/>
  <c r="B432" i="34"/>
  <c r="E432" i="34" s="1"/>
  <c r="T432" i="34" s="1"/>
  <c r="B473" i="34"/>
  <c r="E473" i="34" s="1"/>
  <c r="T473" i="34" s="1"/>
  <c r="B467" i="34"/>
  <c r="E467" i="34" s="1"/>
  <c r="T467" i="34" s="1"/>
  <c r="B445" i="34"/>
  <c r="E445" i="34" s="1"/>
  <c r="T445" i="34" s="1"/>
  <c r="B425" i="34"/>
  <c r="E425" i="34" s="1"/>
  <c r="T425" i="34" s="1"/>
  <c r="B474" i="34"/>
  <c r="E474" i="34" s="1"/>
  <c r="T474" i="34" s="1"/>
  <c r="B488" i="34"/>
  <c r="E488" i="34" s="1"/>
  <c r="T488" i="34" s="1"/>
  <c r="B449" i="34"/>
  <c r="E449" i="34" s="1"/>
  <c r="T449" i="34" s="1"/>
  <c r="B371" i="34"/>
  <c r="E371" i="34" s="1"/>
  <c r="T371" i="34" s="1"/>
  <c r="B476" i="34"/>
  <c r="E476" i="34" s="1"/>
  <c r="T476" i="34" s="1"/>
  <c r="B367" i="34"/>
  <c r="E367" i="34" s="1"/>
  <c r="T367" i="34" s="1"/>
  <c r="B482" i="34"/>
  <c r="E482" i="34" s="1"/>
  <c r="T482" i="34" s="1"/>
  <c r="B418" i="34"/>
  <c r="E418" i="34" s="1"/>
  <c r="T418" i="34" s="1"/>
  <c r="B395" i="34"/>
  <c r="E395" i="34" s="1"/>
  <c r="T395" i="34" s="1"/>
  <c r="B511" i="34"/>
  <c r="E511" i="34" s="1"/>
  <c r="T511" i="34" s="1"/>
  <c r="B478" i="34"/>
  <c r="E478" i="34" s="1"/>
  <c r="T478" i="34" s="1"/>
  <c r="B502" i="34"/>
  <c r="E502" i="34" s="1"/>
  <c r="T502" i="34" s="1"/>
  <c r="B365" i="34"/>
  <c r="E365" i="34" s="1"/>
  <c r="T365" i="34" s="1"/>
  <c r="B428" i="34"/>
  <c r="E428" i="34" s="1"/>
  <c r="T428" i="34" s="1"/>
  <c r="B499" i="34"/>
  <c r="E499" i="34" s="1"/>
  <c r="T499" i="34" s="1"/>
  <c r="B386" i="34"/>
  <c r="E386" i="34" s="1"/>
  <c r="T386" i="34" s="1"/>
  <c r="B380" i="34"/>
  <c r="E380" i="34" s="1"/>
  <c r="T380" i="34" s="1"/>
  <c r="B409" i="34"/>
  <c r="E409" i="34" s="1"/>
  <c r="T409" i="34" s="1"/>
  <c r="B402" i="34"/>
  <c r="E402" i="34" s="1"/>
  <c r="T402" i="34" s="1"/>
  <c r="B431" i="34"/>
  <c r="E431" i="34" s="1"/>
  <c r="T431" i="34" s="1"/>
  <c r="B366" i="34"/>
  <c r="E366" i="34" s="1"/>
  <c r="T366" i="34" s="1"/>
  <c r="B508" i="34"/>
  <c r="E508" i="34" s="1"/>
  <c r="T508" i="34" s="1"/>
  <c r="B410" i="34"/>
  <c r="B457" i="34"/>
  <c r="E457" i="34" s="1"/>
  <c r="T457" i="34" s="1"/>
  <c r="B392" i="34"/>
  <c r="E392" i="34" s="1"/>
  <c r="T392" i="34" s="1"/>
  <c r="B440" i="34"/>
  <c r="E440" i="34" s="1"/>
  <c r="T440" i="34" s="1"/>
  <c r="B444" i="34"/>
  <c r="E444" i="34" s="1"/>
  <c r="T444" i="34" s="1"/>
  <c r="B378" i="34"/>
  <c r="E378" i="34" s="1"/>
  <c r="T378" i="34" s="1"/>
  <c r="B487" i="34"/>
  <c r="E487" i="34" s="1"/>
  <c r="T487" i="34" s="1"/>
  <c r="B379" i="34"/>
  <c r="E379" i="34" s="1"/>
  <c r="T379" i="34" s="1"/>
  <c r="B408" i="34"/>
  <c r="E408" i="34" s="1"/>
  <c r="T408" i="34" s="1"/>
  <c r="B434" i="34"/>
  <c r="E434" i="34" s="1"/>
  <c r="T434" i="34" s="1"/>
  <c r="B489" i="34"/>
  <c r="E489" i="34" s="1"/>
  <c r="T489" i="34" s="1"/>
  <c r="B458" i="34"/>
  <c r="E458" i="34" s="1"/>
  <c r="T458" i="34" s="1"/>
  <c r="B469" i="34"/>
  <c r="E469" i="34" s="1"/>
  <c r="T469" i="34" s="1"/>
  <c r="E239" i="56" l="1"/>
  <c r="E185" i="56"/>
  <c r="E242" i="56"/>
  <c r="Y203" i="56"/>
  <c r="Y174" i="56"/>
  <c r="E127" i="56"/>
  <c r="E243" i="56"/>
  <c r="E136" i="56"/>
  <c r="E223" i="56"/>
  <c r="E112" i="56"/>
  <c r="E165" i="56"/>
  <c r="E246" i="56"/>
  <c r="Y140" i="56"/>
  <c r="E171" i="56"/>
  <c r="E247" i="56"/>
  <c r="E201" i="56"/>
  <c r="E227" i="56"/>
  <c r="E153" i="56"/>
  <c r="E236" i="56"/>
  <c r="Y126" i="56"/>
  <c r="E156" i="56"/>
  <c r="Y213" i="56"/>
  <c r="Y220" i="56"/>
  <c r="E210" i="56"/>
  <c r="E143" i="56"/>
  <c r="Y146" i="56"/>
  <c r="Y167" i="56"/>
  <c r="Y180" i="56"/>
  <c r="Y148" i="56"/>
  <c r="E202" i="56"/>
  <c r="Y250" i="56"/>
  <c r="Y248" i="56"/>
  <c r="E188" i="56"/>
  <c r="Y116" i="56"/>
  <c r="E212" i="56"/>
  <c r="Y177" i="56"/>
  <c r="Y253" i="56"/>
  <c r="E208" i="56"/>
  <c r="E204" i="56"/>
  <c r="Y245" i="56"/>
  <c r="Y241" i="56"/>
  <c r="Y184" i="56"/>
  <c r="E225" i="56"/>
  <c r="E172" i="56"/>
  <c r="Y219" i="56"/>
  <c r="Y159" i="56"/>
  <c r="E217" i="56"/>
  <c r="E189" i="56"/>
  <c r="Y138" i="56"/>
  <c r="Y134" i="56"/>
  <c r="E120" i="56"/>
  <c r="Y124" i="56"/>
  <c r="Y232" i="56"/>
  <c r="E158" i="56"/>
  <c r="Y142" i="56"/>
  <c r="Y122" i="56"/>
  <c r="Y164" i="56"/>
  <c r="E152" i="56"/>
  <c r="E128" i="56"/>
  <c r="E194" i="56"/>
  <c r="Y237" i="56"/>
  <c r="E182" i="56"/>
  <c r="E155" i="56"/>
  <c r="Y166" i="56"/>
  <c r="E173" i="56"/>
  <c r="Y170" i="56"/>
  <c r="E205" i="56"/>
  <c r="Y192" i="56"/>
  <c r="E216" i="56"/>
  <c r="E244" i="56"/>
  <c r="Y234" i="56"/>
  <c r="Y161" i="56"/>
  <c r="Y118" i="56"/>
  <c r="Y251" i="56"/>
  <c r="E162" i="56"/>
  <c r="E119" i="56"/>
  <c r="E178" i="56"/>
  <c r="E218" i="56"/>
  <c r="E255" i="56"/>
  <c r="Y114" i="56"/>
  <c r="Y181" i="56"/>
  <c r="Y197" i="56"/>
  <c r="E157" i="56"/>
  <c r="E198" i="56"/>
  <c r="E230" i="56"/>
  <c r="E200" i="56"/>
  <c r="E186" i="56"/>
  <c r="Y214" i="56"/>
  <c r="Y157" i="56"/>
  <c r="Y182" i="56"/>
  <c r="Y210" i="56"/>
  <c r="Y208" i="56"/>
  <c r="Y156" i="56"/>
  <c r="E142" i="56"/>
  <c r="E126" i="56"/>
  <c r="Y205" i="56"/>
  <c r="E166" i="56"/>
  <c r="E237" i="56"/>
  <c r="Y186" i="56"/>
  <c r="E124" i="56"/>
  <c r="E232" i="56"/>
  <c r="E116" i="56"/>
  <c r="Y246" i="56"/>
  <c r="E174" i="56"/>
  <c r="E138" i="56"/>
  <c r="E203" i="56"/>
  <c r="Y165" i="56"/>
  <c r="Y155" i="56"/>
  <c r="Y171" i="56"/>
  <c r="E170" i="56"/>
  <c r="Y120" i="56"/>
  <c r="E167" i="56"/>
  <c r="Y223" i="56"/>
  <c r="Y127" i="56"/>
  <c r="E253" i="56"/>
  <c r="Y153" i="56"/>
  <c r="E181" i="56"/>
  <c r="Y255" i="56"/>
  <c r="Y158" i="56"/>
  <c r="Y152" i="56"/>
  <c r="E122" i="56"/>
  <c r="E197" i="56"/>
  <c r="E177" i="56"/>
  <c r="Y189" i="56"/>
  <c r="E159" i="56"/>
  <c r="Y204" i="56"/>
  <c r="Y128" i="56"/>
  <c r="Y188" i="56"/>
  <c r="Y225" i="56"/>
  <c r="Y136" i="56"/>
  <c r="Y201" i="56"/>
  <c r="E220" i="56"/>
  <c r="Y119" i="56"/>
  <c r="Y227" i="56"/>
  <c r="E134" i="56"/>
  <c r="E213" i="56"/>
  <c r="Y212" i="56"/>
  <c r="Y230" i="56"/>
  <c r="E241" i="56"/>
  <c r="Y194" i="56"/>
  <c r="Y162" i="56"/>
  <c r="E245" i="56"/>
  <c r="Y202" i="56"/>
  <c r="Y185" i="56"/>
  <c r="E130" i="56"/>
  <c r="Y143" i="56"/>
  <c r="Y216" i="56"/>
  <c r="E146" i="56"/>
  <c r="Y244" i="56"/>
  <c r="E219" i="56"/>
  <c r="E118" i="56"/>
  <c r="E184" i="56"/>
  <c r="Y139" i="56"/>
  <c r="E164" i="56"/>
  <c r="Y130" i="56"/>
  <c r="Y243" i="56"/>
  <c r="Y112" i="56"/>
  <c r="E226" i="56"/>
  <c r="Y168" i="56"/>
  <c r="E251" i="56"/>
  <c r="Y239" i="56"/>
  <c r="Y231" i="56"/>
  <c r="E139" i="56"/>
  <c r="E214" i="56"/>
  <c r="Y218" i="56"/>
  <c r="Y226" i="56"/>
  <c r="E168" i="56"/>
  <c r="E231" i="56"/>
  <c r="Y217" i="56"/>
  <c r="Y173" i="56"/>
  <c r="Y145" i="56"/>
  <c r="Y172" i="56"/>
  <c r="Y144" i="56"/>
  <c r="Y132" i="56"/>
  <c r="E207" i="56"/>
  <c r="Y141" i="56"/>
  <c r="Y123" i="56"/>
  <c r="E228" i="56"/>
  <c r="Y235" i="56"/>
  <c r="E140" i="56"/>
  <c r="E145" i="56"/>
  <c r="Y200" i="56"/>
  <c r="Y178" i="56"/>
  <c r="E144" i="56"/>
  <c r="Y131" i="56"/>
  <c r="Y135" i="56"/>
  <c r="E132" i="56"/>
  <c r="Y207" i="56"/>
  <c r="E141" i="56"/>
  <c r="E123" i="56"/>
  <c r="Y228" i="56"/>
  <c r="E235" i="56"/>
  <c r="Y222" i="56"/>
  <c r="Y247" i="56"/>
  <c r="Y117" i="56"/>
  <c r="E148" i="56"/>
  <c r="Y195" i="56"/>
  <c r="E149" i="56"/>
  <c r="E190" i="56"/>
  <c r="E131" i="56"/>
  <c r="E135" i="56"/>
  <c r="E150" i="56"/>
  <c r="Y175" i="56"/>
  <c r="Y224" i="56"/>
  <c r="Y252" i="56"/>
  <c r="E222" i="56"/>
  <c r="E117" i="56"/>
  <c r="E195" i="56"/>
  <c r="Y149" i="56"/>
  <c r="Y190" i="56"/>
  <c r="Y113" i="56"/>
  <c r="E248" i="56"/>
  <c r="Y242" i="56"/>
  <c r="Y150" i="56"/>
  <c r="E175" i="56"/>
  <c r="E180" i="56"/>
  <c r="E224" i="56"/>
  <c r="E252" i="56"/>
  <c r="E234" i="56"/>
  <c r="E114" i="56"/>
  <c r="E161" i="56"/>
  <c r="E192" i="56"/>
  <c r="Y236" i="56"/>
  <c r="E250" i="56"/>
  <c r="Y198" i="56"/>
  <c r="E113" i="56"/>
  <c r="Q470" i="53"/>
  <c r="N470" i="53"/>
  <c r="M470" i="53"/>
  <c r="L470" i="53"/>
  <c r="K470" i="53"/>
  <c r="J470" i="53"/>
  <c r="I470" i="53"/>
  <c r="Q468" i="53"/>
  <c r="N468" i="53"/>
  <c r="M468" i="53"/>
  <c r="L468" i="53"/>
  <c r="K468" i="53"/>
  <c r="J468" i="53"/>
  <c r="I468" i="53"/>
  <c r="O470" i="53" l="1"/>
  <c r="O468" i="53"/>
  <c r="C358" i="34" l="1"/>
  <c r="R470" i="53"/>
  <c r="B470" i="53" s="1"/>
  <c r="C360" i="34"/>
  <c r="R468" i="53"/>
  <c r="B468" i="53" s="1"/>
  <c r="B360" i="34" l="1"/>
  <c r="E360" i="34" s="1"/>
  <c r="T360" i="34" s="1"/>
  <c r="B358" i="34"/>
  <c r="E358" i="34" s="1"/>
  <c r="T358" i="34" s="1"/>
  <c r="Q473" i="53"/>
  <c r="N473" i="53"/>
  <c r="M473" i="53"/>
  <c r="L473" i="53"/>
  <c r="K473" i="53"/>
  <c r="J473" i="53"/>
  <c r="I473" i="53"/>
  <c r="Q472" i="53"/>
  <c r="N472" i="53"/>
  <c r="M472" i="53"/>
  <c r="L472" i="53"/>
  <c r="K472" i="53"/>
  <c r="J472" i="53"/>
  <c r="I472" i="53"/>
  <c r="Q471" i="53"/>
  <c r="N471" i="53"/>
  <c r="M471" i="53"/>
  <c r="L471" i="53"/>
  <c r="K471" i="53"/>
  <c r="J471" i="53"/>
  <c r="I471" i="53"/>
  <c r="Q469" i="53"/>
  <c r="N469" i="53"/>
  <c r="M469" i="53"/>
  <c r="L469" i="53"/>
  <c r="K469" i="53"/>
  <c r="J469" i="53"/>
  <c r="I469" i="53"/>
  <c r="Q467" i="53"/>
  <c r="N467" i="53"/>
  <c r="M467" i="53"/>
  <c r="L467" i="53"/>
  <c r="K467" i="53"/>
  <c r="J467" i="53"/>
  <c r="I467" i="53"/>
  <c r="Q466" i="53"/>
  <c r="N466" i="53"/>
  <c r="M466" i="53"/>
  <c r="L466" i="53"/>
  <c r="K466" i="53"/>
  <c r="J466" i="53"/>
  <c r="I466" i="53"/>
  <c r="Q465" i="53"/>
  <c r="N465" i="53"/>
  <c r="M465" i="53"/>
  <c r="L465" i="53"/>
  <c r="K465" i="53"/>
  <c r="J465" i="53"/>
  <c r="I465" i="53"/>
  <c r="Q464" i="53"/>
  <c r="N464" i="53"/>
  <c r="M464" i="53"/>
  <c r="L464" i="53"/>
  <c r="K464" i="53"/>
  <c r="J464" i="53"/>
  <c r="I464" i="53"/>
  <c r="Q463" i="53"/>
  <c r="N463" i="53"/>
  <c r="M463" i="53"/>
  <c r="L463" i="53"/>
  <c r="K463" i="53"/>
  <c r="J463" i="53"/>
  <c r="I463" i="53"/>
  <c r="Q462" i="53"/>
  <c r="N462" i="53"/>
  <c r="M462" i="53"/>
  <c r="L462" i="53"/>
  <c r="K462" i="53"/>
  <c r="J462" i="53"/>
  <c r="I462" i="53"/>
  <c r="Q461" i="53"/>
  <c r="N461" i="53"/>
  <c r="M461" i="53"/>
  <c r="L461" i="53"/>
  <c r="K461" i="53"/>
  <c r="J461" i="53"/>
  <c r="I461" i="53"/>
  <c r="Q460" i="53"/>
  <c r="N460" i="53"/>
  <c r="M460" i="53"/>
  <c r="L460" i="53"/>
  <c r="K460" i="53"/>
  <c r="J460" i="53"/>
  <c r="I460" i="53"/>
  <c r="Q459" i="53"/>
  <c r="N459" i="53"/>
  <c r="M459" i="53"/>
  <c r="L459" i="53"/>
  <c r="K459" i="53"/>
  <c r="J459" i="53"/>
  <c r="I459" i="53"/>
  <c r="Q458" i="53"/>
  <c r="N458" i="53"/>
  <c r="M458" i="53"/>
  <c r="L458" i="53"/>
  <c r="K458" i="53"/>
  <c r="J458" i="53"/>
  <c r="I458" i="53"/>
  <c r="Q457" i="53"/>
  <c r="N457" i="53"/>
  <c r="M457" i="53"/>
  <c r="L457" i="53"/>
  <c r="K457" i="53"/>
  <c r="J457" i="53"/>
  <c r="I457" i="53"/>
  <c r="Q456" i="53"/>
  <c r="N456" i="53"/>
  <c r="M456" i="53"/>
  <c r="L456" i="53"/>
  <c r="K456" i="53"/>
  <c r="J456" i="53"/>
  <c r="I456" i="53"/>
  <c r="Q455" i="53"/>
  <c r="N455" i="53"/>
  <c r="M455" i="53"/>
  <c r="L455" i="53"/>
  <c r="K455" i="53"/>
  <c r="J455" i="53"/>
  <c r="I455" i="53"/>
  <c r="Q454" i="53"/>
  <c r="N454" i="53"/>
  <c r="M454" i="53"/>
  <c r="L454" i="53"/>
  <c r="K454" i="53"/>
  <c r="J454" i="53"/>
  <c r="I454" i="53"/>
  <c r="Q453" i="53"/>
  <c r="N453" i="53"/>
  <c r="M453" i="53"/>
  <c r="L453" i="53"/>
  <c r="K453" i="53"/>
  <c r="J453" i="53"/>
  <c r="I453" i="53"/>
  <c r="Q452" i="53"/>
  <c r="N452" i="53"/>
  <c r="M452" i="53"/>
  <c r="L452" i="53"/>
  <c r="K452" i="53"/>
  <c r="J452" i="53"/>
  <c r="I452" i="53"/>
  <c r="Q451" i="53"/>
  <c r="N451" i="53"/>
  <c r="M451" i="53"/>
  <c r="L451" i="53"/>
  <c r="K451" i="53"/>
  <c r="J451" i="53"/>
  <c r="I451" i="53"/>
  <c r="Q450" i="53"/>
  <c r="N450" i="53"/>
  <c r="M450" i="53"/>
  <c r="L450" i="53"/>
  <c r="K450" i="53"/>
  <c r="J450" i="53"/>
  <c r="I450" i="53"/>
  <c r="Q449" i="53"/>
  <c r="N449" i="53"/>
  <c r="M449" i="53"/>
  <c r="L449" i="53"/>
  <c r="K449" i="53"/>
  <c r="J449" i="53"/>
  <c r="I449" i="53"/>
  <c r="Q448" i="53"/>
  <c r="N448" i="53"/>
  <c r="M448" i="53"/>
  <c r="L448" i="53"/>
  <c r="K448" i="53"/>
  <c r="J448" i="53"/>
  <c r="I448" i="53"/>
  <c r="Q447" i="53"/>
  <c r="N447" i="53"/>
  <c r="M447" i="53"/>
  <c r="L447" i="53"/>
  <c r="K447" i="53"/>
  <c r="J447" i="53"/>
  <c r="I447" i="53"/>
  <c r="Q446" i="53"/>
  <c r="N446" i="53"/>
  <c r="M446" i="53"/>
  <c r="L446" i="53"/>
  <c r="K446" i="53"/>
  <c r="J446" i="53"/>
  <c r="I446" i="53"/>
  <c r="Q445" i="53"/>
  <c r="N445" i="53"/>
  <c r="M445" i="53"/>
  <c r="L445" i="53"/>
  <c r="K445" i="53"/>
  <c r="J445" i="53"/>
  <c r="I445" i="53"/>
  <c r="Q444" i="53"/>
  <c r="N444" i="53"/>
  <c r="M444" i="53"/>
  <c r="L444" i="53"/>
  <c r="K444" i="53"/>
  <c r="J444" i="53"/>
  <c r="I444" i="53"/>
  <c r="Q443" i="53"/>
  <c r="N443" i="53"/>
  <c r="M443" i="53"/>
  <c r="L443" i="53"/>
  <c r="K443" i="53"/>
  <c r="J443" i="53"/>
  <c r="I443" i="53"/>
  <c r="Q442" i="53"/>
  <c r="N442" i="53"/>
  <c r="M442" i="53"/>
  <c r="L442" i="53"/>
  <c r="K442" i="53"/>
  <c r="J442" i="53"/>
  <c r="I442" i="53"/>
  <c r="Q441" i="53"/>
  <c r="N441" i="53"/>
  <c r="M441" i="53"/>
  <c r="L441" i="53"/>
  <c r="K441" i="53"/>
  <c r="J441" i="53"/>
  <c r="I441" i="53"/>
  <c r="Q440" i="53"/>
  <c r="N440" i="53"/>
  <c r="M440" i="53"/>
  <c r="L440" i="53"/>
  <c r="K440" i="53"/>
  <c r="J440" i="53"/>
  <c r="I440" i="53"/>
  <c r="Q439" i="53"/>
  <c r="N439" i="53"/>
  <c r="M439" i="53"/>
  <c r="L439" i="53"/>
  <c r="K439" i="53"/>
  <c r="J439" i="53"/>
  <c r="I439" i="53"/>
  <c r="Q438" i="53"/>
  <c r="N438" i="53"/>
  <c r="M438" i="53"/>
  <c r="L438" i="53"/>
  <c r="K438" i="53"/>
  <c r="J438" i="53"/>
  <c r="I438" i="53"/>
  <c r="Q437" i="53"/>
  <c r="N437" i="53"/>
  <c r="M437" i="53"/>
  <c r="L437" i="53"/>
  <c r="K437" i="53"/>
  <c r="J437" i="53"/>
  <c r="I437" i="53"/>
  <c r="Q436" i="53"/>
  <c r="N436" i="53"/>
  <c r="M436" i="53"/>
  <c r="L436" i="53"/>
  <c r="K436" i="53"/>
  <c r="J436" i="53"/>
  <c r="I436" i="53"/>
  <c r="Q435" i="53"/>
  <c r="N435" i="53"/>
  <c r="M435" i="53"/>
  <c r="L435" i="53"/>
  <c r="K435" i="53"/>
  <c r="J435" i="53"/>
  <c r="I435" i="53"/>
  <c r="Q434" i="53"/>
  <c r="Q433" i="53"/>
  <c r="N433" i="53"/>
  <c r="M433" i="53"/>
  <c r="L433" i="53"/>
  <c r="K433" i="53"/>
  <c r="J433" i="53"/>
  <c r="I433" i="53"/>
  <c r="Q432" i="53"/>
  <c r="N432" i="53"/>
  <c r="M432" i="53"/>
  <c r="L432" i="53"/>
  <c r="K432" i="53"/>
  <c r="J432" i="53"/>
  <c r="I432" i="53"/>
  <c r="Q431" i="53"/>
  <c r="N431" i="53"/>
  <c r="M431" i="53"/>
  <c r="L431" i="53"/>
  <c r="K431" i="53"/>
  <c r="J431" i="53"/>
  <c r="I431" i="53"/>
  <c r="Q430" i="53"/>
  <c r="N430" i="53"/>
  <c r="M430" i="53"/>
  <c r="L430" i="53"/>
  <c r="K430" i="53"/>
  <c r="J430" i="53"/>
  <c r="I430" i="53"/>
  <c r="Q429" i="53"/>
  <c r="N429" i="53"/>
  <c r="M429" i="53"/>
  <c r="L429" i="53"/>
  <c r="K429" i="53"/>
  <c r="J429" i="53"/>
  <c r="I429" i="53"/>
  <c r="Q428" i="53"/>
  <c r="N428" i="53"/>
  <c r="M428" i="53"/>
  <c r="L428" i="53"/>
  <c r="K428" i="53"/>
  <c r="J428" i="53"/>
  <c r="I428" i="53"/>
  <c r="Q427" i="53"/>
  <c r="N427" i="53"/>
  <c r="M427" i="53"/>
  <c r="L427" i="53"/>
  <c r="K427" i="53"/>
  <c r="J427" i="53"/>
  <c r="I427" i="53"/>
  <c r="Q426" i="53"/>
  <c r="N426" i="53"/>
  <c r="M426" i="53"/>
  <c r="L426" i="53"/>
  <c r="K426" i="53"/>
  <c r="J426" i="53"/>
  <c r="I426" i="53"/>
  <c r="Q425" i="53"/>
  <c r="N425" i="53"/>
  <c r="M425" i="53"/>
  <c r="L425" i="53"/>
  <c r="K425" i="53"/>
  <c r="J425" i="53"/>
  <c r="I425" i="53"/>
  <c r="Q424" i="53"/>
  <c r="N424" i="53"/>
  <c r="M424" i="53"/>
  <c r="L424" i="53"/>
  <c r="K424" i="53"/>
  <c r="J424" i="53"/>
  <c r="I424" i="53"/>
  <c r="Q423" i="53"/>
  <c r="N423" i="53"/>
  <c r="M423" i="53"/>
  <c r="L423" i="53"/>
  <c r="K423" i="53"/>
  <c r="J423" i="53"/>
  <c r="I423" i="53"/>
  <c r="Q422" i="53"/>
  <c r="N422" i="53"/>
  <c r="M422" i="53"/>
  <c r="L422" i="53"/>
  <c r="K422" i="53"/>
  <c r="J422" i="53"/>
  <c r="I422" i="53"/>
  <c r="Q421" i="53"/>
  <c r="N421" i="53"/>
  <c r="M421" i="53"/>
  <c r="L421" i="53"/>
  <c r="K421" i="53"/>
  <c r="J421" i="53"/>
  <c r="I421" i="53"/>
  <c r="Q420" i="53"/>
  <c r="N420" i="53"/>
  <c r="M420" i="53"/>
  <c r="L420" i="53"/>
  <c r="K420" i="53"/>
  <c r="J420" i="53"/>
  <c r="I420" i="53"/>
  <c r="Q419" i="53"/>
  <c r="N419" i="53"/>
  <c r="M419" i="53"/>
  <c r="L419" i="53"/>
  <c r="K419" i="53"/>
  <c r="J419" i="53"/>
  <c r="I419" i="53"/>
  <c r="Q418" i="53"/>
  <c r="N418" i="53"/>
  <c r="M418" i="53"/>
  <c r="L418" i="53"/>
  <c r="K418" i="53"/>
  <c r="J418" i="53"/>
  <c r="I418" i="53"/>
  <c r="Q417" i="53"/>
  <c r="N417" i="53"/>
  <c r="M417" i="53"/>
  <c r="L417" i="53"/>
  <c r="K417" i="53"/>
  <c r="J417" i="53"/>
  <c r="I417" i="53"/>
  <c r="Q416" i="53"/>
  <c r="N416" i="53"/>
  <c r="M416" i="53"/>
  <c r="L416" i="53"/>
  <c r="K416" i="53"/>
  <c r="J416" i="53"/>
  <c r="I416" i="53"/>
  <c r="Q415" i="53"/>
  <c r="N415" i="53"/>
  <c r="M415" i="53"/>
  <c r="L415" i="53"/>
  <c r="K415" i="53"/>
  <c r="J415" i="53"/>
  <c r="I415" i="53"/>
  <c r="Q414" i="53"/>
  <c r="N414" i="53"/>
  <c r="M414" i="53"/>
  <c r="L414" i="53"/>
  <c r="K414" i="53"/>
  <c r="J414" i="53"/>
  <c r="I414" i="53"/>
  <c r="Q413" i="53"/>
  <c r="N413" i="53"/>
  <c r="M413" i="53"/>
  <c r="L413" i="53"/>
  <c r="K413" i="53"/>
  <c r="J413" i="53"/>
  <c r="I413" i="53"/>
  <c r="Q412" i="53"/>
  <c r="N412" i="53"/>
  <c r="M412" i="53"/>
  <c r="L412" i="53"/>
  <c r="K412" i="53"/>
  <c r="J412" i="53"/>
  <c r="I412" i="53"/>
  <c r="Q411" i="53"/>
  <c r="N411" i="53"/>
  <c r="M411" i="53"/>
  <c r="L411" i="53"/>
  <c r="K411" i="53"/>
  <c r="J411" i="53"/>
  <c r="I411" i="53"/>
  <c r="Q410" i="53"/>
  <c r="N410" i="53"/>
  <c r="M410" i="53"/>
  <c r="L410" i="53"/>
  <c r="K410" i="53"/>
  <c r="J410" i="53"/>
  <c r="I410" i="53"/>
  <c r="Q409" i="53"/>
  <c r="N409" i="53"/>
  <c r="M409" i="53"/>
  <c r="L409" i="53"/>
  <c r="K409" i="53"/>
  <c r="J409" i="53"/>
  <c r="I409" i="53"/>
  <c r="Q408" i="53"/>
  <c r="N408" i="53"/>
  <c r="M408" i="53"/>
  <c r="L408" i="53"/>
  <c r="K408" i="53"/>
  <c r="J408" i="53"/>
  <c r="I408" i="53"/>
  <c r="Q407" i="53"/>
  <c r="N407" i="53"/>
  <c r="M407" i="53"/>
  <c r="L407" i="53"/>
  <c r="K407" i="53"/>
  <c r="J407" i="53"/>
  <c r="I407" i="53"/>
  <c r="Q406" i="53"/>
  <c r="N406" i="53"/>
  <c r="M406" i="53"/>
  <c r="L406" i="53"/>
  <c r="K406" i="53"/>
  <c r="J406" i="53"/>
  <c r="I406" i="53"/>
  <c r="Q405" i="53"/>
  <c r="N405" i="53"/>
  <c r="M405" i="53"/>
  <c r="L405" i="53"/>
  <c r="K405" i="53"/>
  <c r="J405" i="53"/>
  <c r="I405" i="53"/>
  <c r="Q404" i="53"/>
  <c r="N404" i="53"/>
  <c r="M404" i="53"/>
  <c r="L404" i="53"/>
  <c r="K404" i="53"/>
  <c r="J404" i="53"/>
  <c r="I404" i="53"/>
  <c r="Q403" i="53"/>
  <c r="N403" i="53"/>
  <c r="M403" i="53"/>
  <c r="L403" i="53"/>
  <c r="K403" i="53"/>
  <c r="J403" i="53"/>
  <c r="I403" i="53"/>
  <c r="Q402" i="53"/>
  <c r="N402" i="53"/>
  <c r="M402" i="53"/>
  <c r="L402" i="53"/>
  <c r="K402" i="53"/>
  <c r="J402" i="53"/>
  <c r="I402" i="53"/>
  <c r="Q401" i="53"/>
  <c r="N401" i="53"/>
  <c r="M401" i="53"/>
  <c r="L401" i="53"/>
  <c r="K401" i="53"/>
  <c r="J401" i="53"/>
  <c r="I401" i="53"/>
  <c r="Q400" i="53"/>
  <c r="N400" i="53"/>
  <c r="M400" i="53"/>
  <c r="L400" i="53"/>
  <c r="K400" i="53"/>
  <c r="J400" i="53"/>
  <c r="I400" i="53"/>
  <c r="Q399" i="53"/>
  <c r="N399" i="53"/>
  <c r="M399" i="53"/>
  <c r="L399" i="53"/>
  <c r="K399" i="53"/>
  <c r="J399" i="53"/>
  <c r="I399" i="53"/>
  <c r="Q398" i="53"/>
  <c r="N398" i="53"/>
  <c r="M398" i="53"/>
  <c r="L398" i="53"/>
  <c r="K398" i="53"/>
  <c r="J398" i="53"/>
  <c r="I398" i="53"/>
  <c r="Q397" i="53"/>
  <c r="N397" i="53"/>
  <c r="M397" i="53"/>
  <c r="L397" i="53"/>
  <c r="K397" i="53"/>
  <c r="J397" i="53"/>
  <c r="I397" i="53"/>
  <c r="Q396" i="53"/>
  <c r="N396" i="53"/>
  <c r="M396" i="53"/>
  <c r="L396" i="53"/>
  <c r="K396" i="53"/>
  <c r="J396" i="53"/>
  <c r="I396" i="53"/>
  <c r="Q395" i="53"/>
  <c r="N395" i="53"/>
  <c r="M395" i="53"/>
  <c r="L395" i="53"/>
  <c r="K395" i="53"/>
  <c r="J395" i="53"/>
  <c r="I395" i="53"/>
  <c r="Q394" i="53"/>
  <c r="N394" i="53"/>
  <c r="M394" i="53"/>
  <c r="L394" i="53"/>
  <c r="K394" i="53"/>
  <c r="J394" i="53"/>
  <c r="I394" i="53"/>
  <c r="Q393" i="53"/>
  <c r="N393" i="53"/>
  <c r="M393" i="53"/>
  <c r="L393" i="53"/>
  <c r="K393" i="53"/>
  <c r="J393" i="53"/>
  <c r="I393" i="53"/>
  <c r="Q392" i="53"/>
  <c r="N392" i="53"/>
  <c r="M392" i="53"/>
  <c r="L392" i="53"/>
  <c r="K392" i="53"/>
  <c r="J392" i="53"/>
  <c r="I392" i="53"/>
  <c r="Q391" i="53"/>
  <c r="N391" i="53"/>
  <c r="M391" i="53"/>
  <c r="L391" i="53"/>
  <c r="K391" i="53"/>
  <c r="J391" i="53"/>
  <c r="I391" i="53"/>
  <c r="Q390" i="53"/>
  <c r="N390" i="53"/>
  <c r="M390" i="53"/>
  <c r="L390" i="53"/>
  <c r="K390" i="53"/>
  <c r="J390" i="53"/>
  <c r="I390" i="53"/>
  <c r="Q389" i="53"/>
  <c r="N389" i="53"/>
  <c r="M389" i="53"/>
  <c r="L389" i="53"/>
  <c r="K389" i="53"/>
  <c r="J389" i="53"/>
  <c r="I389" i="53"/>
  <c r="Q388" i="53"/>
  <c r="N388" i="53"/>
  <c r="M388" i="53"/>
  <c r="L388" i="53"/>
  <c r="K388" i="53"/>
  <c r="J388" i="53"/>
  <c r="I388" i="53"/>
  <c r="Q387" i="53"/>
  <c r="N387" i="53"/>
  <c r="M387" i="53"/>
  <c r="L387" i="53"/>
  <c r="K387" i="53"/>
  <c r="J387" i="53"/>
  <c r="I387" i="53"/>
  <c r="Q386" i="53"/>
  <c r="N386" i="53"/>
  <c r="M386" i="53"/>
  <c r="L386" i="53"/>
  <c r="K386" i="53"/>
  <c r="J386" i="53"/>
  <c r="I386" i="53"/>
  <c r="Q385" i="53"/>
  <c r="N385" i="53"/>
  <c r="M385" i="53"/>
  <c r="L385" i="53"/>
  <c r="K385" i="53"/>
  <c r="J385" i="53"/>
  <c r="I385" i="53"/>
  <c r="Q384" i="53"/>
  <c r="N384" i="53"/>
  <c r="M384" i="53"/>
  <c r="L384" i="53"/>
  <c r="K384" i="53"/>
  <c r="J384" i="53"/>
  <c r="I384" i="53"/>
  <c r="Q383" i="53"/>
  <c r="N383" i="53"/>
  <c r="M383" i="53"/>
  <c r="L383" i="53"/>
  <c r="K383" i="53"/>
  <c r="J383" i="53"/>
  <c r="I383" i="53"/>
  <c r="Q382" i="53"/>
  <c r="N382" i="53"/>
  <c r="M382" i="53"/>
  <c r="L382" i="53"/>
  <c r="K382" i="53"/>
  <c r="J382" i="53"/>
  <c r="I382" i="53"/>
  <c r="Q381" i="53"/>
  <c r="N381" i="53"/>
  <c r="M381" i="53"/>
  <c r="L381" i="53"/>
  <c r="K381" i="53"/>
  <c r="J381" i="53"/>
  <c r="I381" i="53"/>
  <c r="Q380" i="53"/>
  <c r="N380" i="53"/>
  <c r="M380" i="53"/>
  <c r="L380" i="53"/>
  <c r="K380" i="53"/>
  <c r="J380" i="53"/>
  <c r="I380" i="53"/>
  <c r="Q379" i="53"/>
  <c r="N379" i="53"/>
  <c r="M379" i="53"/>
  <c r="L379" i="53"/>
  <c r="K379" i="53"/>
  <c r="J379" i="53"/>
  <c r="I379" i="53"/>
  <c r="Q378" i="53"/>
  <c r="N378" i="53"/>
  <c r="M378" i="53"/>
  <c r="L378" i="53"/>
  <c r="K378" i="53"/>
  <c r="J378" i="53"/>
  <c r="I378" i="53"/>
  <c r="Q377" i="53"/>
  <c r="N377" i="53"/>
  <c r="M377" i="53"/>
  <c r="L377" i="53"/>
  <c r="K377" i="53"/>
  <c r="J377" i="53"/>
  <c r="I377" i="53"/>
  <c r="Q376" i="53"/>
  <c r="N376" i="53"/>
  <c r="M376" i="53"/>
  <c r="L376" i="53"/>
  <c r="K376" i="53"/>
  <c r="J376" i="53"/>
  <c r="I376" i="53"/>
  <c r="Q375" i="53"/>
  <c r="N375" i="53"/>
  <c r="M375" i="53"/>
  <c r="L375" i="53"/>
  <c r="K375" i="53"/>
  <c r="J375" i="53"/>
  <c r="I375" i="53"/>
  <c r="Q374" i="53"/>
  <c r="N374" i="53"/>
  <c r="M374" i="53"/>
  <c r="L374" i="53"/>
  <c r="K374" i="53"/>
  <c r="J374" i="53"/>
  <c r="I374" i="53"/>
  <c r="Q373" i="53"/>
  <c r="N373" i="53"/>
  <c r="M373" i="53"/>
  <c r="L373" i="53"/>
  <c r="K373" i="53"/>
  <c r="J373" i="53"/>
  <c r="I373" i="53"/>
  <c r="Q372" i="53"/>
  <c r="N372" i="53"/>
  <c r="M372" i="53"/>
  <c r="L372" i="53"/>
  <c r="K372" i="53"/>
  <c r="J372" i="53"/>
  <c r="I372" i="53"/>
  <c r="Q371" i="53"/>
  <c r="N371" i="53"/>
  <c r="M371" i="53"/>
  <c r="L371" i="53"/>
  <c r="K371" i="53"/>
  <c r="J371" i="53"/>
  <c r="I371" i="53"/>
  <c r="Q370" i="53"/>
  <c r="N370" i="53"/>
  <c r="M370" i="53"/>
  <c r="L370" i="53"/>
  <c r="K370" i="53"/>
  <c r="J370" i="53"/>
  <c r="I370" i="53"/>
  <c r="Q369" i="53"/>
  <c r="N369" i="53"/>
  <c r="M369" i="53"/>
  <c r="L369" i="53"/>
  <c r="K369" i="53"/>
  <c r="J369" i="53"/>
  <c r="I369" i="53"/>
  <c r="Q368" i="53"/>
  <c r="N368" i="53"/>
  <c r="M368" i="53"/>
  <c r="L368" i="53"/>
  <c r="K368" i="53"/>
  <c r="J368" i="53"/>
  <c r="I368" i="53"/>
  <c r="Q367" i="53"/>
  <c r="N367" i="53"/>
  <c r="M367" i="53"/>
  <c r="L367" i="53"/>
  <c r="K367" i="53"/>
  <c r="J367" i="53"/>
  <c r="I367" i="53"/>
  <c r="Q366" i="53"/>
  <c r="N366" i="53"/>
  <c r="M366" i="53"/>
  <c r="L366" i="53"/>
  <c r="K366" i="53"/>
  <c r="J366" i="53"/>
  <c r="I366" i="53"/>
  <c r="Q365" i="53"/>
  <c r="N365" i="53"/>
  <c r="M365" i="53"/>
  <c r="L365" i="53"/>
  <c r="K365" i="53"/>
  <c r="J365" i="53"/>
  <c r="I365" i="53"/>
  <c r="Q364" i="53"/>
  <c r="N364" i="53"/>
  <c r="M364" i="53"/>
  <c r="L364" i="53"/>
  <c r="K364" i="53"/>
  <c r="J364" i="53"/>
  <c r="I364" i="53"/>
  <c r="Q363" i="53"/>
  <c r="N363" i="53"/>
  <c r="M363" i="53"/>
  <c r="L363" i="53"/>
  <c r="K363" i="53"/>
  <c r="J363" i="53"/>
  <c r="I363" i="53"/>
  <c r="Q362" i="53"/>
  <c r="N362" i="53"/>
  <c r="M362" i="53"/>
  <c r="L362" i="53"/>
  <c r="K362" i="53"/>
  <c r="J362" i="53"/>
  <c r="I362" i="53"/>
  <c r="Q361" i="53"/>
  <c r="N361" i="53"/>
  <c r="M361" i="53"/>
  <c r="L361" i="53"/>
  <c r="K361" i="53"/>
  <c r="J361" i="53"/>
  <c r="I361" i="53"/>
  <c r="Q360" i="53"/>
  <c r="N360" i="53"/>
  <c r="M360" i="53"/>
  <c r="L360" i="53"/>
  <c r="K360" i="53"/>
  <c r="J360" i="53"/>
  <c r="I360" i="53"/>
  <c r="Q359" i="53"/>
  <c r="N359" i="53"/>
  <c r="M359" i="53"/>
  <c r="L359" i="53"/>
  <c r="K359" i="53"/>
  <c r="J359" i="53"/>
  <c r="I359" i="53"/>
  <c r="Q358" i="53"/>
  <c r="N358" i="53"/>
  <c r="M358" i="53"/>
  <c r="L358" i="53"/>
  <c r="K358" i="53"/>
  <c r="J358" i="53"/>
  <c r="I358" i="53"/>
  <c r="Q357" i="53"/>
  <c r="N357" i="53"/>
  <c r="M357" i="53"/>
  <c r="L357" i="53"/>
  <c r="K357" i="53"/>
  <c r="J357" i="53"/>
  <c r="I357" i="53"/>
  <c r="Q356" i="53"/>
  <c r="N356" i="53"/>
  <c r="M356" i="53"/>
  <c r="L356" i="53"/>
  <c r="K356" i="53"/>
  <c r="J356" i="53"/>
  <c r="I356" i="53"/>
  <c r="Q355" i="53"/>
  <c r="N355" i="53"/>
  <c r="M355" i="53"/>
  <c r="L355" i="53"/>
  <c r="K355" i="53"/>
  <c r="J355" i="53"/>
  <c r="I355" i="53"/>
  <c r="Q354" i="53"/>
  <c r="N354" i="53"/>
  <c r="M354" i="53"/>
  <c r="L354" i="53"/>
  <c r="K354" i="53"/>
  <c r="J354" i="53"/>
  <c r="I354" i="53"/>
  <c r="Q353" i="53"/>
  <c r="N353" i="53"/>
  <c r="M353" i="53"/>
  <c r="L353" i="53"/>
  <c r="K353" i="53"/>
  <c r="J353" i="53"/>
  <c r="I353" i="53"/>
  <c r="Q352" i="53"/>
  <c r="N352" i="53"/>
  <c r="M352" i="53"/>
  <c r="L352" i="53"/>
  <c r="K352" i="53"/>
  <c r="J352" i="53"/>
  <c r="I352" i="53"/>
  <c r="Q351" i="53"/>
  <c r="N351" i="53"/>
  <c r="M351" i="53"/>
  <c r="L351" i="53"/>
  <c r="K351" i="53"/>
  <c r="J351" i="53"/>
  <c r="I351" i="53"/>
  <c r="Q350" i="53"/>
  <c r="N350" i="53"/>
  <c r="M350" i="53"/>
  <c r="L350" i="53"/>
  <c r="K350" i="53"/>
  <c r="J350" i="53"/>
  <c r="I350" i="53"/>
  <c r="Q349" i="53"/>
  <c r="N349" i="53"/>
  <c r="M349" i="53"/>
  <c r="L349" i="53"/>
  <c r="K349" i="53"/>
  <c r="J349" i="53"/>
  <c r="I349" i="53"/>
  <c r="Q348" i="53"/>
  <c r="N348" i="53"/>
  <c r="M348" i="53"/>
  <c r="L348" i="53"/>
  <c r="K348" i="53"/>
  <c r="J348" i="53"/>
  <c r="I348" i="53"/>
  <c r="Q347" i="53"/>
  <c r="N347" i="53"/>
  <c r="M347" i="53"/>
  <c r="L347" i="53"/>
  <c r="K347" i="53"/>
  <c r="J347" i="53"/>
  <c r="I347" i="53"/>
  <c r="Q346" i="53"/>
  <c r="N346" i="53"/>
  <c r="M346" i="53"/>
  <c r="L346" i="53"/>
  <c r="K346" i="53"/>
  <c r="J346" i="53"/>
  <c r="I346" i="53"/>
  <c r="Q345" i="53"/>
  <c r="N345" i="53"/>
  <c r="M345" i="53"/>
  <c r="L345" i="53"/>
  <c r="K345" i="53"/>
  <c r="J345" i="53"/>
  <c r="I345" i="53"/>
  <c r="Q344" i="53"/>
  <c r="N344" i="53"/>
  <c r="M344" i="53"/>
  <c r="L344" i="53"/>
  <c r="K344" i="53"/>
  <c r="J344" i="53"/>
  <c r="I344" i="53"/>
  <c r="Q343" i="53"/>
  <c r="N343" i="53"/>
  <c r="M343" i="53"/>
  <c r="L343" i="53"/>
  <c r="K343" i="53"/>
  <c r="J343" i="53"/>
  <c r="I343" i="53"/>
  <c r="Q342" i="53"/>
  <c r="N342" i="53"/>
  <c r="M342" i="53"/>
  <c r="L342" i="53"/>
  <c r="K342" i="53"/>
  <c r="J342" i="53"/>
  <c r="I342" i="53"/>
  <c r="Q341" i="53"/>
  <c r="N341" i="53"/>
  <c r="M341" i="53"/>
  <c r="L341" i="53"/>
  <c r="K341" i="53"/>
  <c r="J341" i="53"/>
  <c r="I341" i="53"/>
  <c r="Q340" i="53"/>
  <c r="N340" i="53"/>
  <c r="M340" i="53"/>
  <c r="L340" i="53"/>
  <c r="K340" i="53"/>
  <c r="J340" i="53"/>
  <c r="I340" i="53"/>
  <c r="Q339" i="53"/>
  <c r="N339" i="53"/>
  <c r="M339" i="53"/>
  <c r="L339" i="53"/>
  <c r="K339" i="53"/>
  <c r="J339" i="53"/>
  <c r="I339" i="53"/>
  <c r="Q338" i="53"/>
  <c r="N338" i="53"/>
  <c r="M338" i="53"/>
  <c r="L338" i="53"/>
  <c r="K338" i="53"/>
  <c r="J338" i="53"/>
  <c r="I338" i="53"/>
  <c r="Q337" i="53"/>
  <c r="N337" i="53"/>
  <c r="M337" i="53"/>
  <c r="L337" i="53"/>
  <c r="K337" i="53"/>
  <c r="J337" i="53"/>
  <c r="I337" i="53"/>
  <c r="Q336" i="53"/>
  <c r="N336" i="53"/>
  <c r="M336" i="53"/>
  <c r="L336" i="53"/>
  <c r="K336" i="53"/>
  <c r="J336" i="53"/>
  <c r="I336" i="53"/>
  <c r="Q335" i="53"/>
  <c r="N335" i="53"/>
  <c r="M335" i="53"/>
  <c r="L335" i="53"/>
  <c r="K335" i="53"/>
  <c r="J335" i="53"/>
  <c r="I335" i="53"/>
  <c r="Q334" i="53"/>
  <c r="N334" i="53"/>
  <c r="M334" i="53"/>
  <c r="L334" i="53"/>
  <c r="K334" i="53"/>
  <c r="J334" i="53"/>
  <c r="I334" i="53"/>
  <c r="Q333" i="53"/>
  <c r="N333" i="53"/>
  <c r="M333" i="53"/>
  <c r="L333" i="53"/>
  <c r="K333" i="53"/>
  <c r="J333" i="53"/>
  <c r="I333" i="53"/>
  <c r="Q332" i="53"/>
  <c r="N332" i="53"/>
  <c r="M332" i="53"/>
  <c r="L332" i="53"/>
  <c r="K332" i="53"/>
  <c r="J332" i="53"/>
  <c r="I332" i="53"/>
  <c r="Q331" i="53"/>
  <c r="N331" i="53"/>
  <c r="M331" i="53"/>
  <c r="L331" i="53"/>
  <c r="K331" i="53"/>
  <c r="J331" i="53"/>
  <c r="I331" i="53"/>
  <c r="Q330" i="53"/>
  <c r="N330" i="53"/>
  <c r="M330" i="53"/>
  <c r="L330" i="53"/>
  <c r="K330" i="53"/>
  <c r="J330" i="53"/>
  <c r="I330" i="53"/>
  <c r="Q329" i="53"/>
  <c r="N329" i="53"/>
  <c r="M329" i="53"/>
  <c r="L329" i="53"/>
  <c r="K329" i="53"/>
  <c r="J329" i="53"/>
  <c r="I329" i="53"/>
  <c r="Q328" i="53"/>
  <c r="N328" i="53"/>
  <c r="M328" i="53"/>
  <c r="L328" i="53"/>
  <c r="K328" i="53"/>
  <c r="J328" i="53"/>
  <c r="I328" i="53"/>
  <c r="Q327" i="53"/>
  <c r="N327" i="53"/>
  <c r="M327" i="53"/>
  <c r="L327" i="53"/>
  <c r="K327" i="53"/>
  <c r="J327" i="53"/>
  <c r="I327" i="53"/>
  <c r="Q326" i="53"/>
  <c r="N326" i="53"/>
  <c r="M326" i="53"/>
  <c r="L326" i="53"/>
  <c r="K326" i="53"/>
  <c r="J326" i="53"/>
  <c r="I326" i="53"/>
  <c r="Q325" i="53"/>
  <c r="N325" i="53"/>
  <c r="M325" i="53"/>
  <c r="L325" i="53"/>
  <c r="K325" i="53"/>
  <c r="J325" i="53"/>
  <c r="I325" i="53"/>
  <c r="Q324" i="53"/>
  <c r="N324" i="53"/>
  <c r="M324" i="53"/>
  <c r="L324" i="53"/>
  <c r="K324" i="53"/>
  <c r="J324" i="53"/>
  <c r="I324" i="53"/>
  <c r="Q323" i="53"/>
  <c r="N323" i="53"/>
  <c r="M323" i="53"/>
  <c r="L323" i="53"/>
  <c r="K323" i="53"/>
  <c r="J323" i="53"/>
  <c r="I323" i="53"/>
  <c r="Q322" i="53"/>
  <c r="N322" i="53"/>
  <c r="M322" i="53"/>
  <c r="L322" i="53"/>
  <c r="K322" i="53"/>
  <c r="J322" i="53"/>
  <c r="I322" i="53"/>
  <c r="Q321" i="53"/>
  <c r="N321" i="53"/>
  <c r="M321" i="53"/>
  <c r="L321" i="53"/>
  <c r="K321" i="53"/>
  <c r="J321" i="53"/>
  <c r="I321" i="53"/>
  <c r="Q320" i="53"/>
  <c r="N320" i="53"/>
  <c r="M320" i="53"/>
  <c r="L320" i="53"/>
  <c r="K320" i="53"/>
  <c r="J320" i="53"/>
  <c r="I320" i="53"/>
  <c r="Q319" i="53"/>
  <c r="N319" i="53"/>
  <c r="M319" i="53"/>
  <c r="L319" i="53"/>
  <c r="K319" i="53"/>
  <c r="J319" i="53"/>
  <c r="I319" i="53"/>
  <c r="Q318" i="53"/>
  <c r="N318" i="53"/>
  <c r="M318" i="53"/>
  <c r="L318" i="53"/>
  <c r="K318" i="53"/>
  <c r="J318" i="53"/>
  <c r="I318" i="53"/>
  <c r="Q317" i="53"/>
  <c r="N317" i="53"/>
  <c r="M317" i="53"/>
  <c r="L317" i="53"/>
  <c r="K317" i="53"/>
  <c r="J317" i="53"/>
  <c r="I317" i="53"/>
  <c r="Q316" i="53"/>
  <c r="N316" i="53"/>
  <c r="M316" i="53"/>
  <c r="L316" i="53"/>
  <c r="K316" i="53"/>
  <c r="J316" i="53"/>
  <c r="I316" i="53"/>
  <c r="Q315" i="53"/>
  <c r="N315" i="53"/>
  <c r="M315" i="53"/>
  <c r="L315" i="53"/>
  <c r="K315" i="53"/>
  <c r="J315" i="53"/>
  <c r="I315" i="53"/>
  <c r="Q314" i="53"/>
  <c r="N314" i="53"/>
  <c r="M314" i="53"/>
  <c r="L314" i="53"/>
  <c r="K314" i="53"/>
  <c r="J314" i="53"/>
  <c r="I314" i="53"/>
  <c r="Q313" i="53"/>
  <c r="N313" i="53"/>
  <c r="M313" i="53"/>
  <c r="L313" i="53"/>
  <c r="K313" i="53"/>
  <c r="J313" i="53"/>
  <c r="I313" i="53"/>
  <c r="Q312" i="53"/>
  <c r="N312" i="53"/>
  <c r="M312" i="53"/>
  <c r="L312" i="53"/>
  <c r="K312" i="53"/>
  <c r="J312" i="53"/>
  <c r="I312" i="53"/>
  <c r="Q311" i="53"/>
  <c r="N311" i="53"/>
  <c r="M311" i="53"/>
  <c r="L311" i="53"/>
  <c r="K311" i="53"/>
  <c r="J311" i="53"/>
  <c r="I311" i="53"/>
  <c r="Q310" i="53"/>
  <c r="N310" i="53"/>
  <c r="M310" i="53"/>
  <c r="L310" i="53"/>
  <c r="K310" i="53"/>
  <c r="J310" i="53"/>
  <c r="I310" i="53"/>
  <c r="Q309" i="53"/>
  <c r="N309" i="53"/>
  <c r="M309" i="53"/>
  <c r="L309" i="53"/>
  <c r="K309" i="53"/>
  <c r="J309" i="53"/>
  <c r="I309" i="53"/>
  <c r="Q308" i="53"/>
  <c r="N308" i="53"/>
  <c r="M308" i="53"/>
  <c r="L308" i="53"/>
  <c r="K308" i="53"/>
  <c r="J308" i="53"/>
  <c r="I308" i="53"/>
  <c r="Q307" i="53"/>
  <c r="N307" i="53"/>
  <c r="M307" i="53"/>
  <c r="L307" i="53"/>
  <c r="K307" i="53"/>
  <c r="J307" i="53"/>
  <c r="I307" i="53"/>
  <c r="Q306" i="53"/>
  <c r="N306" i="53"/>
  <c r="M306" i="53"/>
  <c r="L306" i="53"/>
  <c r="K306" i="53"/>
  <c r="J306" i="53"/>
  <c r="I306" i="53"/>
  <c r="Q305" i="53"/>
  <c r="N305" i="53"/>
  <c r="M305" i="53"/>
  <c r="L305" i="53"/>
  <c r="K305" i="53"/>
  <c r="J305" i="53"/>
  <c r="I305" i="53"/>
  <c r="Q304" i="53"/>
  <c r="N304" i="53"/>
  <c r="M304" i="53"/>
  <c r="L304" i="53"/>
  <c r="K304" i="53"/>
  <c r="J304" i="53"/>
  <c r="I304" i="53"/>
  <c r="Q303" i="53"/>
  <c r="N303" i="53"/>
  <c r="M303" i="53"/>
  <c r="L303" i="53"/>
  <c r="K303" i="53"/>
  <c r="J303" i="53"/>
  <c r="I303" i="53"/>
  <c r="Q302" i="53"/>
  <c r="N302" i="53"/>
  <c r="M302" i="53"/>
  <c r="L302" i="53"/>
  <c r="K302" i="53"/>
  <c r="J302" i="53"/>
  <c r="I302" i="53"/>
  <c r="Q301" i="53"/>
  <c r="N301" i="53"/>
  <c r="M301" i="53"/>
  <c r="L301" i="53"/>
  <c r="K301" i="53"/>
  <c r="J301" i="53"/>
  <c r="I301" i="53"/>
  <c r="Q300" i="53"/>
  <c r="N300" i="53"/>
  <c r="M300" i="53"/>
  <c r="L300" i="53"/>
  <c r="K300" i="53"/>
  <c r="J300" i="53"/>
  <c r="I300" i="53"/>
  <c r="Q299" i="53"/>
  <c r="N299" i="53"/>
  <c r="M299" i="53"/>
  <c r="L299" i="53"/>
  <c r="K299" i="53"/>
  <c r="J299" i="53"/>
  <c r="I299" i="53"/>
  <c r="Q298" i="53"/>
  <c r="N298" i="53"/>
  <c r="M298" i="53"/>
  <c r="L298" i="53"/>
  <c r="K298" i="53"/>
  <c r="J298" i="53"/>
  <c r="I298" i="53"/>
  <c r="Q297" i="53"/>
  <c r="N297" i="53"/>
  <c r="M297" i="53"/>
  <c r="L297" i="53"/>
  <c r="K297" i="53"/>
  <c r="J297" i="53"/>
  <c r="I297" i="53"/>
  <c r="Q296" i="53"/>
  <c r="N296" i="53"/>
  <c r="M296" i="53"/>
  <c r="L296" i="53"/>
  <c r="K296" i="53"/>
  <c r="J296" i="53"/>
  <c r="I296" i="53"/>
  <c r="Q295" i="53"/>
  <c r="N295" i="53"/>
  <c r="M295" i="53"/>
  <c r="L295" i="53"/>
  <c r="K295" i="53"/>
  <c r="J295" i="53"/>
  <c r="I295" i="53"/>
  <c r="Q294" i="53"/>
  <c r="N294" i="53"/>
  <c r="M294" i="53"/>
  <c r="L294" i="53"/>
  <c r="K294" i="53"/>
  <c r="J294" i="53"/>
  <c r="I294" i="53"/>
  <c r="Q293" i="53"/>
  <c r="N293" i="53"/>
  <c r="M293" i="53"/>
  <c r="L293" i="53"/>
  <c r="K293" i="53"/>
  <c r="J293" i="53"/>
  <c r="I293" i="53"/>
  <c r="Q292" i="53"/>
  <c r="N292" i="53"/>
  <c r="M292" i="53"/>
  <c r="L292" i="53"/>
  <c r="K292" i="53"/>
  <c r="J292" i="53"/>
  <c r="I292" i="53"/>
  <c r="Q291" i="53"/>
  <c r="N291" i="53"/>
  <c r="M291" i="53"/>
  <c r="L291" i="53"/>
  <c r="K291" i="53"/>
  <c r="J291" i="53"/>
  <c r="I291" i="53"/>
  <c r="Q290" i="53"/>
  <c r="N290" i="53"/>
  <c r="M290" i="53"/>
  <c r="L290" i="53"/>
  <c r="K290" i="53"/>
  <c r="J290" i="53"/>
  <c r="I290" i="53"/>
  <c r="Q289" i="53"/>
  <c r="N289" i="53"/>
  <c r="M289" i="53"/>
  <c r="L289" i="53"/>
  <c r="K289" i="53"/>
  <c r="J289" i="53"/>
  <c r="I289" i="53"/>
  <c r="Q288" i="53"/>
  <c r="N288" i="53"/>
  <c r="M288" i="53"/>
  <c r="L288" i="53"/>
  <c r="K288" i="53"/>
  <c r="J288" i="53"/>
  <c r="I288" i="53"/>
  <c r="Q287" i="53"/>
  <c r="N287" i="53"/>
  <c r="M287" i="53"/>
  <c r="L287" i="53"/>
  <c r="K287" i="53"/>
  <c r="J287" i="53"/>
  <c r="I287" i="53"/>
  <c r="Q286" i="53"/>
  <c r="N286" i="53"/>
  <c r="M286" i="53"/>
  <c r="L286" i="53"/>
  <c r="K286" i="53"/>
  <c r="J286" i="53"/>
  <c r="I286" i="53"/>
  <c r="Q285" i="53"/>
  <c r="N285" i="53"/>
  <c r="M285" i="53"/>
  <c r="L285" i="53"/>
  <c r="K285" i="53"/>
  <c r="J285" i="53"/>
  <c r="I285" i="53"/>
  <c r="Q284" i="53"/>
  <c r="N284" i="53"/>
  <c r="M284" i="53"/>
  <c r="L284" i="53"/>
  <c r="K284" i="53"/>
  <c r="J284" i="53"/>
  <c r="I284" i="53"/>
  <c r="Q283" i="53"/>
  <c r="N283" i="53"/>
  <c r="M283" i="53"/>
  <c r="L283" i="53"/>
  <c r="K283" i="53"/>
  <c r="J283" i="53"/>
  <c r="I283" i="53"/>
  <c r="Q282" i="53"/>
  <c r="N282" i="53"/>
  <c r="M282" i="53"/>
  <c r="L282" i="53"/>
  <c r="K282" i="53"/>
  <c r="J282" i="53"/>
  <c r="I282" i="53"/>
  <c r="Q281" i="53"/>
  <c r="N281" i="53"/>
  <c r="M281" i="53"/>
  <c r="L281" i="53"/>
  <c r="K281" i="53"/>
  <c r="J281" i="53"/>
  <c r="I281" i="53"/>
  <c r="Q280" i="53"/>
  <c r="N280" i="53"/>
  <c r="M280" i="53"/>
  <c r="L280" i="53"/>
  <c r="K280" i="53"/>
  <c r="J280" i="53"/>
  <c r="I280" i="53"/>
  <c r="Q279" i="53"/>
  <c r="N279" i="53"/>
  <c r="M279" i="53"/>
  <c r="L279" i="53"/>
  <c r="K279" i="53"/>
  <c r="J279" i="53"/>
  <c r="I279" i="53"/>
  <c r="Q278" i="53"/>
  <c r="N278" i="53"/>
  <c r="M278" i="53"/>
  <c r="L278" i="53"/>
  <c r="K278" i="53"/>
  <c r="J278" i="53"/>
  <c r="I278" i="53"/>
  <c r="Q277" i="53"/>
  <c r="N277" i="53"/>
  <c r="M277" i="53"/>
  <c r="L277" i="53"/>
  <c r="K277" i="53"/>
  <c r="J277" i="53"/>
  <c r="I277" i="53"/>
  <c r="Q276" i="53"/>
  <c r="N276" i="53"/>
  <c r="M276" i="53"/>
  <c r="L276" i="53"/>
  <c r="K276" i="53"/>
  <c r="J276" i="53"/>
  <c r="I276" i="53"/>
  <c r="Q275" i="53"/>
  <c r="N275" i="53"/>
  <c r="M275" i="53"/>
  <c r="L275" i="53"/>
  <c r="K275" i="53"/>
  <c r="J275" i="53"/>
  <c r="I275" i="53"/>
  <c r="Q274" i="53"/>
  <c r="N274" i="53"/>
  <c r="M274" i="53"/>
  <c r="L274" i="53"/>
  <c r="K274" i="53"/>
  <c r="J274" i="53"/>
  <c r="I274" i="53"/>
  <c r="Q273" i="53"/>
  <c r="N273" i="53"/>
  <c r="M273" i="53"/>
  <c r="L273" i="53"/>
  <c r="K273" i="53"/>
  <c r="J273" i="53"/>
  <c r="I273" i="53"/>
  <c r="Q272" i="53"/>
  <c r="N272" i="53"/>
  <c r="M272" i="53"/>
  <c r="L272" i="53"/>
  <c r="K272" i="53"/>
  <c r="J272" i="53"/>
  <c r="I272" i="53"/>
  <c r="Q271" i="53"/>
  <c r="N271" i="53"/>
  <c r="M271" i="53"/>
  <c r="L271" i="53"/>
  <c r="K271" i="53"/>
  <c r="J271" i="53"/>
  <c r="I271" i="53"/>
  <c r="Q270" i="53"/>
  <c r="N270" i="53"/>
  <c r="M270" i="53"/>
  <c r="L270" i="53"/>
  <c r="K270" i="53"/>
  <c r="J270" i="53"/>
  <c r="I270" i="53"/>
  <c r="Q269" i="53"/>
  <c r="N269" i="53"/>
  <c r="M269" i="53"/>
  <c r="L269" i="53"/>
  <c r="K269" i="53"/>
  <c r="J269" i="53"/>
  <c r="I269" i="53"/>
  <c r="Q268" i="53"/>
  <c r="N268" i="53"/>
  <c r="M268" i="53"/>
  <c r="L268" i="53"/>
  <c r="K268" i="53"/>
  <c r="J268" i="53"/>
  <c r="I268" i="53"/>
  <c r="Q267" i="53"/>
  <c r="N267" i="53"/>
  <c r="M267" i="53"/>
  <c r="L267" i="53"/>
  <c r="K267" i="53"/>
  <c r="J267" i="53"/>
  <c r="I267" i="53"/>
  <c r="Q266" i="53"/>
  <c r="N266" i="53"/>
  <c r="M266" i="53"/>
  <c r="L266" i="53"/>
  <c r="K266" i="53"/>
  <c r="J266" i="53"/>
  <c r="I266" i="53"/>
  <c r="Q265" i="53"/>
  <c r="N265" i="53"/>
  <c r="M265" i="53"/>
  <c r="L265" i="53"/>
  <c r="K265" i="53"/>
  <c r="J265" i="53"/>
  <c r="I265" i="53"/>
  <c r="Q264" i="53"/>
  <c r="N264" i="53"/>
  <c r="M264" i="53"/>
  <c r="L264" i="53"/>
  <c r="K264" i="53"/>
  <c r="J264" i="53"/>
  <c r="I264" i="53"/>
  <c r="Q263" i="53"/>
  <c r="N263" i="53"/>
  <c r="M263" i="53"/>
  <c r="L263" i="53"/>
  <c r="K263" i="53"/>
  <c r="J263" i="53"/>
  <c r="I263" i="53"/>
  <c r="Q262" i="53"/>
  <c r="N262" i="53"/>
  <c r="M262" i="53"/>
  <c r="L262" i="53"/>
  <c r="K262" i="53"/>
  <c r="J262" i="53"/>
  <c r="I262" i="53"/>
  <c r="Q261" i="53"/>
  <c r="N261" i="53"/>
  <c r="M261" i="53"/>
  <c r="L261" i="53"/>
  <c r="K261" i="53"/>
  <c r="J261" i="53"/>
  <c r="I261" i="53"/>
  <c r="Q260" i="53"/>
  <c r="N260" i="53"/>
  <c r="M260" i="53"/>
  <c r="L260" i="53"/>
  <c r="K260" i="53"/>
  <c r="J260" i="53"/>
  <c r="I260" i="53"/>
  <c r="Q259" i="53"/>
  <c r="N259" i="53"/>
  <c r="M259" i="53"/>
  <c r="L259" i="53"/>
  <c r="K259" i="53"/>
  <c r="J259" i="53"/>
  <c r="I259" i="53"/>
  <c r="Q258" i="53"/>
  <c r="N258" i="53"/>
  <c r="M258" i="53"/>
  <c r="L258" i="53"/>
  <c r="K258" i="53"/>
  <c r="J258" i="53"/>
  <c r="I258" i="53"/>
  <c r="Q257" i="53"/>
  <c r="N257" i="53"/>
  <c r="M257" i="53"/>
  <c r="L257" i="53"/>
  <c r="K257" i="53"/>
  <c r="J257" i="53"/>
  <c r="I257" i="53"/>
  <c r="Q256" i="53"/>
  <c r="N256" i="53"/>
  <c r="M256" i="53"/>
  <c r="L256" i="53"/>
  <c r="K256" i="53"/>
  <c r="J256" i="53"/>
  <c r="I256" i="53"/>
  <c r="Q255" i="53"/>
  <c r="N255" i="53"/>
  <c r="M255" i="53"/>
  <c r="L255" i="53"/>
  <c r="K255" i="53"/>
  <c r="J255" i="53"/>
  <c r="I255" i="53"/>
  <c r="Q254" i="53"/>
  <c r="N254" i="53"/>
  <c r="M254" i="53"/>
  <c r="L254" i="53"/>
  <c r="K254" i="53"/>
  <c r="J254" i="53"/>
  <c r="I254" i="53"/>
  <c r="Q253" i="53"/>
  <c r="N253" i="53"/>
  <c r="M253" i="53"/>
  <c r="L253" i="53"/>
  <c r="K253" i="53"/>
  <c r="J253" i="53"/>
  <c r="I253" i="53"/>
  <c r="Q252" i="53"/>
  <c r="N252" i="53"/>
  <c r="M252" i="53"/>
  <c r="L252" i="53"/>
  <c r="K252" i="53"/>
  <c r="J252" i="53"/>
  <c r="I252" i="53"/>
  <c r="Q251" i="53"/>
  <c r="N251" i="53"/>
  <c r="M251" i="53"/>
  <c r="L251" i="53"/>
  <c r="K251" i="53"/>
  <c r="J251" i="53"/>
  <c r="I251" i="53"/>
  <c r="Q250" i="53"/>
  <c r="N250" i="53"/>
  <c r="M250" i="53"/>
  <c r="L250" i="53"/>
  <c r="K250" i="53"/>
  <c r="J250" i="53"/>
  <c r="I250" i="53"/>
  <c r="Q249" i="53"/>
  <c r="N249" i="53"/>
  <c r="M249" i="53"/>
  <c r="L249" i="53"/>
  <c r="K249" i="53"/>
  <c r="J249" i="53"/>
  <c r="I249" i="53"/>
  <c r="Q248" i="53"/>
  <c r="N248" i="53"/>
  <c r="M248" i="53"/>
  <c r="L248" i="53"/>
  <c r="K248" i="53"/>
  <c r="J248" i="53"/>
  <c r="I248" i="53"/>
  <c r="Q247" i="53"/>
  <c r="N247" i="53"/>
  <c r="M247" i="53"/>
  <c r="L247" i="53"/>
  <c r="K247" i="53"/>
  <c r="J247" i="53"/>
  <c r="I247" i="53"/>
  <c r="Q246" i="53"/>
  <c r="N246" i="53"/>
  <c r="M246" i="53"/>
  <c r="L246" i="53"/>
  <c r="K246" i="53"/>
  <c r="J246" i="53"/>
  <c r="I246" i="53"/>
  <c r="Q245" i="53"/>
  <c r="N245" i="53"/>
  <c r="M245" i="53"/>
  <c r="L245" i="53"/>
  <c r="K245" i="53"/>
  <c r="J245" i="53"/>
  <c r="I245" i="53"/>
  <c r="Q244" i="53"/>
  <c r="N244" i="53"/>
  <c r="M244" i="53"/>
  <c r="L244" i="53"/>
  <c r="K244" i="53"/>
  <c r="J244" i="53"/>
  <c r="I244" i="53"/>
  <c r="Q243" i="53"/>
  <c r="N243" i="53"/>
  <c r="M243" i="53"/>
  <c r="L243" i="53"/>
  <c r="K243" i="53"/>
  <c r="J243" i="53"/>
  <c r="I243" i="53"/>
  <c r="Q242" i="53"/>
  <c r="N242" i="53"/>
  <c r="M242" i="53"/>
  <c r="L242" i="53"/>
  <c r="K242" i="53"/>
  <c r="J242" i="53"/>
  <c r="I242" i="53"/>
  <c r="Q241" i="53"/>
  <c r="N241" i="53"/>
  <c r="M241" i="53"/>
  <c r="L241" i="53"/>
  <c r="K241" i="53"/>
  <c r="J241" i="53"/>
  <c r="I241" i="53"/>
  <c r="Q240" i="53"/>
  <c r="N240" i="53"/>
  <c r="M240" i="53"/>
  <c r="L240" i="53"/>
  <c r="K240" i="53"/>
  <c r="J240" i="53"/>
  <c r="I240" i="53"/>
  <c r="Q239" i="53"/>
  <c r="N239" i="53"/>
  <c r="M239" i="53"/>
  <c r="L239" i="53"/>
  <c r="K239" i="53"/>
  <c r="J239" i="53"/>
  <c r="I239" i="53"/>
  <c r="Q238" i="53"/>
  <c r="N238" i="53"/>
  <c r="M238" i="53"/>
  <c r="L238" i="53"/>
  <c r="K238" i="53"/>
  <c r="J238" i="53"/>
  <c r="I238" i="53"/>
  <c r="Q237" i="53"/>
  <c r="N237" i="53"/>
  <c r="M237" i="53"/>
  <c r="L237" i="53"/>
  <c r="K237" i="53"/>
  <c r="J237" i="53"/>
  <c r="I237" i="53"/>
  <c r="Q236" i="53"/>
  <c r="N236" i="53"/>
  <c r="M236" i="53"/>
  <c r="L236" i="53"/>
  <c r="K236" i="53"/>
  <c r="J236" i="53"/>
  <c r="I236" i="53"/>
  <c r="Q235" i="53"/>
  <c r="N235" i="53"/>
  <c r="M235" i="53"/>
  <c r="L235" i="53"/>
  <c r="K235" i="53"/>
  <c r="J235" i="53"/>
  <c r="I235" i="53"/>
  <c r="Q234" i="53"/>
  <c r="N234" i="53"/>
  <c r="M234" i="53"/>
  <c r="L234" i="53"/>
  <c r="K234" i="53"/>
  <c r="J234" i="53"/>
  <c r="I234" i="53"/>
  <c r="Q233" i="53"/>
  <c r="N233" i="53"/>
  <c r="M233" i="53"/>
  <c r="L233" i="53"/>
  <c r="K233" i="53"/>
  <c r="J233" i="53"/>
  <c r="I233" i="53"/>
  <c r="Q232" i="53"/>
  <c r="N232" i="53"/>
  <c r="M232" i="53"/>
  <c r="L232" i="53"/>
  <c r="K232" i="53"/>
  <c r="J232" i="53"/>
  <c r="I232" i="53"/>
  <c r="Q231" i="53"/>
  <c r="N231" i="53"/>
  <c r="M231" i="53"/>
  <c r="L231" i="53"/>
  <c r="K231" i="53"/>
  <c r="J231" i="53"/>
  <c r="I231" i="53"/>
  <c r="Q230" i="53"/>
  <c r="N230" i="53"/>
  <c r="M230" i="53"/>
  <c r="L230" i="53"/>
  <c r="K230" i="53"/>
  <c r="J230" i="53"/>
  <c r="I230" i="53"/>
  <c r="Q229" i="53"/>
  <c r="N229" i="53"/>
  <c r="M229" i="53"/>
  <c r="L229" i="53"/>
  <c r="K229" i="53"/>
  <c r="J229" i="53"/>
  <c r="I229" i="53"/>
  <c r="Q228" i="53"/>
  <c r="N228" i="53"/>
  <c r="M228" i="53"/>
  <c r="L228" i="53"/>
  <c r="K228" i="53"/>
  <c r="J228" i="53"/>
  <c r="I228" i="53"/>
  <c r="Q227" i="53"/>
  <c r="N227" i="53"/>
  <c r="M227" i="53"/>
  <c r="L227" i="53"/>
  <c r="K227" i="53"/>
  <c r="J227" i="53"/>
  <c r="I227" i="53"/>
  <c r="Q226" i="53"/>
  <c r="N226" i="53"/>
  <c r="M226" i="53"/>
  <c r="L226" i="53"/>
  <c r="K226" i="53"/>
  <c r="J226" i="53"/>
  <c r="I226" i="53"/>
  <c r="Q225" i="53"/>
  <c r="N225" i="53"/>
  <c r="M225" i="53"/>
  <c r="L225" i="53"/>
  <c r="K225" i="53"/>
  <c r="J225" i="53"/>
  <c r="I225" i="53"/>
  <c r="Q224" i="53"/>
  <c r="N224" i="53"/>
  <c r="M224" i="53"/>
  <c r="L224" i="53"/>
  <c r="K224" i="53"/>
  <c r="J224" i="53"/>
  <c r="I224" i="53"/>
  <c r="Q223" i="53"/>
  <c r="N223" i="53"/>
  <c r="M223" i="53"/>
  <c r="L223" i="53"/>
  <c r="K223" i="53"/>
  <c r="J223" i="53"/>
  <c r="I223" i="53"/>
  <c r="Q222" i="53"/>
  <c r="N222" i="53"/>
  <c r="M222" i="53"/>
  <c r="L222" i="53"/>
  <c r="K222" i="53"/>
  <c r="J222" i="53"/>
  <c r="I222" i="53"/>
  <c r="Q221" i="53"/>
  <c r="N221" i="53"/>
  <c r="M221" i="53"/>
  <c r="L221" i="53"/>
  <c r="K221" i="53"/>
  <c r="J221" i="53"/>
  <c r="I221" i="53"/>
  <c r="Q220" i="53"/>
  <c r="N220" i="53"/>
  <c r="M220" i="53"/>
  <c r="L220" i="53"/>
  <c r="K220" i="53"/>
  <c r="J220" i="53"/>
  <c r="I220" i="53"/>
  <c r="Q219" i="53"/>
  <c r="N219" i="53"/>
  <c r="M219" i="53"/>
  <c r="L219" i="53"/>
  <c r="K219" i="53"/>
  <c r="J219" i="53"/>
  <c r="I219" i="53"/>
  <c r="Q218" i="53"/>
  <c r="N218" i="53"/>
  <c r="M218" i="53"/>
  <c r="L218" i="53"/>
  <c r="K218" i="53"/>
  <c r="J218" i="53"/>
  <c r="I218" i="53"/>
  <c r="Q217" i="53"/>
  <c r="N217" i="53"/>
  <c r="M217" i="53"/>
  <c r="L217" i="53"/>
  <c r="K217" i="53"/>
  <c r="J217" i="53"/>
  <c r="I217" i="53"/>
  <c r="Q216" i="53"/>
  <c r="N216" i="53"/>
  <c r="M216" i="53"/>
  <c r="L216" i="53"/>
  <c r="K216" i="53"/>
  <c r="J216" i="53"/>
  <c r="I216" i="53"/>
  <c r="Q215" i="53"/>
  <c r="N215" i="53"/>
  <c r="M215" i="53"/>
  <c r="L215" i="53"/>
  <c r="K215" i="53"/>
  <c r="J215" i="53"/>
  <c r="I215" i="53"/>
  <c r="Q214" i="53"/>
  <c r="N214" i="53"/>
  <c r="M214" i="53"/>
  <c r="L214" i="53"/>
  <c r="K214" i="53"/>
  <c r="J214" i="53"/>
  <c r="I214" i="53"/>
  <c r="Q213" i="53"/>
  <c r="N213" i="53"/>
  <c r="M213" i="53"/>
  <c r="L213" i="53"/>
  <c r="K213" i="53"/>
  <c r="J213" i="53"/>
  <c r="I213" i="53"/>
  <c r="Q212" i="53"/>
  <c r="N212" i="53"/>
  <c r="M212" i="53"/>
  <c r="L212" i="53"/>
  <c r="K212" i="53"/>
  <c r="J212" i="53"/>
  <c r="I212" i="53"/>
  <c r="Q211" i="53"/>
  <c r="N211" i="53"/>
  <c r="M211" i="53"/>
  <c r="L211" i="53"/>
  <c r="K211" i="53"/>
  <c r="J211" i="53"/>
  <c r="I211" i="53"/>
  <c r="Q210" i="53"/>
  <c r="N210" i="53"/>
  <c r="M210" i="53"/>
  <c r="L210" i="53"/>
  <c r="K210" i="53"/>
  <c r="J210" i="53"/>
  <c r="I210" i="53"/>
  <c r="Q209" i="53"/>
  <c r="N209" i="53"/>
  <c r="M209" i="53"/>
  <c r="L209" i="53"/>
  <c r="K209" i="53"/>
  <c r="J209" i="53"/>
  <c r="I209" i="53"/>
  <c r="Q208" i="53"/>
  <c r="N208" i="53"/>
  <c r="M208" i="53"/>
  <c r="L208" i="53"/>
  <c r="K208" i="53"/>
  <c r="J208" i="53"/>
  <c r="I208" i="53"/>
  <c r="Q207" i="53"/>
  <c r="N207" i="53"/>
  <c r="M207" i="53"/>
  <c r="L207" i="53"/>
  <c r="K207" i="53"/>
  <c r="J207" i="53"/>
  <c r="I207" i="53"/>
  <c r="Q206" i="53"/>
  <c r="N206" i="53"/>
  <c r="M206" i="53"/>
  <c r="L206" i="53"/>
  <c r="K206" i="53"/>
  <c r="J206" i="53"/>
  <c r="I206" i="53"/>
  <c r="Q205" i="53"/>
  <c r="N205" i="53"/>
  <c r="M205" i="53"/>
  <c r="L205" i="53"/>
  <c r="K205" i="53"/>
  <c r="J205" i="53"/>
  <c r="I205" i="53"/>
  <c r="Q204" i="53"/>
  <c r="N204" i="53"/>
  <c r="M204" i="53"/>
  <c r="L204" i="53"/>
  <c r="K204" i="53"/>
  <c r="J204" i="53"/>
  <c r="I204" i="53"/>
  <c r="Q203" i="53"/>
  <c r="N203" i="53"/>
  <c r="M203" i="53"/>
  <c r="L203" i="53"/>
  <c r="K203" i="53"/>
  <c r="J203" i="53"/>
  <c r="I203" i="53"/>
  <c r="Q202" i="53"/>
  <c r="N202" i="53"/>
  <c r="M202" i="53"/>
  <c r="L202" i="53"/>
  <c r="K202" i="53"/>
  <c r="J202" i="53"/>
  <c r="I202" i="53"/>
  <c r="Q201" i="53"/>
  <c r="N201" i="53"/>
  <c r="M201" i="53"/>
  <c r="L201" i="53"/>
  <c r="K201" i="53"/>
  <c r="J201" i="53"/>
  <c r="I201" i="53"/>
  <c r="Q200" i="53"/>
  <c r="N200" i="53"/>
  <c r="M200" i="53"/>
  <c r="L200" i="53"/>
  <c r="K200" i="53"/>
  <c r="J200" i="53"/>
  <c r="I200" i="53"/>
  <c r="Q199" i="53"/>
  <c r="N199" i="53"/>
  <c r="M199" i="53"/>
  <c r="L199" i="53"/>
  <c r="K199" i="53"/>
  <c r="J199" i="53"/>
  <c r="I199" i="53"/>
  <c r="Q198" i="53"/>
  <c r="N198" i="53"/>
  <c r="M198" i="53"/>
  <c r="L198" i="53"/>
  <c r="K198" i="53"/>
  <c r="J198" i="53"/>
  <c r="I198" i="53"/>
  <c r="Q197" i="53"/>
  <c r="N197" i="53"/>
  <c r="M197" i="53"/>
  <c r="L197" i="53"/>
  <c r="K197" i="53"/>
  <c r="J197" i="53"/>
  <c r="I197" i="53"/>
  <c r="Q196" i="53"/>
  <c r="N196" i="53"/>
  <c r="M196" i="53"/>
  <c r="L196" i="53"/>
  <c r="K196" i="53"/>
  <c r="J196" i="53"/>
  <c r="I196" i="53"/>
  <c r="Q195" i="53"/>
  <c r="N195" i="53"/>
  <c r="M195" i="53"/>
  <c r="L195" i="53"/>
  <c r="K195" i="53"/>
  <c r="J195" i="53"/>
  <c r="I195" i="53"/>
  <c r="Q194" i="53"/>
  <c r="N194" i="53"/>
  <c r="M194" i="53"/>
  <c r="L194" i="53"/>
  <c r="K194" i="53"/>
  <c r="J194" i="53"/>
  <c r="I194" i="53"/>
  <c r="Q193" i="53"/>
  <c r="N193" i="53"/>
  <c r="M193" i="53"/>
  <c r="L193" i="53"/>
  <c r="K193" i="53"/>
  <c r="J193" i="53"/>
  <c r="I193" i="53"/>
  <c r="Q192" i="53"/>
  <c r="N192" i="53"/>
  <c r="M192" i="53"/>
  <c r="L192" i="53"/>
  <c r="K192" i="53"/>
  <c r="J192" i="53"/>
  <c r="I192" i="53"/>
  <c r="Q191" i="53"/>
  <c r="N191" i="53"/>
  <c r="M191" i="53"/>
  <c r="L191" i="53"/>
  <c r="K191" i="53"/>
  <c r="J191" i="53"/>
  <c r="I191" i="53"/>
  <c r="Q190" i="53"/>
  <c r="N190" i="53"/>
  <c r="M190" i="53"/>
  <c r="L190" i="53"/>
  <c r="K190" i="53"/>
  <c r="J190" i="53"/>
  <c r="I190" i="53"/>
  <c r="Q189" i="53"/>
  <c r="N189" i="53"/>
  <c r="M189" i="53"/>
  <c r="L189" i="53"/>
  <c r="K189" i="53"/>
  <c r="J189" i="53"/>
  <c r="I189" i="53"/>
  <c r="Q188" i="53"/>
  <c r="N188" i="53"/>
  <c r="M188" i="53"/>
  <c r="L188" i="53"/>
  <c r="K188" i="53"/>
  <c r="J188" i="53"/>
  <c r="I188" i="53"/>
  <c r="Q187" i="53"/>
  <c r="N187" i="53"/>
  <c r="M187" i="53"/>
  <c r="L187" i="53"/>
  <c r="K187" i="53"/>
  <c r="J187" i="53"/>
  <c r="I187" i="53"/>
  <c r="Q186" i="53"/>
  <c r="N186" i="53"/>
  <c r="M186" i="53"/>
  <c r="L186" i="53"/>
  <c r="K186" i="53"/>
  <c r="J186" i="53"/>
  <c r="I186" i="53"/>
  <c r="Q185" i="53"/>
  <c r="N185" i="53"/>
  <c r="M185" i="53"/>
  <c r="L185" i="53"/>
  <c r="K185" i="53"/>
  <c r="J185" i="53"/>
  <c r="I185" i="53"/>
  <c r="Q184" i="53"/>
  <c r="N184" i="53"/>
  <c r="M184" i="53"/>
  <c r="L184" i="53"/>
  <c r="K184" i="53"/>
  <c r="J184" i="53"/>
  <c r="I184" i="53"/>
  <c r="Q183" i="53"/>
  <c r="N183" i="53"/>
  <c r="M183" i="53"/>
  <c r="L183" i="53"/>
  <c r="K183" i="53"/>
  <c r="J183" i="53"/>
  <c r="I183" i="53"/>
  <c r="Q182" i="53"/>
  <c r="N182" i="53"/>
  <c r="M182" i="53"/>
  <c r="L182" i="53"/>
  <c r="K182" i="53"/>
  <c r="J182" i="53"/>
  <c r="I182" i="53"/>
  <c r="Q181" i="53"/>
  <c r="N181" i="53"/>
  <c r="M181" i="53"/>
  <c r="L181" i="53"/>
  <c r="K181" i="53"/>
  <c r="J181" i="53"/>
  <c r="I181" i="53"/>
  <c r="Q180" i="53"/>
  <c r="N180" i="53"/>
  <c r="M180" i="53"/>
  <c r="L180" i="53"/>
  <c r="K180" i="53"/>
  <c r="J180" i="53"/>
  <c r="I180" i="53"/>
  <c r="Q179" i="53"/>
  <c r="N179" i="53"/>
  <c r="M179" i="53"/>
  <c r="L179" i="53"/>
  <c r="K179" i="53"/>
  <c r="J179" i="53"/>
  <c r="I179" i="53"/>
  <c r="Q178" i="53"/>
  <c r="N178" i="53"/>
  <c r="M178" i="53"/>
  <c r="L178" i="53"/>
  <c r="K178" i="53"/>
  <c r="J178" i="53"/>
  <c r="I178" i="53"/>
  <c r="Q177" i="53"/>
  <c r="N177" i="53"/>
  <c r="M177" i="53"/>
  <c r="L177" i="53"/>
  <c r="K177" i="53"/>
  <c r="J177" i="53"/>
  <c r="I177" i="53"/>
  <c r="Q176" i="53"/>
  <c r="N176" i="53"/>
  <c r="M176" i="53"/>
  <c r="L176" i="53"/>
  <c r="K176" i="53"/>
  <c r="J176" i="53"/>
  <c r="I176" i="53"/>
  <c r="Q175" i="53"/>
  <c r="N175" i="53"/>
  <c r="M175" i="53"/>
  <c r="L175" i="53"/>
  <c r="K175" i="53"/>
  <c r="J175" i="53"/>
  <c r="I175" i="53"/>
  <c r="Q174" i="53"/>
  <c r="N174" i="53"/>
  <c r="M174" i="53"/>
  <c r="L174" i="53"/>
  <c r="K174" i="53"/>
  <c r="J174" i="53"/>
  <c r="I174" i="53"/>
  <c r="Q173" i="53"/>
  <c r="N173" i="53"/>
  <c r="M173" i="53"/>
  <c r="L173" i="53"/>
  <c r="K173" i="53"/>
  <c r="J173" i="53"/>
  <c r="I173" i="53"/>
  <c r="Q172" i="53"/>
  <c r="N172" i="53"/>
  <c r="M172" i="53"/>
  <c r="L172" i="53"/>
  <c r="K172" i="53"/>
  <c r="J172" i="53"/>
  <c r="I172" i="53"/>
  <c r="Q171" i="53"/>
  <c r="N171" i="53"/>
  <c r="M171" i="53"/>
  <c r="L171" i="53"/>
  <c r="K171" i="53"/>
  <c r="J171" i="53"/>
  <c r="I171" i="53"/>
  <c r="Q170" i="53"/>
  <c r="N170" i="53"/>
  <c r="M170" i="53"/>
  <c r="L170" i="53"/>
  <c r="K170" i="53"/>
  <c r="J170" i="53"/>
  <c r="I170" i="53"/>
  <c r="Q169" i="53"/>
  <c r="N169" i="53"/>
  <c r="M169" i="53"/>
  <c r="L169" i="53"/>
  <c r="K169" i="53"/>
  <c r="J169" i="53"/>
  <c r="I169" i="53"/>
  <c r="Q168" i="53"/>
  <c r="N168" i="53"/>
  <c r="M168" i="53"/>
  <c r="L168" i="53"/>
  <c r="K168" i="53"/>
  <c r="J168" i="53"/>
  <c r="I168" i="53"/>
  <c r="Q167" i="53"/>
  <c r="N167" i="53"/>
  <c r="M167" i="53"/>
  <c r="L167" i="53"/>
  <c r="K167" i="53"/>
  <c r="J167" i="53"/>
  <c r="I167" i="53"/>
  <c r="Q166" i="53"/>
  <c r="N166" i="53"/>
  <c r="M166" i="53"/>
  <c r="L166" i="53"/>
  <c r="K166" i="53"/>
  <c r="J166" i="53"/>
  <c r="I166" i="53"/>
  <c r="Q165" i="53"/>
  <c r="N165" i="53"/>
  <c r="M165" i="53"/>
  <c r="L165" i="53"/>
  <c r="K165" i="53"/>
  <c r="J165" i="53"/>
  <c r="I165" i="53"/>
  <c r="Q164" i="53"/>
  <c r="N164" i="53"/>
  <c r="M164" i="53"/>
  <c r="L164" i="53"/>
  <c r="K164" i="53"/>
  <c r="J164" i="53"/>
  <c r="I164" i="53"/>
  <c r="Q163" i="53"/>
  <c r="N163" i="53"/>
  <c r="M163" i="53"/>
  <c r="L163" i="53"/>
  <c r="K163" i="53"/>
  <c r="J163" i="53"/>
  <c r="I163" i="53"/>
  <c r="Q162" i="53"/>
  <c r="N162" i="53"/>
  <c r="M162" i="53"/>
  <c r="L162" i="53"/>
  <c r="K162" i="53"/>
  <c r="J162" i="53"/>
  <c r="I162" i="53"/>
  <c r="Q161" i="53"/>
  <c r="N161" i="53"/>
  <c r="M161" i="53"/>
  <c r="L161" i="53"/>
  <c r="K161" i="53"/>
  <c r="J161" i="53"/>
  <c r="I161" i="53"/>
  <c r="Q160" i="53"/>
  <c r="N160" i="53"/>
  <c r="M160" i="53"/>
  <c r="L160" i="53"/>
  <c r="K160" i="53"/>
  <c r="J160" i="53"/>
  <c r="I160" i="53"/>
  <c r="Q159" i="53"/>
  <c r="N159" i="53"/>
  <c r="M159" i="53"/>
  <c r="L159" i="53"/>
  <c r="K159" i="53"/>
  <c r="J159" i="53"/>
  <c r="I159" i="53"/>
  <c r="Q158" i="53"/>
  <c r="N158" i="53"/>
  <c r="M158" i="53"/>
  <c r="L158" i="53"/>
  <c r="K158" i="53"/>
  <c r="J158" i="53"/>
  <c r="I158" i="53"/>
  <c r="Q157" i="53"/>
  <c r="N157" i="53"/>
  <c r="M157" i="53"/>
  <c r="L157" i="53"/>
  <c r="K157" i="53"/>
  <c r="J157" i="53"/>
  <c r="I157" i="53"/>
  <c r="Q156" i="53"/>
  <c r="N156" i="53"/>
  <c r="M156" i="53"/>
  <c r="L156" i="53"/>
  <c r="K156" i="53"/>
  <c r="J156" i="53"/>
  <c r="I156" i="53"/>
  <c r="Q155" i="53"/>
  <c r="N155" i="53"/>
  <c r="M155" i="53"/>
  <c r="L155" i="53"/>
  <c r="K155" i="53"/>
  <c r="J155" i="53"/>
  <c r="I155" i="53"/>
  <c r="Q154" i="53"/>
  <c r="N154" i="53"/>
  <c r="M154" i="53"/>
  <c r="L154" i="53"/>
  <c r="K154" i="53"/>
  <c r="J154" i="53"/>
  <c r="I154" i="53"/>
  <c r="Q153" i="53"/>
  <c r="N153" i="53"/>
  <c r="M153" i="53"/>
  <c r="L153" i="53"/>
  <c r="K153" i="53"/>
  <c r="J153" i="53"/>
  <c r="I153" i="53"/>
  <c r="Q152" i="53"/>
  <c r="N152" i="53"/>
  <c r="M152" i="53"/>
  <c r="L152" i="53"/>
  <c r="K152" i="53"/>
  <c r="J152" i="53"/>
  <c r="I152" i="53"/>
  <c r="Q151" i="53"/>
  <c r="N151" i="53"/>
  <c r="M151" i="53"/>
  <c r="L151" i="53"/>
  <c r="K151" i="53"/>
  <c r="J151" i="53"/>
  <c r="I151" i="53"/>
  <c r="Q150" i="53"/>
  <c r="N150" i="53"/>
  <c r="M150" i="53"/>
  <c r="L150" i="53"/>
  <c r="K150" i="53"/>
  <c r="J150" i="53"/>
  <c r="I150" i="53"/>
  <c r="Q149" i="53"/>
  <c r="N149" i="53"/>
  <c r="M149" i="53"/>
  <c r="L149" i="53"/>
  <c r="K149" i="53"/>
  <c r="J149" i="53"/>
  <c r="I149" i="53"/>
  <c r="Q148" i="53"/>
  <c r="N148" i="53"/>
  <c r="M148" i="53"/>
  <c r="L148" i="53"/>
  <c r="K148" i="53"/>
  <c r="J148" i="53"/>
  <c r="I148" i="53"/>
  <c r="Q147" i="53"/>
  <c r="N147" i="53"/>
  <c r="M147" i="53"/>
  <c r="L147" i="53"/>
  <c r="K147" i="53"/>
  <c r="J147" i="53"/>
  <c r="I147" i="53"/>
  <c r="Q146" i="53"/>
  <c r="N146" i="53"/>
  <c r="M146" i="53"/>
  <c r="L146" i="53"/>
  <c r="K146" i="53"/>
  <c r="J146" i="53"/>
  <c r="I146" i="53"/>
  <c r="Q145" i="53"/>
  <c r="N145" i="53"/>
  <c r="M145" i="53"/>
  <c r="L145" i="53"/>
  <c r="K145" i="53"/>
  <c r="J145" i="53"/>
  <c r="I145" i="53"/>
  <c r="Q144" i="53"/>
  <c r="N144" i="53"/>
  <c r="M144" i="53"/>
  <c r="L144" i="53"/>
  <c r="K144" i="53"/>
  <c r="J144" i="53"/>
  <c r="I144" i="53"/>
  <c r="Q143" i="53"/>
  <c r="N143" i="53"/>
  <c r="M143" i="53"/>
  <c r="L143" i="53"/>
  <c r="K143" i="53"/>
  <c r="J143" i="53"/>
  <c r="I143" i="53"/>
  <c r="Q142" i="53"/>
  <c r="N142" i="53"/>
  <c r="M142" i="53"/>
  <c r="L142" i="53"/>
  <c r="K142" i="53"/>
  <c r="J142" i="53"/>
  <c r="I142" i="53"/>
  <c r="Q141" i="53"/>
  <c r="N141" i="53"/>
  <c r="M141" i="53"/>
  <c r="L141" i="53"/>
  <c r="K141" i="53"/>
  <c r="J141" i="53"/>
  <c r="I141" i="53"/>
  <c r="Q140" i="53"/>
  <c r="N140" i="53"/>
  <c r="M140" i="53"/>
  <c r="L140" i="53"/>
  <c r="K140" i="53"/>
  <c r="J140" i="53"/>
  <c r="I140" i="53"/>
  <c r="Q139" i="53"/>
  <c r="N139" i="53"/>
  <c r="M139" i="53"/>
  <c r="L139" i="53"/>
  <c r="K139" i="53"/>
  <c r="J139" i="53"/>
  <c r="I139" i="53"/>
  <c r="Q138" i="53"/>
  <c r="N138" i="53"/>
  <c r="M138" i="53"/>
  <c r="L138" i="53"/>
  <c r="K138" i="53"/>
  <c r="J138" i="53"/>
  <c r="I138" i="53"/>
  <c r="Q137" i="53"/>
  <c r="N137" i="53"/>
  <c r="M137" i="53"/>
  <c r="L137" i="53"/>
  <c r="K137" i="53"/>
  <c r="J137" i="53"/>
  <c r="I137" i="53"/>
  <c r="Q136" i="53"/>
  <c r="N136" i="53"/>
  <c r="M136" i="53"/>
  <c r="L136" i="53"/>
  <c r="K136" i="53"/>
  <c r="J136" i="53"/>
  <c r="I136" i="53"/>
  <c r="Q135" i="53"/>
  <c r="N135" i="53"/>
  <c r="M135" i="53"/>
  <c r="L135" i="53"/>
  <c r="K135" i="53"/>
  <c r="J135" i="53"/>
  <c r="I135" i="53"/>
  <c r="Q134" i="53"/>
  <c r="N134" i="53"/>
  <c r="M134" i="53"/>
  <c r="L134" i="53"/>
  <c r="K134" i="53"/>
  <c r="J134" i="53"/>
  <c r="I134" i="53"/>
  <c r="Q133" i="53"/>
  <c r="N133" i="53"/>
  <c r="M133" i="53"/>
  <c r="L133" i="53"/>
  <c r="K133" i="53"/>
  <c r="J133" i="53"/>
  <c r="I133" i="53"/>
  <c r="Q132" i="53"/>
  <c r="N132" i="53"/>
  <c r="M132" i="53"/>
  <c r="L132" i="53"/>
  <c r="K132" i="53"/>
  <c r="J132" i="53"/>
  <c r="I132" i="53"/>
  <c r="Q131" i="53"/>
  <c r="N131" i="53"/>
  <c r="M131" i="53"/>
  <c r="L131" i="53"/>
  <c r="K131" i="53"/>
  <c r="J131" i="53"/>
  <c r="I131" i="53"/>
  <c r="Q130" i="53"/>
  <c r="N130" i="53"/>
  <c r="M130" i="53"/>
  <c r="L130" i="53"/>
  <c r="K130" i="53"/>
  <c r="J130" i="53"/>
  <c r="I130" i="53"/>
  <c r="Q129" i="53"/>
  <c r="N129" i="53"/>
  <c r="M129" i="53"/>
  <c r="L129" i="53"/>
  <c r="K129" i="53"/>
  <c r="J129" i="53"/>
  <c r="I129" i="53"/>
  <c r="Q128" i="53"/>
  <c r="N128" i="53"/>
  <c r="M128" i="53"/>
  <c r="L128" i="53"/>
  <c r="K128" i="53"/>
  <c r="J128" i="53"/>
  <c r="I128" i="53"/>
  <c r="Q127" i="53"/>
  <c r="N127" i="53"/>
  <c r="M127" i="53"/>
  <c r="L127" i="53"/>
  <c r="K127" i="53"/>
  <c r="J127" i="53"/>
  <c r="I127" i="53"/>
  <c r="Q126" i="53"/>
  <c r="N126" i="53"/>
  <c r="M126" i="53"/>
  <c r="L126" i="53"/>
  <c r="K126" i="53"/>
  <c r="J126" i="53"/>
  <c r="I126" i="53"/>
  <c r="Q125" i="53"/>
  <c r="N125" i="53"/>
  <c r="M125" i="53"/>
  <c r="L125" i="53"/>
  <c r="K125" i="53"/>
  <c r="J125" i="53"/>
  <c r="I125" i="53"/>
  <c r="Q124" i="53"/>
  <c r="N124" i="53"/>
  <c r="M124" i="53"/>
  <c r="L124" i="53"/>
  <c r="K124" i="53"/>
  <c r="J124" i="53"/>
  <c r="I124" i="53"/>
  <c r="Q123" i="53"/>
  <c r="N123" i="53"/>
  <c r="M123" i="53"/>
  <c r="L123" i="53"/>
  <c r="K123" i="53"/>
  <c r="J123" i="53"/>
  <c r="I123" i="53"/>
  <c r="Q122" i="53"/>
  <c r="N122" i="53"/>
  <c r="M122" i="53"/>
  <c r="L122" i="53"/>
  <c r="K122" i="53"/>
  <c r="J122" i="53"/>
  <c r="I122" i="53"/>
  <c r="Q121" i="53"/>
  <c r="N121" i="53"/>
  <c r="M121" i="53"/>
  <c r="L121" i="53"/>
  <c r="K121" i="53"/>
  <c r="J121" i="53"/>
  <c r="I121" i="53"/>
  <c r="Q120" i="53"/>
  <c r="N120" i="53"/>
  <c r="M120" i="53"/>
  <c r="L120" i="53"/>
  <c r="K120" i="53"/>
  <c r="J120" i="53"/>
  <c r="I120" i="53"/>
  <c r="Q119" i="53"/>
  <c r="N119" i="53"/>
  <c r="M119" i="53"/>
  <c r="L119" i="53"/>
  <c r="K119" i="53"/>
  <c r="J119" i="53"/>
  <c r="I119" i="53"/>
  <c r="Q118" i="53"/>
  <c r="N118" i="53"/>
  <c r="M118" i="53"/>
  <c r="L118" i="53"/>
  <c r="K118" i="53"/>
  <c r="J118" i="53"/>
  <c r="I118" i="53"/>
  <c r="Q117" i="53"/>
  <c r="N117" i="53"/>
  <c r="M117" i="53"/>
  <c r="L117" i="53"/>
  <c r="K117" i="53"/>
  <c r="J117" i="53"/>
  <c r="I117" i="53"/>
  <c r="Q116" i="53"/>
  <c r="N116" i="53"/>
  <c r="M116" i="53"/>
  <c r="L116" i="53"/>
  <c r="K116" i="53"/>
  <c r="J116" i="53"/>
  <c r="I116" i="53"/>
  <c r="Q115" i="53"/>
  <c r="N115" i="53"/>
  <c r="M115" i="53"/>
  <c r="L115" i="53"/>
  <c r="K115" i="53"/>
  <c r="J115" i="53"/>
  <c r="I115" i="53"/>
  <c r="Q114" i="53"/>
  <c r="N114" i="53"/>
  <c r="M114" i="53"/>
  <c r="L114" i="53"/>
  <c r="K114" i="53"/>
  <c r="J114" i="53"/>
  <c r="I114" i="53"/>
  <c r="Q113" i="53"/>
  <c r="N113" i="53"/>
  <c r="M113" i="53"/>
  <c r="L113" i="53"/>
  <c r="K113" i="53"/>
  <c r="J113" i="53"/>
  <c r="I113" i="53"/>
  <c r="Q112" i="53"/>
  <c r="N112" i="53"/>
  <c r="M112" i="53"/>
  <c r="L112" i="53"/>
  <c r="K112" i="53"/>
  <c r="J112" i="53"/>
  <c r="I112" i="53"/>
  <c r="Q111" i="53"/>
  <c r="N111" i="53"/>
  <c r="M111" i="53"/>
  <c r="L111" i="53"/>
  <c r="K111" i="53"/>
  <c r="J111" i="53"/>
  <c r="I111" i="53"/>
  <c r="Q110" i="53"/>
  <c r="N110" i="53"/>
  <c r="M110" i="53"/>
  <c r="L110" i="53"/>
  <c r="K110" i="53"/>
  <c r="J110" i="53"/>
  <c r="I110" i="53"/>
  <c r="Q109" i="53"/>
  <c r="N109" i="53"/>
  <c r="M109" i="53"/>
  <c r="L109" i="53"/>
  <c r="K109" i="53"/>
  <c r="J109" i="53"/>
  <c r="I109" i="53"/>
  <c r="Q108" i="53"/>
  <c r="Q107" i="53"/>
  <c r="N107" i="53"/>
  <c r="M107" i="53"/>
  <c r="L107" i="53"/>
  <c r="K107" i="53"/>
  <c r="J107" i="53"/>
  <c r="I107" i="53"/>
  <c r="Q106" i="53"/>
  <c r="N106" i="53"/>
  <c r="M106" i="53"/>
  <c r="L106" i="53"/>
  <c r="K106" i="53"/>
  <c r="J106" i="53"/>
  <c r="I106" i="53"/>
  <c r="Q105" i="53"/>
  <c r="N105" i="53"/>
  <c r="M105" i="53"/>
  <c r="L105" i="53"/>
  <c r="K105" i="53"/>
  <c r="J105" i="53"/>
  <c r="I105" i="53"/>
  <c r="Q104" i="53"/>
  <c r="N104" i="53"/>
  <c r="M104" i="53"/>
  <c r="L104" i="53"/>
  <c r="K104" i="53"/>
  <c r="J104" i="53"/>
  <c r="I104" i="53"/>
  <c r="Q103" i="53"/>
  <c r="N103" i="53"/>
  <c r="M103" i="53"/>
  <c r="L103" i="53"/>
  <c r="K103" i="53"/>
  <c r="J103" i="53"/>
  <c r="I103" i="53"/>
  <c r="Q102" i="53"/>
  <c r="N102" i="53"/>
  <c r="M102" i="53"/>
  <c r="L102" i="53"/>
  <c r="K102" i="53"/>
  <c r="J102" i="53"/>
  <c r="I102" i="53"/>
  <c r="Q101" i="53"/>
  <c r="N101" i="53"/>
  <c r="M101" i="53"/>
  <c r="L101" i="53"/>
  <c r="K101" i="53"/>
  <c r="J101" i="53"/>
  <c r="I101" i="53"/>
  <c r="Q100" i="53"/>
  <c r="N100" i="53"/>
  <c r="M100" i="53"/>
  <c r="L100" i="53"/>
  <c r="K100" i="53"/>
  <c r="J100" i="53"/>
  <c r="I100" i="53"/>
  <c r="Q99" i="53"/>
  <c r="N99" i="53"/>
  <c r="M99" i="53"/>
  <c r="L99" i="53"/>
  <c r="K99" i="53"/>
  <c r="J99" i="53"/>
  <c r="I99" i="53"/>
  <c r="Q98" i="53"/>
  <c r="N98" i="53"/>
  <c r="M98" i="53"/>
  <c r="L98" i="53"/>
  <c r="K98" i="53"/>
  <c r="J98" i="53"/>
  <c r="I98" i="53"/>
  <c r="Q97" i="53"/>
  <c r="N97" i="53"/>
  <c r="M97" i="53"/>
  <c r="L97" i="53"/>
  <c r="K97" i="53"/>
  <c r="J97" i="53"/>
  <c r="I97" i="53"/>
  <c r="Q96" i="53"/>
  <c r="N96" i="53"/>
  <c r="M96" i="53"/>
  <c r="L96" i="53"/>
  <c r="K96" i="53"/>
  <c r="J96" i="53"/>
  <c r="I96" i="53"/>
  <c r="Q95" i="53"/>
  <c r="N95" i="53"/>
  <c r="M95" i="53"/>
  <c r="L95" i="53"/>
  <c r="K95" i="53"/>
  <c r="J95" i="53"/>
  <c r="I95" i="53"/>
  <c r="Q94" i="53"/>
  <c r="N94" i="53"/>
  <c r="M94" i="53"/>
  <c r="L94" i="53"/>
  <c r="K94" i="53"/>
  <c r="J94" i="53"/>
  <c r="I94" i="53"/>
  <c r="Q93" i="53"/>
  <c r="N93" i="53"/>
  <c r="M93" i="53"/>
  <c r="L93" i="53"/>
  <c r="K93" i="53"/>
  <c r="J93" i="53"/>
  <c r="I93" i="53"/>
  <c r="Q92" i="53"/>
  <c r="N92" i="53"/>
  <c r="M92" i="53"/>
  <c r="L92" i="53"/>
  <c r="K92" i="53"/>
  <c r="J92" i="53"/>
  <c r="I92" i="53"/>
  <c r="Q91" i="53"/>
  <c r="N91" i="53"/>
  <c r="M91" i="53"/>
  <c r="L91" i="53"/>
  <c r="K91" i="53"/>
  <c r="J91" i="53"/>
  <c r="I91" i="53"/>
  <c r="Q90" i="53"/>
  <c r="N90" i="53"/>
  <c r="M90" i="53"/>
  <c r="L90" i="53"/>
  <c r="K90" i="53"/>
  <c r="J90" i="53"/>
  <c r="I90" i="53"/>
  <c r="Q89" i="53"/>
  <c r="N89" i="53"/>
  <c r="M89" i="53"/>
  <c r="L89" i="53"/>
  <c r="K89" i="53"/>
  <c r="J89" i="53"/>
  <c r="I89" i="53"/>
  <c r="Q88" i="53"/>
  <c r="N88" i="53"/>
  <c r="M88" i="53"/>
  <c r="L88" i="53"/>
  <c r="K88" i="53"/>
  <c r="J88" i="53"/>
  <c r="I88" i="53"/>
  <c r="Q87" i="53"/>
  <c r="N87" i="53"/>
  <c r="M87" i="53"/>
  <c r="L87" i="53"/>
  <c r="K87" i="53"/>
  <c r="J87" i="53"/>
  <c r="I87" i="53"/>
  <c r="Q86" i="53"/>
  <c r="N86" i="53"/>
  <c r="M86" i="53"/>
  <c r="L86" i="53"/>
  <c r="K86" i="53"/>
  <c r="J86" i="53"/>
  <c r="I86" i="53"/>
  <c r="Q85" i="53"/>
  <c r="N85" i="53"/>
  <c r="M85" i="53"/>
  <c r="L85" i="53"/>
  <c r="K85" i="53"/>
  <c r="J85" i="53"/>
  <c r="I85" i="53"/>
  <c r="Q84" i="53"/>
  <c r="N84" i="53"/>
  <c r="M84" i="53"/>
  <c r="L84" i="53"/>
  <c r="K84" i="53"/>
  <c r="J84" i="53"/>
  <c r="I84" i="53"/>
  <c r="Q83" i="53"/>
  <c r="N83" i="53"/>
  <c r="M83" i="53"/>
  <c r="L83" i="53"/>
  <c r="K83" i="53"/>
  <c r="J83" i="53"/>
  <c r="I83" i="53"/>
  <c r="Q82" i="53"/>
  <c r="N82" i="53"/>
  <c r="M82" i="53"/>
  <c r="L82" i="53"/>
  <c r="K82" i="53"/>
  <c r="J82" i="53"/>
  <c r="I82" i="53"/>
  <c r="Q81" i="53"/>
  <c r="N81" i="53"/>
  <c r="M81" i="53"/>
  <c r="L81" i="53"/>
  <c r="K81" i="53"/>
  <c r="J81" i="53"/>
  <c r="I81" i="53"/>
  <c r="Q80" i="53"/>
  <c r="N80" i="53"/>
  <c r="M80" i="53"/>
  <c r="L80" i="53"/>
  <c r="K80" i="53"/>
  <c r="J80" i="53"/>
  <c r="I80" i="53"/>
  <c r="Q79" i="53"/>
  <c r="N79" i="53"/>
  <c r="M79" i="53"/>
  <c r="L79" i="53"/>
  <c r="K79" i="53"/>
  <c r="J79" i="53"/>
  <c r="I79" i="53"/>
  <c r="Q78" i="53"/>
  <c r="N78" i="53"/>
  <c r="M78" i="53"/>
  <c r="L78" i="53"/>
  <c r="K78" i="53"/>
  <c r="J78" i="53"/>
  <c r="I78" i="53"/>
  <c r="Q77" i="53"/>
  <c r="N77" i="53"/>
  <c r="M77" i="53"/>
  <c r="L77" i="53"/>
  <c r="K77" i="53"/>
  <c r="J77" i="53"/>
  <c r="I77" i="53"/>
  <c r="Q76" i="53"/>
  <c r="N76" i="53"/>
  <c r="M76" i="53"/>
  <c r="L76" i="53"/>
  <c r="K76" i="53"/>
  <c r="J76" i="53"/>
  <c r="I76" i="53"/>
  <c r="Q75" i="53"/>
  <c r="N75" i="53"/>
  <c r="M75" i="53"/>
  <c r="L75" i="53"/>
  <c r="K75" i="53"/>
  <c r="J75" i="53"/>
  <c r="I75" i="53"/>
  <c r="Q74" i="53"/>
  <c r="N74" i="53"/>
  <c r="M74" i="53"/>
  <c r="L74" i="53"/>
  <c r="K74" i="53"/>
  <c r="J74" i="53"/>
  <c r="I74" i="53"/>
  <c r="Q73" i="53"/>
  <c r="N73" i="53"/>
  <c r="M73" i="53"/>
  <c r="L73" i="53"/>
  <c r="K73" i="53"/>
  <c r="J73" i="53"/>
  <c r="I73" i="53"/>
  <c r="Q72" i="53"/>
  <c r="N72" i="53"/>
  <c r="M72" i="53"/>
  <c r="L72" i="53"/>
  <c r="K72" i="53"/>
  <c r="J72" i="53"/>
  <c r="I72" i="53"/>
  <c r="Q71" i="53"/>
  <c r="N71" i="53"/>
  <c r="M71" i="53"/>
  <c r="L71" i="53"/>
  <c r="K71" i="53"/>
  <c r="J71" i="53"/>
  <c r="I71" i="53"/>
  <c r="Q70" i="53"/>
  <c r="N70" i="53"/>
  <c r="M70" i="53"/>
  <c r="L70" i="53"/>
  <c r="K70" i="53"/>
  <c r="J70" i="53"/>
  <c r="I70" i="53"/>
  <c r="Q69" i="53"/>
  <c r="N69" i="53"/>
  <c r="M69" i="53"/>
  <c r="L69" i="53"/>
  <c r="K69" i="53"/>
  <c r="J69" i="53"/>
  <c r="I69" i="53"/>
  <c r="Q68" i="53"/>
  <c r="N68" i="53"/>
  <c r="M68" i="53"/>
  <c r="L68" i="53"/>
  <c r="K68" i="53"/>
  <c r="J68" i="53"/>
  <c r="I68" i="53"/>
  <c r="Q67" i="53"/>
  <c r="N67" i="53"/>
  <c r="M67" i="53"/>
  <c r="L67" i="53"/>
  <c r="K67" i="53"/>
  <c r="J67" i="53"/>
  <c r="I67" i="53"/>
  <c r="Q66" i="53"/>
  <c r="N66" i="53"/>
  <c r="M66" i="53"/>
  <c r="L66" i="53"/>
  <c r="K66" i="53"/>
  <c r="J66" i="53"/>
  <c r="I66" i="53"/>
  <c r="Q65" i="53"/>
  <c r="N65" i="53"/>
  <c r="M65" i="53"/>
  <c r="L65" i="53"/>
  <c r="K65" i="53"/>
  <c r="J65" i="53"/>
  <c r="I65" i="53"/>
  <c r="Q64" i="53"/>
  <c r="N64" i="53"/>
  <c r="M64" i="53"/>
  <c r="L64" i="53"/>
  <c r="K64" i="53"/>
  <c r="J64" i="53"/>
  <c r="I64" i="53"/>
  <c r="Q63" i="53"/>
  <c r="N63" i="53"/>
  <c r="M63" i="53"/>
  <c r="L63" i="53"/>
  <c r="K63" i="53"/>
  <c r="J63" i="53"/>
  <c r="I63" i="53"/>
  <c r="Q62" i="53"/>
  <c r="N62" i="53"/>
  <c r="M62" i="53"/>
  <c r="L62" i="53"/>
  <c r="K62" i="53"/>
  <c r="J62" i="53"/>
  <c r="I62" i="53"/>
  <c r="Q61" i="53"/>
  <c r="N61" i="53"/>
  <c r="M61" i="53"/>
  <c r="L61" i="53"/>
  <c r="K61" i="53"/>
  <c r="J61" i="53"/>
  <c r="I61" i="53"/>
  <c r="Q60" i="53"/>
  <c r="N60" i="53"/>
  <c r="M60" i="53"/>
  <c r="L60" i="53"/>
  <c r="K60" i="53"/>
  <c r="J60" i="53"/>
  <c r="I60" i="53"/>
  <c r="Q59" i="53"/>
  <c r="N59" i="53"/>
  <c r="M59" i="53"/>
  <c r="L59" i="53"/>
  <c r="K59" i="53"/>
  <c r="J59" i="53"/>
  <c r="I59" i="53"/>
  <c r="Q58" i="53"/>
  <c r="N58" i="53"/>
  <c r="M58" i="53"/>
  <c r="L58" i="53"/>
  <c r="K58" i="53"/>
  <c r="J58" i="53"/>
  <c r="I58" i="53"/>
  <c r="Q57" i="53"/>
  <c r="N57" i="53"/>
  <c r="M57" i="53"/>
  <c r="L57" i="53"/>
  <c r="K57" i="53"/>
  <c r="J57" i="53"/>
  <c r="I57" i="53"/>
  <c r="Q56" i="53"/>
  <c r="N56" i="53"/>
  <c r="M56" i="53"/>
  <c r="L56" i="53"/>
  <c r="K56" i="53"/>
  <c r="J56" i="53"/>
  <c r="I56" i="53"/>
  <c r="Q55" i="53"/>
  <c r="N55" i="53"/>
  <c r="M55" i="53"/>
  <c r="L55" i="53"/>
  <c r="K55" i="53"/>
  <c r="J55" i="53"/>
  <c r="I55" i="53"/>
  <c r="Q54" i="53"/>
  <c r="N54" i="53"/>
  <c r="M54" i="53"/>
  <c r="L54" i="53"/>
  <c r="K54" i="53"/>
  <c r="J54" i="53"/>
  <c r="I54" i="53"/>
  <c r="Q53" i="53"/>
  <c r="N53" i="53"/>
  <c r="M53" i="53"/>
  <c r="L53" i="53"/>
  <c r="K53" i="53"/>
  <c r="J53" i="53"/>
  <c r="I53" i="53"/>
  <c r="Q52" i="53"/>
  <c r="N52" i="53"/>
  <c r="M52" i="53"/>
  <c r="L52" i="53"/>
  <c r="K52" i="53"/>
  <c r="J52" i="53"/>
  <c r="I52" i="53"/>
  <c r="Q51" i="53"/>
  <c r="N51" i="53"/>
  <c r="M51" i="53"/>
  <c r="L51" i="53"/>
  <c r="K51" i="53"/>
  <c r="J51" i="53"/>
  <c r="I51" i="53"/>
  <c r="Q50" i="53"/>
  <c r="N50" i="53"/>
  <c r="M50" i="53"/>
  <c r="L50" i="53"/>
  <c r="K50" i="53"/>
  <c r="J50" i="53"/>
  <c r="I50" i="53"/>
  <c r="Q49" i="53"/>
  <c r="N49" i="53"/>
  <c r="M49" i="53"/>
  <c r="L49" i="53"/>
  <c r="K49" i="53"/>
  <c r="J49" i="53"/>
  <c r="I49" i="53"/>
  <c r="Q48" i="53"/>
  <c r="N48" i="53"/>
  <c r="M48" i="53"/>
  <c r="L48" i="53"/>
  <c r="K48" i="53"/>
  <c r="J48" i="53"/>
  <c r="I48" i="53"/>
  <c r="Q47" i="53"/>
  <c r="N47" i="53"/>
  <c r="M47" i="53"/>
  <c r="L47" i="53"/>
  <c r="K47" i="53"/>
  <c r="J47" i="53"/>
  <c r="I47" i="53"/>
  <c r="Q46" i="53"/>
  <c r="N46" i="53"/>
  <c r="M46" i="53"/>
  <c r="L46" i="53"/>
  <c r="K46" i="53"/>
  <c r="J46" i="53"/>
  <c r="I46" i="53"/>
  <c r="Q45" i="53"/>
  <c r="N45" i="53"/>
  <c r="M45" i="53"/>
  <c r="L45" i="53"/>
  <c r="K45" i="53"/>
  <c r="J45" i="53"/>
  <c r="I45" i="53"/>
  <c r="Q44" i="53"/>
  <c r="N44" i="53"/>
  <c r="M44" i="53"/>
  <c r="L44" i="53"/>
  <c r="K44" i="53"/>
  <c r="J44" i="53"/>
  <c r="I44" i="53"/>
  <c r="Q43" i="53"/>
  <c r="N43" i="53"/>
  <c r="M43" i="53"/>
  <c r="L43" i="53"/>
  <c r="K43" i="53"/>
  <c r="J43" i="53"/>
  <c r="I43" i="53"/>
  <c r="Q42" i="53"/>
  <c r="N42" i="53"/>
  <c r="M42" i="53"/>
  <c r="L42" i="53"/>
  <c r="K42" i="53"/>
  <c r="J42" i="53"/>
  <c r="I42" i="53"/>
  <c r="Q41" i="53"/>
  <c r="N41" i="53"/>
  <c r="M41" i="53"/>
  <c r="L41" i="53"/>
  <c r="K41" i="53"/>
  <c r="J41" i="53"/>
  <c r="I41" i="53"/>
  <c r="Q40" i="53"/>
  <c r="N40" i="53"/>
  <c r="M40" i="53"/>
  <c r="L40" i="53"/>
  <c r="K40" i="53"/>
  <c r="J40" i="53"/>
  <c r="I40" i="53"/>
  <c r="Q39" i="53"/>
  <c r="N39" i="53"/>
  <c r="M39" i="53"/>
  <c r="L39" i="53"/>
  <c r="K39" i="53"/>
  <c r="J39" i="53"/>
  <c r="I39" i="53"/>
  <c r="Q38" i="53"/>
  <c r="N38" i="53"/>
  <c r="M38" i="53"/>
  <c r="L38" i="53"/>
  <c r="K38" i="53"/>
  <c r="J38" i="53"/>
  <c r="I38" i="53"/>
  <c r="Q37" i="53"/>
  <c r="N37" i="53"/>
  <c r="M37" i="53"/>
  <c r="L37" i="53"/>
  <c r="K37" i="53"/>
  <c r="J37" i="53"/>
  <c r="I37" i="53"/>
  <c r="Q36" i="53"/>
  <c r="N36" i="53"/>
  <c r="M36" i="53"/>
  <c r="L36" i="53"/>
  <c r="K36" i="53"/>
  <c r="J36" i="53"/>
  <c r="I36" i="53"/>
  <c r="Q35" i="53"/>
  <c r="N35" i="53"/>
  <c r="M35" i="53"/>
  <c r="L35" i="53"/>
  <c r="K35" i="53"/>
  <c r="J35" i="53"/>
  <c r="I35" i="53"/>
  <c r="Q34" i="53"/>
  <c r="N34" i="53"/>
  <c r="M34" i="53"/>
  <c r="L34" i="53"/>
  <c r="K34" i="53"/>
  <c r="J34" i="53"/>
  <c r="I34" i="53"/>
  <c r="Q33" i="53"/>
  <c r="N33" i="53"/>
  <c r="M33" i="53"/>
  <c r="L33" i="53"/>
  <c r="K33" i="53"/>
  <c r="J33" i="53"/>
  <c r="I33" i="53"/>
  <c r="Q32" i="53"/>
  <c r="N32" i="53"/>
  <c r="M32" i="53"/>
  <c r="L32" i="53"/>
  <c r="K32" i="53"/>
  <c r="J32" i="53"/>
  <c r="I32" i="53"/>
  <c r="Q31" i="53"/>
  <c r="N31" i="53"/>
  <c r="M31" i="53"/>
  <c r="L31" i="53"/>
  <c r="K31" i="53"/>
  <c r="J31" i="53"/>
  <c r="I31" i="53"/>
  <c r="Q30" i="53"/>
  <c r="N30" i="53"/>
  <c r="M30" i="53"/>
  <c r="L30" i="53"/>
  <c r="K30" i="53"/>
  <c r="J30" i="53"/>
  <c r="I30" i="53"/>
  <c r="Q29" i="53"/>
  <c r="N29" i="53"/>
  <c r="M29" i="53"/>
  <c r="L29" i="53"/>
  <c r="K29" i="53"/>
  <c r="J29" i="53"/>
  <c r="I29" i="53"/>
  <c r="Q28" i="53"/>
  <c r="N28" i="53"/>
  <c r="M28" i="53"/>
  <c r="L28" i="53"/>
  <c r="K28" i="53"/>
  <c r="J28" i="53"/>
  <c r="I28" i="53"/>
  <c r="Q27" i="53"/>
  <c r="N27" i="53"/>
  <c r="M27" i="53"/>
  <c r="L27" i="53"/>
  <c r="K27" i="53"/>
  <c r="J27" i="53"/>
  <c r="I27" i="53"/>
  <c r="Q26" i="53"/>
  <c r="N26" i="53"/>
  <c r="M26" i="53"/>
  <c r="L26" i="53"/>
  <c r="K26" i="53"/>
  <c r="J26" i="53"/>
  <c r="I26" i="53"/>
  <c r="Q25" i="53"/>
  <c r="N25" i="53"/>
  <c r="M25" i="53"/>
  <c r="L25" i="53"/>
  <c r="K25" i="53"/>
  <c r="J25" i="53"/>
  <c r="I25" i="53"/>
  <c r="Q24" i="53"/>
  <c r="N24" i="53"/>
  <c r="M24" i="53"/>
  <c r="L24" i="53"/>
  <c r="K24" i="53"/>
  <c r="J24" i="53"/>
  <c r="I24" i="53"/>
  <c r="Q23" i="53"/>
  <c r="N23" i="53"/>
  <c r="M23" i="53"/>
  <c r="L23" i="53"/>
  <c r="K23" i="53"/>
  <c r="J23" i="53"/>
  <c r="I23" i="53"/>
  <c r="Q22" i="53"/>
  <c r="N22" i="53"/>
  <c r="M22" i="53"/>
  <c r="L22" i="53"/>
  <c r="K22" i="53"/>
  <c r="J22" i="53"/>
  <c r="I22" i="53"/>
  <c r="Q21" i="53"/>
  <c r="N21" i="53"/>
  <c r="M21" i="53"/>
  <c r="L21" i="53"/>
  <c r="K21" i="53"/>
  <c r="J21" i="53"/>
  <c r="I21" i="53"/>
  <c r="Q20" i="53"/>
  <c r="N20" i="53"/>
  <c r="M20" i="53"/>
  <c r="L20" i="53"/>
  <c r="K20" i="53"/>
  <c r="J20" i="53"/>
  <c r="I20" i="53"/>
  <c r="Q19" i="53"/>
  <c r="N19" i="53"/>
  <c r="M19" i="53"/>
  <c r="L19" i="53"/>
  <c r="K19" i="53"/>
  <c r="J19" i="53"/>
  <c r="I19" i="53"/>
  <c r="Q18" i="53"/>
  <c r="N18" i="53"/>
  <c r="M18" i="53"/>
  <c r="L18" i="53"/>
  <c r="K18" i="53"/>
  <c r="J18" i="53"/>
  <c r="I18" i="53"/>
  <c r="Q17" i="53"/>
  <c r="N17" i="53"/>
  <c r="M17" i="53"/>
  <c r="L17" i="53"/>
  <c r="K17" i="53"/>
  <c r="J17" i="53"/>
  <c r="I17" i="53"/>
  <c r="Q16" i="53"/>
  <c r="N16" i="53"/>
  <c r="M16" i="53"/>
  <c r="L16" i="53"/>
  <c r="K16" i="53"/>
  <c r="J16" i="53"/>
  <c r="I16" i="53"/>
  <c r="Q15" i="53"/>
  <c r="N15" i="53"/>
  <c r="M15" i="53"/>
  <c r="L15" i="53"/>
  <c r="K15" i="53"/>
  <c r="J15" i="53"/>
  <c r="I15" i="53"/>
  <c r="Q14" i="53"/>
  <c r="N14" i="53"/>
  <c r="M14" i="53"/>
  <c r="L14" i="53"/>
  <c r="Q13" i="53"/>
  <c r="N13" i="53"/>
  <c r="M13" i="53"/>
  <c r="L13" i="53"/>
  <c r="Q12" i="53"/>
  <c r="N12" i="53"/>
  <c r="M12" i="53"/>
  <c r="L12" i="53"/>
  <c r="Q11" i="53"/>
  <c r="N11" i="53"/>
  <c r="M11" i="53"/>
  <c r="L11" i="53"/>
  <c r="K11" i="53"/>
  <c r="J11" i="53"/>
  <c r="I11" i="53"/>
  <c r="Q10" i="53"/>
  <c r="N10" i="53"/>
  <c r="M10" i="53"/>
  <c r="L10" i="53"/>
  <c r="K10" i="53"/>
  <c r="J10" i="53"/>
  <c r="I10" i="53"/>
  <c r="Q9" i="53"/>
  <c r="N9" i="53"/>
  <c r="M9" i="53"/>
  <c r="L9" i="53"/>
  <c r="K9" i="53"/>
  <c r="J9" i="53"/>
  <c r="I9" i="53"/>
  <c r="Q8" i="53"/>
  <c r="N8" i="53"/>
  <c r="M8" i="53"/>
  <c r="L8" i="53"/>
  <c r="K8" i="53"/>
  <c r="J8" i="53"/>
  <c r="I8" i="53"/>
  <c r="Q7" i="53"/>
  <c r="N7" i="53"/>
  <c r="M7" i="53"/>
  <c r="L7" i="53"/>
  <c r="K7" i="53"/>
  <c r="J7" i="53"/>
  <c r="I7" i="53"/>
  <c r="Q6" i="53"/>
  <c r="N6" i="53"/>
  <c r="M6" i="53"/>
  <c r="L6" i="53"/>
  <c r="K6" i="53"/>
  <c r="J6" i="53"/>
  <c r="I6" i="53"/>
  <c r="Q5" i="53"/>
  <c r="N5" i="53"/>
  <c r="M5" i="53"/>
  <c r="L5" i="53"/>
  <c r="K5" i="53"/>
  <c r="J5" i="53"/>
  <c r="I5" i="53"/>
  <c r="Q4" i="53"/>
  <c r="N4" i="53"/>
  <c r="M4" i="53"/>
  <c r="L4" i="53"/>
  <c r="K4" i="53"/>
  <c r="J4" i="53"/>
  <c r="I4" i="53"/>
  <c r="Q3" i="53"/>
  <c r="N3" i="53"/>
  <c r="M3" i="53"/>
  <c r="L3" i="53"/>
  <c r="K3" i="53"/>
  <c r="J3" i="53"/>
  <c r="I3" i="53"/>
  <c r="O458" i="53" l="1"/>
  <c r="O133" i="53"/>
  <c r="R133" i="53" s="1"/>
  <c r="B133" i="53" s="1"/>
  <c r="O420" i="53"/>
  <c r="R420" i="53" s="1"/>
  <c r="B420" i="53" s="1"/>
  <c r="O428" i="53"/>
  <c r="R428" i="53" s="1"/>
  <c r="B428" i="53" s="1"/>
  <c r="O436" i="53"/>
  <c r="R436" i="53" s="1"/>
  <c r="B436" i="53" s="1"/>
  <c r="O462" i="53"/>
  <c r="O463" i="53"/>
  <c r="F8" i="52"/>
  <c r="O371" i="53"/>
  <c r="O374" i="53"/>
  <c r="O378" i="53"/>
  <c r="O362" i="53"/>
  <c r="O419" i="53"/>
  <c r="O427" i="53"/>
  <c r="O460" i="53"/>
  <c r="O137" i="53"/>
  <c r="O240" i="53"/>
  <c r="O241" i="53"/>
  <c r="O151" i="53"/>
  <c r="O215" i="53"/>
  <c r="O223" i="53"/>
  <c r="O227" i="53"/>
  <c r="O394" i="53"/>
  <c r="O418" i="53"/>
  <c r="O426" i="53"/>
  <c r="R426" i="53" s="1"/>
  <c r="B426" i="53" s="1"/>
  <c r="O121" i="53"/>
  <c r="O239" i="53"/>
  <c r="O320" i="53"/>
  <c r="O328" i="53"/>
  <c r="O336" i="53"/>
  <c r="O344" i="53"/>
  <c r="O448" i="53"/>
  <c r="O113" i="53"/>
  <c r="O125" i="53"/>
  <c r="R125" i="53" s="1"/>
  <c r="B125" i="53" s="1"/>
  <c r="O141" i="53"/>
  <c r="O149" i="53"/>
  <c r="O114" i="53"/>
  <c r="O4" i="53"/>
  <c r="O8" i="53"/>
  <c r="O13" i="53"/>
  <c r="O15" i="53"/>
  <c r="R15" i="53" s="1"/>
  <c r="B15" i="53" s="1"/>
  <c r="O16" i="53"/>
  <c r="O23" i="53"/>
  <c r="O31" i="53"/>
  <c r="O34" i="53"/>
  <c r="R34" i="53" s="1"/>
  <c r="B34" i="53" s="1"/>
  <c r="O39" i="53"/>
  <c r="O42" i="53"/>
  <c r="O47" i="53"/>
  <c r="O50" i="53"/>
  <c r="O55" i="53"/>
  <c r="O58" i="53"/>
  <c r="O63" i="53"/>
  <c r="O66" i="53"/>
  <c r="O71" i="53"/>
  <c r="O74" i="53"/>
  <c r="O79" i="53"/>
  <c r="O82" i="53"/>
  <c r="R82" i="53" s="1"/>
  <c r="B82" i="53" s="1"/>
  <c r="O87" i="53"/>
  <c r="O90" i="53"/>
  <c r="O95" i="53"/>
  <c r="O98" i="53"/>
  <c r="O103" i="53"/>
  <c r="O105" i="53"/>
  <c r="O111" i="53"/>
  <c r="O147" i="53"/>
  <c r="O246" i="53"/>
  <c r="O251" i="53"/>
  <c r="O254" i="53"/>
  <c r="O308" i="53"/>
  <c r="O390" i="53"/>
  <c r="O437" i="53"/>
  <c r="R437" i="53" s="1"/>
  <c r="B437" i="53" s="1"/>
  <c r="O438" i="53"/>
  <c r="O446" i="53"/>
  <c r="O5" i="53"/>
  <c r="O24" i="53"/>
  <c r="O32" i="53"/>
  <c r="O40" i="53"/>
  <c r="O48" i="53"/>
  <c r="O56" i="53"/>
  <c r="O64" i="53"/>
  <c r="O72" i="53"/>
  <c r="O80" i="53"/>
  <c r="O88" i="53"/>
  <c r="O96" i="53"/>
  <c r="O102" i="53"/>
  <c r="O110" i="53"/>
  <c r="O112" i="53"/>
  <c r="O145" i="53"/>
  <c r="O3" i="53"/>
  <c r="C8" i="34" s="1"/>
  <c r="O21" i="53"/>
  <c r="O37" i="53"/>
  <c r="O45" i="53"/>
  <c r="O53" i="53"/>
  <c r="R53" i="53" s="1"/>
  <c r="B53" i="53" s="1"/>
  <c r="O61" i="53"/>
  <c r="O69" i="53"/>
  <c r="O77" i="53"/>
  <c r="O85" i="53"/>
  <c r="O93" i="53"/>
  <c r="O104" i="53"/>
  <c r="O109" i="53"/>
  <c r="O128" i="53"/>
  <c r="O153" i="53"/>
  <c r="O161" i="53"/>
  <c r="O169" i="53"/>
  <c r="O177" i="53"/>
  <c r="O200" i="53"/>
  <c r="O208" i="53"/>
  <c r="O213" i="53"/>
  <c r="O216" i="53"/>
  <c r="O221" i="53"/>
  <c r="O225" i="53"/>
  <c r="O234" i="53"/>
  <c r="O347" i="53"/>
  <c r="R347" i="53" s="1"/>
  <c r="B347" i="53" s="1"/>
  <c r="O355" i="53"/>
  <c r="O430" i="53"/>
  <c r="O455" i="53"/>
  <c r="O22" i="53"/>
  <c r="O29" i="53"/>
  <c r="O12" i="53"/>
  <c r="O108" i="53"/>
  <c r="R108" i="53" s="1"/>
  <c r="B108" i="53" s="1"/>
  <c r="O6" i="53"/>
  <c r="O117" i="53"/>
  <c r="O11" i="53"/>
  <c r="O14" i="53"/>
  <c r="O19" i="53"/>
  <c r="O20" i="53"/>
  <c r="O27" i="53"/>
  <c r="O30" i="53"/>
  <c r="O35" i="53"/>
  <c r="O38" i="53"/>
  <c r="O43" i="53"/>
  <c r="O46" i="53"/>
  <c r="O51" i="53"/>
  <c r="O54" i="53"/>
  <c r="O59" i="53"/>
  <c r="O62" i="53"/>
  <c r="O67" i="53"/>
  <c r="O70" i="53"/>
  <c r="O75" i="53"/>
  <c r="O78" i="53"/>
  <c r="O83" i="53"/>
  <c r="O86" i="53"/>
  <c r="O91" i="53"/>
  <c r="O94" i="53"/>
  <c r="O99" i="53"/>
  <c r="O101" i="53"/>
  <c r="O116" i="53"/>
  <c r="O118" i="53"/>
  <c r="O150" i="53"/>
  <c r="O152" i="53"/>
  <c r="O28" i="53"/>
  <c r="O68" i="53"/>
  <c r="O36" i="53"/>
  <c r="O44" i="53"/>
  <c r="O52" i="53"/>
  <c r="O60" i="53"/>
  <c r="O76" i="53"/>
  <c r="O84" i="53"/>
  <c r="O92" i="53"/>
  <c r="O100" i="53"/>
  <c r="O107" i="53"/>
  <c r="R107" i="53" s="1"/>
  <c r="B107" i="53" s="1"/>
  <c r="O9" i="53"/>
  <c r="O17" i="53"/>
  <c r="O18" i="53"/>
  <c r="O25" i="53"/>
  <c r="O33" i="53"/>
  <c r="O41" i="53"/>
  <c r="O49" i="53"/>
  <c r="O57" i="53"/>
  <c r="O65" i="53"/>
  <c r="O73" i="53"/>
  <c r="O81" i="53"/>
  <c r="O89" i="53"/>
  <c r="O97" i="53"/>
  <c r="O130" i="53"/>
  <c r="O132" i="53"/>
  <c r="O7" i="53"/>
  <c r="O10" i="53"/>
  <c r="O26" i="53"/>
  <c r="O106" i="53"/>
  <c r="O115" i="53"/>
  <c r="O129" i="53"/>
  <c r="R129" i="53" s="1"/>
  <c r="B129" i="53" s="1"/>
  <c r="O139" i="53"/>
  <c r="O261" i="53"/>
  <c r="O382" i="53"/>
  <c r="O450" i="53"/>
  <c r="O467" i="53"/>
  <c r="O469" i="53"/>
  <c r="O126" i="53"/>
  <c r="O127" i="53"/>
  <c r="R127" i="53" s="1"/>
  <c r="B127" i="53" s="1"/>
  <c r="O138" i="53"/>
  <c r="O140" i="53"/>
  <c r="O159" i="53"/>
  <c r="O166" i="53"/>
  <c r="O183" i="53"/>
  <c r="O185" i="53"/>
  <c r="O193" i="53"/>
  <c r="O199" i="53"/>
  <c r="O206" i="53"/>
  <c r="O207" i="53"/>
  <c r="O209" i="53"/>
  <c r="O214" i="53"/>
  <c r="O222" i="53"/>
  <c r="O259" i="53"/>
  <c r="O262" i="53"/>
  <c r="O361" i="53"/>
  <c r="O370" i="53"/>
  <c r="O380" i="53"/>
  <c r="O386" i="53"/>
  <c r="R386" i="53" s="1"/>
  <c r="B386" i="53" s="1"/>
  <c r="O402" i="53"/>
  <c r="O473" i="53"/>
  <c r="O235" i="53"/>
  <c r="O289" i="53"/>
  <c r="O297" i="53"/>
  <c r="O319" i="53"/>
  <c r="O379" i="53"/>
  <c r="O445" i="53"/>
  <c r="O123" i="53"/>
  <c r="O135" i="53"/>
  <c r="O146" i="53"/>
  <c r="O148" i="53"/>
  <c r="O157" i="53"/>
  <c r="O164" i="53"/>
  <c r="O172" i="53"/>
  <c r="O180" i="53"/>
  <c r="O204" i="53"/>
  <c r="O212" i="53"/>
  <c r="O217" i="53"/>
  <c r="O230" i="53"/>
  <c r="O257" i="53"/>
  <c r="O265" i="53"/>
  <c r="O324" i="53"/>
  <c r="O332" i="53"/>
  <c r="O340" i="53"/>
  <c r="O351" i="53"/>
  <c r="O358" i="53"/>
  <c r="O359" i="53"/>
  <c r="O434" i="53"/>
  <c r="O444" i="53"/>
  <c r="O456" i="53"/>
  <c r="O122" i="53"/>
  <c r="O124" i="53"/>
  <c r="O134" i="53"/>
  <c r="O136" i="53"/>
  <c r="O155" i="53"/>
  <c r="O211" i="53"/>
  <c r="O219" i="53"/>
  <c r="O220" i="53"/>
  <c r="O247" i="53"/>
  <c r="O258" i="53"/>
  <c r="O357" i="53"/>
  <c r="O366" i="53"/>
  <c r="O367" i="53"/>
  <c r="O375" i="53"/>
  <c r="O376" i="53"/>
  <c r="O398" i="53"/>
  <c r="O443" i="53"/>
  <c r="O447" i="53"/>
  <c r="O454" i="53"/>
  <c r="O465" i="53"/>
  <c r="O143" i="53"/>
  <c r="O154" i="53"/>
  <c r="O165" i="53"/>
  <c r="O173" i="53"/>
  <c r="O181" i="53"/>
  <c r="O189" i="53"/>
  <c r="O195" i="53"/>
  <c r="O202" i="53"/>
  <c r="O203" i="53"/>
  <c r="O210" i="53"/>
  <c r="O218" i="53"/>
  <c r="O244" i="53"/>
  <c r="O255" i="53"/>
  <c r="O263" i="53"/>
  <c r="O266" i="53"/>
  <c r="O306" i="53"/>
  <c r="O313" i="53"/>
  <c r="O356" i="53"/>
  <c r="O431" i="53"/>
  <c r="O452" i="53"/>
  <c r="O119" i="53"/>
  <c r="O131" i="53"/>
  <c r="O142" i="53"/>
  <c r="O144" i="53"/>
  <c r="O226" i="53"/>
  <c r="O231" i="53"/>
  <c r="O243" i="53"/>
  <c r="O285" i="53"/>
  <c r="O293" i="53"/>
  <c r="O323" i="53"/>
  <c r="O339" i="53"/>
  <c r="O353" i="53"/>
  <c r="O372" i="53"/>
  <c r="O384" i="53"/>
  <c r="O406" i="53"/>
  <c r="O413" i="53"/>
  <c r="O414" i="53"/>
  <c r="O421" i="53"/>
  <c r="O422" i="53"/>
  <c r="O439" i="53"/>
  <c r="O440" i="53"/>
  <c r="O442" i="53"/>
  <c r="O472" i="53"/>
  <c r="O471" i="53"/>
  <c r="O466" i="53"/>
  <c r="O120" i="53"/>
  <c r="O168" i="53"/>
  <c r="O176" i="53"/>
  <c r="O182" i="53"/>
  <c r="O197" i="53"/>
  <c r="O205" i="53"/>
  <c r="O163" i="53"/>
  <c r="O171" i="53"/>
  <c r="O174" i="53"/>
  <c r="O179" i="53"/>
  <c r="O186" i="53"/>
  <c r="O194" i="53"/>
  <c r="O201" i="53"/>
  <c r="O190" i="53"/>
  <c r="O196" i="53"/>
  <c r="O184" i="53"/>
  <c r="O187" i="53"/>
  <c r="O162" i="53"/>
  <c r="O167" i="53"/>
  <c r="O170" i="53"/>
  <c r="O175" i="53"/>
  <c r="O178" i="53"/>
  <c r="O188" i="53"/>
  <c r="O191" i="53"/>
  <c r="O156" i="53"/>
  <c r="O158" i="53"/>
  <c r="O160" i="53"/>
  <c r="O192" i="53"/>
  <c r="O198" i="53"/>
  <c r="O224" i="53"/>
  <c r="O229" i="53"/>
  <c r="O233" i="53"/>
  <c r="O245" i="53"/>
  <c r="O238" i="53"/>
  <c r="O252" i="53"/>
  <c r="O236" i="53"/>
  <c r="O242" i="53"/>
  <c r="O250" i="53"/>
  <c r="O264" i="53"/>
  <c r="O268" i="53"/>
  <c r="O270" i="53"/>
  <c r="O272" i="53"/>
  <c r="O274" i="53"/>
  <c r="O276" i="53"/>
  <c r="O278" i="53"/>
  <c r="O280" i="53"/>
  <c r="O282" i="53"/>
  <c r="O284" i="53"/>
  <c r="O228" i="53"/>
  <c r="O232" i="53"/>
  <c r="O248" i="53"/>
  <c r="O253" i="53"/>
  <c r="O256" i="53"/>
  <c r="O260" i="53"/>
  <c r="O237" i="53"/>
  <c r="O249" i="53"/>
  <c r="O267" i="53"/>
  <c r="O288" i="53"/>
  <c r="O292" i="53"/>
  <c r="O296" i="53"/>
  <c r="O300" i="53"/>
  <c r="O301" i="53"/>
  <c r="O307" i="53"/>
  <c r="O269" i="53"/>
  <c r="O271" i="53"/>
  <c r="O273" i="53"/>
  <c r="O275" i="53"/>
  <c r="O277" i="53"/>
  <c r="O279" i="53"/>
  <c r="O281" i="53"/>
  <c r="O283" i="53"/>
  <c r="O309" i="53"/>
  <c r="O315" i="53"/>
  <c r="O302" i="53"/>
  <c r="O303" i="53"/>
  <c r="O335" i="53"/>
  <c r="O286" i="53"/>
  <c r="O290" i="53"/>
  <c r="O294" i="53"/>
  <c r="O298" i="53"/>
  <c r="O314" i="53"/>
  <c r="O316" i="53"/>
  <c r="O287" i="53"/>
  <c r="O291" i="53"/>
  <c r="O295" i="53"/>
  <c r="O299" i="53"/>
  <c r="O304" i="53"/>
  <c r="O305" i="53"/>
  <c r="O311" i="53"/>
  <c r="O331" i="53"/>
  <c r="O310" i="53"/>
  <c r="O312" i="53"/>
  <c r="O327" i="53"/>
  <c r="O343" i="53"/>
  <c r="O350" i="53"/>
  <c r="O360" i="53"/>
  <c r="O354" i="53"/>
  <c r="O317" i="53"/>
  <c r="O321" i="53"/>
  <c r="O325" i="53"/>
  <c r="O329" i="53"/>
  <c r="O333" i="53"/>
  <c r="O337" i="53"/>
  <c r="O341" i="53"/>
  <c r="O345" i="53"/>
  <c r="O363" i="53"/>
  <c r="O364" i="53"/>
  <c r="O368" i="53"/>
  <c r="O369" i="53"/>
  <c r="O348" i="53"/>
  <c r="O365" i="53"/>
  <c r="O352" i="53"/>
  <c r="O318" i="53"/>
  <c r="O322" i="53"/>
  <c r="O326" i="53"/>
  <c r="O330" i="53"/>
  <c r="O334" i="53"/>
  <c r="O338" i="53"/>
  <c r="O342" i="53"/>
  <c r="O346" i="53"/>
  <c r="O349" i="53"/>
  <c r="O389" i="53"/>
  <c r="O393" i="53"/>
  <c r="O397" i="53"/>
  <c r="O401" i="53"/>
  <c r="O405" i="53"/>
  <c r="O409" i="53"/>
  <c r="O423" i="53"/>
  <c r="O424" i="53"/>
  <c r="O425" i="53"/>
  <c r="O449" i="53"/>
  <c r="O451" i="53"/>
  <c r="O387" i="53"/>
  <c r="O410" i="53"/>
  <c r="O411" i="53"/>
  <c r="O415" i="53"/>
  <c r="O416" i="53"/>
  <c r="O417" i="53"/>
  <c r="O464" i="53"/>
  <c r="O412" i="53"/>
  <c r="O385" i="53"/>
  <c r="O391" i="53"/>
  <c r="O395" i="53"/>
  <c r="O399" i="53"/>
  <c r="O403" i="53"/>
  <c r="O407" i="53"/>
  <c r="O441" i="53"/>
  <c r="O461" i="53"/>
  <c r="O388" i="53"/>
  <c r="O435" i="53"/>
  <c r="O457" i="53"/>
  <c r="O459" i="53"/>
  <c r="O383" i="53"/>
  <c r="O392" i="53"/>
  <c r="O396" i="53"/>
  <c r="O400" i="53"/>
  <c r="O404" i="53"/>
  <c r="O408" i="53"/>
  <c r="O432" i="53"/>
  <c r="O433" i="53"/>
  <c r="O373" i="53"/>
  <c r="O377" i="53"/>
  <c r="O381" i="53"/>
  <c r="R427" i="53"/>
  <c r="B427" i="53" s="1"/>
  <c r="O429" i="53"/>
  <c r="O453" i="53"/>
  <c r="C232" i="35" l="1"/>
  <c r="C232" i="52"/>
  <c r="C223" i="35"/>
  <c r="U223" i="35" s="1"/>
  <c r="C223" i="52"/>
  <c r="E223" i="52" s="1"/>
  <c r="C235" i="35"/>
  <c r="C235" i="52"/>
  <c r="C183" i="35"/>
  <c r="C183" i="52"/>
  <c r="C222" i="35"/>
  <c r="C222" i="52"/>
  <c r="C204" i="35"/>
  <c r="C204" i="52"/>
  <c r="C175" i="35"/>
  <c r="U175" i="35" s="1"/>
  <c r="C175" i="52"/>
  <c r="C148" i="35"/>
  <c r="U148" i="35" s="1"/>
  <c r="C148" i="52"/>
  <c r="C156" i="35"/>
  <c r="C156" i="52"/>
  <c r="C190" i="35"/>
  <c r="U190" i="35" s="1"/>
  <c r="C190" i="52"/>
  <c r="C134" i="34"/>
  <c r="C133" i="35"/>
  <c r="U133" i="35" s="1"/>
  <c r="C133" i="52"/>
  <c r="C166" i="35"/>
  <c r="C166" i="52"/>
  <c r="C252" i="35"/>
  <c r="C252" i="52"/>
  <c r="C132" i="35"/>
  <c r="C132" i="52"/>
  <c r="C201" i="35"/>
  <c r="C201" i="52"/>
  <c r="C180" i="35"/>
  <c r="C180" i="52"/>
  <c r="C129" i="35"/>
  <c r="C129" i="52"/>
  <c r="C85" i="56"/>
  <c r="C220" i="35"/>
  <c r="C220" i="52"/>
  <c r="C138" i="35"/>
  <c r="C138" i="52"/>
  <c r="C70" i="56"/>
  <c r="C205" i="35"/>
  <c r="C205" i="52"/>
  <c r="C171" i="35"/>
  <c r="C171" i="52"/>
  <c r="C257" i="35"/>
  <c r="C257" i="52"/>
  <c r="C255" i="35"/>
  <c r="C255" i="52"/>
  <c r="C219" i="35"/>
  <c r="C219" i="52"/>
  <c r="C228" i="35"/>
  <c r="C228" i="52"/>
  <c r="C83" i="56"/>
  <c r="C218" i="35"/>
  <c r="C218" i="52"/>
  <c r="C188" i="35"/>
  <c r="C188" i="52"/>
  <c r="C158" i="35"/>
  <c r="C158" i="52"/>
  <c r="C135" i="35"/>
  <c r="C135" i="52"/>
  <c r="C161" i="35"/>
  <c r="U161" i="35" s="1"/>
  <c r="C161" i="52"/>
  <c r="C157" i="35"/>
  <c r="C157" i="52"/>
  <c r="C177" i="35"/>
  <c r="C177" i="52"/>
  <c r="C30" i="56"/>
  <c r="C31" i="55"/>
  <c r="C62" i="55"/>
  <c r="C225" i="35"/>
  <c r="C225" i="52"/>
  <c r="C159" i="35"/>
  <c r="C159" i="52"/>
  <c r="C167" i="35"/>
  <c r="U167" i="35" s="1"/>
  <c r="C167" i="52"/>
  <c r="C264" i="35"/>
  <c r="C264" i="52"/>
  <c r="C47" i="55"/>
  <c r="C173" i="35"/>
  <c r="C173" i="52"/>
  <c r="C261" i="35"/>
  <c r="C261" i="52"/>
  <c r="C170" i="35"/>
  <c r="C170" i="52"/>
  <c r="C247" i="35"/>
  <c r="C247" i="52"/>
  <c r="C258" i="35"/>
  <c r="U258" i="35" s="1"/>
  <c r="C258" i="52"/>
  <c r="C253" i="35"/>
  <c r="C253" i="52"/>
  <c r="C240" i="35"/>
  <c r="U240" i="35" s="1"/>
  <c r="C240" i="52"/>
  <c r="C263" i="35"/>
  <c r="C263" i="52"/>
  <c r="C217" i="35"/>
  <c r="C217" i="52"/>
  <c r="C224" i="35"/>
  <c r="C224" i="52"/>
  <c r="C199" i="35"/>
  <c r="C199" i="52"/>
  <c r="C81" i="56"/>
  <c r="C216" i="35"/>
  <c r="C216" i="52"/>
  <c r="C182" i="35"/>
  <c r="C182" i="52"/>
  <c r="C152" i="35"/>
  <c r="C152" i="52"/>
  <c r="C130" i="35"/>
  <c r="C130" i="52"/>
  <c r="C154" i="35"/>
  <c r="U154" i="35" s="1"/>
  <c r="C154" i="52"/>
  <c r="C18" i="56"/>
  <c r="C142" i="35"/>
  <c r="C142" i="52"/>
  <c r="C172" i="35"/>
  <c r="C172" i="52"/>
  <c r="C241" i="35"/>
  <c r="C241" i="52"/>
  <c r="C163" i="35"/>
  <c r="C163" i="52"/>
  <c r="C176" i="35"/>
  <c r="C176" i="52"/>
  <c r="C202" i="35"/>
  <c r="U202" i="35" s="1"/>
  <c r="C202" i="52"/>
  <c r="C153" i="35"/>
  <c r="C153" i="52"/>
  <c r="C36" i="55"/>
  <c r="C236" i="35"/>
  <c r="C236" i="52"/>
  <c r="R328" i="53"/>
  <c r="B328" i="53" s="1"/>
  <c r="C256" i="35"/>
  <c r="C256" i="52"/>
  <c r="C169" i="35"/>
  <c r="C169" i="52"/>
  <c r="C227" i="35"/>
  <c r="C227" i="52"/>
  <c r="C196" i="35"/>
  <c r="C196" i="52"/>
  <c r="C189" i="35"/>
  <c r="C189" i="52"/>
  <c r="C254" i="35"/>
  <c r="C254" i="52"/>
  <c r="C249" i="35"/>
  <c r="C249" i="52"/>
  <c r="C238" i="35"/>
  <c r="C238" i="52"/>
  <c r="C231" i="35"/>
  <c r="C231" i="52"/>
  <c r="C215" i="35"/>
  <c r="U215" i="35" s="1"/>
  <c r="C215" i="52"/>
  <c r="C194" i="35"/>
  <c r="C194" i="52"/>
  <c r="C79" i="56"/>
  <c r="C214" i="35"/>
  <c r="C214" i="52"/>
  <c r="C198" i="35"/>
  <c r="C198" i="52"/>
  <c r="C127" i="35"/>
  <c r="U127" i="35" s="1"/>
  <c r="C127" i="52"/>
  <c r="C146" i="35"/>
  <c r="C146" i="52"/>
  <c r="C136" i="35"/>
  <c r="C136" i="52"/>
  <c r="C234" i="35"/>
  <c r="C234" i="52"/>
  <c r="C162" i="35"/>
  <c r="C162" i="52"/>
  <c r="C37" i="55"/>
  <c r="C181" i="35"/>
  <c r="U181" i="35" s="1"/>
  <c r="C181" i="52"/>
  <c r="C64" i="55"/>
  <c r="C21" i="55"/>
  <c r="C145" i="35"/>
  <c r="U145" i="35" s="1"/>
  <c r="C145" i="52"/>
  <c r="C200" i="35"/>
  <c r="U200" i="35" s="1"/>
  <c r="C200" i="52"/>
  <c r="E200" i="52" s="1"/>
  <c r="C248" i="35"/>
  <c r="C248" i="52"/>
  <c r="C35" i="55"/>
  <c r="C221" i="35"/>
  <c r="C221" i="52"/>
  <c r="C165" i="35"/>
  <c r="U165" i="35" s="1"/>
  <c r="C165" i="52"/>
  <c r="E165" i="52" s="1"/>
  <c r="C262" i="35"/>
  <c r="C262" i="52"/>
  <c r="C250" i="35"/>
  <c r="U250" i="35" s="1"/>
  <c r="C250" i="52"/>
  <c r="C245" i="35"/>
  <c r="C245" i="52"/>
  <c r="C259" i="35"/>
  <c r="C259" i="52"/>
  <c r="C245" i="34"/>
  <c r="C244" i="35"/>
  <c r="C244" i="52"/>
  <c r="C230" i="35"/>
  <c r="C230" i="52"/>
  <c r="C213" i="35"/>
  <c r="C213" i="52"/>
  <c r="C178" i="35"/>
  <c r="C178" i="52"/>
  <c r="C77" i="56"/>
  <c r="C212" i="35"/>
  <c r="C212" i="52"/>
  <c r="C184" i="35"/>
  <c r="C184" i="52"/>
  <c r="C139" i="35"/>
  <c r="C139" i="52"/>
  <c r="C128" i="35"/>
  <c r="C128" i="52"/>
  <c r="C71" i="55"/>
  <c r="C206" i="35"/>
  <c r="U206" i="35" s="1"/>
  <c r="C206" i="52"/>
  <c r="C155" i="35"/>
  <c r="C155" i="52"/>
  <c r="C32" i="56"/>
  <c r="C42" i="55"/>
  <c r="C168" i="35"/>
  <c r="C168" i="52"/>
  <c r="C19" i="55"/>
  <c r="C143" i="35"/>
  <c r="C143" i="52"/>
  <c r="C197" i="35"/>
  <c r="C197" i="52"/>
  <c r="C185" i="35"/>
  <c r="C185" i="52"/>
  <c r="C150" i="35"/>
  <c r="C150" i="52"/>
  <c r="C246" i="35"/>
  <c r="C246" i="52"/>
  <c r="C239" i="35"/>
  <c r="C239" i="52"/>
  <c r="C242" i="35"/>
  <c r="C242" i="52"/>
  <c r="C243" i="35"/>
  <c r="C243" i="52"/>
  <c r="C211" i="35"/>
  <c r="C211" i="52"/>
  <c r="C72" i="56"/>
  <c r="C207" i="35"/>
  <c r="C207" i="52"/>
  <c r="C174" i="35"/>
  <c r="C174" i="52"/>
  <c r="C75" i="56"/>
  <c r="C210" i="35"/>
  <c r="U210" i="35" s="1"/>
  <c r="C210" i="52"/>
  <c r="C191" i="35"/>
  <c r="C191" i="52"/>
  <c r="C147" i="35"/>
  <c r="C147" i="52"/>
  <c r="C134" i="35"/>
  <c r="C134" i="52"/>
  <c r="C251" i="35"/>
  <c r="C251" i="52"/>
  <c r="C68" i="55"/>
  <c r="C203" i="35"/>
  <c r="C203" i="52"/>
  <c r="C25" i="55"/>
  <c r="C149" i="35"/>
  <c r="C149" i="52"/>
  <c r="C63" i="55"/>
  <c r="C164" i="35"/>
  <c r="C164" i="52"/>
  <c r="C34" i="55"/>
  <c r="C127" i="34"/>
  <c r="C126" i="35"/>
  <c r="C126" i="52"/>
  <c r="C160" i="35"/>
  <c r="C160" i="52"/>
  <c r="C192" i="35"/>
  <c r="C192" i="52"/>
  <c r="C61" i="55"/>
  <c r="E61" i="55" s="1"/>
  <c r="C187" i="35"/>
  <c r="C187" i="52"/>
  <c r="C229" i="35"/>
  <c r="C229" i="52"/>
  <c r="C233" i="35"/>
  <c r="U233" i="35" s="1"/>
  <c r="C233" i="52"/>
  <c r="C226" i="35"/>
  <c r="U226" i="35" s="1"/>
  <c r="C226" i="52"/>
  <c r="C237" i="35"/>
  <c r="C237" i="52"/>
  <c r="C209" i="35"/>
  <c r="C209" i="52"/>
  <c r="C195" i="35"/>
  <c r="C195" i="52"/>
  <c r="C208" i="35"/>
  <c r="C208" i="52"/>
  <c r="C179" i="35"/>
  <c r="C179" i="52"/>
  <c r="C151" i="35"/>
  <c r="C151" i="52"/>
  <c r="C20" i="56"/>
  <c r="C144" i="35"/>
  <c r="C144" i="52"/>
  <c r="C131" i="35"/>
  <c r="C131" i="52"/>
  <c r="C141" i="35"/>
  <c r="C141" i="52"/>
  <c r="C193" i="35"/>
  <c r="C193" i="52"/>
  <c r="C260" i="35"/>
  <c r="C260" i="52"/>
  <c r="C16" i="55"/>
  <c r="C140" i="35"/>
  <c r="U140" i="35" s="1"/>
  <c r="C140" i="52"/>
  <c r="R209" i="53"/>
  <c r="B209" i="53" s="1"/>
  <c r="C13" i="55"/>
  <c r="C137" i="35"/>
  <c r="C137" i="52"/>
  <c r="C60" i="55"/>
  <c r="C186" i="35"/>
  <c r="C186" i="52"/>
  <c r="R434" i="53"/>
  <c r="B434" i="53" s="1"/>
  <c r="C8" i="56"/>
  <c r="U8" i="56" s="1"/>
  <c r="B116" i="58"/>
  <c r="B82" i="57"/>
  <c r="B326" i="34"/>
  <c r="B126" i="58"/>
  <c r="B92" i="57"/>
  <c r="C72" i="58"/>
  <c r="C71" i="58"/>
  <c r="U71" i="58" s="1"/>
  <c r="C301" i="34"/>
  <c r="C86" i="58"/>
  <c r="C60" i="57"/>
  <c r="C296" i="34"/>
  <c r="C81" i="58"/>
  <c r="U81" i="58" s="1"/>
  <c r="C55" i="57"/>
  <c r="C315" i="34"/>
  <c r="C100" i="58"/>
  <c r="C310" i="34"/>
  <c r="C95" i="58"/>
  <c r="C69" i="57"/>
  <c r="C33" i="58"/>
  <c r="U33" i="58" s="1"/>
  <c r="C23" i="57"/>
  <c r="C67" i="58"/>
  <c r="C47" i="57"/>
  <c r="C297" i="34"/>
  <c r="C82" i="58"/>
  <c r="C56" i="57"/>
  <c r="C293" i="34"/>
  <c r="C78" i="58"/>
  <c r="C52" i="57"/>
  <c r="C290" i="34"/>
  <c r="C75" i="58"/>
  <c r="C292" i="34"/>
  <c r="C77" i="58"/>
  <c r="U77" i="58" s="1"/>
  <c r="C51" i="57"/>
  <c r="C306" i="34"/>
  <c r="C91" i="58"/>
  <c r="U91" i="58" s="1"/>
  <c r="C65" i="57"/>
  <c r="C267" i="34"/>
  <c r="E267" i="34" s="1"/>
  <c r="T267" i="34" s="1"/>
  <c r="C29" i="58"/>
  <c r="C286" i="34"/>
  <c r="C55" i="58"/>
  <c r="U55" i="58" s="1"/>
  <c r="C266" i="34"/>
  <c r="C28" i="58"/>
  <c r="U28" i="58" s="1"/>
  <c r="C281" i="34"/>
  <c r="C50" i="58"/>
  <c r="C35" i="57"/>
  <c r="R3" i="53"/>
  <c r="B3" i="53" s="1"/>
  <c r="B8" i="34" s="1"/>
  <c r="E8" i="34" s="1"/>
  <c r="C362" i="34"/>
  <c r="C96" i="58"/>
  <c r="C70" i="57"/>
  <c r="C321" i="34"/>
  <c r="C121" i="58"/>
  <c r="U121" i="58" s="1"/>
  <c r="C87" i="57"/>
  <c r="C66" i="58"/>
  <c r="U66" i="58" s="1"/>
  <c r="C46" i="57"/>
  <c r="C334" i="34"/>
  <c r="C134" i="58"/>
  <c r="C100" i="57"/>
  <c r="C248" i="34"/>
  <c r="C10" i="58"/>
  <c r="U10" i="58" s="1"/>
  <c r="C60" i="58"/>
  <c r="U60" i="58" s="1"/>
  <c r="C40" i="57"/>
  <c r="C327" i="34"/>
  <c r="C127" i="58"/>
  <c r="C93" i="57"/>
  <c r="C35" i="58"/>
  <c r="C25" i="57"/>
  <c r="C84" i="58"/>
  <c r="C58" i="57"/>
  <c r="C270" i="34"/>
  <c r="C40" i="58"/>
  <c r="U40" i="58" s="1"/>
  <c r="C302" i="34"/>
  <c r="C87" i="58"/>
  <c r="U87" i="58" s="1"/>
  <c r="C61" i="57"/>
  <c r="C262" i="34"/>
  <c r="C24" i="58"/>
  <c r="C19" i="57"/>
  <c r="C271" i="34"/>
  <c r="C41" i="58"/>
  <c r="C74" i="58"/>
  <c r="C295" i="34"/>
  <c r="C80" i="58"/>
  <c r="C54" i="57"/>
  <c r="C27" i="58"/>
  <c r="C117" i="58"/>
  <c r="C83" i="57"/>
  <c r="C298" i="34"/>
  <c r="C83" i="58"/>
  <c r="C57" i="57"/>
  <c r="C59" i="58"/>
  <c r="C39" i="57"/>
  <c r="C34" i="58"/>
  <c r="C24" i="57"/>
  <c r="C257" i="34"/>
  <c r="C19" i="58"/>
  <c r="C14" i="57"/>
  <c r="C109" i="58"/>
  <c r="C75" i="57"/>
  <c r="C326" i="34"/>
  <c r="C126" i="58"/>
  <c r="C92" i="57"/>
  <c r="C304" i="34"/>
  <c r="C89" i="58"/>
  <c r="C63" i="57"/>
  <c r="C63" i="58"/>
  <c r="C43" i="57"/>
  <c r="C317" i="34"/>
  <c r="C102" i="58"/>
  <c r="C269" i="34"/>
  <c r="C39" i="58"/>
  <c r="C332" i="34"/>
  <c r="C132" i="58"/>
  <c r="C98" i="57"/>
  <c r="C323" i="34"/>
  <c r="C123" i="58"/>
  <c r="C89" i="57"/>
  <c r="C258" i="34"/>
  <c r="C20" i="58"/>
  <c r="C15" i="57"/>
  <c r="B268" i="34"/>
  <c r="B38" i="58"/>
  <c r="L38" i="58" s="1"/>
  <c r="B28" i="57"/>
  <c r="R199" i="53"/>
  <c r="B199" i="53" s="1"/>
  <c r="C330" i="34"/>
  <c r="C130" i="58"/>
  <c r="U130" i="58" s="1"/>
  <c r="C96" i="57"/>
  <c r="C62" i="58"/>
  <c r="C42" i="57"/>
  <c r="C288" i="34"/>
  <c r="E288" i="34" s="1"/>
  <c r="T288" i="34" s="1"/>
  <c r="C57" i="58"/>
  <c r="C280" i="34"/>
  <c r="C49" i="58"/>
  <c r="C34" i="57"/>
  <c r="C322" i="34"/>
  <c r="C122" i="58"/>
  <c r="U122" i="58" s="1"/>
  <c r="C88" i="57"/>
  <c r="C312" i="34"/>
  <c r="C97" i="58"/>
  <c r="U97" i="58" s="1"/>
  <c r="C71" i="57"/>
  <c r="E71" i="57" s="1"/>
  <c r="C107" i="58"/>
  <c r="U107" i="58" s="1"/>
  <c r="C73" i="57"/>
  <c r="C115" i="58"/>
  <c r="U115" i="58" s="1"/>
  <c r="C81" i="57"/>
  <c r="C294" i="34"/>
  <c r="C79" i="58"/>
  <c r="C53" i="57"/>
  <c r="C255" i="34"/>
  <c r="C17" i="58"/>
  <c r="C12" i="57"/>
  <c r="C58" i="58"/>
  <c r="U58" i="58" s="1"/>
  <c r="C254" i="34"/>
  <c r="C16" i="58"/>
  <c r="C11" i="57"/>
  <c r="C256" i="34"/>
  <c r="C18" i="58"/>
  <c r="C13" i="57"/>
  <c r="C329" i="34"/>
  <c r="C129" i="58"/>
  <c r="C95" i="57"/>
  <c r="C274" i="34"/>
  <c r="C44" i="58"/>
  <c r="U44" i="58" s="1"/>
  <c r="C29" i="57"/>
  <c r="C287" i="34"/>
  <c r="C56" i="58"/>
  <c r="C279" i="34"/>
  <c r="C48" i="58"/>
  <c r="C33" i="57"/>
  <c r="C359" i="34"/>
  <c r="C11" i="58"/>
  <c r="C283" i="34"/>
  <c r="C52" i="58"/>
  <c r="C37" i="57"/>
  <c r="C118" i="58"/>
  <c r="C84" i="57"/>
  <c r="B327" i="34"/>
  <c r="B127" i="58"/>
  <c r="B93" i="57"/>
  <c r="C247" i="34"/>
  <c r="C9" i="58"/>
  <c r="C73" i="58"/>
  <c r="C263" i="34"/>
  <c r="C25" i="58"/>
  <c r="C20" i="57"/>
  <c r="C65" i="58"/>
  <c r="C45" i="57"/>
  <c r="C324" i="34"/>
  <c r="C124" i="58"/>
  <c r="C90" i="57"/>
  <c r="C282" i="34"/>
  <c r="C51" i="58"/>
  <c r="C36" i="57"/>
  <c r="C331" i="34"/>
  <c r="C131" i="58"/>
  <c r="C97" i="57"/>
  <c r="C259" i="34"/>
  <c r="C21" i="58"/>
  <c r="C16" i="57"/>
  <c r="C119" i="58"/>
  <c r="C85" i="57"/>
  <c r="C313" i="34"/>
  <c r="C98" i="58"/>
  <c r="R442" i="53"/>
  <c r="B442" i="53" s="1"/>
  <c r="C308" i="34"/>
  <c r="C93" i="58"/>
  <c r="C67" i="57"/>
  <c r="C106" i="58"/>
  <c r="C72" i="57"/>
  <c r="C114" i="58"/>
  <c r="C80" i="57"/>
  <c r="C251" i="34"/>
  <c r="C13" i="58"/>
  <c r="U13" i="58" s="1"/>
  <c r="C285" i="34"/>
  <c r="C54" i="58"/>
  <c r="C250" i="34"/>
  <c r="C12" i="58"/>
  <c r="C112" i="58"/>
  <c r="U112" i="58" s="1"/>
  <c r="C78" i="57"/>
  <c r="C30" i="58"/>
  <c r="C278" i="34"/>
  <c r="C47" i="58"/>
  <c r="U47" i="58" s="1"/>
  <c r="C32" i="57"/>
  <c r="C42" i="58"/>
  <c r="C363" i="34"/>
  <c r="C357" i="34"/>
  <c r="C120" i="58"/>
  <c r="C86" i="57"/>
  <c r="C68" i="58"/>
  <c r="C48" i="57"/>
  <c r="C110" i="58"/>
  <c r="C76" i="57"/>
  <c r="C320" i="34"/>
  <c r="E320" i="34" s="1"/>
  <c r="T320" i="34" s="1"/>
  <c r="C105" i="58"/>
  <c r="C46" i="58"/>
  <c r="C31" i="57"/>
  <c r="C64" i="58"/>
  <c r="C44" i="57"/>
  <c r="C309" i="34"/>
  <c r="C94" i="58"/>
  <c r="U94" i="58" s="1"/>
  <c r="C68" i="57"/>
  <c r="C111" i="58"/>
  <c r="C77" i="57"/>
  <c r="C252" i="34"/>
  <c r="C14" i="58"/>
  <c r="C9" i="57"/>
  <c r="C31" i="58"/>
  <c r="U31" i="58" s="1"/>
  <c r="C92" i="58"/>
  <c r="C66" i="57"/>
  <c r="C305" i="34"/>
  <c r="C90" i="58"/>
  <c r="C64" i="57"/>
  <c r="C316" i="34"/>
  <c r="C101" i="58"/>
  <c r="C273" i="34"/>
  <c r="C43" i="58"/>
  <c r="B19" i="58"/>
  <c r="B14" i="57"/>
  <c r="C356" i="34"/>
  <c r="C133" i="58"/>
  <c r="U133" i="58" s="1"/>
  <c r="C99" i="57"/>
  <c r="C23" i="58"/>
  <c r="U23" i="58" s="1"/>
  <c r="C18" i="57"/>
  <c r="C61" i="58"/>
  <c r="C41" i="57"/>
  <c r="B118" i="58"/>
  <c r="B84" i="57"/>
  <c r="C113" i="58"/>
  <c r="C79" i="57"/>
  <c r="C284" i="34"/>
  <c r="C53" i="58"/>
  <c r="U53" i="58" s="1"/>
  <c r="C38" i="57"/>
  <c r="E38" i="57" s="1"/>
  <c r="C246" i="34"/>
  <c r="C8" i="58"/>
  <c r="U8" i="58" s="1"/>
  <c r="C8" i="57"/>
  <c r="C264" i="34"/>
  <c r="C26" i="58"/>
  <c r="U26" i="58" s="1"/>
  <c r="C21" i="57"/>
  <c r="E21" i="57" s="1"/>
  <c r="B117" i="58"/>
  <c r="B83" i="57"/>
  <c r="C300" i="34"/>
  <c r="C85" i="58"/>
  <c r="C59" i="57"/>
  <c r="C314" i="34"/>
  <c r="C99" i="58"/>
  <c r="U99" i="58" s="1"/>
  <c r="C37" i="58"/>
  <c r="C27" i="57"/>
  <c r="C36" i="58"/>
  <c r="C26" i="57"/>
  <c r="B291" i="34"/>
  <c r="B76" i="58"/>
  <c r="B50" i="57"/>
  <c r="C260" i="34"/>
  <c r="C17" i="57"/>
  <c r="C22" i="58"/>
  <c r="C319" i="34"/>
  <c r="C104" i="58"/>
  <c r="C291" i="34"/>
  <c r="C76" i="58"/>
  <c r="C50" i="57"/>
  <c r="C268" i="34"/>
  <c r="C38" i="58"/>
  <c r="U38" i="58" s="1"/>
  <c r="C28" i="57"/>
  <c r="E28" i="57" s="1"/>
  <c r="C116" i="58"/>
  <c r="C82" i="57"/>
  <c r="C325" i="34"/>
  <c r="C125" i="58"/>
  <c r="U125" i="58" s="1"/>
  <c r="C91" i="57"/>
  <c r="B110" i="58"/>
  <c r="B76" i="57"/>
  <c r="C32" i="58"/>
  <c r="C22" i="57"/>
  <c r="C275" i="34"/>
  <c r="C45" i="58"/>
  <c r="C30" i="57"/>
  <c r="C361" i="34"/>
  <c r="C103" i="58"/>
  <c r="C88" i="58"/>
  <c r="C62" i="57"/>
  <c r="C253" i="34"/>
  <c r="C15" i="58"/>
  <c r="U15" i="58" s="1"/>
  <c r="C10" i="57"/>
  <c r="C69" i="58"/>
  <c r="U69" i="58" s="1"/>
  <c r="C49" i="57"/>
  <c r="E49" i="57" s="1"/>
  <c r="C70" i="58"/>
  <c r="C328" i="34"/>
  <c r="C128" i="58"/>
  <c r="C94" i="57"/>
  <c r="C9" i="56"/>
  <c r="C108" i="58"/>
  <c r="C74" i="57"/>
  <c r="C100" i="35"/>
  <c r="C111" i="35"/>
  <c r="C105" i="56"/>
  <c r="C103" i="35"/>
  <c r="C97" i="56"/>
  <c r="C42" i="35"/>
  <c r="C80" i="35"/>
  <c r="U80" i="35" s="1"/>
  <c r="C65" i="56"/>
  <c r="C48" i="56"/>
  <c r="C74" i="35"/>
  <c r="C55" i="35"/>
  <c r="U55" i="35" s="1"/>
  <c r="C42" i="56"/>
  <c r="C23" i="35"/>
  <c r="C26" i="56"/>
  <c r="C88" i="35"/>
  <c r="C73" i="56"/>
  <c r="C57" i="35"/>
  <c r="C57" i="56"/>
  <c r="C116" i="35"/>
  <c r="C110" i="56"/>
  <c r="C44" i="56"/>
  <c r="U44" i="56" s="1"/>
  <c r="C91" i="35"/>
  <c r="C76" i="56"/>
  <c r="U76" i="56" s="1"/>
  <c r="C59" i="35"/>
  <c r="C59" i="56"/>
  <c r="C40" i="35"/>
  <c r="C108" i="35"/>
  <c r="C102" i="56"/>
  <c r="C109" i="35"/>
  <c r="C103" i="56"/>
  <c r="U103" i="56" s="1"/>
  <c r="C110" i="35"/>
  <c r="C104" i="56"/>
  <c r="C95" i="56"/>
  <c r="U95" i="56" s="1"/>
  <c r="C34" i="35"/>
  <c r="U34" i="35" s="1"/>
  <c r="C72" i="35"/>
  <c r="C21" i="35"/>
  <c r="U21" i="35" s="1"/>
  <c r="C24" i="56"/>
  <c r="C71" i="35"/>
  <c r="C52" i="35"/>
  <c r="C39" i="56"/>
  <c r="C20" i="35"/>
  <c r="C23" i="56"/>
  <c r="C49" i="56"/>
  <c r="C92" i="35"/>
  <c r="C49" i="35"/>
  <c r="U49" i="35" s="1"/>
  <c r="C36" i="56"/>
  <c r="U36" i="56" s="1"/>
  <c r="C85" i="35"/>
  <c r="U85" i="35" s="1"/>
  <c r="C54" i="56"/>
  <c r="U54" i="56" s="1"/>
  <c r="C35" i="35"/>
  <c r="B27" i="35"/>
  <c r="C125" i="35"/>
  <c r="U125" i="35" s="1"/>
  <c r="C92" i="56"/>
  <c r="U92" i="56" s="1"/>
  <c r="C94" i="56"/>
  <c r="C77" i="35"/>
  <c r="C62" i="56"/>
  <c r="C26" i="35"/>
  <c r="C29" i="56"/>
  <c r="U29" i="56" s="1"/>
  <c r="C64" i="35"/>
  <c r="C123" i="35"/>
  <c r="C66" i="35"/>
  <c r="U66" i="35" s="1"/>
  <c r="C47" i="35"/>
  <c r="C34" i="56"/>
  <c r="C13" i="35"/>
  <c r="C16" i="56"/>
  <c r="C22" i="35"/>
  <c r="C25" i="56"/>
  <c r="U25" i="56" s="1"/>
  <c r="C124" i="35"/>
  <c r="C54" i="35"/>
  <c r="C41" i="56"/>
  <c r="C90" i="35"/>
  <c r="C41" i="35"/>
  <c r="C83" i="35"/>
  <c r="C68" i="56"/>
  <c r="C51" i="56"/>
  <c r="C32" i="35"/>
  <c r="B104" i="35"/>
  <c r="B62" i="35"/>
  <c r="C114" i="35"/>
  <c r="C108" i="56"/>
  <c r="C119" i="35"/>
  <c r="C91" i="56"/>
  <c r="C95" i="35"/>
  <c r="C80" i="56"/>
  <c r="C69" i="35"/>
  <c r="C18" i="35"/>
  <c r="C21" i="56"/>
  <c r="U21" i="56" s="1"/>
  <c r="C56" i="35"/>
  <c r="C56" i="56"/>
  <c r="C121" i="35"/>
  <c r="U121" i="35" s="1"/>
  <c r="C63" i="35"/>
  <c r="C44" i="35"/>
  <c r="C31" i="56"/>
  <c r="C12" i="35"/>
  <c r="C15" i="56"/>
  <c r="C15" i="35"/>
  <c r="C93" i="56"/>
  <c r="C46" i="35"/>
  <c r="C33" i="56"/>
  <c r="C82" i="35"/>
  <c r="C67" i="56"/>
  <c r="C33" i="35"/>
  <c r="C78" i="35"/>
  <c r="C63" i="56"/>
  <c r="U63" i="56" s="1"/>
  <c r="C46" i="56"/>
  <c r="C27" i="35"/>
  <c r="C94" i="35"/>
  <c r="B87" i="35"/>
  <c r="C115" i="35"/>
  <c r="C109" i="56"/>
  <c r="C107" i="35"/>
  <c r="C101" i="56"/>
  <c r="C117" i="35"/>
  <c r="C111" i="56"/>
  <c r="U111" i="56" s="1"/>
  <c r="C86" i="35"/>
  <c r="C71" i="56"/>
  <c r="C61" i="35"/>
  <c r="C61" i="56"/>
  <c r="U61" i="56" s="1"/>
  <c r="C11" i="35"/>
  <c r="U11" i="35" s="1"/>
  <c r="C14" i="56"/>
  <c r="U14" i="56" s="1"/>
  <c r="C53" i="35"/>
  <c r="C40" i="56"/>
  <c r="U40" i="56" s="1"/>
  <c r="C98" i="35"/>
  <c r="C58" i="35"/>
  <c r="U58" i="35" s="1"/>
  <c r="C58" i="56"/>
  <c r="C39" i="35"/>
  <c r="C10" i="56"/>
  <c r="U10" i="56" s="1"/>
  <c r="C89" i="35"/>
  <c r="U89" i="35" s="1"/>
  <c r="C74" i="56"/>
  <c r="C38" i="35"/>
  <c r="U38" i="35" s="1"/>
  <c r="C76" i="35"/>
  <c r="U76" i="35" s="1"/>
  <c r="C25" i="35"/>
  <c r="U25" i="35" s="1"/>
  <c r="C28" i="56"/>
  <c r="C75" i="35"/>
  <c r="C43" i="56"/>
  <c r="C24" i="35"/>
  <c r="C27" i="56"/>
  <c r="C120" i="35"/>
  <c r="B46" i="35"/>
  <c r="C113" i="35"/>
  <c r="C107" i="56"/>
  <c r="C105" i="35"/>
  <c r="C99" i="56"/>
  <c r="U99" i="56" s="1"/>
  <c r="C106" i="35"/>
  <c r="C100" i="56"/>
  <c r="C19" i="35"/>
  <c r="C22" i="56"/>
  <c r="C53" i="56"/>
  <c r="C10" i="35"/>
  <c r="C13" i="56"/>
  <c r="C45" i="35"/>
  <c r="C96" i="35"/>
  <c r="C55" i="56"/>
  <c r="C36" i="35"/>
  <c r="C84" i="35"/>
  <c r="C69" i="56"/>
  <c r="U69" i="56" s="1"/>
  <c r="C30" i="35"/>
  <c r="C68" i="35"/>
  <c r="C17" i="35"/>
  <c r="C70" i="35"/>
  <c r="C51" i="35"/>
  <c r="C38" i="56"/>
  <c r="C16" i="35"/>
  <c r="C19" i="56"/>
  <c r="C112" i="35"/>
  <c r="U112" i="35" s="1"/>
  <c r="C106" i="56"/>
  <c r="C122" i="35"/>
  <c r="R344" i="53"/>
  <c r="B344" i="53" s="1"/>
  <c r="C96" i="56"/>
  <c r="C89" i="56"/>
  <c r="C88" i="56"/>
  <c r="U88" i="56" s="1"/>
  <c r="C45" i="56"/>
  <c r="C37" i="35"/>
  <c r="C81" i="35"/>
  <c r="C66" i="56"/>
  <c r="C50" i="56"/>
  <c r="U50" i="56" s="1"/>
  <c r="C31" i="35"/>
  <c r="C97" i="35"/>
  <c r="U97" i="35" s="1"/>
  <c r="C82" i="56"/>
  <c r="C73" i="35"/>
  <c r="C14" i="35"/>
  <c r="C17" i="56"/>
  <c r="C60" i="35"/>
  <c r="C60" i="56"/>
  <c r="C67" i="35"/>
  <c r="C48" i="35"/>
  <c r="C35" i="56"/>
  <c r="C9" i="35"/>
  <c r="C12" i="56"/>
  <c r="C90" i="56"/>
  <c r="C101" i="35"/>
  <c r="C86" i="56"/>
  <c r="C104" i="35"/>
  <c r="U104" i="35" s="1"/>
  <c r="C98" i="56"/>
  <c r="C99" i="35"/>
  <c r="C84" i="56"/>
  <c r="C102" i="35"/>
  <c r="U102" i="35" s="1"/>
  <c r="C87" i="56"/>
  <c r="C50" i="35"/>
  <c r="C37" i="56"/>
  <c r="C87" i="35"/>
  <c r="C29" i="35"/>
  <c r="C79" i="35"/>
  <c r="C64" i="56"/>
  <c r="C47" i="56"/>
  <c r="C28" i="35"/>
  <c r="C65" i="35"/>
  <c r="C52" i="56"/>
  <c r="C118" i="35"/>
  <c r="C62" i="35"/>
  <c r="U62" i="35" s="1"/>
  <c r="C43" i="35"/>
  <c r="U43" i="35" s="1"/>
  <c r="C11" i="56"/>
  <c r="C93" i="35"/>
  <c r="U93" i="35" s="1"/>
  <c r="C78" i="56"/>
  <c r="C231" i="34"/>
  <c r="C107" i="55"/>
  <c r="C9" i="55"/>
  <c r="C190" i="34"/>
  <c r="C38" i="55"/>
  <c r="C39" i="55"/>
  <c r="C206" i="34"/>
  <c r="C70" i="55"/>
  <c r="C172" i="34"/>
  <c r="C45" i="55"/>
  <c r="C228" i="34"/>
  <c r="C104" i="55"/>
  <c r="C227" i="34"/>
  <c r="C103" i="55"/>
  <c r="C238" i="34"/>
  <c r="C210" i="34"/>
  <c r="C74" i="55"/>
  <c r="C208" i="34"/>
  <c r="C72" i="55"/>
  <c r="C175" i="34"/>
  <c r="C48" i="55"/>
  <c r="C211" i="34"/>
  <c r="C75" i="55"/>
  <c r="C192" i="34"/>
  <c r="C155" i="34"/>
  <c r="C143" i="34"/>
  <c r="C18" i="55"/>
  <c r="C178" i="34"/>
  <c r="C51" i="55"/>
  <c r="C30" i="55"/>
  <c r="C226" i="34"/>
  <c r="C102" i="55"/>
  <c r="C160" i="34"/>
  <c r="C168" i="34"/>
  <c r="C41" i="55"/>
  <c r="C8" i="55"/>
  <c r="C8" i="35"/>
  <c r="U8" i="35" s="1"/>
  <c r="C195" i="34"/>
  <c r="C181" i="34"/>
  <c r="C54" i="55"/>
  <c r="C196" i="34"/>
  <c r="C89" i="55"/>
  <c r="C209" i="34"/>
  <c r="C73" i="55"/>
  <c r="C180" i="34"/>
  <c r="C53" i="55"/>
  <c r="C147" i="34"/>
  <c r="C22" i="55"/>
  <c r="C173" i="34"/>
  <c r="C46" i="55"/>
  <c r="C164" i="34"/>
  <c r="C177" i="34"/>
  <c r="C50" i="55"/>
  <c r="C94" i="55"/>
  <c r="C203" i="34"/>
  <c r="C67" i="55"/>
  <c r="C154" i="34"/>
  <c r="C29" i="55"/>
  <c r="E29" i="55" s="1"/>
  <c r="C237" i="34"/>
  <c r="C170" i="34"/>
  <c r="C43" i="55"/>
  <c r="C214" i="34"/>
  <c r="C78" i="55"/>
  <c r="C97" i="55"/>
  <c r="C215" i="34"/>
  <c r="C79" i="55"/>
  <c r="C199" i="34"/>
  <c r="C131" i="34"/>
  <c r="C151" i="34"/>
  <c r="C26" i="55"/>
  <c r="C233" i="34"/>
  <c r="C109" i="55"/>
  <c r="C100" i="55"/>
  <c r="C99" i="55"/>
  <c r="C224" i="34"/>
  <c r="E224" i="34" s="1"/>
  <c r="T224" i="34" s="1"/>
  <c r="C88" i="55"/>
  <c r="C241" i="34"/>
  <c r="C96" i="55"/>
  <c r="C95" i="55"/>
  <c r="C222" i="34"/>
  <c r="C86" i="55"/>
  <c r="C236" i="34"/>
  <c r="C184" i="34"/>
  <c r="C57" i="55"/>
  <c r="C223" i="34"/>
  <c r="C87" i="55"/>
  <c r="C205" i="34"/>
  <c r="C69" i="55"/>
  <c r="C176" i="34"/>
  <c r="C49" i="55"/>
  <c r="C152" i="34"/>
  <c r="C27" i="55"/>
  <c r="C140" i="34"/>
  <c r="C15" i="55"/>
  <c r="C137" i="34"/>
  <c r="C12" i="55"/>
  <c r="C235" i="34"/>
  <c r="C111" i="55"/>
  <c r="E111" i="55" s="1"/>
  <c r="C163" i="34"/>
  <c r="C182" i="34"/>
  <c r="C55" i="55"/>
  <c r="C33" i="55"/>
  <c r="C201" i="34"/>
  <c r="E201" i="34" s="1"/>
  <c r="T201" i="34" s="1"/>
  <c r="C234" i="34"/>
  <c r="C110" i="55"/>
  <c r="C166" i="34"/>
  <c r="E166" i="34" s="1"/>
  <c r="T166" i="34" s="1"/>
  <c r="C130" i="34"/>
  <c r="C244" i="34"/>
  <c r="C128" i="34"/>
  <c r="C162" i="34"/>
  <c r="C158" i="34"/>
  <c r="C239" i="34"/>
  <c r="C92" i="55"/>
  <c r="C91" i="55"/>
  <c r="C220" i="34"/>
  <c r="C84" i="55"/>
  <c r="C230" i="34"/>
  <c r="C106" i="55"/>
  <c r="C65" i="55"/>
  <c r="C221" i="34"/>
  <c r="C85" i="55"/>
  <c r="C197" i="34"/>
  <c r="C171" i="34"/>
  <c r="C44" i="55"/>
  <c r="C149" i="34"/>
  <c r="C24" i="55"/>
  <c r="C148" i="34"/>
  <c r="C23" i="55"/>
  <c r="C135" i="34"/>
  <c r="C10" i="55"/>
  <c r="C129" i="34"/>
  <c r="C32" i="55"/>
  <c r="C186" i="34"/>
  <c r="C59" i="55"/>
  <c r="C90" i="55"/>
  <c r="C191" i="34"/>
  <c r="C167" i="34"/>
  <c r="C40" i="55"/>
  <c r="C202" i="34"/>
  <c r="C66" i="55"/>
  <c r="C243" i="34"/>
  <c r="C212" i="34"/>
  <c r="C76" i="55"/>
  <c r="C93" i="55"/>
  <c r="C179" i="34"/>
  <c r="C52" i="55"/>
  <c r="C213" i="34"/>
  <c r="C77" i="55"/>
  <c r="C185" i="34"/>
  <c r="C58" i="55"/>
  <c r="C218" i="34"/>
  <c r="C82" i="55"/>
  <c r="C229" i="34"/>
  <c r="C105" i="55"/>
  <c r="C219" i="34"/>
  <c r="C83" i="55"/>
  <c r="C189" i="34"/>
  <c r="C159" i="34"/>
  <c r="C139" i="34"/>
  <c r="C14" i="55"/>
  <c r="C145" i="34"/>
  <c r="C20" i="55"/>
  <c r="C132" i="34"/>
  <c r="C165" i="34"/>
  <c r="C161" i="34"/>
  <c r="C193" i="34"/>
  <c r="C240" i="34"/>
  <c r="C232" i="34"/>
  <c r="C108" i="55"/>
  <c r="C216" i="34"/>
  <c r="C80" i="55"/>
  <c r="C225" i="34"/>
  <c r="C101" i="55"/>
  <c r="C200" i="34"/>
  <c r="C217" i="34"/>
  <c r="C81" i="55"/>
  <c r="C183" i="34"/>
  <c r="C56" i="55"/>
  <c r="C153" i="34"/>
  <c r="C28" i="55"/>
  <c r="C136" i="34"/>
  <c r="C11" i="55"/>
  <c r="C157" i="34"/>
  <c r="C98" i="55"/>
  <c r="C142" i="34"/>
  <c r="C17" i="55"/>
  <c r="R13" i="53"/>
  <c r="B13" i="53" s="1"/>
  <c r="R30" i="53"/>
  <c r="B30" i="53" s="1"/>
  <c r="B24" i="34" s="1"/>
  <c r="R64" i="53"/>
  <c r="B64" i="53" s="1"/>
  <c r="R47" i="53"/>
  <c r="B47" i="53" s="1"/>
  <c r="R77" i="53"/>
  <c r="B77" i="53" s="1"/>
  <c r="R234" i="53"/>
  <c r="B234" i="53" s="1"/>
  <c r="R324" i="53"/>
  <c r="B324" i="53" s="1"/>
  <c r="R169" i="53"/>
  <c r="B169" i="53" s="1"/>
  <c r="R111" i="53"/>
  <c r="B111" i="53" s="1"/>
  <c r="R79" i="53"/>
  <c r="B79" i="53" s="1"/>
  <c r="B59" i="52" s="1"/>
  <c r="R438" i="53"/>
  <c r="B438" i="53" s="1"/>
  <c r="R418" i="53"/>
  <c r="B418" i="53" s="1"/>
  <c r="R379" i="53"/>
  <c r="B379" i="53" s="1"/>
  <c r="R261" i="53"/>
  <c r="B261" i="53" s="1"/>
  <c r="R207" i="53"/>
  <c r="B207" i="53" s="1"/>
  <c r="R145" i="53"/>
  <c r="B145" i="53" s="1"/>
  <c r="R132" i="53"/>
  <c r="B132" i="53" s="1"/>
  <c r="R380" i="53"/>
  <c r="B380" i="53" s="1"/>
  <c r="R137" i="53"/>
  <c r="B137" i="53" s="1"/>
  <c r="B109" i="34" s="1"/>
  <c r="R94" i="53"/>
  <c r="B94" i="53" s="1"/>
  <c r="R376" i="53"/>
  <c r="B376" i="53" s="1"/>
  <c r="R370" i="53"/>
  <c r="B370" i="53" s="1"/>
  <c r="R12" i="53"/>
  <c r="B12" i="53" s="1"/>
  <c r="R265" i="53"/>
  <c r="B265" i="53" s="1"/>
  <c r="R225" i="53"/>
  <c r="B225" i="53" s="1"/>
  <c r="R138" i="53"/>
  <c r="B138" i="53" s="1"/>
  <c r="B110" i="34" s="1"/>
  <c r="R105" i="53"/>
  <c r="B105" i="53" s="1"/>
  <c r="C9" i="34"/>
  <c r="E9" i="34" s="1"/>
  <c r="R206" i="53"/>
  <c r="B206" i="53" s="1"/>
  <c r="R8" i="53"/>
  <c r="B8" i="53" s="1"/>
  <c r="R319" i="53"/>
  <c r="B319" i="53" s="1"/>
  <c r="R112" i="53"/>
  <c r="B112" i="53" s="1"/>
  <c r="R41" i="53"/>
  <c r="B41" i="53" s="1"/>
  <c r="B35" i="34" s="1"/>
  <c r="R444" i="53"/>
  <c r="B444" i="53" s="1"/>
  <c r="R161" i="53"/>
  <c r="B161" i="53" s="1"/>
  <c r="R42" i="53"/>
  <c r="B42" i="53" s="1"/>
  <c r="R56" i="53"/>
  <c r="B56" i="53" s="1"/>
  <c r="R431" i="53"/>
  <c r="B431" i="53" s="1"/>
  <c r="R130" i="53"/>
  <c r="B130" i="53" s="1"/>
  <c r="R449" i="53"/>
  <c r="B449" i="53" s="1"/>
  <c r="C339" i="34"/>
  <c r="R413" i="53"/>
  <c r="B413" i="53" s="1"/>
  <c r="C318" i="34"/>
  <c r="R452" i="53"/>
  <c r="B452" i="53" s="1"/>
  <c r="C342" i="34"/>
  <c r="R398" i="53"/>
  <c r="B398" i="53" s="1"/>
  <c r="C303" i="34"/>
  <c r="R456" i="53"/>
  <c r="B456" i="53" s="1"/>
  <c r="C346" i="34"/>
  <c r="R172" i="53"/>
  <c r="B172" i="53" s="1"/>
  <c r="C133" i="34"/>
  <c r="C112" i="34"/>
  <c r="C111" i="52"/>
  <c r="C104" i="34"/>
  <c r="C103" i="52"/>
  <c r="R49" i="53"/>
  <c r="B49" i="53" s="1"/>
  <c r="C43" i="34"/>
  <c r="C42" i="52"/>
  <c r="R100" i="53"/>
  <c r="B100" i="53" s="1"/>
  <c r="C81" i="34"/>
  <c r="C80" i="52"/>
  <c r="R68" i="53"/>
  <c r="B68" i="53" s="1"/>
  <c r="C75" i="34"/>
  <c r="C74" i="52"/>
  <c r="R62" i="53"/>
  <c r="B62" i="53" s="1"/>
  <c r="C56" i="34"/>
  <c r="E56" i="34" s="1"/>
  <c r="T56" i="34" s="1"/>
  <c r="C55" i="52"/>
  <c r="E55" i="52" s="1"/>
  <c r="C24" i="34"/>
  <c r="C23" i="52"/>
  <c r="C89" i="34"/>
  <c r="C88" i="52"/>
  <c r="C58" i="34"/>
  <c r="C57" i="52"/>
  <c r="C117" i="34"/>
  <c r="C116" i="52"/>
  <c r="C92" i="34"/>
  <c r="C91" i="52"/>
  <c r="C60" i="34"/>
  <c r="C59" i="52"/>
  <c r="C41" i="34"/>
  <c r="C40" i="52"/>
  <c r="R448" i="53"/>
  <c r="B448" i="53" s="1"/>
  <c r="C338" i="34"/>
  <c r="C109" i="34"/>
  <c r="C108" i="52"/>
  <c r="R406" i="53"/>
  <c r="B406" i="53" s="1"/>
  <c r="C311" i="34"/>
  <c r="R164" i="53"/>
  <c r="B164" i="53" s="1"/>
  <c r="C110" i="34"/>
  <c r="C109" i="52"/>
  <c r="C111" i="34"/>
  <c r="C110" i="52"/>
  <c r="C35" i="34"/>
  <c r="C34" i="52"/>
  <c r="C73" i="34"/>
  <c r="C72" i="52"/>
  <c r="C22" i="34"/>
  <c r="C21" i="52"/>
  <c r="R91" i="53"/>
  <c r="B91" i="53" s="1"/>
  <c r="C72" i="34"/>
  <c r="C71" i="52"/>
  <c r="R59" i="53"/>
  <c r="B59" i="53" s="1"/>
  <c r="C53" i="34"/>
  <c r="C52" i="52"/>
  <c r="C21" i="34"/>
  <c r="C20" i="52"/>
  <c r="C93" i="34"/>
  <c r="C92" i="52"/>
  <c r="C50" i="34"/>
  <c r="C49" i="52"/>
  <c r="C86" i="34"/>
  <c r="C85" i="52"/>
  <c r="C36" i="34"/>
  <c r="C35" i="52"/>
  <c r="R394" i="53"/>
  <c r="B394" i="53" s="1"/>
  <c r="C299" i="34"/>
  <c r="R460" i="53"/>
  <c r="B460" i="53" s="1"/>
  <c r="C350" i="34"/>
  <c r="R463" i="53"/>
  <c r="B463" i="53" s="1"/>
  <c r="C353" i="34"/>
  <c r="B63" i="34"/>
  <c r="B62" i="52"/>
  <c r="R384" i="53"/>
  <c r="B384" i="53" s="1"/>
  <c r="C289" i="34"/>
  <c r="R356" i="53"/>
  <c r="B356" i="53" s="1"/>
  <c r="C277" i="34"/>
  <c r="R154" i="53"/>
  <c r="B154" i="53" s="1"/>
  <c r="C126" i="34"/>
  <c r="E126" i="34" s="1"/>
  <c r="T126" i="34" s="1"/>
  <c r="C125" i="52"/>
  <c r="E125" i="52" s="1"/>
  <c r="R211" i="53"/>
  <c r="B211" i="53" s="1"/>
  <c r="R257" i="53"/>
  <c r="B257" i="53" s="1"/>
  <c r="R157" i="53"/>
  <c r="B157" i="53" s="1"/>
  <c r="C78" i="34"/>
  <c r="C77" i="52"/>
  <c r="C27" i="34"/>
  <c r="C26" i="52"/>
  <c r="C65" i="34"/>
  <c r="C64" i="52"/>
  <c r="C124" i="34"/>
  <c r="C123" i="52"/>
  <c r="C67" i="34"/>
  <c r="C66" i="52"/>
  <c r="R54" i="53"/>
  <c r="B54" i="53" s="1"/>
  <c r="C48" i="34"/>
  <c r="C47" i="52"/>
  <c r="C14" i="34"/>
  <c r="C13" i="52"/>
  <c r="C23" i="34"/>
  <c r="C22" i="52"/>
  <c r="R153" i="53"/>
  <c r="B153" i="53" s="1"/>
  <c r="C125" i="34"/>
  <c r="C124" i="52"/>
  <c r="C55" i="34"/>
  <c r="C54" i="52"/>
  <c r="C91" i="34"/>
  <c r="C90" i="52"/>
  <c r="C42" i="34"/>
  <c r="C41" i="52"/>
  <c r="C84" i="34"/>
  <c r="C83" i="52"/>
  <c r="R71" i="53"/>
  <c r="B71" i="53" s="1"/>
  <c r="R39" i="53"/>
  <c r="B39" i="53" s="1"/>
  <c r="C33" i="34"/>
  <c r="C32" i="52"/>
  <c r="R336" i="53"/>
  <c r="B336" i="53" s="1"/>
  <c r="C265" i="34"/>
  <c r="R227" i="53"/>
  <c r="B227" i="53" s="1"/>
  <c r="C174" i="34"/>
  <c r="R462" i="53"/>
  <c r="B462" i="53" s="1"/>
  <c r="C352" i="34"/>
  <c r="R453" i="53"/>
  <c r="B453" i="53" s="1"/>
  <c r="C343" i="34"/>
  <c r="R243" i="53"/>
  <c r="B243" i="53" s="1"/>
  <c r="B47" i="34"/>
  <c r="B46" i="52"/>
  <c r="R313" i="53"/>
  <c r="B313" i="53" s="1"/>
  <c r="C242" i="34"/>
  <c r="C115" i="34"/>
  <c r="C114" i="52"/>
  <c r="R155" i="53"/>
  <c r="B155" i="53" s="1"/>
  <c r="C120" i="34"/>
  <c r="C119" i="52"/>
  <c r="C96" i="34"/>
  <c r="C95" i="52"/>
  <c r="R89" i="53"/>
  <c r="B89" i="53" s="1"/>
  <c r="C70" i="34"/>
  <c r="C69" i="52"/>
  <c r="C19" i="34"/>
  <c r="C18" i="52"/>
  <c r="C57" i="34"/>
  <c r="C56" i="52"/>
  <c r="C122" i="34"/>
  <c r="C121" i="52"/>
  <c r="R83" i="53"/>
  <c r="B83" i="53" s="1"/>
  <c r="C64" i="34"/>
  <c r="C63" i="52"/>
  <c r="R51" i="53"/>
  <c r="B51" i="53" s="1"/>
  <c r="C45" i="34"/>
  <c r="C44" i="52"/>
  <c r="R19" i="53"/>
  <c r="B19" i="53" s="1"/>
  <c r="C13" i="34"/>
  <c r="C12" i="52"/>
  <c r="R22" i="53"/>
  <c r="B22" i="53" s="1"/>
  <c r="C16" i="34"/>
  <c r="C15" i="52"/>
  <c r="R216" i="53"/>
  <c r="B216" i="53" s="1"/>
  <c r="C47" i="34"/>
  <c r="C46" i="52"/>
  <c r="R102" i="53"/>
  <c r="B102" i="53" s="1"/>
  <c r="C83" i="34"/>
  <c r="C82" i="52"/>
  <c r="R40" i="53"/>
  <c r="B40" i="53" s="1"/>
  <c r="C34" i="34"/>
  <c r="C33" i="52"/>
  <c r="R98" i="53"/>
  <c r="B98" i="53" s="1"/>
  <c r="C79" i="34"/>
  <c r="C78" i="52"/>
  <c r="R66" i="53"/>
  <c r="B66" i="53" s="1"/>
  <c r="C28" i="34"/>
  <c r="C27" i="52"/>
  <c r="C95" i="34"/>
  <c r="C94" i="52"/>
  <c r="R419" i="53"/>
  <c r="B419" i="53" s="1"/>
  <c r="R461" i="53"/>
  <c r="B461" i="53" s="1"/>
  <c r="C351" i="34"/>
  <c r="B105" i="34"/>
  <c r="B104" i="52"/>
  <c r="C116" i="34"/>
  <c r="C115" i="52"/>
  <c r="R465" i="53"/>
  <c r="B465" i="53" s="1"/>
  <c r="C355" i="34"/>
  <c r="C108" i="34"/>
  <c r="C107" i="52"/>
  <c r="R217" i="53"/>
  <c r="B217" i="53" s="1"/>
  <c r="C118" i="34"/>
  <c r="C117" i="52"/>
  <c r="R259" i="53"/>
  <c r="B259" i="53" s="1"/>
  <c r="R185" i="53"/>
  <c r="B185" i="53" s="1"/>
  <c r="C146" i="34"/>
  <c r="R106" i="53"/>
  <c r="B106" i="53" s="1"/>
  <c r="C87" i="34"/>
  <c r="C86" i="52"/>
  <c r="C62" i="34"/>
  <c r="C61" i="52"/>
  <c r="R18" i="53"/>
  <c r="B18" i="53" s="1"/>
  <c r="C12" i="34"/>
  <c r="C11" i="52"/>
  <c r="C54" i="34"/>
  <c r="C53" i="52"/>
  <c r="R118" i="53"/>
  <c r="B118" i="53" s="1"/>
  <c r="C99" i="34"/>
  <c r="C98" i="52"/>
  <c r="R78" i="53"/>
  <c r="B78" i="53" s="1"/>
  <c r="C59" i="34"/>
  <c r="C58" i="52"/>
  <c r="C40" i="34"/>
  <c r="C39" i="52"/>
  <c r="R455" i="53"/>
  <c r="B455" i="53" s="1"/>
  <c r="C345" i="34"/>
  <c r="R109" i="53"/>
  <c r="B109" i="53" s="1"/>
  <c r="C90" i="34"/>
  <c r="C89" i="52"/>
  <c r="C39" i="34"/>
  <c r="C38" i="52"/>
  <c r="R96" i="53"/>
  <c r="B96" i="53" s="1"/>
  <c r="C77" i="34"/>
  <c r="C76" i="52"/>
  <c r="C26" i="34"/>
  <c r="C25" i="52"/>
  <c r="R95" i="53"/>
  <c r="B95" i="53" s="1"/>
  <c r="C76" i="34"/>
  <c r="C75" i="52"/>
  <c r="R31" i="53"/>
  <c r="B31" i="53" s="1"/>
  <c r="C25" i="34"/>
  <c r="C24" i="52"/>
  <c r="C121" i="34"/>
  <c r="C120" i="52"/>
  <c r="R320" i="53"/>
  <c r="B320" i="53" s="1"/>
  <c r="C249" i="34"/>
  <c r="R215" i="53"/>
  <c r="B215" i="53" s="1"/>
  <c r="R459" i="53"/>
  <c r="B459" i="53" s="1"/>
  <c r="C349" i="34"/>
  <c r="R218" i="53"/>
  <c r="B218" i="53" s="1"/>
  <c r="B88" i="34"/>
  <c r="B87" i="52"/>
  <c r="C114" i="34"/>
  <c r="C113" i="52"/>
  <c r="R266" i="53"/>
  <c r="B266" i="53" s="1"/>
  <c r="C207" i="34"/>
  <c r="R195" i="53"/>
  <c r="B195" i="53" s="1"/>
  <c r="C156" i="34"/>
  <c r="R454" i="53"/>
  <c r="B454" i="53" s="1"/>
  <c r="C344" i="34"/>
  <c r="C106" i="34"/>
  <c r="C105" i="52"/>
  <c r="R351" i="53"/>
  <c r="B351" i="53" s="1"/>
  <c r="C272" i="34"/>
  <c r="C107" i="34"/>
  <c r="C106" i="52"/>
  <c r="R222" i="53"/>
  <c r="B222" i="53" s="1"/>
  <c r="C169" i="34"/>
  <c r="R183" i="53"/>
  <c r="B183" i="53" s="1"/>
  <c r="C144" i="34"/>
  <c r="R26" i="53"/>
  <c r="B26" i="53" s="1"/>
  <c r="C20" i="34"/>
  <c r="C19" i="52"/>
  <c r="R73" i="53"/>
  <c r="B73" i="53" s="1"/>
  <c r="R17" i="53"/>
  <c r="B17" i="53" s="1"/>
  <c r="C11" i="34"/>
  <c r="C10" i="52"/>
  <c r="C46" i="34"/>
  <c r="C45" i="52"/>
  <c r="C97" i="34"/>
  <c r="C96" i="52"/>
  <c r="R43" i="53"/>
  <c r="B43" i="53" s="1"/>
  <c r="C37" i="34"/>
  <c r="C36" i="52"/>
  <c r="R11" i="53"/>
  <c r="B11" i="53" s="1"/>
  <c r="C85" i="34"/>
  <c r="C84" i="52"/>
  <c r="R37" i="53"/>
  <c r="B37" i="53" s="1"/>
  <c r="C31" i="34"/>
  <c r="C30" i="52"/>
  <c r="R88" i="53"/>
  <c r="B88" i="53" s="1"/>
  <c r="C69" i="34"/>
  <c r="C68" i="52"/>
  <c r="R24" i="53"/>
  <c r="B24" i="53" s="1"/>
  <c r="C18" i="34"/>
  <c r="C17" i="52"/>
  <c r="R251" i="53"/>
  <c r="B251" i="53" s="1"/>
  <c r="C198" i="34"/>
  <c r="R90" i="53"/>
  <c r="B90" i="53" s="1"/>
  <c r="C71" i="34"/>
  <c r="C70" i="52"/>
  <c r="R58" i="53"/>
  <c r="B58" i="53" s="1"/>
  <c r="C52" i="34"/>
  <c r="C51" i="52"/>
  <c r="C17" i="34"/>
  <c r="C16" i="52"/>
  <c r="R141" i="53"/>
  <c r="B141" i="53" s="1"/>
  <c r="C113" i="34"/>
  <c r="C112" i="52"/>
  <c r="C123" i="34"/>
  <c r="C122" i="52"/>
  <c r="R457" i="53"/>
  <c r="B457" i="53" s="1"/>
  <c r="C347" i="34"/>
  <c r="R464" i="53"/>
  <c r="B464" i="53" s="1"/>
  <c r="C354" i="34"/>
  <c r="R285" i="53"/>
  <c r="B285" i="53" s="1"/>
  <c r="R210" i="53"/>
  <c r="B210" i="53" s="1"/>
  <c r="R220" i="53"/>
  <c r="B220" i="53" s="1"/>
  <c r="R140" i="53"/>
  <c r="B140" i="53" s="1"/>
  <c r="R165" i="53"/>
  <c r="B165" i="53" s="1"/>
  <c r="R74" i="53"/>
  <c r="B74" i="53" s="1"/>
  <c r="R28" i="53"/>
  <c r="B28" i="53" s="1"/>
  <c r="R131" i="53"/>
  <c r="B131" i="53" s="1"/>
  <c r="R263" i="53"/>
  <c r="B263" i="53" s="1"/>
  <c r="C204" i="34"/>
  <c r="R189" i="53"/>
  <c r="B189" i="53" s="1"/>
  <c r="C150" i="34"/>
  <c r="R447" i="53"/>
  <c r="B447" i="53" s="1"/>
  <c r="C337" i="34"/>
  <c r="R258" i="53"/>
  <c r="B258" i="53" s="1"/>
  <c r="R340" i="53"/>
  <c r="B340" i="53" s="1"/>
  <c r="R402" i="53"/>
  <c r="B402" i="53" s="1"/>
  <c r="C307" i="34"/>
  <c r="R214" i="53"/>
  <c r="B214" i="53" s="1"/>
  <c r="R450" i="53"/>
  <c r="B450" i="53" s="1"/>
  <c r="C340" i="34"/>
  <c r="C38" i="34"/>
  <c r="C37" i="52"/>
  <c r="R101" i="53"/>
  <c r="B101" i="53" s="1"/>
  <c r="C82" i="34"/>
  <c r="C81" i="52"/>
  <c r="R70" i="53"/>
  <c r="B70" i="53" s="1"/>
  <c r="R38" i="53"/>
  <c r="B38" i="53" s="1"/>
  <c r="C32" i="34"/>
  <c r="C31" i="52"/>
  <c r="C98" i="34"/>
  <c r="C97" i="52"/>
  <c r="R355" i="53"/>
  <c r="B355" i="53" s="1"/>
  <c r="C276" i="34"/>
  <c r="C74" i="34"/>
  <c r="C73" i="52"/>
  <c r="C15" i="34"/>
  <c r="C14" i="52"/>
  <c r="C61" i="34"/>
  <c r="C60" i="52"/>
  <c r="R87" i="53"/>
  <c r="B87" i="53" s="1"/>
  <c r="C68" i="34"/>
  <c r="C67" i="52"/>
  <c r="R55" i="53"/>
  <c r="B55" i="53" s="1"/>
  <c r="C49" i="34"/>
  <c r="C48" i="52"/>
  <c r="C10" i="34"/>
  <c r="C9" i="52"/>
  <c r="R121" i="53"/>
  <c r="B121" i="53" s="1"/>
  <c r="C102" i="34"/>
  <c r="C101" i="52"/>
  <c r="R241" i="53"/>
  <c r="B241" i="53" s="1"/>
  <c r="C188" i="34"/>
  <c r="R374" i="53"/>
  <c r="B374" i="53" s="1"/>
  <c r="C105" i="34"/>
  <c r="C104" i="52"/>
  <c r="R451" i="53"/>
  <c r="B451" i="53" s="1"/>
  <c r="C341" i="34"/>
  <c r="R219" i="53"/>
  <c r="B219" i="53" s="1"/>
  <c r="C101" i="34"/>
  <c r="C100" i="52"/>
  <c r="B28" i="34"/>
  <c r="B27" i="52"/>
  <c r="C100" i="34"/>
  <c r="C99" i="52"/>
  <c r="R443" i="53"/>
  <c r="B443" i="53" s="1"/>
  <c r="C333" i="34"/>
  <c r="R247" i="53"/>
  <c r="B247" i="53" s="1"/>
  <c r="C194" i="34"/>
  <c r="C103" i="34"/>
  <c r="E103" i="34" s="1"/>
  <c r="T103" i="34" s="1"/>
  <c r="C102" i="52"/>
  <c r="E102" i="52" s="1"/>
  <c r="R332" i="53"/>
  <c r="B332" i="53" s="1"/>
  <c r="C261" i="34"/>
  <c r="R180" i="53"/>
  <c r="B180" i="53" s="1"/>
  <c r="C141" i="34"/>
  <c r="R445" i="53"/>
  <c r="B445" i="53" s="1"/>
  <c r="B335" i="34" s="1"/>
  <c r="C335" i="34"/>
  <c r="R159" i="53"/>
  <c r="B159" i="53" s="1"/>
  <c r="C51" i="34"/>
  <c r="C50" i="52"/>
  <c r="C88" i="34"/>
  <c r="C87" i="52"/>
  <c r="C30" i="34"/>
  <c r="C29" i="52"/>
  <c r="R99" i="53"/>
  <c r="B99" i="53" s="1"/>
  <c r="C80" i="34"/>
  <c r="C79" i="52"/>
  <c r="R67" i="53"/>
  <c r="B67" i="53" s="1"/>
  <c r="C29" i="34"/>
  <c r="C28" i="52"/>
  <c r="R6" i="53"/>
  <c r="B6" i="53" s="1"/>
  <c r="R177" i="53"/>
  <c r="B177" i="53" s="1"/>
  <c r="C138" i="34"/>
  <c r="C66" i="34"/>
  <c r="C65" i="52"/>
  <c r="R446" i="53"/>
  <c r="B446" i="53" s="1"/>
  <c r="C336" i="34"/>
  <c r="C119" i="34"/>
  <c r="C118" i="52"/>
  <c r="C63" i="34"/>
  <c r="C62" i="52"/>
  <c r="R50" i="53"/>
  <c r="B50" i="53" s="1"/>
  <c r="C44" i="34"/>
  <c r="C43" i="52"/>
  <c r="C94" i="34"/>
  <c r="C93" i="52"/>
  <c r="R240" i="53"/>
  <c r="B240" i="53" s="1"/>
  <c r="C187" i="34"/>
  <c r="R458" i="53"/>
  <c r="B458" i="53" s="1"/>
  <c r="C348" i="34"/>
  <c r="R57" i="53"/>
  <c r="B57" i="53" s="1"/>
  <c r="R128" i="53"/>
  <c r="B128" i="53" s="1"/>
  <c r="R114" i="53"/>
  <c r="B114" i="53" s="1"/>
  <c r="R230" i="53"/>
  <c r="B230" i="53" s="1"/>
  <c r="R76" i="53"/>
  <c r="B76" i="53" s="1"/>
  <c r="R231" i="53"/>
  <c r="B231" i="53" s="1"/>
  <c r="R382" i="53"/>
  <c r="B382" i="53" s="1"/>
  <c r="R124" i="53"/>
  <c r="B124" i="53" s="1"/>
  <c r="R16" i="53"/>
  <c r="B16" i="53" s="1"/>
  <c r="R36" i="53"/>
  <c r="B36" i="53" s="1"/>
  <c r="R21" i="53"/>
  <c r="B21" i="53" s="1"/>
  <c r="R375" i="53"/>
  <c r="B375" i="53" s="1"/>
  <c r="R173" i="53"/>
  <c r="B173" i="53" s="1"/>
  <c r="R48" i="53"/>
  <c r="B48" i="53" s="1"/>
  <c r="R52" i="53"/>
  <c r="B52" i="53" s="1"/>
  <c r="R23" i="53"/>
  <c r="B23" i="53" s="1"/>
  <c r="R473" i="53"/>
  <c r="B473" i="53" s="1"/>
  <c r="R339" i="53"/>
  <c r="B339" i="53" s="1"/>
  <c r="R104" i="53"/>
  <c r="B104" i="53" s="1"/>
  <c r="R467" i="53"/>
  <c r="B467" i="53" s="1"/>
  <c r="R116" i="53"/>
  <c r="B116" i="53" s="1"/>
  <c r="R353" i="53"/>
  <c r="B353" i="53" s="1"/>
  <c r="R358" i="53"/>
  <c r="B358" i="53" s="1"/>
  <c r="R202" i="53"/>
  <c r="B202" i="53" s="1"/>
  <c r="R63" i="53"/>
  <c r="B63" i="53" s="1"/>
  <c r="R14" i="53"/>
  <c r="B14" i="53" s="1"/>
  <c r="R439" i="53"/>
  <c r="B439" i="53" s="1"/>
  <c r="R226" i="53"/>
  <c r="B226" i="53" s="1"/>
  <c r="R32" i="53"/>
  <c r="B32" i="53" s="1"/>
  <c r="R45" i="53"/>
  <c r="B45" i="53" s="1"/>
  <c r="R367" i="53"/>
  <c r="B367" i="53" s="1"/>
  <c r="R81" i="53"/>
  <c r="B81" i="53" s="1"/>
  <c r="R20" i="53"/>
  <c r="B20" i="53" s="1"/>
  <c r="R440" i="53"/>
  <c r="B440" i="53" s="1"/>
  <c r="R372" i="53"/>
  <c r="B372" i="53" s="1"/>
  <c r="R152" i="53"/>
  <c r="B152" i="53" s="1"/>
  <c r="R110" i="53"/>
  <c r="B110" i="53" s="1"/>
  <c r="R390" i="53"/>
  <c r="B390" i="53" s="1"/>
  <c r="R203" i="53"/>
  <c r="B203" i="53" s="1"/>
  <c r="R297" i="53"/>
  <c r="B297" i="53" s="1"/>
  <c r="R143" i="53"/>
  <c r="B143" i="53" s="1"/>
  <c r="R86" i="53"/>
  <c r="B86" i="53" s="1"/>
  <c r="R422" i="53"/>
  <c r="B422" i="53" s="1"/>
  <c r="R430" i="53"/>
  <c r="B430" i="53" s="1"/>
  <c r="R371" i="53"/>
  <c r="B371" i="53" s="1"/>
  <c r="R362" i="53"/>
  <c r="B362" i="53" s="1"/>
  <c r="R361" i="53"/>
  <c r="B361" i="53" s="1"/>
  <c r="R357" i="53"/>
  <c r="B357" i="53" s="1"/>
  <c r="R254" i="53"/>
  <c r="B254" i="53" s="1"/>
  <c r="R246" i="53"/>
  <c r="B246" i="53" s="1"/>
  <c r="R262" i="53"/>
  <c r="B262" i="53" s="1"/>
  <c r="R306" i="53"/>
  <c r="B306" i="53" s="1"/>
  <c r="R293" i="53"/>
  <c r="B293" i="53" s="1"/>
  <c r="R289" i="53"/>
  <c r="B289" i="53" s="1"/>
  <c r="R223" i="53"/>
  <c r="B223" i="53" s="1"/>
  <c r="R213" i="53"/>
  <c r="B213" i="53" s="1"/>
  <c r="R134" i="53"/>
  <c r="B134" i="53" s="1"/>
  <c r="R146" i="53"/>
  <c r="B146" i="53" s="1"/>
  <c r="R208" i="53"/>
  <c r="B208" i="53" s="1"/>
  <c r="R147" i="53"/>
  <c r="B147" i="53" s="1"/>
  <c r="R144" i="53"/>
  <c r="B144" i="53" s="1"/>
  <c r="R149" i="53"/>
  <c r="B149" i="53" s="1"/>
  <c r="R378" i="53"/>
  <c r="B378" i="53" s="1"/>
  <c r="R166" i="53"/>
  <c r="B166" i="53" s="1"/>
  <c r="R181" i="53"/>
  <c r="B181" i="53" s="1"/>
  <c r="R122" i="53"/>
  <c r="B122" i="53" s="1"/>
  <c r="R44" i="53"/>
  <c r="B44" i="53" s="1"/>
  <c r="R255" i="53"/>
  <c r="B255" i="53" s="1"/>
  <c r="R200" i="53"/>
  <c r="B200" i="53" s="1"/>
  <c r="R151" i="53"/>
  <c r="B151" i="53" s="1"/>
  <c r="R119" i="53"/>
  <c r="B119" i="53" s="1"/>
  <c r="R10" i="53"/>
  <c r="B10" i="53" s="1"/>
  <c r="R93" i="53"/>
  <c r="B93" i="53" s="1"/>
  <c r="R5" i="53"/>
  <c r="B5" i="53" s="1"/>
  <c r="R414" i="53"/>
  <c r="B414" i="53" s="1"/>
  <c r="R239" i="53"/>
  <c r="B239" i="53" s="1"/>
  <c r="R80" i="53"/>
  <c r="B80" i="53" s="1"/>
  <c r="R136" i="53"/>
  <c r="B136" i="53" s="1"/>
  <c r="R103" i="53"/>
  <c r="B103" i="53" s="1"/>
  <c r="R35" i="53"/>
  <c r="B35" i="53" s="1"/>
  <c r="R117" i="53"/>
  <c r="B117" i="53" s="1"/>
  <c r="R75" i="53"/>
  <c r="B75" i="53" s="1"/>
  <c r="R421" i="53"/>
  <c r="B421" i="53" s="1"/>
  <c r="R323" i="53"/>
  <c r="B323" i="53" s="1"/>
  <c r="R235" i="53"/>
  <c r="B235" i="53" s="1"/>
  <c r="R113" i="53"/>
  <c r="B113" i="53" s="1"/>
  <c r="R4" i="53"/>
  <c r="R92" i="53"/>
  <c r="B92" i="53" s="1"/>
  <c r="R221" i="53"/>
  <c r="B221" i="53" s="1"/>
  <c r="R72" i="53"/>
  <c r="B72" i="53" s="1"/>
  <c r="R366" i="53"/>
  <c r="B366" i="53" s="1"/>
  <c r="R69" i="53"/>
  <c r="B69" i="53" s="1"/>
  <c r="R204" i="53"/>
  <c r="B204" i="53" s="1"/>
  <c r="R150" i="53"/>
  <c r="B150" i="53" s="1"/>
  <c r="R25" i="53"/>
  <c r="B25" i="53" s="1"/>
  <c r="R123" i="53"/>
  <c r="B123" i="53" s="1"/>
  <c r="C8" i="52"/>
  <c r="E8" i="52" s="1"/>
  <c r="R148" i="53"/>
  <c r="B148" i="53" s="1"/>
  <c r="R27" i="53"/>
  <c r="B27" i="53" s="1"/>
  <c r="R60" i="53"/>
  <c r="B60" i="53" s="1"/>
  <c r="R469" i="53"/>
  <c r="B469" i="53" s="1"/>
  <c r="R85" i="53"/>
  <c r="B85" i="53" s="1"/>
  <c r="R471" i="53"/>
  <c r="B471" i="53" s="1"/>
  <c r="R308" i="53"/>
  <c r="B308" i="53" s="1"/>
  <c r="R65" i="53"/>
  <c r="B65" i="53" s="1"/>
  <c r="R9" i="53"/>
  <c r="B9" i="53" s="1"/>
  <c r="R115" i="53"/>
  <c r="B115" i="53" s="1"/>
  <c r="R472" i="53"/>
  <c r="B472" i="53" s="1"/>
  <c r="R135" i="53"/>
  <c r="B135" i="53" s="1"/>
  <c r="R97" i="53"/>
  <c r="B97" i="53" s="1"/>
  <c r="R46" i="53"/>
  <c r="B46" i="53" s="1"/>
  <c r="R61" i="53"/>
  <c r="B61" i="53" s="1"/>
  <c r="R193" i="53"/>
  <c r="B193" i="53" s="1"/>
  <c r="R212" i="53"/>
  <c r="B212" i="53" s="1"/>
  <c r="R139" i="53"/>
  <c r="B139" i="53" s="1"/>
  <c r="R142" i="53"/>
  <c r="B142" i="53" s="1"/>
  <c r="R7" i="53"/>
  <c r="B7" i="53" s="1"/>
  <c r="R244" i="53"/>
  <c r="B244" i="53" s="1"/>
  <c r="R84" i="53"/>
  <c r="B84" i="53" s="1"/>
  <c r="R29" i="53"/>
  <c r="B29" i="53" s="1"/>
  <c r="R126" i="53"/>
  <c r="B126" i="53" s="1"/>
  <c r="R33" i="53"/>
  <c r="B33" i="53" s="1"/>
  <c r="R359" i="53"/>
  <c r="B359" i="53" s="1"/>
  <c r="R466" i="53"/>
  <c r="B466" i="53" s="1"/>
  <c r="R291" i="53"/>
  <c r="B291" i="53" s="1"/>
  <c r="R307" i="53"/>
  <c r="B307" i="53" s="1"/>
  <c r="R237" i="53"/>
  <c r="B237" i="53" s="1"/>
  <c r="R179" i="53"/>
  <c r="B179" i="53" s="1"/>
  <c r="R429" i="53"/>
  <c r="B429" i="53" s="1"/>
  <c r="R404" i="53"/>
  <c r="B404" i="53" s="1"/>
  <c r="R388" i="53"/>
  <c r="B388" i="53" s="1"/>
  <c r="R385" i="53"/>
  <c r="B385" i="53" s="1"/>
  <c r="R417" i="53"/>
  <c r="B417" i="53" s="1"/>
  <c r="R401" i="53"/>
  <c r="B401" i="53" s="1"/>
  <c r="R334" i="53"/>
  <c r="B334" i="53" s="1"/>
  <c r="R365" i="53"/>
  <c r="B365" i="53" s="1"/>
  <c r="R364" i="53"/>
  <c r="B364" i="53" s="1"/>
  <c r="R325" i="53"/>
  <c r="B325" i="53" s="1"/>
  <c r="R343" i="53"/>
  <c r="B343" i="53" s="1"/>
  <c r="R287" i="53"/>
  <c r="B287" i="53" s="1"/>
  <c r="R286" i="53"/>
  <c r="B286" i="53" s="1"/>
  <c r="R281" i="53"/>
  <c r="B281" i="53" s="1"/>
  <c r="R301" i="53"/>
  <c r="B301" i="53" s="1"/>
  <c r="R260" i="53"/>
  <c r="B260" i="53" s="1"/>
  <c r="R272" i="53"/>
  <c r="B272" i="53" s="1"/>
  <c r="R224" i="53"/>
  <c r="B224" i="53" s="1"/>
  <c r="R198" i="53"/>
  <c r="B198" i="53" s="1"/>
  <c r="R188" i="53"/>
  <c r="B188" i="53" s="1"/>
  <c r="R196" i="53"/>
  <c r="B196" i="53" s="1"/>
  <c r="R174" i="53"/>
  <c r="B174" i="53" s="1"/>
  <c r="R205" i="53"/>
  <c r="B205" i="53" s="1"/>
  <c r="R400" i="53"/>
  <c r="B400" i="53" s="1"/>
  <c r="R416" i="53"/>
  <c r="B416" i="53" s="1"/>
  <c r="R397" i="53"/>
  <c r="B397" i="53" s="1"/>
  <c r="R330" i="53"/>
  <c r="B330" i="53" s="1"/>
  <c r="R363" i="53"/>
  <c r="B363" i="53" s="1"/>
  <c r="R321" i="53"/>
  <c r="B321" i="53" s="1"/>
  <c r="R327" i="53"/>
  <c r="B327" i="53" s="1"/>
  <c r="R331" i="53"/>
  <c r="B331" i="53" s="1"/>
  <c r="R335" i="53"/>
  <c r="B335" i="53" s="1"/>
  <c r="R279" i="53"/>
  <c r="B279" i="53" s="1"/>
  <c r="R300" i="53"/>
  <c r="B300" i="53" s="1"/>
  <c r="R256" i="53"/>
  <c r="B256" i="53" s="1"/>
  <c r="R270" i="53"/>
  <c r="B270" i="53" s="1"/>
  <c r="R192" i="53"/>
  <c r="B192" i="53" s="1"/>
  <c r="R178" i="53"/>
  <c r="B178" i="53" s="1"/>
  <c r="R201" i="53"/>
  <c r="B201" i="53" s="1"/>
  <c r="R171" i="53"/>
  <c r="B171" i="53" s="1"/>
  <c r="R197" i="53"/>
  <c r="B197" i="53" s="1"/>
  <c r="R408" i="53"/>
  <c r="B408" i="53" s="1"/>
  <c r="R415" i="53"/>
  <c r="B415" i="53" s="1"/>
  <c r="R387" i="53"/>
  <c r="B387" i="53" s="1"/>
  <c r="R393" i="53"/>
  <c r="B393" i="53" s="1"/>
  <c r="R326" i="53"/>
  <c r="B326" i="53" s="1"/>
  <c r="R348" i="53"/>
  <c r="B348" i="53" s="1"/>
  <c r="R317" i="53"/>
  <c r="B317" i="53" s="1"/>
  <c r="R360" i="53"/>
  <c r="B360" i="53" s="1"/>
  <c r="R311" i="53"/>
  <c r="B311" i="53" s="1"/>
  <c r="R303" i="53"/>
  <c r="B303" i="53" s="1"/>
  <c r="R315" i="53"/>
  <c r="B315" i="53" s="1"/>
  <c r="R277" i="53"/>
  <c r="B277" i="53" s="1"/>
  <c r="R296" i="53"/>
  <c r="B296" i="53" s="1"/>
  <c r="R253" i="53"/>
  <c r="B253" i="53" s="1"/>
  <c r="R284" i="53"/>
  <c r="B284" i="53" s="1"/>
  <c r="R268" i="53"/>
  <c r="B268" i="53" s="1"/>
  <c r="R160" i="53"/>
  <c r="B160" i="53" s="1"/>
  <c r="R175" i="53"/>
  <c r="B175" i="53" s="1"/>
  <c r="R182" i="53"/>
  <c r="B182" i="53" s="1"/>
  <c r="R391" i="53"/>
  <c r="B391" i="53" s="1"/>
  <c r="R368" i="53"/>
  <c r="B368" i="53" s="1"/>
  <c r="R290" i="53"/>
  <c r="B290" i="53" s="1"/>
  <c r="R274" i="53"/>
  <c r="B274" i="53" s="1"/>
  <c r="R396" i="53"/>
  <c r="B396" i="53" s="1"/>
  <c r="R433" i="53"/>
  <c r="B433" i="53" s="1"/>
  <c r="R392" i="53"/>
  <c r="B392" i="53" s="1"/>
  <c r="R441" i="53"/>
  <c r="B441" i="53" s="1"/>
  <c r="R407" i="53"/>
  <c r="B407" i="53" s="1"/>
  <c r="R412" i="53"/>
  <c r="B412" i="53" s="1"/>
  <c r="R411" i="53"/>
  <c r="B411" i="53" s="1"/>
  <c r="R425" i="53"/>
  <c r="B425" i="53" s="1"/>
  <c r="R389" i="53"/>
  <c r="B389" i="53" s="1"/>
  <c r="R322" i="53"/>
  <c r="B322" i="53" s="1"/>
  <c r="R345" i="53"/>
  <c r="B345" i="53" s="1"/>
  <c r="R305" i="53"/>
  <c r="B305" i="53" s="1"/>
  <c r="R316" i="53"/>
  <c r="B316" i="53" s="1"/>
  <c r="R302" i="53"/>
  <c r="B302" i="53" s="1"/>
  <c r="R309" i="53"/>
  <c r="B309" i="53" s="1"/>
  <c r="R275" i="53"/>
  <c r="B275" i="53" s="1"/>
  <c r="R292" i="53"/>
  <c r="B292" i="53" s="1"/>
  <c r="R248" i="53"/>
  <c r="B248" i="53" s="1"/>
  <c r="R282" i="53"/>
  <c r="B282" i="53" s="1"/>
  <c r="R264" i="53"/>
  <c r="B264" i="53" s="1"/>
  <c r="R252" i="53"/>
  <c r="B252" i="53" s="1"/>
  <c r="R245" i="53"/>
  <c r="B245" i="53" s="1"/>
  <c r="R158" i="53"/>
  <c r="B158" i="53" s="1"/>
  <c r="R170" i="53"/>
  <c r="B170" i="53" s="1"/>
  <c r="R194" i="53"/>
  <c r="B194" i="53" s="1"/>
  <c r="R163" i="53"/>
  <c r="B163" i="53" s="1"/>
  <c r="R191" i="53"/>
  <c r="B191" i="53" s="1"/>
  <c r="R432" i="53"/>
  <c r="B432" i="53" s="1"/>
  <c r="R383" i="53"/>
  <c r="B383" i="53" s="1"/>
  <c r="R403" i="53"/>
  <c r="B403" i="53" s="1"/>
  <c r="R410" i="53"/>
  <c r="B410" i="53" s="1"/>
  <c r="R424" i="53"/>
  <c r="B424" i="53" s="1"/>
  <c r="R349" i="53"/>
  <c r="B349" i="53" s="1"/>
  <c r="R318" i="53"/>
  <c r="B318" i="53" s="1"/>
  <c r="R352" i="53"/>
  <c r="B352" i="53" s="1"/>
  <c r="R341" i="53"/>
  <c r="B341" i="53" s="1"/>
  <c r="R304" i="53"/>
  <c r="B304" i="53" s="1"/>
  <c r="R314" i="53"/>
  <c r="B314" i="53" s="1"/>
  <c r="R273" i="53"/>
  <c r="B273" i="53" s="1"/>
  <c r="R288" i="53"/>
  <c r="B288" i="53" s="1"/>
  <c r="R280" i="53"/>
  <c r="B280" i="53" s="1"/>
  <c r="R250" i="53"/>
  <c r="B250" i="53" s="1"/>
  <c r="R238" i="53"/>
  <c r="B238" i="53" s="1"/>
  <c r="R233" i="53"/>
  <c r="B233" i="53" s="1"/>
  <c r="R156" i="53"/>
  <c r="B156" i="53" s="1"/>
  <c r="R167" i="53"/>
  <c r="B167" i="53" s="1"/>
  <c r="R187" i="53"/>
  <c r="B187" i="53" s="1"/>
  <c r="R186" i="53"/>
  <c r="B186" i="53" s="1"/>
  <c r="R373" i="53"/>
  <c r="B373" i="53" s="1"/>
  <c r="R435" i="53"/>
  <c r="B435" i="53" s="1"/>
  <c r="R338" i="53"/>
  <c r="B338" i="53" s="1"/>
  <c r="R283" i="53"/>
  <c r="B283" i="53" s="1"/>
  <c r="R168" i="53"/>
  <c r="B168" i="53" s="1"/>
  <c r="R381" i="53"/>
  <c r="B381" i="53" s="1"/>
  <c r="R399" i="53"/>
  <c r="B399" i="53" s="1"/>
  <c r="R423" i="53"/>
  <c r="B423" i="53" s="1"/>
  <c r="R346" i="53"/>
  <c r="B346" i="53" s="1"/>
  <c r="R337" i="53"/>
  <c r="B337" i="53" s="1"/>
  <c r="R350" i="53"/>
  <c r="B350" i="53" s="1"/>
  <c r="R312" i="53"/>
  <c r="B312" i="53" s="1"/>
  <c r="R299" i="53"/>
  <c r="B299" i="53" s="1"/>
  <c r="R298" i="53"/>
  <c r="B298" i="53" s="1"/>
  <c r="R271" i="53"/>
  <c r="B271" i="53" s="1"/>
  <c r="R267" i="53"/>
  <c r="B267" i="53" s="1"/>
  <c r="R232" i="53"/>
  <c r="B232" i="53" s="1"/>
  <c r="R278" i="53"/>
  <c r="B278" i="53" s="1"/>
  <c r="R242" i="53"/>
  <c r="B242" i="53" s="1"/>
  <c r="R229" i="53"/>
  <c r="B229" i="53" s="1"/>
  <c r="R162" i="53"/>
  <c r="B162" i="53" s="1"/>
  <c r="R184" i="53"/>
  <c r="B184" i="53" s="1"/>
  <c r="R190" i="53"/>
  <c r="B190" i="53" s="1"/>
  <c r="R120" i="53"/>
  <c r="B120" i="53" s="1"/>
  <c r="R405" i="53"/>
  <c r="B405" i="53" s="1"/>
  <c r="R329" i="53"/>
  <c r="B329" i="53" s="1"/>
  <c r="R377" i="53"/>
  <c r="B377" i="53" s="1"/>
  <c r="R395" i="53"/>
  <c r="B395" i="53" s="1"/>
  <c r="R409" i="53"/>
  <c r="B409" i="53" s="1"/>
  <c r="R342" i="53"/>
  <c r="B342" i="53" s="1"/>
  <c r="R369" i="53"/>
  <c r="B369" i="53" s="1"/>
  <c r="R333" i="53"/>
  <c r="B333" i="53" s="1"/>
  <c r="R354" i="53"/>
  <c r="B354" i="53" s="1"/>
  <c r="R310" i="53"/>
  <c r="B310" i="53" s="1"/>
  <c r="R295" i="53"/>
  <c r="B295" i="53" s="1"/>
  <c r="R294" i="53"/>
  <c r="B294" i="53" s="1"/>
  <c r="R269" i="53"/>
  <c r="B269" i="53" s="1"/>
  <c r="R249" i="53"/>
  <c r="B249" i="53" s="1"/>
  <c r="R228" i="53"/>
  <c r="B228" i="53" s="1"/>
  <c r="R276" i="53"/>
  <c r="B276" i="53" s="1"/>
  <c r="R236" i="53"/>
  <c r="B236" i="53" s="1"/>
  <c r="R176" i="53"/>
  <c r="B176" i="53" s="1"/>
  <c r="Y266" i="34"/>
  <c r="U116" i="58" l="1"/>
  <c r="U126" i="58"/>
  <c r="E326" i="34"/>
  <c r="T326" i="34" s="1"/>
  <c r="U87" i="35"/>
  <c r="Y87" i="35" s="1"/>
  <c r="U27" i="35"/>
  <c r="Y27" i="35" s="1"/>
  <c r="U76" i="58"/>
  <c r="U46" i="35"/>
  <c r="Y46" i="35" s="1"/>
  <c r="U19" i="58"/>
  <c r="Y19" i="58" s="1"/>
  <c r="U117" i="58"/>
  <c r="Y117" i="58" s="1"/>
  <c r="U32" i="56"/>
  <c r="Y32" i="56" s="1"/>
  <c r="U71" i="35"/>
  <c r="Y71" i="35" s="1"/>
  <c r="U81" i="56"/>
  <c r="Y81" i="56" s="1"/>
  <c r="U110" i="58"/>
  <c r="Y110" i="58" s="1"/>
  <c r="U118" i="58"/>
  <c r="Y118" i="58" s="1"/>
  <c r="U127" i="58"/>
  <c r="E92" i="57"/>
  <c r="E47" i="34"/>
  <c r="T47" i="34" s="1"/>
  <c r="B108" i="52"/>
  <c r="E108" i="52" s="1"/>
  <c r="B178" i="35"/>
  <c r="U178" i="35" s="1"/>
  <c r="B178" i="52"/>
  <c r="E178" i="52" s="1"/>
  <c r="B256" i="35"/>
  <c r="U256" i="35" s="1"/>
  <c r="B256" i="52"/>
  <c r="E256" i="52" s="1"/>
  <c r="B146" i="35"/>
  <c r="U146" i="35" s="1"/>
  <c r="B146" i="52"/>
  <c r="E146" i="52" s="1"/>
  <c r="B215" i="35"/>
  <c r="E215" i="35" s="1"/>
  <c r="B215" i="52"/>
  <c r="E215" i="52" s="1"/>
  <c r="B236" i="35"/>
  <c r="U236" i="35" s="1"/>
  <c r="B236" i="52"/>
  <c r="E236" i="52" s="1"/>
  <c r="B147" i="35"/>
  <c r="U147" i="35" s="1"/>
  <c r="B147" i="52"/>
  <c r="E147" i="52" s="1"/>
  <c r="B199" i="35"/>
  <c r="U199" i="35" s="1"/>
  <c r="B199" i="52"/>
  <c r="E199" i="52" s="1"/>
  <c r="B165" i="35"/>
  <c r="L165" i="35" s="1"/>
  <c r="B165" i="52"/>
  <c r="B182" i="35"/>
  <c r="U182" i="35" s="1"/>
  <c r="B182" i="52"/>
  <c r="E182" i="52" s="1"/>
  <c r="B83" i="56"/>
  <c r="U83" i="56" s="1"/>
  <c r="B218" i="35"/>
  <c r="U218" i="35" s="1"/>
  <c r="B218" i="52"/>
  <c r="E218" i="52" s="1"/>
  <c r="B196" i="35"/>
  <c r="U196" i="35" s="1"/>
  <c r="B196" i="52"/>
  <c r="E196" i="52" s="1"/>
  <c r="B246" i="35"/>
  <c r="U246" i="35" s="1"/>
  <c r="B246" i="52"/>
  <c r="E246" i="52" s="1"/>
  <c r="B194" i="35"/>
  <c r="U194" i="35" s="1"/>
  <c r="B194" i="52"/>
  <c r="E194" i="52" s="1"/>
  <c r="B250" i="35"/>
  <c r="E250" i="35" s="1"/>
  <c r="B250" i="52"/>
  <c r="E250" i="52" s="1"/>
  <c r="B239" i="35"/>
  <c r="U239" i="35" s="1"/>
  <c r="B239" i="52"/>
  <c r="E239" i="52" s="1"/>
  <c r="B228" i="35"/>
  <c r="U228" i="35" s="1"/>
  <c r="B228" i="52"/>
  <c r="E228" i="52" s="1"/>
  <c r="B170" i="35"/>
  <c r="U170" i="35" s="1"/>
  <c r="B170" i="52"/>
  <c r="E170" i="52" s="1"/>
  <c r="B253" i="35"/>
  <c r="U253" i="35" s="1"/>
  <c r="B253" i="52"/>
  <c r="E253" i="52" s="1"/>
  <c r="B32" i="56"/>
  <c r="E32" i="56" s="1"/>
  <c r="B192" i="35"/>
  <c r="U192" i="35" s="1"/>
  <c r="B192" i="52"/>
  <c r="E192" i="52" s="1"/>
  <c r="B137" i="35"/>
  <c r="U137" i="35" s="1"/>
  <c r="B137" i="52"/>
  <c r="E137" i="52" s="1"/>
  <c r="B193" i="35"/>
  <c r="U193" i="35" s="1"/>
  <c r="B193" i="52"/>
  <c r="E193" i="52" s="1"/>
  <c r="B155" i="35"/>
  <c r="U155" i="35" s="1"/>
  <c r="B155" i="52"/>
  <c r="E155" i="52" s="1"/>
  <c r="Y250" i="35"/>
  <c r="B81" i="56"/>
  <c r="E81" i="56" s="1"/>
  <c r="B216" i="35"/>
  <c r="U216" i="35" s="1"/>
  <c r="B216" i="52"/>
  <c r="E216" i="52" s="1"/>
  <c r="B157" i="35"/>
  <c r="U157" i="35" s="1"/>
  <c r="B157" i="52"/>
  <c r="E157" i="52" s="1"/>
  <c r="B241" i="35"/>
  <c r="U241" i="35" s="1"/>
  <c r="B241" i="52"/>
  <c r="E241" i="52" s="1"/>
  <c r="B72" i="56"/>
  <c r="U72" i="56" s="1"/>
  <c r="B207" i="35"/>
  <c r="U207" i="35" s="1"/>
  <c r="B207" i="52"/>
  <c r="E207" i="52" s="1"/>
  <c r="B79" i="56"/>
  <c r="U79" i="56" s="1"/>
  <c r="B214" i="35"/>
  <c r="U214" i="35" s="1"/>
  <c r="B214" i="52"/>
  <c r="E214" i="52" s="1"/>
  <c r="B139" i="35"/>
  <c r="U139" i="35" s="1"/>
  <c r="B139" i="52"/>
  <c r="E139" i="52" s="1"/>
  <c r="B162" i="35"/>
  <c r="U162" i="35" s="1"/>
  <c r="B162" i="52"/>
  <c r="E162" i="52" s="1"/>
  <c r="B140" i="35"/>
  <c r="E140" i="35" s="1"/>
  <c r="B140" i="52"/>
  <c r="E140" i="52" s="1"/>
  <c r="B197" i="35"/>
  <c r="U197" i="35" s="1"/>
  <c r="B197" i="52"/>
  <c r="E197" i="52" s="1"/>
  <c r="Y215" i="35"/>
  <c r="Y202" i="35"/>
  <c r="Y154" i="35"/>
  <c r="Y167" i="35"/>
  <c r="Y233" i="35"/>
  <c r="B174" i="35"/>
  <c r="U174" i="35" s="1"/>
  <c r="B174" i="52"/>
  <c r="E174" i="52" s="1"/>
  <c r="B33" i="56"/>
  <c r="U33" i="56" s="1"/>
  <c r="B206" i="35"/>
  <c r="E206" i="35" s="1"/>
  <c r="B206" i="52"/>
  <c r="E206" i="52" s="1"/>
  <c r="B229" i="35"/>
  <c r="U229" i="35" s="1"/>
  <c r="B229" i="52"/>
  <c r="E229" i="52" s="1"/>
  <c r="B169" i="35"/>
  <c r="U169" i="35" s="1"/>
  <c r="B169" i="52"/>
  <c r="E169" i="52" s="1"/>
  <c r="B163" i="35"/>
  <c r="U163" i="35" s="1"/>
  <c r="B163" i="52"/>
  <c r="E163" i="52" s="1"/>
  <c r="B187" i="35"/>
  <c r="U187" i="35" s="1"/>
  <c r="B187" i="52"/>
  <c r="E187" i="52" s="1"/>
  <c r="B166" i="35"/>
  <c r="U166" i="35" s="1"/>
  <c r="B166" i="52"/>
  <c r="E166" i="52" s="1"/>
  <c r="B248" i="35"/>
  <c r="U248" i="35" s="1"/>
  <c r="B248" i="52"/>
  <c r="E248" i="52" s="1"/>
  <c r="B173" i="35"/>
  <c r="U173" i="35" s="1"/>
  <c r="B173" i="52"/>
  <c r="E173" i="52" s="1"/>
  <c r="E24" i="34"/>
  <c r="T24" i="34" s="1"/>
  <c r="B70" i="56"/>
  <c r="U70" i="56" s="1"/>
  <c r="B205" i="35"/>
  <c r="U205" i="35" s="1"/>
  <c r="B205" i="52"/>
  <c r="E205" i="52" s="1"/>
  <c r="B129" i="35"/>
  <c r="U129" i="35" s="1"/>
  <c r="B129" i="52"/>
  <c r="E129" i="52" s="1"/>
  <c r="Y145" i="35"/>
  <c r="Y258" i="35"/>
  <c r="Y133" i="35"/>
  <c r="Y223" i="35"/>
  <c r="E223" i="35"/>
  <c r="B154" i="35"/>
  <c r="E154" i="35" s="1"/>
  <c r="B154" i="52"/>
  <c r="E154" i="52" s="1"/>
  <c r="B219" i="35"/>
  <c r="U219" i="35" s="1"/>
  <c r="B219" i="52"/>
  <c r="E219" i="52" s="1"/>
  <c r="B141" i="35"/>
  <c r="U141" i="35" s="1"/>
  <c r="B141" i="52"/>
  <c r="E141" i="52" s="1"/>
  <c r="B203" i="35"/>
  <c r="U203" i="35" s="1"/>
  <c r="B203" i="52"/>
  <c r="E203" i="52" s="1"/>
  <c r="Y181" i="35"/>
  <c r="B130" i="35"/>
  <c r="U130" i="35" s="1"/>
  <c r="B130" i="52"/>
  <c r="E130" i="52" s="1"/>
  <c r="B131" i="35"/>
  <c r="U131" i="35" s="1"/>
  <c r="B131" i="52"/>
  <c r="E131" i="52" s="1"/>
  <c r="B127" i="34"/>
  <c r="E127" i="34" s="1"/>
  <c r="T127" i="34" s="1"/>
  <c r="B126" i="35"/>
  <c r="U126" i="35" s="1"/>
  <c r="B126" i="52"/>
  <c r="E126" i="52" s="1"/>
  <c r="B213" i="35"/>
  <c r="U213" i="35" s="1"/>
  <c r="B213" i="52"/>
  <c r="E213" i="52" s="1"/>
  <c r="B262" i="35"/>
  <c r="U262" i="35" s="1"/>
  <c r="B262" i="52"/>
  <c r="E262" i="52" s="1"/>
  <c r="B20" i="56"/>
  <c r="U20" i="56" s="1"/>
  <c r="B144" i="35"/>
  <c r="U144" i="35" s="1"/>
  <c r="B144" i="52"/>
  <c r="E144" i="52" s="1"/>
  <c r="B226" i="35"/>
  <c r="E226" i="35" s="1"/>
  <c r="B226" i="52"/>
  <c r="E226" i="52" s="1"/>
  <c r="B127" i="35"/>
  <c r="E127" i="35" s="1"/>
  <c r="B127" i="52"/>
  <c r="E127" i="52" s="1"/>
  <c r="B242" i="35"/>
  <c r="U242" i="35" s="1"/>
  <c r="B242" i="52"/>
  <c r="E242" i="52" s="1"/>
  <c r="B191" i="35"/>
  <c r="U191" i="35" s="1"/>
  <c r="B191" i="52"/>
  <c r="E191" i="52" s="1"/>
  <c r="B230" i="35"/>
  <c r="U230" i="35" s="1"/>
  <c r="B230" i="52"/>
  <c r="E230" i="52" s="1"/>
  <c r="B224" i="35"/>
  <c r="U224" i="35" s="1"/>
  <c r="B224" i="52"/>
  <c r="E224" i="52" s="1"/>
  <c r="B254" i="35"/>
  <c r="U254" i="35" s="1"/>
  <c r="B254" i="52"/>
  <c r="E254" i="52" s="1"/>
  <c r="B138" i="35"/>
  <c r="U138" i="35" s="1"/>
  <c r="B138" i="52"/>
  <c r="E138" i="52" s="1"/>
  <c r="B255" i="35"/>
  <c r="U255" i="35" s="1"/>
  <c r="B255" i="52"/>
  <c r="E255" i="52" s="1"/>
  <c r="B134" i="35"/>
  <c r="U134" i="35" s="1"/>
  <c r="B134" i="52"/>
  <c r="E134" i="52" s="1"/>
  <c r="B221" i="35"/>
  <c r="U221" i="35" s="1"/>
  <c r="B221" i="52"/>
  <c r="E221" i="52" s="1"/>
  <c r="B235" i="35"/>
  <c r="U235" i="35" s="1"/>
  <c r="B235" i="52"/>
  <c r="E235" i="52" s="1"/>
  <c r="B190" i="35"/>
  <c r="E190" i="35" s="1"/>
  <c r="B190" i="52"/>
  <c r="E190" i="52" s="1"/>
  <c r="B94" i="56"/>
  <c r="U94" i="56" s="1"/>
  <c r="B177" i="35"/>
  <c r="U177" i="35" s="1"/>
  <c r="B177" i="52"/>
  <c r="E177" i="52" s="1"/>
  <c r="B260" i="35"/>
  <c r="U260" i="35" s="1"/>
  <c r="B260" i="52"/>
  <c r="E260" i="52" s="1"/>
  <c r="B30" i="56"/>
  <c r="U30" i="56" s="1"/>
  <c r="B143" i="35"/>
  <c r="U143" i="35" s="1"/>
  <c r="B143" i="52"/>
  <c r="E143" i="52" s="1"/>
  <c r="B189" i="35"/>
  <c r="U189" i="35" s="1"/>
  <c r="B189" i="52"/>
  <c r="E189" i="52" s="1"/>
  <c r="B247" i="35"/>
  <c r="U247" i="35" s="1"/>
  <c r="B247" i="52"/>
  <c r="E247" i="52" s="1"/>
  <c r="B252" i="35"/>
  <c r="U252" i="35" s="1"/>
  <c r="B252" i="52"/>
  <c r="E252" i="52" s="1"/>
  <c r="B85" i="56"/>
  <c r="U85" i="56" s="1"/>
  <c r="B220" i="35"/>
  <c r="U220" i="35" s="1"/>
  <c r="B220" i="52"/>
  <c r="E220" i="52" s="1"/>
  <c r="B153" i="35"/>
  <c r="U153" i="35" s="1"/>
  <c r="B153" i="52"/>
  <c r="E153" i="52" s="1"/>
  <c r="B200" i="35"/>
  <c r="L200" i="35" s="1"/>
  <c r="B200" i="52"/>
  <c r="Y175" i="35"/>
  <c r="B245" i="35"/>
  <c r="U245" i="35" s="1"/>
  <c r="B245" i="52"/>
  <c r="E245" i="52" s="1"/>
  <c r="B225" i="35"/>
  <c r="U225" i="35" s="1"/>
  <c r="B225" i="52"/>
  <c r="E225" i="52" s="1"/>
  <c r="B211" i="35"/>
  <c r="U211" i="35" s="1"/>
  <c r="B211" i="52"/>
  <c r="E211" i="52" s="1"/>
  <c r="B259" i="35"/>
  <c r="U259" i="35" s="1"/>
  <c r="B259" i="52"/>
  <c r="E259" i="52" s="1"/>
  <c r="B232" i="35"/>
  <c r="U232" i="35" s="1"/>
  <c r="B232" i="52"/>
  <c r="E232" i="52" s="1"/>
  <c r="B245" i="34"/>
  <c r="E245" i="34" s="1"/>
  <c r="T245" i="34" s="1"/>
  <c r="B244" i="35"/>
  <c r="U244" i="35" s="1"/>
  <c r="B244" i="52"/>
  <c r="E244" i="52" s="1"/>
  <c r="B217" i="35"/>
  <c r="U217" i="35" s="1"/>
  <c r="B217" i="52"/>
  <c r="E217" i="52" s="1"/>
  <c r="B249" i="35"/>
  <c r="U249" i="35" s="1"/>
  <c r="B249" i="52"/>
  <c r="E249" i="52" s="1"/>
  <c r="B164" i="35"/>
  <c r="U164" i="35" s="1"/>
  <c r="B164" i="52"/>
  <c r="E164" i="52" s="1"/>
  <c r="B160" i="35"/>
  <c r="U160" i="35" s="1"/>
  <c r="B160" i="52"/>
  <c r="E160" i="52" s="1"/>
  <c r="B264" i="35"/>
  <c r="U264" i="35" s="1"/>
  <c r="B264" i="52"/>
  <c r="E264" i="52" s="1"/>
  <c r="B201" i="35"/>
  <c r="U201" i="35" s="1"/>
  <c r="B201" i="52"/>
  <c r="E201" i="52" s="1"/>
  <c r="B180" i="35"/>
  <c r="U180" i="35" s="1"/>
  <c r="B180" i="52"/>
  <c r="E180" i="52" s="1"/>
  <c r="B159" i="35"/>
  <c r="U159" i="35" s="1"/>
  <c r="B159" i="52"/>
  <c r="E159" i="52" s="1"/>
  <c r="Y206" i="35"/>
  <c r="B261" i="35"/>
  <c r="U261" i="35" s="1"/>
  <c r="B261" i="52"/>
  <c r="E261" i="52" s="1"/>
  <c r="B208" i="35"/>
  <c r="U208" i="35" s="1"/>
  <c r="B208" i="52"/>
  <c r="E208" i="52" s="1"/>
  <c r="B263" i="35"/>
  <c r="U263" i="35" s="1"/>
  <c r="B263" i="52"/>
  <c r="E263" i="52" s="1"/>
  <c r="B171" i="35"/>
  <c r="U171" i="35" s="1"/>
  <c r="B171" i="52"/>
  <c r="E171" i="52" s="1"/>
  <c r="B150" i="35"/>
  <c r="U150" i="35" s="1"/>
  <c r="B150" i="52"/>
  <c r="E150" i="52" s="1"/>
  <c r="B237" i="35"/>
  <c r="U237" i="35" s="1"/>
  <c r="B237" i="52"/>
  <c r="E237" i="52" s="1"/>
  <c r="B161" i="35"/>
  <c r="E161" i="35" s="1"/>
  <c r="B161" i="52"/>
  <c r="E161" i="52" s="1"/>
  <c r="B128" i="35"/>
  <c r="U128" i="35" s="1"/>
  <c r="B128" i="52"/>
  <c r="E128" i="52" s="1"/>
  <c r="B156" i="35"/>
  <c r="U156" i="35" s="1"/>
  <c r="B156" i="52"/>
  <c r="E156" i="52" s="1"/>
  <c r="B98" i="56"/>
  <c r="U98" i="56" s="1"/>
  <c r="B134" i="34"/>
  <c r="E134" i="34" s="1"/>
  <c r="T134" i="34" s="1"/>
  <c r="B133" i="35"/>
  <c r="E133" i="35" s="1"/>
  <c r="B133" i="52"/>
  <c r="E133" i="52" s="1"/>
  <c r="B175" i="35"/>
  <c r="E175" i="35" s="1"/>
  <c r="B175" i="52"/>
  <c r="E175" i="52" s="1"/>
  <c r="B179" i="35"/>
  <c r="U179" i="35" s="1"/>
  <c r="B179" i="52"/>
  <c r="E179" i="52" s="1"/>
  <c r="B233" i="35"/>
  <c r="E233" i="35" s="1"/>
  <c r="B233" i="52"/>
  <c r="E233" i="52" s="1"/>
  <c r="B18" i="56"/>
  <c r="U18" i="56" s="1"/>
  <c r="B142" i="35"/>
  <c r="U142" i="35" s="1"/>
  <c r="B142" i="52"/>
  <c r="E142" i="52" s="1"/>
  <c r="B234" i="35"/>
  <c r="U234" i="35" s="1"/>
  <c r="B234" i="52"/>
  <c r="E234" i="52" s="1"/>
  <c r="B176" i="35"/>
  <c r="U176" i="35" s="1"/>
  <c r="B176" i="52"/>
  <c r="E176" i="52" s="1"/>
  <c r="B168" i="35"/>
  <c r="U168" i="35" s="1"/>
  <c r="B168" i="52"/>
  <c r="E168" i="52" s="1"/>
  <c r="Y165" i="35"/>
  <c r="E165" i="35"/>
  <c r="Y190" i="35"/>
  <c r="B77" i="56"/>
  <c r="U77" i="56" s="1"/>
  <c r="B212" i="35"/>
  <c r="U212" i="35" s="1"/>
  <c r="B212" i="52"/>
  <c r="E212" i="52" s="1"/>
  <c r="B167" i="35"/>
  <c r="E167" i="35" s="1"/>
  <c r="B167" i="52"/>
  <c r="E167" i="52" s="1"/>
  <c r="B195" i="35"/>
  <c r="U195" i="35" s="1"/>
  <c r="B195" i="52"/>
  <c r="E195" i="52" s="1"/>
  <c r="B183" i="35"/>
  <c r="U183" i="35" s="1"/>
  <c r="B183" i="52"/>
  <c r="E183" i="52" s="1"/>
  <c r="B209" i="35"/>
  <c r="U209" i="35" s="1"/>
  <c r="B209" i="52"/>
  <c r="E209" i="52" s="1"/>
  <c r="B227" i="35"/>
  <c r="U227" i="35" s="1"/>
  <c r="B227" i="52"/>
  <c r="E227" i="52" s="1"/>
  <c r="B198" i="35"/>
  <c r="U198" i="35" s="1"/>
  <c r="B198" i="52"/>
  <c r="E198" i="52" s="1"/>
  <c r="B152" i="35"/>
  <c r="U152" i="35" s="1"/>
  <c r="B152" i="52"/>
  <c r="E152" i="52" s="1"/>
  <c r="B181" i="35"/>
  <c r="E181" i="35" s="1"/>
  <c r="B181" i="52"/>
  <c r="E181" i="52" s="1"/>
  <c r="B186" i="35"/>
  <c r="U186" i="35" s="1"/>
  <c r="B186" i="52"/>
  <c r="E186" i="52" s="1"/>
  <c r="B240" i="35"/>
  <c r="E240" i="35" s="1"/>
  <c r="B240" i="52"/>
  <c r="E240" i="52" s="1"/>
  <c r="B223" i="35"/>
  <c r="L223" i="35" s="1"/>
  <c r="B223" i="52"/>
  <c r="B204" i="35"/>
  <c r="U204" i="35" s="1"/>
  <c r="B204" i="52"/>
  <c r="E204" i="52" s="1"/>
  <c r="B243" i="35"/>
  <c r="U243" i="35" s="1"/>
  <c r="B243" i="52"/>
  <c r="E243" i="52" s="1"/>
  <c r="B75" i="56"/>
  <c r="U75" i="56" s="1"/>
  <c r="B210" i="35"/>
  <c r="E210" i="35" s="1"/>
  <c r="B210" i="52"/>
  <c r="E210" i="52" s="1"/>
  <c r="B148" i="35"/>
  <c r="E148" i="35" s="1"/>
  <c r="B148" i="52"/>
  <c r="E148" i="52" s="1"/>
  <c r="B92" i="56"/>
  <c r="E92" i="56" s="1"/>
  <c r="B251" i="35"/>
  <c r="U251" i="35" s="1"/>
  <c r="B251" i="52"/>
  <c r="E251" i="52" s="1"/>
  <c r="B185" i="35"/>
  <c r="U185" i="35" s="1"/>
  <c r="B185" i="52"/>
  <c r="E185" i="52" s="1"/>
  <c r="B172" i="35"/>
  <c r="U172" i="35" s="1"/>
  <c r="B172" i="52"/>
  <c r="E172" i="52" s="1"/>
  <c r="B136" i="35"/>
  <c r="U136" i="35" s="1"/>
  <c r="B136" i="52"/>
  <c r="E136" i="52" s="1"/>
  <c r="B238" i="35"/>
  <c r="U238" i="35" s="1"/>
  <c r="B238" i="52"/>
  <c r="E238" i="52" s="1"/>
  <c r="B257" i="35"/>
  <c r="U257" i="35" s="1"/>
  <c r="B257" i="52"/>
  <c r="E257" i="52" s="1"/>
  <c r="B188" i="35"/>
  <c r="U188" i="35" s="1"/>
  <c r="B188" i="52"/>
  <c r="E188" i="52" s="1"/>
  <c r="B184" i="35"/>
  <c r="U184" i="35" s="1"/>
  <c r="B184" i="52"/>
  <c r="E184" i="52" s="1"/>
  <c r="B151" i="35"/>
  <c r="U151" i="35" s="1"/>
  <c r="B151" i="52"/>
  <c r="E151" i="52" s="1"/>
  <c r="B222" i="35"/>
  <c r="U222" i="35" s="1"/>
  <c r="B222" i="52"/>
  <c r="E222" i="52" s="1"/>
  <c r="B11" i="56"/>
  <c r="U11" i="56" s="1"/>
  <c r="B135" i="35"/>
  <c r="U135" i="35" s="1"/>
  <c r="B135" i="52"/>
  <c r="E135" i="52" s="1"/>
  <c r="B231" i="35"/>
  <c r="U231" i="35" s="1"/>
  <c r="B231" i="52"/>
  <c r="E231" i="52" s="1"/>
  <c r="B258" i="35"/>
  <c r="E258" i="35" s="1"/>
  <c r="B258" i="52"/>
  <c r="E258" i="52" s="1"/>
  <c r="B158" i="35"/>
  <c r="U158" i="35" s="1"/>
  <c r="B158" i="52"/>
  <c r="E158" i="52" s="1"/>
  <c r="B202" i="35"/>
  <c r="E202" i="35" s="1"/>
  <c r="B202" i="52"/>
  <c r="E202" i="52" s="1"/>
  <c r="B149" i="35"/>
  <c r="U149" i="35" s="1"/>
  <c r="B149" i="52"/>
  <c r="E149" i="52" s="1"/>
  <c r="B90" i="56"/>
  <c r="U90" i="56" s="1"/>
  <c r="B145" i="35"/>
  <c r="E145" i="35" s="1"/>
  <c r="B145" i="52"/>
  <c r="E145" i="52" s="1"/>
  <c r="B133" i="34"/>
  <c r="E133" i="34" s="1"/>
  <c r="T133" i="34" s="1"/>
  <c r="B132" i="35"/>
  <c r="U132" i="35" s="1"/>
  <c r="B132" i="52"/>
  <c r="E132" i="52" s="1"/>
  <c r="B257" i="34"/>
  <c r="E257" i="34" s="1"/>
  <c r="T257" i="34" s="1"/>
  <c r="Y140" i="35"/>
  <c r="Y226" i="35"/>
  <c r="Y210" i="35"/>
  <c r="E200" i="35"/>
  <c r="Y200" i="35"/>
  <c r="Y127" i="35"/>
  <c r="Y240" i="35"/>
  <c r="Y161" i="35"/>
  <c r="Y148" i="35"/>
  <c r="Y26" i="58"/>
  <c r="E26" i="58"/>
  <c r="Y47" i="58"/>
  <c r="Y58" i="58"/>
  <c r="Y40" i="58"/>
  <c r="E127" i="58"/>
  <c r="Y127" i="58"/>
  <c r="Y121" i="58"/>
  <c r="Y15" i="58"/>
  <c r="Y122" i="58"/>
  <c r="E126" i="58"/>
  <c r="Y126" i="58"/>
  <c r="Y28" i="58"/>
  <c r="E110" i="58"/>
  <c r="Y125" i="58"/>
  <c r="E117" i="58"/>
  <c r="Y91" i="58"/>
  <c r="Y23" i="58"/>
  <c r="Y44" i="58"/>
  <c r="Y107" i="58"/>
  <c r="Y60" i="58"/>
  <c r="Y71" i="58"/>
  <c r="E118" i="58"/>
  <c r="Y87" i="58"/>
  <c r="Y66" i="58"/>
  <c r="Y55" i="58"/>
  <c r="Y33" i="58"/>
  <c r="E116" i="58"/>
  <c r="Y116" i="58"/>
  <c r="E53" i="58"/>
  <c r="Y53" i="58"/>
  <c r="Y133" i="58"/>
  <c r="Y112" i="58"/>
  <c r="Y130" i="58"/>
  <c r="Y10" i="58"/>
  <c r="Y77" i="58"/>
  <c r="Y81" i="58"/>
  <c r="Y38" i="58"/>
  <c r="E38" i="58"/>
  <c r="Y115" i="58"/>
  <c r="E76" i="58"/>
  <c r="Y76" i="58"/>
  <c r="Y69" i="58"/>
  <c r="E69" i="58"/>
  <c r="Y31" i="58"/>
  <c r="Y94" i="58"/>
  <c r="Y13" i="58"/>
  <c r="Y97" i="58"/>
  <c r="E97" i="58"/>
  <c r="E19" i="58"/>
  <c r="Y92" i="56"/>
  <c r="Y95" i="56"/>
  <c r="Y50" i="56"/>
  <c r="Y40" i="56"/>
  <c r="Y69" i="56"/>
  <c r="Y10" i="56"/>
  <c r="Y14" i="56"/>
  <c r="Y21" i="56"/>
  <c r="Y54" i="56"/>
  <c r="Y103" i="56"/>
  <c r="Y76" i="56"/>
  <c r="Y88" i="56"/>
  <c r="Y99" i="56"/>
  <c r="Y44" i="56"/>
  <c r="Y63" i="56"/>
  <c r="Y36" i="56"/>
  <c r="E104" i="52"/>
  <c r="E105" i="34"/>
  <c r="T105" i="34" s="1"/>
  <c r="E110" i="34"/>
  <c r="T110" i="34" s="1"/>
  <c r="E61" i="56"/>
  <c r="Y61" i="56"/>
  <c r="E29" i="56"/>
  <c r="Y29" i="56"/>
  <c r="Y111" i="56"/>
  <c r="E111" i="56"/>
  <c r="E63" i="34"/>
  <c r="T63" i="34" s="1"/>
  <c r="Y121" i="35"/>
  <c r="Y93" i="35"/>
  <c r="Y97" i="35"/>
  <c r="Y76" i="35"/>
  <c r="Y66" i="35"/>
  <c r="Y85" i="35"/>
  <c r="Y58" i="35"/>
  <c r="Y34" i="35"/>
  <c r="Y80" i="35"/>
  <c r="Y43" i="35"/>
  <c r="E87" i="35"/>
  <c r="Y55" i="35"/>
  <c r="E55" i="35"/>
  <c r="Y89" i="35"/>
  <c r="Y112" i="35"/>
  <c r="Y38" i="35"/>
  <c r="Y62" i="35"/>
  <c r="E62" i="35"/>
  <c r="E27" i="35"/>
  <c r="Y21" i="35"/>
  <c r="Y49" i="35"/>
  <c r="Y25" i="35"/>
  <c r="Y11" i="35"/>
  <c r="Y102" i="35"/>
  <c r="E102" i="35"/>
  <c r="E104" i="35"/>
  <c r="Y104" i="35"/>
  <c r="E46" i="35"/>
  <c r="E125" i="35"/>
  <c r="Y125" i="35"/>
  <c r="E83" i="57"/>
  <c r="E82" i="57"/>
  <c r="E50" i="57"/>
  <c r="E84" i="57"/>
  <c r="E14" i="57"/>
  <c r="E93" i="57"/>
  <c r="E76" i="57"/>
  <c r="E46" i="52"/>
  <c r="E87" i="52"/>
  <c r="E62" i="52"/>
  <c r="E27" i="52"/>
  <c r="E59" i="52"/>
  <c r="E291" i="34"/>
  <c r="T291" i="34" s="1"/>
  <c r="E268" i="34"/>
  <c r="T268" i="34" s="1"/>
  <c r="E28" i="34"/>
  <c r="T28" i="34" s="1"/>
  <c r="E88" i="34"/>
  <c r="T88" i="34" s="1"/>
  <c r="E335" i="34"/>
  <c r="T335" i="34" s="1"/>
  <c r="E109" i="34"/>
  <c r="T109" i="34" s="1"/>
  <c r="E327" i="34"/>
  <c r="T327" i="34" s="1"/>
  <c r="E35" i="34"/>
  <c r="T35" i="34" s="1"/>
  <c r="B124" i="58"/>
  <c r="U124" i="58" s="1"/>
  <c r="B90" i="57"/>
  <c r="E90" i="57" s="1"/>
  <c r="B324" i="34"/>
  <c r="E324" i="34" s="1"/>
  <c r="T324" i="34" s="1"/>
  <c r="B109" i="52"/>
  <c r="E109" i="52" s="1"/>
  <c r="B23" i="52"/>
  <c r="E23" i="52" s="1"/>
  <c r="B160" i="34"/>
  <c r="E160" i="34" s="1"/>
  <c r="T160" i="34" s="1"/>
  <c r="B37" i="58"/>
  <c r="U37" i="58" s="1"/>
  <c r="B27" i="57"/>
  <c r="E27" i="57" s="1"/>
  <c r="B63" i="58"/>
  <c r="U63" i="58" s="1"/>
  <c r="B43" i="57"/>
  <c r="E43" i="57" s="1"/>
  <c r="B270" i="34"/>
  <c r="E270" i="34" s="1"/>
  <c r="T270" i="34" s="1"/>
  <c r="B40" i="58"/>
  <c r="E40" i="58" s="1"/>
  <c r="B294" i="34"/>
  <c r="E294" i="34" s="1"/>
  <c r="T294" i="34" s="1"/>
  <c r="B79" i="58"/>
  <c r="U79" i="58" s="1"/>
  <c r="B53" i="57"/>
  <c r="E53" i="57" s="1"/>
  <c r="B301" i="34"/>
  <c r="E301" i="34" s="1"/>
  <c r="T301" i="34" s="1"/>
  <c r="B86" i="58"/>
  <c r="U86" i="58" s="1"/>
  <c r="B60" i="57"/>
  <c r="E60" i="57" s="1"/>
  <c r="B281" i="34"/>
  <c r="E281" i="34" s="1"/>
  <c r="T281" i="34" s="1"/>
  <c r="B50" i="58"/>
  <c r="U50" i="58" s="1"/>
  <c r="B35" i="57"/>
  <c r="E35" i="57" s="1"/>
  <c r="B106" i="58"/>
  <c r="U106" i="58" s="1"/>
  <c r="B72" i="57"/>
  <c r="E72" i="57" s="1"/>
  <c r="B285" i="34"/>
  <c r="E285" i="34" s="1"/>
  <c r="T285" i="34" s="1"/>
  <c r="B54" i="58"/>
  <c r="U54" i="58" s="1"/>
  <c r="B119" i="58"/>
  <c r="U119" i="58" s="1"/>
  <c r="B85" i="57"/>
  <c r="E85" i="57" s="1"/>
  <c r="B330" i="34"/>
  <c r="E330" i="34" s="1"/>
  <c r="T330" i="34" s="1"/>
  <c r="B130" i="58"/>
  <c r="E130" i="58" s="1"/>
  <c r="B96" i="57"/>
  <c r="E96" i="57" s="1"/>
  <c r="B30" i="58"/>
  <c r="U30" i="58" s="1"/>
  <c r="B261" i="34"/>
  <c r="E261" i="34" s="1"/>
  <c r="T261" i="34" s="1"/>
  <c r="B23" i="58"/>
  <c r="E23" i="58" s="1"/>
  <c r="B18" i="57"/>
  <c r="E18" i="57" s="1"/>
  <c r="B265" i="34"/>
  <c r="E265" i="34" s="1"/>
  <c r="T265" i="34" s="1"/>
  <c r="B27" i="58"/>
  <c r="U27" i="58" s="1"/>
  <c r="B328" i="34"/>
  <c r="E328" i="34" s="1"/>
  <c r="T328" i="34" s="1"/>
  <c r="B128" i="58"/>
  <c r="U128" i="58" s="1"/>
  <c r="B94" i="57"/>
  <c r="E94" i="57" s="1"/>
  <c r="B262" i="34"/>
  <c r="E262" i="34" s="1"/>
  <c r="T262" i="34" s="1"/>
  <c r="B24" i="58"/>
  <c r="U24" i="58" s="1"/>
  <c r="B19" i="57"/>
  <c r="E19" i="57" s="1"/>
  <c r="B59" i="58"/>
  <c r="U59" i="58" s="1"/>
  <c r="B39" i="57"/>
  <c r="E39" i="57" s="1"/>
  <c r="B113" i="58"/>
  <c r="U113" i="58" s="1"/>
  <c r="B79" i="57"/>
  <c r="E79" i="57" s="1"/>
  <c r="B114" i="58"/>
  <c r="U114" i="58" s="1"/>
  <c r="B80" i="57"/>
  <c r="E80" i="57" s="1"/>
  <c r="B115" i="58"/>
  <c r="E115" i="58" s="1"/>
  <c r="B81" i="57"/>
  <c r="E81" i="57" s="1"/>
  <c r="B246" i="34"/>
  <c r="E246" i="34" s="1"/>
  <c r="T246" i="34" s="1"/>
  <c r="B8" i="58"/>
  <c r="B8" i="57"/>
  <c r="B264" i="34"/>
  <c r="E264" i="34" s="1"/>
  <c r="T264" i="34" s="1"/>
  <c r="B26" i="58"/>
  <c r="L26" i="58" s="1"/>
  <c r="B21" i="57"/>
  <c r="B305" i="34"/>
  <c r="E305" i="34" s="1"/>
  <c r="T305" i="34" s="1"/>
  <c r="B90" i="58"/>
  <c r="U90" i="58" s="1"/>
  <c r="B64" i="57"/>
  <c r="E64" i="57" s="1"/>
  <c r="B286" i="34"/>
  <c r="E286" i="34" s="1"/>
  <c r="T286" i="34" s="1"/>
  <c r="B55" i="58"/>
  <c r="E55" i="58" s="1"/>
  <c r="B363" i="34"/>
  <c r="E363" i="34" s="1"/>
  <c r="T363" i="34" s="1"/>
  <c r="B64" i="58"/>
  <c r="U64" i="58" s="1"/>
  <c r="B44" i="57"/>
  <c r="E44" i="57" s="1"/>
  <c r="B354" i="34"/>
  <c r="E354" i="34" s="1"/>
  <c r="T354" i="34" s="1"/>
  <c r="B343" i="34"/>
  <c r="E343" i="34" s="1"/>
  <c r="T343" i="34" s="1"/>
  <c r="B338" i="34"/>
  <c r="E338" i="34" s="1"/>
  <c r="T338" i="34" s="1"/>
  <c r="B346" i="34"/>
  <c r="E346" i="34" s="1"/>
  <c r="T346" i="34" s="1"/>
  <c r="B334" i="34"/>
  <c r="E334" i="34" s="1"/>
  <c r="T334" i="34" s="1"/>
  <c r="B134" i="58"/>
  <c r="U134" i="58" s="1"/>
  <c r="B100" i="57"/>
  <c r="E100" i="57" s="1"/>
  <c r="B70" i="58"/>
  <c r="U70" i="58" s="1"/>
  <c r="B35" i="58"/>
  <c r="U35" i="58" s="1"/>
  <c r="B25" i="57"/>
  <c r="E25" i="57" s="1"/>
  <c r="B315" i="34"/>
  <c r="E315" i="34" s="1"/>
  <c r="T315" i="34" s="1"/>
  <c r="B100" i="58"/>
  <c r="U100" i="58" s="1"/>
  <c r="B269" i="34"/>
  <c r="E269" i="34" s="1"/>
  <c r="T269" i="34" s="1"/>
  <c r="B39" i="58"/>
  <c r="U39" i="58" s="1"/>
  <c r="B263" i="34"/>
  <c r="E263" i="34" s="1"/>
  <c r="T263" i="34" s="1"/>
  <c r="B25" i="58"/>
  <c r="U25" i="58" s="1"/>
  <c r="B20" i="57"/>
  <c r="E20" i="57" s="1"/>
  <c r="B278" i="34"/>
  <c r="E278" i="34" s="1"/>
  <c r="T278" i="34" s="1"/>
  <c r="B47" i="58"/>
  <c r="E47" i="58" s="1"/>
  <c r="B32" i="57"/>
  <c r="E32" i="57" s="1"/>
  <c r="B276" i="34"/>
  <c r="E276" i="34" s="1"/>
  <c r="T276" i="34" s="1"/>
  <c r="B46" i="58"/>
  <c r="U46" i="58" s="1"/>
  <c r="B31" i="57"/>
  <c r="E31" i="57" s="1"/>
  <c r="B272" i="34"/>
  <c r="E272" i="34" s="1"/>
  <c r="T272" i="34" s="1"/>
  <c r="B42" i="58"/>
  <c r="U42" i="58" s="1"/>
  <c r="B345" i="34"/>
  <c r="E345" i="34" s="1"/>
  <c r="T345" i="34" s="1"/>
  <c r="B355" i="34"/>
  <c r="E355" i="34" s="1"/>
  <c r="T355" i="34" s="1"/>
  <c r="B353" i="34"/>
  <c r="E353" i="34" s="1"/>
  <c r="T353" i="34" s="1"/>
  <c r="B311" i="34"/>
  <c r="E311" i="34" s="1"/>
  <c r="T311" i="34" s="1"/>
  <c r="B96" i="58"/>
  <c r="U96" i="58" s="1"/>
  <c r="B70" i="57"/>
  <c r="E70" i="57" s="1"/>
  <c r="B9" i="56"/>
  <c r="U9" i="56" s="1"/>
  <c r="B33" i="58"/>
  <c r="E33" i="58" s="1"/>
  <c r="B23" i="57"/>
  <c r="E23" i="57" s="1"/>
  <c r="B260" i="34"/>
  <c r="E260" i="34" s="1"/>
  <c r="T260" i="34" s="1"/>
  <c r="B17" i="57"/>
  <c r="E17" i="57" s="1"/>
  <c r="B22" i="58"/>
  <c r="U22" i="58" s="1"/>
  <c r="B314" i="34"/>
  <c r="E314" i="34" s="1"/>
  <c r="T314" i="34" s="1"/>
  <c r="B99" i="58"/>
  <c r="E99" i="58" s="1"/>
  <c r="B71" i="58"/>
  <c r="E71" i="58" s="1"/>
  <c r="B308" i="34"/>
  <c r="E308" i="34" s="1"/>
  <c r="T308" i="34" s="1"/>
  <c r="B93" i="58"/>
  <c r="U93" i="58" s="1"/>
  <c r="B67" i="57"/>
  <c r="E67" i="57" s="1"/>
  <c r="B317" i="34"/>
  <c r="E317" i="34" s="1"/>
  <c r="T317" i="34" s="1"/>
  <c r="B102" i="58"/>
  <c r="U102" i="58" s="1"/>
  <c r="B58" i="58"/>
  <c r="E58" i="58" s="1"/>
  <c r="B255" i="34"/>
  <c r="E255" i="34" s="1"/>
  <c r="T255" i="34" s="1"/>
  <c r="B17" i="58"/>
  <c r="U17" i="58" s="1"/>
  <c r="B12" i="57"/>
  <c r="E12" i="57" s="1"/>
  <c r="B256" i="34"/>
  <c r="E256" i="34" s="1"/>
  <c r="T256" i="34" s="1"/>
  <c r="B18" i="58"/>
  <c r="U18" i="58" s="1"/>
  <c r="B13" i="57"/>
  <c r="E13" i="57" s="1"/>
  <c r="B306" i="34"/>
  <c r="E306" i="34" s="1"/>
  <c r="T306" i="34" s="1"/>
  <c r="B91" i="58"/>
  <c r="E91" i="58" s="1"/>
  <c r="B65" i="57"/>
  <c r="E65" i="57" s="1"/>
  <c r="B361" i="34"/>
  <c r="E361" i="34" s="1"/>
  <c r="T361" i="34" s="1"/>
  <c r="B68" i="58"/>
  <c r="U68" i="58" s="1"/>
  <c r="B48" i="57"/>
  <c r="E48" i="57" s="1"/>
  <c r="B282" i="34"/>
  <c r="E282" i="34" s="1"/>
  <c r="T282" i="34" s="1"/>
  <c r="B51" i="58"/>
  <c r="U51" i="58" s="1"/>
  <c r="B36" i="57"/>
  <c r="E36" i="57" s="1"/>
  <c r="B288" i="34"/>
  <c r="B57" i="58"/>
  <c r="U57" i="58" s="1"/>
  <c r="B279" i="34"/>
  <c r="E279" i="34" s="1"/>
  <c r="T279" i="34" s="1"/>
  <c r="B48" i="58"/>
  <c r="U48" i="58" s="1"/>
  <c r="B33" i="57"/>
  <c r="E33" i="57" s="1"/>
  <c r="B72" i="58"/>
  <c r="U72" i="58" s="1"/>
  <c r="B348" i="34"/>
  <c r="E348" i="34" s="1"/>
  <c r="T348" i="34" s="1"/>
  <c r="B336" i="34"/>
  <c r="E336" i="34" s="1"/>
  <c r="T336" i="34" s="1"/>
  <c r="B307" i="34"/>
  <c r="E307" i="34" s="1"/>
  <c r="T307" i="34" s="1"/>
  <c r="B92" i="58"/>
  <c r="U92" i="58" s="1"/>
  <c r="B66" i="57"/>
  <c r="E66" i="57" s="1"/>
  <c r="B347" i="34"/>
  <c r="E347" i="34" s="1"/>
  <c r="T347" i="34" s="1"/>
  <c r="B351" i="34"/>
  <c r="E351" i="34" s="1"/>
  <c r="T351" i="34" s="1"/>
  <c r="B352" i="34"/>
  <c r="E352" i="34" s="1"/>
  <c r="T352" i="34" s="1"/>
  <c r="B277" i="34"/>
  <c r="E277" i="34" s="1"/>
  <c r="T277" i="34" s="1"/>
  <c r="B303" i="34"/>
  <c r="E303" i="34" s="1"/>
  <c r="T303" i="34" s="1"/>
  <c r="B88" i="58"/>
  <c r="U88" i="58" s="1"/>
  <c r="B62" i="57"/>
  <c r="E62" i="57" s="1"/>
  <c r="B339" i="34"/>
  <c r="E339" i="34" s="1"/>
  <c r="T339" i="34" s="1"/>
  <c r="B332" i="34"/>
  <c r="E332" i="34" s="1"/>
  <c r="T332" i="34" s="1"/>
  <c r="B132" i="58"/>
  <c r="U132" i="58" s="1"/>
  <c r="B98" i="57"/>
  <c r="E98" i="57" s="1"/>
  <c r="B304" i="34"/>
  <c r="E304" i="34" s="1"/>
  <c r="T304" i="34" s="1"/>
  <c r="B89" i="58"/>
  <c r="U89" i="58" s="1"/>
  <c r="B63" i="57"/>
  <c r="E63" i="57" s="1"/>
  <c r="B300" i="34"/>
  <c r="E300" i="34" s="1"/>
  <c r="T300" i="34" s="1"/>
  <c r="B85" i="58"/>
  <c r="U85" i="58" s="1"/>
  <c r="B59" i="57"/>
  <c r="E59" i="57" s="1"/>
  <c r="B73" i="58"/>
  <c r="U73" i="58" s="1"/>
  <c r="B312" i="34"/>
  <c r="E312" i="34" s="1"/>
  <c r="T312" i="34" s="1"/>
  <c r="B97" i="58"/>
  <c r="L97" i="58" s="1"/>
  <c r="Z97" i="58" s="1"/>
  <c r="B71" i="57"/>
  <c r="B296" i="34"/>
  <c r="E296" i="34" s="1"/>
  <c r="T296" i="34" s="1"/>
  <c r="B81" i="58"/>
  <c r="E81" i="58" s="1"/>
  <c r="B55" i="57"/>
  <c r="E55" i="57" s="1"/>
  <c r="B298" i="34"/>
  <c r="E298" i="34" s="1"/>
  <c r="T298" i="34" s="1"/>
  <c r="B83" i="58"/>
  <c r="U83" i="58" s="1"/>
  <c r="B57" i="57"/>
  <c r="E57" i="57" s="1"/>
  <c r="B250" i="34"/>
  <c r="E250" i="34" s="1"/>
  <c r="T250" i="34" s="1"/>
  <c r="B12" i="58"/>
  <c r="U12" i="58" s="1"/>
  <c r="B107" i="58"/>
  <c r="E107" i="58" s="1"/>
  <c r="B73" i="57"/>
  <c r="E73" i="57" s="1"/>
  <c r="B283" i="34"/>
  <c r="E283" i="34" s="1"/>
  <c r="T283" i="34" s="1"/>
  <c r="B52" i="58"/>
  <c r="U52" i="58" s="1"/>
  <c r="B37" i="57"/>
  <c r="E37" i="57" s="1"/>
  <c r="B295" i="34"/>
  <c r="E295" i="34" s="1"/>
  <c r="T295" i="34" s="1"/>
  <c r="B80" i="58"/>
  <c r="U80" i="58" s="1"/>
  <c r="B54" i="57"/>
  <c r="E54" i="57" s="1"/>
  <c r="B274" i="34"/>
  <c r="E274" i="34" s="1"/>
  <c r="T274" i="34" s="1"/>
  <c r="B44" i="58"/>
  <c r="E44" i="58" s="1"/>
  <c r="B29" i="57"/>
  <c r="E29" i="57" s="1"/>
  <c r="B249" i="34"/>
  <c r="E249" i="34" s="1"/>
  <c r="T249" i="34" s="1"/>
  <c r="B11" i="58"/>
  <c r="U11" i="58" s="1"/>
  <c r="B350" i="34"/>
  <c r="E350" i="34" s="1"/>
  <c r="T350" i="34" s="1"/>
  <c r="B248" i="34"/>
  <c r="E248" i="34" s="1"/>
  <c r="T248" i="34" s="1"/>
  <c r="B10" i="58"/>
  <c r="E10" i="58" s="1"/>
  <c r="B253" i="34"/>
  <c r="E253" i="34" s="1"/>
  <c r="T253" i="34" s="1"/>
  <c r="B15" i="58"/>
  <c r="E15" i="58" s="1"/>
  <c r="B10" i="57"/>
  <c r="E10" i="57" s="1"/>
  <c r="B316" i="34"/>
  <c r="E316" i="34" s="1"/>
  <c r="T316" i="34" s="1"/>
  <c r="B101" i="58"/>
  <c r="U101" i="58" s="1"/>
  <c r="B67" i="58"/>
  <c r="U67" i="58" s="1"/>
  <c r="B47" i="57"/>
  <c r="E47" i="57" s="1"/>
  <c r="B32" i="58"/>
  <c r="U32" i="58" s="1"/>
  <c r="B22" i="57"/>
  <c r="E22" i="57" s="1"/>
  <c r="B322" i="34"/>
  <c r="E322" i="34" s="1"/>
  <c r="T322" i="34" s="1"/>
  <c r="B122" i="58"/>
  <c r="E122" i="58" s="1"/>
  <c r="B88" i="57"/>
  <c r="E88" i="57" s="1"/>
  <c r="B331" i="34"/>
  <c r="E331" i="34" s="1"/>
  <c r="T331" i="34" s="1"/>
  <c r="B131" i="58"/>
  <c r="U131" i="58" s="1"/>
  <c r="B97" i="57"/>
  <c r="E97" i="57" s="1"/>
  <c r="B292" i="34"/>
  <c r="E292" i="34" s="1"/>
  <c r="T292" i="34" s="1"/>
  <c r="B77" i="58"/>
  <c r="E77" i="58" s="1"/>
  <c r="B51" i="57"/>
  <c r="E51" i="57" s="1"/>
  <c r="B284" i="34"/>
  <c r="E284" i="34" s="1"/>
  <c r="T284" i="34" s="1"/>
  <c r="B53" i="58"/>
  <c r="L53" i="58" s="1"/>
  <c r="B38" i="57"/>
  <c r="B290" i="34"/>
  <c r="E290" i="34" s="1"/>
  <c r="T290" i="34" s="1"/>
  <c r="B75" i="58"/>
  <c r="U75" i="58" s="1"/>
  <c r="B356" i="34"/>
  <c r="E356" i="34" s="1"/>
  <c r="T356" i="34" s="1"/>
  <c r="B359" i="34"/>
  <c r="E359" i="34" s="1"/>
  <c r="T359" i="34" s="1"/>
  <c r="B61" i="58"/>
  <c r="U61" i="58" s="1"/>
  <c r="B41" i="57"/>
  <c r="E41" i="57" s="1"/>
  <c r="B341" i="34"/>
  <c r="E341" i="34" s="1"/>
  <c r="T341" i="34" s="1"/>
  <c r="B337" i="34"/>
  <c r="E337" i="34" s="1"/>
  <c r="T337" i="34" s="1"/>
  <c r="B289" i="34"/>
  <c r="E289" i="34" s="1"/>
  <c r="T289" i="34" s="1"/>
  <c r="B74" i="58"/>
  <c r="U74" i="58" s="1"/>
  <c r="B342" i="34"/>
  <c r="E342" i="34" s="1"/>
  <c r="T342" i="34" s="1"/>
  <c r="B321" i="34"/>
  <c r="E321" i="34" s="1"/>
  <c r="T321" i="34" s="1"/>
  <c r="B121" i="58"/>
  <c r="E121" i="58" s="1"/>
  <c r="B87" i="57"/>
  <c r="E87" i="57" s="1"/>
  <c r="B60" i="58"/>
  <c r="E60" i="58" s="1"/>
  <c r="B40" i="57"/>
  <c r="E40" i="57" s="1"/>
  <c r="B258" i="34"/>
  <c r="E258" i="34" s="1"/>
  <c r="T258" i="34" s="1"/>
  <c r="B20" i="58"/>
  <c r="U20" i="58" s="1"/>
  <c r="B15" i="57"/>
  <c r="E15" i="57" s="1"/>
  <c r="B271" i="34"/>
  <c r="E271" i="34" s="1"/>
  <c r="T271" i="34" s="1"/>
  <c r="B41" i="58"/>
  <c r="U41" i="58" s="1"/>
  <c r="B267" i="34"/>
  <c r="B29" i="58"/>
  <c r="U29" i="58" s="1"/>
  <c r="B273" i="34"/>
  <c r="E273" i="34" s="1"/>
  <c r="T273" i="34" s="1"/>
  <c r="B43" i="58"/>
  <c r="U43" i="58" s="1"/>
  <c r="B36" i="58"/>
  <c r="U36" i="58" s="1"/>
  <c r="B26" i="57"/>
  <c r="E26" i="57" s="1"/>
  <c r="B297" i="34"/>
  <c r="E297" i="34" s="1"/>
  <c r="T297" i="34" s="1"/>
  <c r="B82" i="58"/>
  <c r="U82" i="58" s="1"/>
  <c r="B56" i="57"/>
  <c r="E56" i="57" s="1"/>
  <c r="B320" i="34"/>
  <c r="B105" i="58"/>
  <c r="U105" i="58" s="1"/>
  <c r="B259" i="34"/>
  <c r="E259" i="34" s="1"/>
  <c r="T259" i="34" s="1"/>
  <c r="B21" i="58"/>
  <c r="U21" i="58" s="1"/>
  <c r="B16" i="57"/>
  <c r="E16" i="57" s="1"/>
  <c r="B34" i="58"/>
  <c r="U34" i="58" s="1"/>
  <c r="B24" i="57"/>
  <c r="E24" i="57" s="1"/>
  <c r="B293" i="34"/>
  <c r="E293" i="34" s="1"/>
  <c r="T293" i="34" s="1"/>
  <c r="B78" i="58"/>
  <c r="U78" i="58" s="1"/>
  <c r="B52" i="57"/>
  <c r="E52" i="57" s="1"/>
  <c r="B280" i="34"/>
  <c r="E280" i="34" s="1"/>
  <c r="T280" i="34" s="1"/>
  <c r="B49" i="58"/>
  <c r="U49" i="58" s="1"/>
  <c r="B34" i="57"/>
  <c r="E34" i="57" s="1"/>
  <c r="B362" i="34"/>
  <c r="E362" i="34" s="1"/>
  <c r="T362" i="34" s="1"/>
  <c r="B252" i="34"/>
  <c r="E252" i="34" s="1"/>
  <c r="T252" i="34" s="1"/>
  <c r="B14" i="58"/>
  <c r="U14" i="58" s="1"/>
  <c r="B9" i="57"/>
  <c r="E9" i="57" s="1"/>
  <c r="B120" i="58"/>
  <c r="U120" i="58" s="1"/>
  <c r="B86" i="57"/>
  <c r="E86" i="57" s="1"/>
  <c r="B357" i="34"/>
  <c r="E357" i="34" s="1"/>
  <c r="T357" i="34" s="1"/>
  <c r="B65" i="58"/>
  <c r="U65" i="58" s="1"/>
  <c r="B45" i="57"/>
  <c r="E45" i="57" s="1"/>
  <c r="B333" i="34"/>
  <c r="E333" i="34" s="1"/>
  <c r="T333" i="34" s="1"/>
  <c r="B133" i="58"/>
  <c r="E133" i="58" s="1"/>
  <c r="B99" i="57"/>
  <c r="E99" i="57" s="1"/>
  <c r="B344" i="34"/>
  <c r="E344" i="34" s="1"/>
  <c r="T344" i="34" s="1"/>
  <c r="B109" i="58"/>
  <c r="U109" i="58" s="1"/>
  <c r="B75" i="57"/>
  <c r="E75" i="57" s="1"/>
  <c r="B299" i="34"/>
  <c r="E299" i="34" s="1"/>
  <c r="T299" i="34" s="1"/>
  <c r="B84" i="58"/>
  <c r="U84" i="58" s="1"/>
  <c r="B58" i="57"/>
  <c r="E58" i="57" s="1"/>
  <c r="B66" i="58"/>
  <c r="E66" i="58" s="1"/>
  <c r="B46" i="57"/>
  <c r="E46" i="57" s="1"/>
  <c r="B69" i="58"/>
  <c r="L69" i="58" s="1"/>
  <c r="B49" i="57"/>
  <c r="B275" i="34"/>
  <c r="E275" i="34" s="1"/>
  <c r="T275" i="34" s="1"/>
  <c r="B45" i="58"/>
  <c r="U45" i="58" s="1"/>
  <c r="B30" i="57"/>
  <c r="E30" i="57" s="1"/>
  <c r="B310" i="34"/>
  <c r="E310" i="34" s="1"/>
  <c r="T310" i="34" s="1"/>
  <c r="B95" i="58"/>
  <c r="U95" i="58" s="1"/>
  <c r="B69" i="57"/>
  <c r="E69" i="57" s="1"/>
  <c r="B266" i="34"/>
  <c r="E266" i="34" s="1"/>
  <c r="B28" i="58"/>
  <c r="E28" i="58" s="1"/>
  <c r="B325" i="34"/>
  <c r="E325" i="34" s="1"/>
  <c r="T325" i="34" s="1"/>
  <c r="B125" i="58"/>
  <c r="E125" i="58" s="1"/>
  <c r="B91" i="57"/>
  <c r="E91" i="57" s="1"/>
  <c r="B247" i="34"/>
  <c r="E247" i="34" s="1"/>
  <c r="T247" i="34" s="1"/>
  <c r="B9" i="58"/>
  <c r="U9" i="58" s="1"/>
  <c r="B251" i="34"/>
  <c r="E251" i="34" s="1"/>
  <c r="T251" i="34" s="1"/>
  <c r="B13" i="58"/>
  <c r="E13" i="58" s="1"/>
  <c r="B323" i="34"/>
  <c r="E323" i="34" s="1"/>
  <c r="T323" i="34" s="1"/>
  <c r="B123" i="58"/>
  <c r="U123" i="58" s="1"/>
  <c r="B89" i="57"/>
  <c r="E89" i="57" s="1"/>
  <c r="B313" i="34"/>
  <c r="E313" i="34" s="1"/>
  <c r="T313" i="34" s="1"/>
  <c r="B98" i="58"/>
  <c r="U98" i="58" s="1"/>
  <c r="B302" i="34"/>
  <c r="E302" i="34" s="1"/>
  <c r="T302" i="34" s="1"/>
  <c r="B87" i="58"/>
  <c r="E87" i="58" s="1"/>
  <c r="B61" i="57"/>
  <c r="E61" i="57" s="1"/>
  <c r="B254" i="34"/>
  <c r="E254" i="34" s="1"/>
  <c r="T254" i="34" s="1"/>
  <c r="B16" i="58"/>
  <c r="U16" i="58" s="1"/>
  <c r="B11" i="57"/>
  <c r="E11" i="57" s="1"/>
  <c r="B309" i="34"/>
  <c r="E309" i="34" s="1"/>
  <c r="T309" i="34" s="1"/>
  <c r="B94" i="58"/>
  <c r="E94" i="58" s="1"/>
  <c r="B68" i="57"/>
  <c r="E68" i="57" s="1"/>
  <c r="B287" i="34"/>
  <c r="E287" i="34" s="1"/>
  <c r="T287" i="34" s="1"/>
  <c r="B56" i="58"/>
  <c r="U56" i="58" s="1"/>
  <c r="B111" i="58"/>
  <c r="U111" i="58" s="1"/>
  <c r="B77" i="57"/>
  <c r="E77" i="57" s="1"/>
  <c r="B319" i="34"/>
  <c r="E319" i="34" s="1"/>
  <c r="T319" i="34" s="1"/>
  <c r="B104" i="58"/>
  <c r="U104" i="58" s="1"/>
  <c r="B112" i="58"/>
  <c r="E112" i="58" s="1"/>
  <c r="B78" i="57"/>
  <c r="E78" i="57" s="1"/>
  <c r="B62" i="58"/>
  <c r="U62" i="58" s="1"/>
  <c r="B42" i="57"/>
  <c r="E42" i="57" s="1"/>
  <c r="B329" i="34"/>
  <c r="E329" i="34" s="1"/>
  <c r="T329" i="34" s="1"/>
  <c r="B129" i="58"/>
  <c r="U129" i="58" s="1"/>
  <c r="B95" i="57"/>
  <c r="E95" i="57" s="1"/>
  <c r="B340" i="34"/>
  <c r="E340" i="34" s="1"/>
  <c r="T340" i="34" s="1"/>
  <c r="B31" i="58"/>
  <c r="E31" i="58" s="1"/>
  <c r="B349" i="34"/>
  <c r="E349" i="34" s="1"/>
  <c r="T349" i="34" s="1"/>
  <c r="B318" i="34"/>
  <c r="E318" i="34" s="1"/>
  <c r="T318" i="34" s="1"/>
  <c r="B103" i="58"/>
  <c r="U103" i="58" s="1"/>
  <c r="B108" i="58"/>
  <c r="U108" i="58" s="1"/>
  <c r="B74" i="57"/>
  <c r="E74" i="57" s="1"/>
  <c r="B83" i="35"/>
  <c r="U83" i="35" s="1"/>
  <c r="B68" i="56"/>
  <c r="U68" i="56" s="1"/>
  <c r="B64" i="35"/>
  <c r="U64" i="35" s="1"/>
  <c r="B39" i="35"/>
  <c r="U39" i="35" s="1"/>
  <c r="B88" i="56"/>
  <c r="E88" i="56" s="1"/>
  <c r="B72" i="35"/>
  <c r="U72" i="35" s="1"/>
  <c r="B28" i="35"/>
  <c r="U28" i="35" s="1"/>
  <c r="B61" i="35"/>
  <c r="U61" i="35" s="1"/>
  <c r="B61" i="56"/>
  <c r="L61" i="56" s="1"/>
  <c r="B16" i="35"/>
  <c r="U16" i="35" s="1"/>
  <c r="B19" i="56"/>
  <c r="U19" i="56" s="1"/>
  <c r="B89" i="56"/>
  <c r="U89" i="56" s="1"/>
  <c r="B47" i="56"/>
  <c r="U47" i="56" s="1"/>
  <c r="B50" i="56"/>
  <c r="E50" i="56" s="1"/>
  <c r="B111" i="35"/>
  <c r="U111" i="35" s="1"/>
  <c r="B105" i="56"/>
  <c r="U105" i="56" s="1"/>
  <c r="B19" i="35"/>
  <c r="U19" i="35" s="1"/>
  <c r="B22" i="56"/>
  <c r="U22" i="56" s="1"/>
  <c r="B15" i="35"/>
  <c r="U15" i="35" s="1"/>
  <c r="B47" i="35"/>
  <c r="U47" i="35" s="1"/>
  <c r="B34" i="56"/>
  <c r="U34" i="56" s="1"/>
  <c r="B55" i="35"/>
  <c r="L55" i="35" s="1"/>
  <c r="B42" i="56"/>
  <c r="U42" i="56" s="1"/>
  <c r="B80" i="35"/>
  <c r="E80" i="35" s="1"/>
  <c r="B65" i="56"/>
  <c r="U65" i="56" s="1"/>
  <c r="B49" i="35"/>
  <c r="E49" i="35" s="1"/>
  <c r="B36" i="56"/>
  <c r="E36" i="56" s="1"/>
  <c r="B57" i="35"/>
  <c r="U57" i="35" s="1"/>
  <c r="B57" i="56"/>
  <c r="U57" i="56" s="1"/>
  <c r="B30" i="35"/>
  <c r="U30" i="35" s="1"/>
  <c r="B78" i="35"/>
  <c r="U78" i="35" s="1"/>
  <c r="B63" i="56"/>
  <c r="E63" i="56" s="1"/>
  <c r="B125" i="35"/>
  <c r="L125" i="35" s="1"/>
  <c r="B35" i="35"/>
  <c r="U35" i="35" s="1"/>
  <c r="B74" i="35"/>
  <c r="U74" i="35" s="1"/>
  <c r="B40" i="35"/>
  <c r="U40" i="35" s="1"/>
  <c r="B36" i="35"/>
  <c r="U36" i="35" s="1"/>
  <c r="B76" i="35"/>
  <c r="E76" i="35" s="1"/>
  <c r="B63" i="35"/>
  <c r="U63" i="35" s="1"/>
  <c r="B124" i="35"/>
  <c r="U124" i="35" s="1"/>
  <c r="B88" i="35"/>
  <c r="U88" i="35" s="1"/>
  <c r="B73" i="56"/>
  <c r="U73" i="56" s="1"/>
  <c r="B65" i="35"/>
  <c r="U65" i="35" s="1"/>
  <c r="B121" i="35"/>
  <c r="E121" i="35" s="1"/>
  <c r="B93" i="35"/>
  <c r="E93" i="35" s="1"/>
  <c r="B78" i="56"/>
  <c r="U78" i="56" s="1"/>
  <c r="B107" i="35"/>
  <c r="U107" i="35" s="1"/>
  <c r="B101" i="56"/>
  <c r="U101" i="56" s="1"/>
  <c r="B122" i="35"/>
  <c r="U122" i="35" s="1"/>
  <c r="B120" i="35"/>
  <c r="U120" i="35" s="1"/>
  <c r="B38" i="35"/>
  <c r="E38" i="35" s="1"/>
  <c r="B41" i="35"/>
  <c r="U41" i="35" s="1"/>
  <c r="B96" i="56"/>
  <c r="U96" i="56" s="1"/>
  <c r="B10" i="35"/>
  <c r="U10" i="35" s="1"/>
  <c r="B13" i="56"/>
  <c r="U13" i="56" s="1"/>
  <c r="B98" i="35"/>
  <c r="U98" i="35" s="1"/>
  <c r="B69" i="35"/>
  <c r="U69" i="35" s="1"/>
  <c r="B71" i="35"/>
  <c r="E71" i="35" s="1"/>
  <c r="B85" i="35"/>
  <c r="E85" i="35" s="1"/>
  <c r="B108" i="35"/>
  <c r="U108" i="35" s="1"/>
  <c r="B102" i="56"/>
  <c r="U102" i="56" s="1"/>
  <c r="B44" i="56"/>
  <c r="E44" i="56" s="1"/>
  <c r="B77" i="35"/>
  <c r="U77" i="35" s="1"/>
  <c r="B62" i="56"/>
  <c r="U62" i="56" s="1"/>
  <c r="B99" i="35"/>
  <c r="U99" i="35" s="1"/>
  <c r="B84" i="56"/>
  <c r="U84" i="56" s="1"/>
  <c r="B113" i="35"/>
  <c r="U113" i="35" s="1"/>
  <c r="B107" i="56"/>
  <c r="U107" i="56" s="1"/>
  <c r="B106" i="35"/>
  <c r="U106" i="35" s="1"/>
  <c r="B100" i="56"/>
  <c r="U100" i="56" s="1"/>
  <c r="B60" i="35"/>
  <c r="U60" i="35" s="1"/>
  <c r="B60" i="56"/>
  <c r="U60" i="56" s="1"/>
  <c r="B115" i="35"/>
  <c r="U115" i="35" s="1"/>
  <c r="B109" i="56"/>
  <c r="U109" i="56" s="1"/>
  <c r="B90" i="35"/>
  <c r="U90" i="35" s="1"/>
  <c r="B25" i="35"/>
  <c r="E25" i="35" s="1"/>
  <c r="B28" i="56"/>
  <c r="U28" i="56" s="1"/>
  <c r="B96" i="35"/>
  <c r="U96" i="35" s="1"/>
  <c r="B56" i="35"/>
  <c r="U56" i="35" s="1"/>
  <c r="B56" i="56"/>
  <c r="U56" i="56" s="1"/>
  <c r="B43" i="35"/>
  <c r="E43" i="35" s="1"/>
  <c r="B79" i="35"/>
  <c r="U79" i="35" s="1"/>
  <c r="B64" i="56"/>
  <c r="U64" i="56" s="1"/>
  <c r="B48" i="35"/>
  <c r="U48" i="35" s="1"/>
  <c r="B35" i="56"/>
  <c r="U35" i="56" s="1"/>
  <c r="B81" i="35"/>
  <c r="U81" i="35" s="1"/>
  <c r="B66" i="56"/>
  <c r="U66" i="56" s="1"/>
  <c r="B51" i="35"/>
  <c r="U51" i="35" s="1"/>
  <c r="B38" i="56"/>
  <c r="U38" i="56" s="1"/>
  <c r="B17" i="35"/>
  <c r="U17" i="35" s="1"/>
  <c r="B12" i="35"/>
  <c r="U12" i="35" s="1"/>
  <c r="B15" i="56"/>
  <c r="U15" i="56" s="1"/>
  <c r="B32" i="35"/>
  <c r="U32" i="35" s="1"/>
  <c r="B40" i="52"/>
  <c r="E40" i="52" s="1"/>
  <c r="B42" i="35"/>
  <c r="U42" i="35" s="1"/>
  <c r="B109" i="35"/>
  <c r="U109" i="35" s="1"/>
  <c r="B103" i="56"/>
  <c r="E103" i="56" s="1"/>
  <c r="B59" i="35"/>
  <c r="U59" i="35" s="1"/>
  <c r="B59" i="56"/>
  <c r="U59" i="56" s="1"/>
  <c r="B23" i="35"/>
  <c r="U23" i="35" s="1"/>
  <c r="B26" i="56"/>
  <c r="U26" i="56" s="1"/>
  <c r="B18" i="35"/>
  <c r="U18" i="35" s="1"/>
  <c r="B21" i="56"/>
  <c r="E21" i="56" s="1"/>
  <c r="B110" i="35"/>
  <c r="U110" i="35" s="1"/>
  <c r="B104" i="56"/>
  <c r="U104" i="56" s="1"/>
  <c r="B53" i="35"/>
  <c r="U53" i="35" s="1"/>
  <c r="B40" i="56"/>
  <c r="E40" i="56" s="1"/>
  <c r="B49" i="56"/>
  <c r="U49" i="56" s="1"/>
  <c r="B118" i="35"/>
  <c r="U118" i="35" s="1"/>
  <c r="B123" i="35"/>
  <c r="U123" i="35" s="1"/>
  <c r="B101" i="35"/>
  <c r="U101" i="35" s="1"/>
  <c r="B86" i="56"/>
  <c r="U86" i="56" s="1"/>
  <c r="B75" i="35"/>
  <c r="U75" i="35" s="1"/>
  <c r="B86" i="35"/>
  <c r="U86" i="35" s="1"/>
  <c r="B71" i="56"/>
  <c r="U71" i="56" s="1"/>
  <c r="B60" i="34"/>
  <c r="E60" i="34" s="1"/>
  <c r="T60" i="34" s="1"/>
  <c r="B33" i="35"/>
  <c r="U33" i="35" s="1"/>
  <c r="B34" i="35"/>
  <c r="E34" i="35" s="1"/>
  <c r="B103" i="35"/>
  <c r="U103" i="35" s="1"/>
  <c r="B97" i="56"/>
  <c r="U97" i="56" s="1"/>
  <c r="B91" i="35"/>
  <c r="U91" i="35" s="1"/>
  <c r="B76" i="56"/>
  <c r="E76" i="56" s="1"/>
  <c r="B26" i="35"/>
  <c r="U26" i="35" s="1"/>
  <c r="B29" i="56"/>
  <c r="L29" i="56" s="1"/>
  <c r="B95" i="35"/>
  <c r="U95" i="35" s="1"/>
  <c r="B80" i="56"/>
  <c r="U80" i="56" s="1"/>
  <c r="B20" i="35"/>
  <c r="U20" i="35" s="1"/>
  <c r="B23" i="56"/>
  <c r="U23" i="56" s="1"/>
  <c r="B37" i="35"/>
  <c r="U37" i="35" s="1"/>
  <c r="B84" i="35"/>
  <c r="U84" i="35" s="1"/>
  <c r="B69" i="56"/>
  <c r="E69" i="56" s="1"/>
  <c r="B14" i="35"/>
  <c r="U14" i="35" s="1"/>
  <c r="B17" i="56"/>
  <c r="U17" i="56" s="1"/>
  <c r="B94" i="35"/>
  <c r="U94" i="35" s="1"/>
  <c r="B31" i="35"/>
  <c r="U31" i="35" s="1"/>
  <c r="B21" i="35"/>
  <c r="E21" i="35" s="1"/>
  <c r="B24" i="56"/>
  <c r="U24" i="56" s="1"/>
  <c r="B53" i="56"/>
  <c r="U53" i="56" s="1"/>
  <c r="B75" i="34"/>
  <c r="E75" i="34" s="1"/>
  <c r="T75" i="34" s="1"/>
  <c r="B48" i="56"/>
  <c r="U48" i="56" s="1"/>
  <c r="B92" i="35"/>
  <c r="U92" i="35" s="1"/>
  <c r="B116" i="35"/>
  <c r="U116" i="35" s="1"/>
  <c r="B110" i="56"/>
  <c r="U110" i="56" s="1"/>
  <c r="B45" i="35"/>
  <c r="U45" i="35" s="1"/>
  <c r="B91" i="56"/>
  <c r="U91" i="56" s="1"/>
  <c r="B119" i="35"/>
  <c r="U119" i="35" s="1"/>
  <c r="B52" i="56"/>
  <c r="U52" i="56" s="1"/>
  <c r="B55" i="56"/>
  <c r="U55" i="56" s="1"/>
  <c r="B102" i="35"/>
  <c r="L102" i="35" s="1"/>
  <c r="B87" i="56"/>
  <c r="U87" i="56" s="1"/>
  <c r="B117" i="35"/>
  <c r="U117" i="35" s="1"/>
  <c r="B111" i="56"/>
  <c r="L111" i="56" s="1"/>
  <c r="B66" i="35"/>
  <c r="E66" i="35" s="1"/>
  <c r="B10" i="56"/>
  <c r="E10" i="56" s="1"/>
  <c r="B29" i="35"/>
  <c r="U29" i="35" s="1"/>
  <c r="B93" i="56"/>
  <c r="U93" i="56" s="1"/>
  <c r="B67" i="35"/>
  <c r="U67" i="35" s="1"/>
  <c r="B54" i="56"/>
  <c r="E54" i="56" s="1"/>
  <c r="B112" i="35"/>
  <c r="E112" i="35" s="1"/>
  <c r="B106" i="56"/>
  <c r="U106" i="56" s="1"/>
  <c r="B70" i="35"/>
  <c r="U70" i="35" s="1"/>
  <c r="B68" i="35"/>
  <c r="U68" i="35" s="1"/>
  <c r="B89" i="35"/>
  <c r="E89" i="35" s="1"/>
  <c r="B74" i="56"/>
  <c r="U74" i="56" s="1"/>
  <c r="B46" i="56"/>
  <c r="U46" i="56" s="1"/>
  <c r="B44" i="35"/>
  <c r="U44" i="35" s="1"/>
  <c r="B31" i="56"/>
  <c r="U31" i="56" s="1"/>
  <c r="B51" i="56"/>
  <c r="U51" i="56" s="1"/>
  <c r="B95" i="56"/>
  <c r="E95" i="56" s="1"/>
  <c r="B100" i="35"/>
  <c r="U100" i="35" s="1"/>
  <c r="B22" i="35"/>
  <c r="U22" i="35" s="1"/>
  <c r="B25" i="56"/>
  <c r="B54" i="35"/>
  <c r="U54" i="35" s="1"/>
  <c r="B41" i="56"/>
  <c r="U41" i="56" s="1"/>
  <c r="B45" i="56"/>
  <c r="U45" i="56" s="1"/>
  <c r="B97" i="35"/>
  <c r="E97" i="35" s="1"/>
  <c r="B82" i="56"/>
  <c r="U82" i="56" s="1"/>
  <c r="B73" i="35"/>
  <c r="U73" i="35" s="1"/>
  <c r="B105" i="35"/>
  <c r="U105" i="35" s="1"/>
  <c r="B99" i="56"/>
  <c r="E99" i="56" s="1"/>
  <c r="B114" i="35"/>
  <c r="U114" i="35" s="1"/>
  <c r="B108" i="56"/>
  <c r="U108" i="56" s="1"/>
  <c r="B13" i="35"/>
  <c r="U13" i="35" s="1"/>
  <c r="B16" i="56"/>
  <c r="U16" i="56" s="1"/>
  <c r="B43" i="56"/>
  <c r="U43" i="56" s="1"/>
  <c r="B9" i="35"/>
  <c r="U9" i="35" s="1"/>
  <c r="B12" i="56"/>
  <c r="U12" i="56" s="1"/>
  <c r="B50" i="35"/>
  <c r="U50" i="35" s="1"/>
  <c r="B37" i="56"/>
  <c r="U37" i="56" s="1"/>
  <c r="B24" i="35"/>
  <c r="U24" i="35" s="1"/>
  <c r="B27" i="56"/>
  <c r="U27" i="56" s="1"/>
  <c r="B58" i="35"/>
  <c r="E58" i="35" s="1"/>
  <c r="B58" i="56"/>
  <c r="U58" i="56" s="1"/>
  <c r="B11" i="35"/>
  <c r="E11" i="35" s="1"/>
  <c r="B14" i="56"/>
  <c r="E14" i="56" s="1"/>
  <c r="B82" i="35"/>
  <c r="U82" i="35" s="1"/>
  <c r="B67" i="56"/>
  <c r="U67" i="56" s="1"/>
  <c r="B52" i="35"/>
  <c r="U52" i="35" s="1"/>
  <c r="B39" i="56"/>
  <c r="U39" i="56" s="1"/>
  <c r="B57" i="52"/>
  <c r="E57" i="52" s="1"/>
  <c r="B58" i="34"/>
  <c r="E58" i="34" s="1"/>
  <c r="T58" i="34" s="1"/>
  <c r="B49" i="52"/>
  <c r="E49" i="52" s="1"/>
  <c r="B172" i="34"/>
  <c r="E172" i="34" s="1"/>
  <c r="T172" i="34" s="1"/>
  <c r="B45" i="55"/>
  <c r="E45" i="55" s="1"/>
  <c r="B9" i="55"/>
  <c r="E9" i="55" s="1"/>
  <c r="Y8" i="35"/>
  <c r="E8" i="35"/>
  <c r="B220" i="34"/>
  <c r="E220" i="34" s="1"/>
  <c r="T220" i="34" s="1"/>
  <c r="B84" i="55"/>
  <c r="E84" i="55" s="1"/>
  <c r="B193" i="34"/>
  <c r="E193" i="34" s="1"/>
  <c r="T193" i="34" s="1"/>
  <c r="B147" i="34"/>
  <c r="E147" i="34" s="1"/>
  <c r="T147" i="34" s="1"/>
  <c r="B22" i="55"/>
  <c r="E22" i="55" s="1"/>
  <c r="B93" i="55"/>
  <c r="E93" i="55" s="1"/>
  <c r="B201" i="34"/>
  <c r="B138" i="34"/>
  <c r="E138" i="34" s="1"/>
  <c r="T138" i="34" s="1"/>
  <c r="B13" i="55"/>
  <c r="E13" i="55" s="1"/>
  <c r="B38" i="55"/>
  <c r="E38" i="55" s="1"/>
  <c r="B206" i="34"/>
  <c r="E206" i="34" s="1"/>
  <c r="T206" i="34" s="1"/>
  <c r="B70" i="55"/>
  <c r="E70" i="55" s="1"/>
  <c r="B130" i="34"/>
  <c r="E130" i="34" s="1"/>
  <c r="T130" i="34" s="1"/>
  <c r="B221" i="34"/>
  <c r="E221" i="34" s="1"/>
  <c r="T221" i="34" s="1"/>
  <c r="B85" i="55"/>
  <c r="E85" i="55" s="1"/>
  <c r="B154" i="34"/>
  <c r="E154" i="34" s="1"/>
  <c r="T154" i="34" s="1"/>
  <c r="B29" i="55"/>
  <c r="B208" i="34"/>
  <c r="E208" i="34" s="1"/>
  <c r="T208" i="34" s="1"/>
  <c r="B72" i="55"/>
  <c r="E72" i="55" s="1"/>
  <c r="B215" i="34"/>
  <c r="E215" i="34" s="1"/>
  <c r="T215" i="34" s="1"/>
  <c r="B79" i="55"/>
  <c r="E79" i="55" s="1"/>
  <c r="B65" i="55"/>
  <c r="E65" i="55" s="1"/>
  <c r="B204" i="34"/>
  <c r="E204" i="34" s="1"/>
  <c r="T204" i="34" s="1"/>
  <c r="B68" i="55"/>
  <c r="E68" i="55" s="1"/>
  <c r="B196" i="34"/>
  <c r="E196" i="34" s="1"/>
  <c r="T196" i="34" s="1"/>
  <c r="B151" i="34"/>
  <c r="E151" i="34" s="1"/>
  <c r="T151" i="34" s="1"/>
  <c r="B26" i="55"/>
  <c r="E26" i="55" s="1"/>
  <c r="B212" i="34"/>
  <c r="E212" i="34" s="1"/>
  <c r="T212" i="34" s="1"/>
  <c r="B76" i="55"/>
  <c r="E76" i="55" s="1"/>
  <c r="B148" i="34"/>
  <c r="E148" i="34" s="1"/>
  <c r="T148" i="34" s="1"/>
  <c r="B23" i="55"/>
  <c r="E23" i="55" s="1"/>
  <c r="B214" i="34"/>
  <c r="E214" i="34" s="1"/>
  <c r="T214" i="34" s="1"/>
  <c r="B78" i="55"/>
  <c r="E78" i="55" s="1"/>
  <c r="B238" i="34"/>
  <c r="E238" i="34" s="1"/>
  <c r="T238" i="34" s="1"/>
  <c r="B95" i="55"/>
  <c r="E95" i="55" s="1"/>
  <c r="B200" i="34"/>
  <c r="E200" i="34" s="1"/>
  <c r="T200" i="34" s="1"/>
  <c r="B162" i="34"/>
  <c r="E162" i="34" s="1"/>
  <c r="T162" i="34" s="1"/>
  <c r="B166" i="34"/>
  <c r="B230" i="34"/>
  <c r="E230" i="34" s="1"/>
  <c r="T230" i="34" s="1"/>
  <c r="B106" i="55"/>
  <c r="E106" i="55" s="1"/>
  <c r="B184" i="34"/>
  <c r="E184" i="34" s="1"/>
  <c r="T184" i="34" s="1"/>
  <c r="B57" i="55"/>
  <c r="E57" i="55" s="1"/>
  <c r="B237" i="34"/>
  <c r="E237" i="34" s="1"/>
  <c r="T237" i="34" s="1"/>
  <c r="B33" i="55"/>
  <c r="E33" i="55" s="1"/>
  <c r="B226" i="34"/>
  <c r="E226" i="34" s="1"/>
  <c r="T226" i="34" s="1"/>
  <c r="B102" i="55"/>
  <c r="E102" i="55" s="1"/>
  <c r="B163" i="34"/>
  <c r="E163" i="34" s="1"/>
  <c r="T163" i="34" s="1"/>
  <c r="B198" i="34"/>
  <c r="E198" i="34" s="1"/>
  <c r="T198" i="34" s="1"/>
  <c r="B207" i="34"/>
  <c r="E207" i="34" s="1"/>
  <c r="T207" i="34" s="1"/>
  <c r="B71" i="55"/>
  <c r="E71" i="55" s="1"/>
  <c r="B35" i="55"/>
  <c r="E35" i="55" s="1"/>
  <c r="B64" i="55"/>
  <c r="E64" i="55" s="1"/>
  <c r="B50" i="34"/>
  <c r="E50" i="34" s="1"/>
  <c r="T50" i="34" s="1"/>
  <c r="B36" i="55"/>
  <c r="E36" i="55" s="1"/>
  <c r="B41" i="34"/>
  <c r="E41" i="34" s="1"/>
  <c r="T41" i="34" s="1"/>
  <c r="B91" i="52"/>
  <c r="E91" i="52" s="1"/>
  <c r="B175" i="34"/>
  <c r="E175" i="34" s="1"/>
  <c r="T175" i="34" s="1"/>
  <c r="B48" i="55"/>
  <c r="E48" i="55" s="1"/>
  <c r="B131" i="34"/>
  <c r="E131" i="34" s="1"/>
  <c r="T131" i="34" s="1"/>
  <c r="B216" i="34"/>
  <c r="E216" i="34" s="1"/>
  <c r="T216" i="34" s="1"/>
  <c r="B80" i="55"/>
  <c r="E80" i="55" s="1"/>
  <c r="B89" i="55"/>
  <c r="E89" i="55" s="1"/>
  <c r="B132" i="34"/>
  <c r="E132" i="34" s="1"/>
  <c r="T132" i="34" s="1"/>
  <c r="B140" i="34"/>
  <c r="E140" i="34" s="1"/>
  <c r="T140" i="34" s="1"/>
  <c r="B15" i="55"/>
  <c r="E15" i="55" s="1"/>
  <c r="B168" i="34"/>
  <c r="E168" i="34" s="1"/>
  <c r="T168" i="34" s="1"/>
  <c r="B41" i="55"/>
  <c r="E41" i="55" s="1"/>
  <c r="B142" i="34"/>
  <c r="E142" i="34" s="1"/>
  <c r="T142" i="34" s="1"/>
  <c r="B17" i="55"/>
  <c r="E17" i="55" s="1"/>
  <c r="B39" i="55"/>
  <c r="E39" i="55" s="1"/>
  <c r="B34" i="55"/>
  <c r="E34" i="55" s="1"/>
  <c r="B210" i="34"/>
  <c r="E210" i="34" s="1"/>
  <c r="T210" i="34" s="1"/>
  <c r="B74" i="55"/>
  <c r="E74" i="55" s="1"/>
  <c r="B145" i="34"/>
  <c r="E145" i="34" s="1"/>
  <c r="T145" i="34" s="1"/>
  <c r="B20" i="55"/>
  <c r="E20" i="55" s="1"/>
  <c r="B227" i="34"/>
  <c r="E227" i="34" s="1"/>
  <c r="T227" i="34" s="1"/>
  <c r="B103" i="55"/>
  <c r="E103" i="55" s="1"/>
  <c r="B128" i="34"/>
  <c r="E128" i="34" s="1"/>
  <c r="T128" i="34" s="1"/>
  <c r="B243" i="34"/>
  <c r="E243" i="34" s="1"/>
  <c r="T243" i="34" s="1"/>
  <c r="B192" i="34"/>
  <c r="E192" i="34" s="1"/>
  <c r="T192" i="34" s="1"/>
  <c r="B231" i="34"/>
  <c r="E231" i="34" s="1"/>
  <c r="T231" i="34" s="1"/>
  <c r="B107" i="55"/>
  <c r="E107" i="55" s="1"/>
  <c r="B225" i="34"/>
  <c r="E225" i="34" s="1"/>
  <c r="T225" i="34" s="1"/>
  <c r="B101" i="55"/>
  <c r="E101" i="55" s="1"/>
  <c r="B139" i="34"/>
  <c r="E139" i="34" s="1"/>
  <c r="T139" i="34" s="1"/>
  <c r="B14" i="55"/>
  <c r="E14" i="55" s="1"/>
  <c r="B135" i="34"/>
  <c r="E135" i="34" s="1"/>
  <c r="T135" i="34" s="1"/>
  <c r="B10" i="55"/>
  <c r="E10" i="55" s="1"/>
  <c r="B222" i="34"/>
  <c r="E222" i="34" s="1"/>
  <c r="T222" i="34" s="1"/>
  <c r="B86" i="55"/>
  <c r="E86" i="55" s="1"/>
  <c r="B236" i="34"/>
  <c r="E236" i="34" s="1"/>
  <c r="T236" i="34" s="1"/>
  <c r="B191" i="34"/>
  <c r="E191" i="34" s="1"/>
  <c r="T191" i="34" s="1"/>
  <c r="B170" i="34"/>
  <c r="E170" i="34" s="1"/>
  <c r="T170" i="34" s="1"/>
  <c r="B43" i="55"/>
  <c r="E43" i="55" s="1"/>
  <c r="B164" i="34"/>
  <c r="E164" i="34" s="1"/>
  <c r="T164" i="34" s="1"/>
  <c r="B188" i="34"/>
  <c r="E188" i="34" s="1"/>
  <c r="T188" i="34" s="1"/>
  <c r="B61" i="55"/>
  <c r="B63" i="55"/>
  <c r="E63" i="55" s="1"/>
  <c r="B167" i="34"/>
  <c r="E167" i="34" s="1"/>
  <c r="T167" i="34" s="1"/>
  <c r="B40" i="55"/>
  <c r="E40" i="55" s="1"/>
  <c r="B103" i="52"/>
  <c r="E103" i="52" s="1"/>
  <c r="B92" i="34"/>
  <c r="E92" i="34" s="1"/>
  <c r="T92" i="34" s="1"/>
  <c r="B202" i="34"/>
  <c r="E202" i="34" s="1"/>
  <c r="T202" i="34" s="1"/>
  <c r="B66" i="55"/>
  <c r="E66" i="55" s="1"/>
  <c r="B181" i="34"/>
  <c r="E181" i="34" s="1"/>
  <c r="T181" i="34" s="1"/>
  <c r="B54" i="55"/>
  <c r="E54" i="55" s="1"/>
  <c r="B146" i="34"/>
  <c r="E146" i="34" s="1"/>
  <c r="T146" i="34" s="1"/>
  <c r="B21" i="55"/>
  <c r="E21" i="55" s="1"/>
  <c r="B199" i="34"/>
  <c r="E199" i="34" s="1"/>
  <c r="T199" i="34" s="1"/>
  <c r="B91" i="55"/>
  <c r="E91" i="55" s="1"/>
  <c r="B94" i="55"/>
  <c r="E94" i="55" s="1"/>
  <c r="B178" i="34"/>
  <c r="E178" i="34" s="1"/>
  <c r="T178" i="34" s="1"/>
  <c r="B51" i="55"/>
  <c r="E51" i="55" s="1"/>
  <c r="B194" i="34"/>
  <c r="E194" i="34" s="1"/>
  <c r="T194" i="34" s="1"/>
  <c r="B30" i="55"/>
  <c r="E30" i="55" s="1"/>
  <c r="B144" i="34"/>
  <c r="E144" i="34" s="1"/>
  <c r="T144" i="34" s="1"/>
  <c r="B19" i="55"/>
  <c r="E19" i="55" s="1"/>
  <c r="B242" i="34"/>
  <c r="E242" i="34" s="1"/>
  <c r="T242" i="34" s="1"/>
  <c r="B104" i="34"/>
  <c r="E104" i="34" s="1"/>
  <c r="T104" i="34" s="1"/>
  <c r="B62" i="55"/>
  <c r="E62" i="55" s="1"/>
  <c r="B179" i="34"/>
  <c r="E179" i="34" s="1"/>
  <c r="T179" i="34" s="1"/>
  <c r="B52" i="55"/>
  <c r="E52" i="55" s="1"/>
  <c r="B129" i="34"/>
  <c r="E129" i="34" s="1"/>
  <c r="T129" i="34" s="1"/>
  <c r="B100" i="55"/>
  <c r="E100" i="55" s="1"/>
  <c r="B241" i="34"/>
  <c r="E241" i="34" s="1"/>
  <c r="T241" i="34" s="1"/>
  <c r="B211" i="34"/>
  <c r="E211" i="34" s="1"/>
  <c r="T211" i="34" s="1"/>
  <c r="B75" i="55"/>
  <c r="E75" i="55" s="1"/>
  <c r="B98" i="55"/>
  <c r="E98" i="55" s="1"/>
  <c r="B187" i="34"/>
  <c r="E187" i="34" s="1"/>
  <c r="T187" i="34" s="1"/>
  <c r="B60" i="55"/>
  <c r="E60" i="55" s="1"/>
  <c r="B190" i="34"/>
  <c r="E190" i="34" s="1"/>
  <c r="T190" i="34" s="1"/>
  <c r="B155" i="34"/>
  <c r="E155" i="34" s="1"/>
  <c r="T155" i="34" s="1"/>
  <c r="B97" i="55"/>
  <c r="E97" i="55" s="1"/>
  <c r="B209" i="34"/>
  <c r="E209" i="34" s="1"/>
  <c r="T209" i="34" s="1"/>
  <c r="B73" i="55"/>
  <c r="E73" i="55" s="1"/>
  <c r="B158" i="34"/>
  <c r="E158" i="34" s="1"/>
  <c r="T158" i="34" s="1"/>
  <c r="B213" i="34"/>
  <c r="E213" i="34" s="1"/>
  <c r="T213" i="34" s="1"/>
  <c r="B77" i="55"/>
  <c r="E77" i="55" s="1"/>
  <c r="B228" i="34"/>
  <c r="E228" i="34" s="1"/>
  <c r="T228" i="34" s="1"/>
  <c r="B104" i="55"/>
  <c r="E104" i="55" s="1"/>
  <c r="B233" i="34"/>
  <c r="E233" i="34" s="1"/>
  <c r="T233" i="34" s="1"/>
  <c r="B109" i="55"/>
  <c r="E109" i="55" s="1"/>
  <c r="B218" i="34"/>
  <c r="E218" i="34" s="1"/>
  <c r="T218" i="34" s="1"/>
  <c r="B82" i="55"/>
  <c r="E82" i="55" s="1"/>
  <c r="B153" i="34"/>
  <c r="E153" i="34" s="1"/>
  <c r="T153" i="34" s="1"/>
  <c r="B28" i="55"/>
  <c r="E28" i="55" s="1"/>
  <c r="B157" i="34"/>
  <c r="E157" i="34" s="1"/>
  <c r="T157" i="34" s="1"/>
  <c r="B96" i="55"/>
  <c r="E96" i="55" s="1"/>
  <c r="B176" i="34"/>
  <c r="E176" i="34" s="1"/>
  <c r="T176" i="34" s="1"/>
  <c r="B49" i="55"/>
  <c r="E49" i="55" s="1"/>
  <c r="B224" i="34"/>
  <c r="B88" i="55"/>
  <c r="E88" i="55" s="1"/>
  <c r="B180" i="34"/>
  <c r="E180" i="34" s="1"/>
  <c r="T180" i="34" s="1"/>
  <c r="B53" i="55"/>
  <c r="E53" i="55" s="1"/>
  <c r="B149" i="34"/>
  <c r="E149" i="34" s="1"/>
  <c r="T149" i="34" s="1"/>
  <c r="B24" i="55"/>
  <c r="E24" i="55" s="1"/>
  <c r="B92" i="55"/>
  <c r="E92" i="55" s="1"/>
  <c r="B165" i="34"/>
  <c r="E165" i="34" s="1"/>
  <c r="T165" i="34" s="1"/>
  <c r="B182" i="34"/>
  <c r="E182" i="34" s="1"/>
  <c r="T182" i="34" s="1"/>
  <c r="B55" i="55"/>
  <c r="E55" i="55" s="1"/>
  <c r="B161" i="34"/>
  <c r="E161" i="34" s="1"/>
  <c r="T161" i="34" s="1"/>
  <c r="B137" i="34"/>
  <c r="E137" i="34" s="1"/>
  <c r="T137" i="34" s="1"/>
  <c r="B12" i="55"/>
  <c r="E12" i="55" s="1"/>
  <c r="B239" i="34"/>
  <c r="E239" i="34" s="1"/>
  <c r="T239" i="34" s="1"/>
  <c r="B189" i="34"/>
  <c r="E189" i="34" s="1"/>
  <c r="T189" i="34" s="1"/>
  <c r="B185" i="34"/>
  <c r="E185" i="34" s="1"/>
  <c r="T185" i="34" s="1"/>
  <c r="B58" i="55"/>
  <c r="E58" i="55" s="1"/>
  <c r="B152" i="34"/>
  <c r="E152" i="34" s="1"/>
  <c r="T152" i="34" s="1"/>
  <c r="B27" i="55"/>
  <c r="E27" i="55" s="1"/>
  <c r="B223" i="34"/>
  <c r="E223" i="34" s="1"/>
  <c r="T223" i="34" s="1"/>
  <c r="B87" i="55"/>
  <c r="E87" i="55" s="1"/>
  <c r="B136" i="34"/>
  <c r="E136" i="34" s="1"/>
  <c r="T136" i="34" s="1"/>
  <c r="B11" i="55"/>
  <c r="E11" i="55" s="1"/>
  <c r="B232" i="34"/>
  <c r="E232" i="34" s="1"/>
  <c r="T232" i="34" s="1"/>
  <c r="B108" i="55"/>
  <c r="E108" i="55" s="1"/>
  <c r="B159" i="34"/>
  <c r="E159" i="34" s="1"/>
  <c r="T159" i="34" s="1"/>
  <c r="B186" i="34"/>
  <c r="E186" i="34" s="1"/>
  <c r="T186" i="34" s="1"/>
  <c r="B59" i="55"/>
  <c r="E59" i="55" s="1"/>
  <c r="B235" i="34"/>
  <c r="E235" i="34" s="1"/>
  <c r="T235" i="34" s="1"/>
  <c r="B111" i="55"/>
  <c r="B173" i="34"/>
  <c r="E173" i="34" s="1"/>
  <c r="T173" i="34" s="1"/>
  <c r="B46" i="55"/>
  <c r="E46" i="55" s="1"/>
  <c r="B177" i="34"/>
  <c r="E177" i="34" s="1"/>
  <c r="T177" i="34" s="1"/>
  <c r="B50" i="55"/>
  <c r="E50" i="55" s="1"/>
  <c r="B141" i="34"/>
  <c r="E141" i="34" s="1"/>
  <c r="T141" i="34" s="1"/>
  <c r="B16" i="55"/>
  <c r="E16" i="55" s="1"/>
  <c r="B169" i="34"/>
  <c r="E169" i="34" s="1"/>
  <c r="T169" i="34" s="1"/>
  <c r="B42" i="55"/>
  <c r="E42" i="55" s="1"/>
  <c r="B37" i="55"/>
  <c r="E37" i="55" s="1"/>
  <c r="B174" i="34"/>
  <c r="E174" i="34" s="1"/>
  <c r="T174" i="34" s="1"/>
  <c r="B47" i="55"/>
  <c r="E47" i="55" s="1"/>
  <c r="B217" i="34"/>
  <c r="E217" i="34" s="1"/>
  <c r="T217" i="34" s="1"/>
  <c r="B81" i="55"/>
  <c r="E81" i="55" s="1"/>
  <c r="B156" i="34"/>
  <c r="E156" i="34" s="1"/>
  <c r="T156" i="34" s="1"/>
  <c r="B99" i="55"/>
  <c r="E99" i="55" s="1"/>
  <c r="B205" i="34"/>
  <c r="E205" i="34" s="1"/>
  <c r="T205" i="34" s="1"/>
  <c r="B69" i="55"/>
  <c r="E69" i="55" s="1"/>
  <c r="B234" i="34"/>
  <c r="E234" i="34" s="1"/>
  <c r="T234" i="34" s="1"/>
  <c r="B110" i="55"/>
  <c r="E110" i="55" s="1"/>
  <c r="B143" i="34"/>
  <c r="E143" i="34" s="1"/>
  <c r="T143" i="34" s="1"/>
  <c r="B18" i="55"/>
  <c r="E18" i="55" s="1"/>
  <c r="B244" i="34"/>
  <c r="E244" i="34" s="1"/>
  <c r="T244" i="34" s="1"/>
  <c r="B183" i="34"/>
  <c r="E183" i="34" s="1"/>
  <c r="T183" i="34" s="1"/>
  <c r="B56" i="55"/>
  <c r="E56" i="55" s="1"/>
  <c r="B219" i="34"/>
  <c r="E219" i="34" s="1"/>
  <c r="T219" i="34" s="1"/>
  <c r="B83" i="55"/>
  <c r="E83" i="55" s="1"/>
  <c r="B197" i="34"/>
  <c r="E197" i="34" s="1"/>
  <c r="T197" i="34" s="1"/>
  <c r="B195" i="34"/>
  <c r="E195" i="34" s="1"/>
  <c r="T195" i="34" s="1"/>
  <c r="B240" i="34"/>
  <c r="E240" i="34" s="1"/>
  <c r="T240" i="34" s="1"/>
  <c r="B229" i="34"/>
  <c r="E229" i="34" s="1"/>
  <c r="T229" i="34" s="1"/>
  <c r="B105" i="55"/>
  <c r="E105" i="55" s="1"/>
  <c r="B171" i="34"/>
  <c r="E171" i="34" s="1"/>
  <c r="T171" i="34" s="1"/>
  <c r="B44" i="55"/>
  <c r="E44" i="55" s="1"/>
  <c r="B32" i="55"/>
  <c r="E32" i="55" s="1"/>
  <c r="B203" i="34"/>
  <c r="E203" i="34" s="1"/>
  <c r="T203" i="34" s="1"/>
  <c r="B67" i="55"/>
  <c r="E67" i="55" s="1"/>
  <c r="B150" i="34"/>
  <c r="E150" i="34" s="1"/>
  <c r="T150" i="34" s="1"/>
  <c r="B25" i="55"/>
  <c r="E25" i="55" s="1"/>
  <c r="B90" i="55"/>
  <c r="E90" i="55" s="1"/>
  <c r="B74" i="52"/>
  <c r="E74" i="52" s="1"/>
  <c r="B34" i="52"/>
  <c r="E34" i="52" s="1"/>
  <c r="B31" i="55"/>
  <c r="E31" i="55" s="1"/>
  <c r="B35" i="52"/>
  <c r="E35" i="52" s="1"/>
  <c r="B36" i="34"/>
  <c r="E36" i="34" s="1"/>
  <c r="T36" i="34" s="1"/>
  <c r="B116" i="52"/>
  <c r="E116" i="52" s="1"/>
  <c r="B117" i="34"/>
  <c r="E117" i="34" s="1"/>
  <c r="T117" i="34" s="1"/>
  <c r="B85" i="52"/>
  <c r="E85" i="52" s="1"/>
  <c r="B86" i="34"/>
  <c r="E86" i="34" s="1"/>
  <c r="T86" i="34" s="1"/>
  <c r="B92" i="52"/>
  <c r="E92" i="52" s="1"/>
  <c r="B93" i="34"/>
  <c r="E93" i="34" s="1"/>
  <c r="T93" i="34" s="1"/>
  <c r="B120" i="34"/>
  <c r="E120" i="34" s="1"/>
  <c r="T120" i="34" s="1"/>
  <c r="B119" i="52"/>
  <c r="E119" i="52" s="1"/>
  <c r="B103" i="34"/>
  <c r="B102" i="52"/>
  <c r="B23" i="34"/>
  <c r="E23" i="34" s="1"/>
  <c r="T23" i="34" s="1"/>
  <c r="B22" i="52"/>
  <c r="E22" i="52" s="1"/>
  <c r="B55" i="34"/>
  <c r="E55" i="34" s="1"/>
  <c r="T55" i="34" s="1"/>
  <c r="B54" i="52"/>
  <c r="E54" i="52" s="1"/>
  <c r="B98" i="34"/>
  <c r="E98" i="34" s="1"/>
  <c r="T98" i="34" s="1"/>
  <c r="B97" i="52"/>
  <c r="E97" i="52" s="1"/>
  <c r="B74" i="34"/>
  <c r="E74" i="34" s="1"/>
  <c r="T74" i="34" s="1"/>
  <c r="B73" i="52"/>
  <c r="E73" i="52" s="1"/>
  <c r="B106" i="34"/>
  <c r="E106" i="34" s="1"/>
  <c r="T106" i="34" s="1"/>
  <c r="B105" i="52"/>
  <c r="E105" i="52" s="1"/>
  <c r="B115" i="34"/>
  <c r="E115" i="34" s="1"/>
  <c r="T115" i="34" s="1"/>
  <c r="B114" i="52"/>
  <c r="E114" i="52" s="1"/>
  <c r="B14" i="34"/>
  <c r="E14" i="34" s="1"/>
  <c r="T14" i="34" s="1"/>
  <c r="B13" i="52"/>
  <c r="E13" i="52" s="1"/>
  <c r="B10" i="34"/>
  <c r="E10" i="34" s="1"/>
  <c r="T10" i="34" s="1"/>
  <c r="B9" i="52"/>
  <c r="E9" i="52" s="1"/>
  <c r="B51" i="34"/>
  <c r="E51" i="34" s="1"/>
  <c r="T51" i="34" s="1"/>
  <c r="B50" i="52"/>
  <c r="E50" i="52" s="1"/>
  <c r="B101" i="34"/>
  <c r="E101" i="34" s="1"/>
  <c r="T101" i="34" s="1"/>
  <c r="B100" i="52"/>
  <c r="E100" i="52" s="1"/>
  <c r="B78" i="34"/>
  <c r="E78" i="34" s="1"/>
  <c r="T78" i="34" s="1"/>
  <c r="B77" i="52"/>
  <c r="E77" i="52" s="1"/>
  <c r="B19" i="34"/>
  <c r="E19" i="34" s="1"/>
  <c r="T19" i="34" s="1"/>
  <c r="B18" i="52"/>
  <c r="E18" i="52" s="1"/>
  <c r="B4" i="53"/>
  <c r="B8" i="56" s="1"/>
  <c r="B84" i="34"/>
  <c r="E84" i="34" s="1"/>
  <c r="T84" i="34" s="1"/>
  <c r="B83" i="52"/>
  <c r="E83" i="52" s="1"/>
  <c r="B100" i="34"/>
  <c r="E100" i="34" s="1"/>
  <c r="T100" i="34" s="1"/>
  <c r="B99" i="52"/>
  <c r="E99" i="52" s="1"/>
  <c r="B46" i="34"/>
  <c r="E46" i="34" s="1"/>
  <c r="T46" i="34" s="1"/>
  <c r="B45" i="52"/>
  <c r="E45" i="52" s="1"/>
  <c r="B82" i="34"/>
  <c r="E82" i="34" s="1"/>
  <c r="T82" i="34" s="1"/>
  <c r="B81" i="52"/>
  <c r="E81" i="52" s="1"/>
  <c r="B89" i="34"/>
  <c r="E89" i="34" s="1"/>
  <c r="T89" i="34" s="1"/>
  <c r="B88" i="52"/>
  <c r="E88" i="52" s="1"/>
  <c r="B66" i="34"/>
  <c r="E66" i="34" s="1"/>
  <c r="T66" i="34" s="1"/>
  <c r="B65" i="52"/>
  <c r="E65" i="52" s="1"/>
  <c r="B122" i="34"/>
  <c r="E122" i="34" s="1"/>
  <c r="T122" i="34" s="1"/>
  <c r="B121" i="52"/>
  <c r="E121" i="52" s="1"/>
  <c r="B94" i="34"/>
  <c r="E94" i="34" s="1"/>
  <c r="T94" i="34" s="1"/>
  <c r="B93" i="52"/>
  <c r="E93" i="52" s="1"/>
  <c r="B108" i="34"/>
  <c r="E108" i="34" s="1"/>
  <c r="T108" i="34" s="1"/>
  <c r="B107" i="52"/>
  <c r="E107" i="52" s="1"/>
  <c r="B123" i="34"/>
  <c r="E123" i="34" s="1"/>
  <c r="T123" i="34" s="1"/>
  <c r="B122" i="52"/>
  <c r="E122" i="52" s="1"/>
  <c r="B121" i="34"/>
  <c r="E121" i="34" s="1"/>
  <c r="T121" i="34" s="1"/>
  <c r="B120" i="52"/>
  <c r="E120" i="52" s="1"/>
  <c r="B39" i="34"/>
  <c r="E39" i="34" s="1"/>
  <c r="T39" i="34" s="1"/>
  <c r="B38" i="52"/>
  <c r="E38" i="52" s="1"/>
  <c r="B42" i="34"/>
  <c r="E42" i="34" s="1"/>
  <c r="T42" i="34" s="1"/>
  <c r="B41" i="52"/>
  <c r="E41" i="52" s="1"/>
  <c r="B102" i="34"/>
  <c r="E102" i="34" s="1"/>
  <c r="T102" i="34" s="1"/>
  <c r="B101" i="52"/>
  <c r="E101" i="52" s="1"/>
  <c r="B114" i="34"/>
  <c r="E114" i="34" s="1"/>
  <c r="T114" i="34" s="1"/>
  <c r="B113" i="52"/>
  <c r="E113" i="52" s="1"/>
  <c r="B107" i="34"/>
  <c r="E107" i="34" s="1"/>
  <c r="T107" i="34" s="1"/>
  <c r="B106" i="52"/>
  <c r="E106" i="52" s="1"/>
  <c r="B61" i="34"/>
  <c r="E61" i="34" s="1"/>
  <c r="T61" i="34" s="1"/>
  <c r="B60" i="52"/>
  <c r="E60" i="52" s="1"/>
  <c r="B116" i="34"/>
  <c r="E116" i="34" s="1"/>
  <c r="T116" i="34" s="1"/>
  <c r="B115" i="52"/>
  <c r="E115" i="52" s="1"/>
  <c r="B91" i="34"/>
  <c r="E91" i="34" s="1"/>
  <c r="T91" i="34" s="1"/>
  <c r="B90" i="52"/>
  <c r="E90" i="52" s="1"/>
  <c r="B26" i="34"/>
  <c r="E26" i="34" s="1"/>
  <c r="T26" i="34" s="1"/>
  <c r="B25" i="52"/>
  <c r="E25" i="52" s="1"/>
  <c r="B97" i="34"/>
  <c r="E97" i="34" s="1"/>
  <c r="T97" i="34" s="1"/>
  <c r="B96" i="52"/>
  <c r="E96" i="52" s="1"/>
  <c r="B57" i="34"/>
  <c r="E57" i="34" s="1"/>
  <c r="T57" i="34" s="1"/>
  <c r="B56" i="52"/>
  <c r="E56" i="52" s="1"/>
  <c r="B111" i="34"/>
  <c r="E111" i="34" s="1"/>
  <c r="T111" i="34" s="1"/>
  <c r="B110" i="52"/>
  <c r="E110" i="52" s="1"/>
  <c r="B54" i="34"/>
  <c r="E54" i="34" s="1"/>
  <c r="T54" i="34" s="1"/>
  <c r="B53" i="52"/>
  <c r="E53" i="52" s="1"/>
  <c r="B119" i="34"/>
  <c r="E119" i="34" s="1"/>
  <c r="T119" i="34" s="1"/>
  <c r="B118" i="52"/>
  <c r="E118" i="52" s="1"/>
  <c r="B124" i="34"/>
  <c r="E124" i="34" s="1"/>
  <c r="T124" i="34" s="1"/>
  <c r="B123" i="52"/>
  <c r="E123" i="52" s="1"/>
  <c r="B44" i="34"/>
  <c r="E44" i="34" s="1"/>
  <c r="T44" i="34" s="1"/>
  <c r="B43" i="52"/>
  <c r="E43" i="52" s="1"/>
  <c r="B27" i="34"/>
  <c r="E27" i="34" s="1"/>
  <c r="T27" i="34" s="1"/>
  <c r="B26" i="52"/>
  <c r="E26" i="52" s="1"/>
  <c r="B96" i="34"/>
  <c r="E96" i="34" s="1"/>
  <c r="T96" i="34" s="1"/>
  <c r="B95" i="52"/>
  <c r="E95" i="52" s="1"/>
  <c r="B21" i="34"/>
  <c r="E21" i="34" s="1"/>
  <c r="T21" i="34" s="1"/>
  <c r="B20" i="52"/>
  <c r="E20" i="52" s="1"/>
  <c r="B38" i="34"/>
  <c r="E38" i="34" s="1"/>
  <c r="T38" i="34" s="1"/>
  <c r="B37" i="52"/>
  <c r="E37" i="52" s="1"/>
  <c r="B65" i="34"/>
  <c r="E65" i="34" s="1"/>
  <c r="T65" i="34" s="1"/>
  <c r="B64" i="52"/>
  <c r="E64" i="52" s="1"/>
  <c r="B40" i="34"/>
  <c r="E40" i="34" s="1"/>
  <c r="T40" i="34" s="1"/>
  <c r="B39" i="52"/>
  <c r="E39" i="52" s="1"/>
  <c r="B73" i="34"/>
  <c r="E73" i="34" s="1"/>
  <c r="T73" i="34" s="1"/>
  <c r="B72" i="52"/>
  <c r="E72" i="52" s="1"/>
  <c r="B29" i="34"/>
  <c r="E29" i="34" s="1"/>
  <c r="T29" i="34" s="1"/>
  <c r="B28" i="52"/>
  <c r="E28" i="52" s="1"/>
  <c r="B62" i="34"/>
  <c r="E62" i="34" s="1"/>
  <c r="T62" i="34" s="1"/>
  <c r="B61" i="52"/>
  <c r="E61" i="52" s="1"/>
  <c r="B17" i="34"/>
  <c r="E17" i="34" s="1"/>
  <c r="T17" i="34" s="1"/>
  <c r="B16" i="52"/>
  <c r="E16" i="52" s="1"/>
  <c r="B22" i="34"/>
  <c r="E22" i="34" s="1"/>
  <c r="T22" i="34" s="1"/>
  <c r="B21" i="52"/>
  <c r="E21" i="52" s="1"/>
  <c r="B25" i="34"/>
  <c r="E25" i="34" s="1"/>
  <c r="T25" i="34" s="1"/>
  <c r="B24" i="52"/>
  <c r="E24" i="52" s="1"/>
  <c r="B90" i="34"/>
  <c r="E90" i="34" s="1"/>
  <c r="T90" i="34" s="1"/>
  <c r="B89" i="52"/>
  <c r="E89" i="52" s="1"/>
  <c r="B64" i="34"/>
  <c r="E64" i="34" s="1"/>
  <c r="T64" i="34" s="1"/>
  <c r="B63" i="52"/>
  <c r="E63" i="52" s="1"/>
  <c r="B72" i="34"/>
  <c r="E72" i="34" s="1"/>
  <c r="T72" i="34" s="1"/>
  <c r="B71" i="52"/>
  <c r="E71" i="52" s="1"/>
  <c r="B49" i="34"/>
  <c r="E49" i="34" s="1"/>
  <c r="T49" i="34" s="1"/>
  <c r="B48" i="52"/>
  <c r="E48" i="52" s="1"/>
  <c r="B31" i="34"/>
  <c r="E31" i="34" s="1"/>
  <c r="T31" i="34" s="1"/>
  <c r="B30" i="52"/>
  <c r="E30" i="52" s="1"/>
  <c r="B70" i="34"/>
  <c r="E70" i="34" s="1"/>
  <c r="T70" i="34" s="1"/>
  <c r="B69" i="52"/>
  <c r="E69" i="52" s="1"/>
  <c r="B126" i="34"/>
  <c r="B125" i="52"/>
  <c r="B43" i="34"/>
  <c r="E43" i="34" s="1"/>
  <c r="T43" i="34" s="1"/>
  <c r="B42" i="52"/>
  <c r="E42" i="52" s="1"/>
  <c r="B20" i="34"/>
  <c r="E20" i="34" s="1"/>
  <c r="T20" i="34" s="1"/>
  <c r="B19" i="52"/>
  <c r="E19" i="52" s="1"/>
  <c r="B59" i="34"/>
  <c r="E59" i="34" s="1"/>
  <c r="T59" i="34" s="1"/>
  <c r="B58" i="52"/>
  <c r="E58" i="52" s="1"/>
  <c r="B12" i="34"/>
  <c r="E12" i="34" s="1"/>
  <c r="B11" i="52"/>
  <c r="E11" i="52" s="1"/>
  <c r="B13" i="34"/>
  <c r="E13" i="34" s="1"/>
  <c r="B12" i="52"/>
  <c r="B112" i="34"/>
  <c r="E112" i="34" s="1"/>
  <c r="T112" i="34" s="1"/>
  <c r="B111" i="52"/>
  <c r="E111" i="52" s="1"/>
  <c r="B52" i="34"/>
  <c r="E52" i="34" s="1"/>
  <c r="T52" i="34" s="1"/>
  <c r="B51" i="52"/>
  <c r="E51" i="52" s="1"/>
  <c r="B18" i="34"/>
  <c r="E18" i="34" s="1"/>
  <c r="T18" i="34" s="1"/>
  <c r="B17" i="52"/>
  <c r="E17" i="52" s="1"/>
  <c r="B37" i="34"/>
  <c r="E37" i="34" s="1"/>
  <c r="T37" i="34" s="1"/>
  <c r="B36" i="52"/>
  <c r="E36" i="52" s="1"/>
  <c r="B77" i="34"/>
  <c r="E77" i="34" s="1"/>
  <c r="T77" i="34" s="1"/>
  <c r="B76" i="52"/>
  <c r="E76" i="52" s="1"/>
  <c r="B34" i="34"/>
  <c r="E34" i="34" s="1"/>
  <c r="T34" i="34" s="1"/>
  <c r="B33" i="52"/>
  <c r="E33" i="52" s="1"/>
  <c r="B68" i="34"/>
  <c r="E68" i="34" s="1"/>
  <c r="T68" i="34" s="1"/>
  <c r="B67" i="52"/>
  <c r="E67" i="52" s="1"/>
  <c r="B11" i="34"/>
  <c r="E11" i="34" s="1"/>
  <c r="T11" i="34" s="1"/>
  <c r="B10" i="52"/>
  <c r="E10" i="52" s="1"/>
  <c r="B125" i="34"/>
  <c r="E125" i="34" s="1"/>
  <c r="T125" i="34" s="1"/>
  <c r="B124" i="52"/>
  <c r="E124" i="52" s="1"/>
  <c r="B48" i="34"/>
  <c r="E48" i="34" s="1"/>
  <c r="T48" i="34" s="1"/>
  <c r="B47" i="52"/>
  <c r="E47" i="52" s="1"/>
  <c r="B85" i="34"/>
  <c r="E85" i="34" s="1"/>
  <c r="T85" i="34" s="1"/>
  <c r="B84" i="52"/>
  <c r="E84" i="52" s="1"/>
  <c r="B15" i="34"/>
  <c r="E15" i="34" s="1"/>
  <c r="T15" i="34" s="1"/>
  <c r="B14" i="52"/>
  <c r="E14" i="52" s="1"/>
  <c r="B95" i="34"/>
  <c r="E95" i="34" s="1"/>
  <c r="T95" i="34" s="1"/>
  <c r="B94" i="52"/>
  <c r="E94" i="52" s="1"/>
  <c r="B80" i="34"/>
  <c r="E80" i="34" s="1"/>
  <c r="T80" i="34" s="1"/>
  <c r="B79" i="52"/>
  <c r="E79" i="52" s="1"/>
  <c r="B32" i="34"/>
  <c r="E32" i="34" s="1"/>
  <c r="T32" i="34" s="1"/>
  <c r="B31" i="52"/>
  <c r="E31" i="52" s="1"/>
  <c r="B76" i="34"/>
  <c r="E76" i="34" s="1"/>
  <c r="T76" i="34" s="1"/>
  <c r="B75" i="52"/>
  <c r="E75" i="52" s="1"/>
  <c r="B99" i="34"/>
  <c r="E99" i="34" s="1"/>
  <c r="T99" i="34" s="1"/>
  <c r="B98" i="52"/>
  <c r="E98" i="52" s="1"/>
  <c r="B45" i="34"/>
  <c r="E45" i="34" s="1"/>
  <c r="T45" i="34" s="1"/>
  <c r="B44" i="52"/>
  <c r="E44" i="52" s="1"/>
  <c r="B33" i="34"/>
  <c r="E33" i="34" s="1"/>
  <c r="T33" i="34" s="1"/>
  <c r="B32" i="52"/>
  <c r="E32" i="52" s="1"/>
  <c r="B53" i="34"/>
  <c r="E53" i="34" s="1"/>
  <c r="T53" i="34" s="1"/>
  <c r="B52" i="52"/>
  <c r="E52" i="52" s="1"/>
  <c r="B118" i="34"/>
  <c r="E118" i="34" s="1"/>
  <c r="T118" i="34" s="1"/>
  <c r="B117" i="52"/>
  <c r="E117" i="52" s="1"/>
  <c r="B67" i="34"/>
  <c r="E67" i="34" s="1"/>
  <c r="T67" i="34" s="1"/>
  <c r="B66" i="52"/>
  <c r="E66" i="52" s="1"/>
  <c r="B30" i="34"/>
  <c r="E30" i="34" s="1"/>
  <c r="T30" i="34" s="1"/>
  <c r="B29" i="52"/>
  <c r="E29" i="52" s="1"/>
  <c r="B113" i="34"/>
  <c r="E113" i="34" s="1"/>
  <c r="T113" i="34" s="1"/>
  <c r="B112" i="52"/>
  <c r="E112" i="52" s="1"/>
  <c r="B71" i="34"/>
  <c r="E71" i="34" s="1"/>
  <c r="T71" i="34" s="1"/>
  <c r="B70" i="52"/>
  <c r="E70" i="52" s="1"/>
  <c r="B69" i="34"/>
  <c r="E69" i="34" s="1"/>
  <c r="T69" i="34" s="1"/>
  <c r="B68" i="52"/>
  <c r="E68" i="52" s="1"/>
  <c r="B83" i="34"/>
  <c r="E83" i="34" s="1"/>
  <c r="T83" i="34" s="1"/>
  <c r="B82" i="52"/>
  <c r="E82" i="52" s="1"/>
  <c r="B56" i="34"/>
  <c r="B55" i="52"/>
  <c r="B81" i="34"/>
  <c r="E81" i="34" s="1"/>
  <c r="T81" i="34" s="1"/>
  <c r="B80" i="52"/>
  <c r="E80" i="52" s="1"/>
  <c r="B87" i="34"/>
  <c r="E87" i="34" s="1"/>
  <c r="T87" i="34" s="1"/>
  <c r="B86" i="52"/>
  <c r="E86" i="52" s="1"/>
  <c r="B79" i="34"/>
  <c r="E79" i="34" s="1"/>
  <c r="T79" i="34" s="1"/>
  <c r="B78" i="52"/>
  <c r="E78" i="52" s="1"/>
  <c r="B16" i="34"/>
  <c r="E16" i="34" s="1"/>
  <c r="T16" i="34" s="1"/>
  <c r="B15" i="52"/>
  <c r="E15" i="52" s="1"/>
  <c r="F2" i="57" l="1"/>
  <c r="F4" i="58" s="1"/>
  <c r="E132" i="35"/>
  <c r="E90" i="56"/>
  <c r="Y222" i="35"/>
  <c r="E184" i="35"/>
  <c r="Y18" i="56"/>
  <c r="Y179" i="35"/>
  <c r="E128" i="35"/>
  <c r="Y237" i="35"/>
  <c r="Y171" i="35"/>
  <c r="E217" i="35"/>
  <c r="E153" i="35"/>
  <c r="E30" i="56"/>
  <c r="E177" i="35"/>
  <c r="Y144" i="35"/>
  <c r="E131" i="35"/>
  <c r="E70" i="56"/>
  <c r="Y197" i="35"/>
  <c r="Y139" i="35"/>
  <c r="E241" i="35"/>
  <c r="Y155" i="35"/>
  <c r="E253" i="35"/>
  <c r="Y228" i="35"/>
  <c r="E83" i="56"/>
  <c r="E147" i="35"/>
  <c r="Y236" i="35"/>
  <c r="E146" i="35"/>
  <c r="E51" i="58"/>
  <c r="E158" i="35"/>
  <c r="Y135" i="35"/>
  <c r="E257" i="35"/>
  <c r="E136" i="35"/>
  <c r="E185" i="35"/>
  <c r="Y243" i="35"/>
  <c r="Y186" i="35"/>
  <c r="Y198" i="35"/>
  <c r="E209" i="35"/>
  <c r="Y195" i="35"/>
  <c r="Y212" i="35"/>
  <c r="Y176" i="35"/>
  <c r="E208" i="35"/>
  <c r="Y180" i="35"/>
  <c r="Y264" i="35"/>
  <c r="Y160" i="35"/>
  <c r="Y232" i="35"/>
  <c r="E259" i="35"/>
  <c r="Y225" i="35"/>
  <c r="E252" i="35"/>
  <c r="E247" i="35"/>
  <c r="Y143" i="35"/>
  <c r="Y221" i="35"/>
  <c r="Y255" i="35"/>
  <c r="Y254" i="35"/>
  <c r="E230" i="35"/>
  <c r="E126" i="35"/>
  <c r="E203" i="35"/>
  <c r="E219" i="35"/>
  <c r="E129" i="35"/>
  <c r="Y248" i="35"/>
  <c r="E163" i="35"/>
  <c r="E229" i="35"/>
  <c r="E162" i="35"/>
  <c r="Y207" i="35"/>
  <c r="E216" i="35"/>
  <c r="E137" i="35"/>
  <c r="Y196" i="35"/>
  <c r="Y149" i="35"/>
  <c r="Y11" i="56"/>
  <c r="E151" i="35"/>
  <c r="E188" i="35"/>
  <c r="Y77" i="56"/>
  <c r="E98" i="56"/>
  <c r="E156" i="35"/>
  <c r="E150" i="35"/>
  <c r="E263" i="35"/>
  <c r="Y159" i="35"/>
  <c r="Y249" i="35"/>
  <c r="E244" i="35"/>
  <c r="E220" i="35"/>
  <c r="E260" i="35"/>
  <c r="E242" i="35"/>
  <c r="Y130" i="35"/>
  <c r="E174" i="35"/>
  <c r="Y214" i="35"/>
  <c r="Y72" i="56"/>
  <c r="E157" i="35"/>
  <c r="Y193" i="35"/>
  <c r="Y170" i="35"/>
  <c r="Y239" i="35"/>
  <c r="Y194" i="35"/>
  <c r="Y182" i="35"/>
  <c r="E199" i="35"/>
  <c r="Y256" i="35"/>
  <c r="Y178" i="35"/>
  <c r="Y22" i="58"/>
  <c r="E231" i="35"/>
  <c r="Y238" i="35"/>
  <c r="E172" i="35"/>
  <c r="Y251" i="35"/>
  <c r="Y75" i="56"/>
  <c r="E204" i="35"/>
  <c r="Y152" i="35"/>
  <c r="E227" i="35"/>
  <c r="E183" i="35"/>
  <c r="E168" i="35"/>
  <c r="Y234" i="35"/>
  <c r="E142" i="35"/>
  <c r="E261" i="35"/>
  <c r="Y201" i="35"/>
  <c r="Y164" i="35"/>
  <c r="E211" i="35"/>
  <c r="Y245" i="35"/>
  <c r="Y85" i="56"/>
  <c r="E189" i="35"/>
  <c r="Y94" i="56"/>
  <c r="E235" i="35"/>
  <c r="E134" i="35"/>
  <c r="E138" i="35"/>
  <c r="E224" i="35"/>
  <c r="E191" i="35"/>
  <c r="Y262" i="35"/>
  <c r="E213" i="35"/>
  <c r="E141" i="35"/>
  <c r="Y205" i="35"/>
  <c r="E173" i="35"/>
  <c r="Y166" i="35"/>
  <c r="E187" i="35"/>
  <c r="E169" i="35"/>
  <c r="E79" i="56"/>
  <c r="Y192" i="35"/>
  <c r="Y246" i="35"/>
  <c r="Y218" i="35"/>
  <c r="E170" i="35"/>
  <c r="E196" i="35"/>
  <c r="Y199" i="35"/>
  <c r="E194" i="35"/>
  <c r="E178" i="35"/>
  <c r="E236" i="35"/>
  <c r="E130" i="35"/>
  <c r="Y219" i="35"/>
  <c r="E239" i="35"/>
  <c r="E77" i="56"/>
  <c r="Y129" i="35"/>
  <c r="E248" i="35"/>
  <c r="E197" i="35"/>
  <c r="E180" i="35"/>
  <c r="E11" i="56"/>
  <c r="Y213" i="35"/>
  <c r="Y191" i="35"/>
  <c r="Y230" i="35"/>
  <c r="E214" i="35"/>
  <c r="E192" i="35"/>
  <c r="E218" i="35"/>
  <c r="Y229" i="35"/>
  <c r="E245" i="35"/>
  <c r="Y126" i="35"/>
  <c r="Y98" i="56"/>
  <c r="Y70" i="56"/>
  <c r="E85" i="56"/>
  <c r="E72" i="56"/>
  <c r="Y211" i="35"/>
  <c r="Y247" i="35"/>
  <c r="E228" i="35"/>
  <c r="Y79" i="56"/>
  <c r="Y157" i="35"/>
  <c r="E144" i="35"/>
  <c r="E155" i="35"/>
  <c r="Y131" i="35"/>
  <c r="E8" i="56"/>
  <c r="Y90" i="56"/>
  <c r="E94" i="56"/>
  <c r="Y83" i="56"/>
  <c r="E18" i="56"/>
  <c r="E232" i="35"/>
  <c r="E201" i="35"/>
  <c r="E176" i="35"/>
  <c r="Y162" i="35"/>
  <c r="Y187" i="35"/>
  <c r="E207" i="35"/>
  <c r="E193" i="35"/>
  <c r="E75" i="56"/>
  <c r="Y224" i="35"/>
  <c r="Y216" i="35"/>
  <c r="E139" i="35"/>
  <c r="E256" i="35"/>
  <c r="Y183" i="35"/>
  <c r="E225" i="35"/>
  <c r="E251" i="35"/>
  <c r="Y173" i="35"/>
  <c r="Y146" i="35"/>
  <c r="Y147" i="35"/>
  <c r="E8" i="58"/>
  <c r="E246" i="35"/>
  <c r="E198" i="35"/>
  <c r="Y141" i="35"/>
  <c r="E255" i="35"/>
  <c r="Y220" i="35"/>
  <c r="Y163" i="35"/>
  <c r="Y156" i="35"/>
  <c r="Y151" i="35"/>
  <c r="E243" i="35"/>
  <c r="Y30" i="56"/>
  <c r="Y169" i="35"/>
  <c r="Y138" i="35"/>
  <c r="E238" i="35"/>
  <c r="Y136" i="35"/>
  <c r="E264" i="35"/>
  <c r="Y235" i="35"/>
  <c r="E179" i="35"/>
  <c r="Y150" i="35"/>
  <c r="Y241" i="35"/>
  <c r="E182" i="35"/>
  <c r="Y261" i="35"/>
  <c r="E166" i="35"/>
  <c r="E152" i="35"/>
  <c r="Y209" i="35"/>
  <c r="Y174" i="35"/>
  <c r="E160" i="35"/>
  <c r="E221" i="35"/>
  <c r="E149" i="35"/>
  <c r="E135" i="35"/>
  <c r="Y244" i="35"/>
  <c r="E186" i="35"/>
  <c r="Y227" i="35"/>
  <c r="Y168" i="35"/>
  <c r="Y203" i="35"/>
  <c r="Y177" i="35"/>
  <c r="Y153" i="35"/>
  <c r="E195" i="35"/>
  <c r="Y132" i="35"/>
  <c r="Y188" i="35"/>
  <c r="E254" i="35"/>
  <c r="Y259" i="35"/>
  <c r="Y137" i="35"/>
  <c r="E205" i="35"/>
  <c r="E171" i="35"/>
  <c r="Y142" i="35"/>
  <c r="Y257" i="35"/>
  <c r="E237" i="35"/>
  <c r="Y204" i="35"/>
  <c r="Y158" i="35"/>
  <c r="E249" i="35"/>
  <c r="Y253" i="35"/>
  <c r="E33" i="56"/>
  <c r="Y252" i="35"/>
  <c r="E143" i="35"/>
  <c r="E159" i="35"/>
  <c r="Y231" i="35"/>
  <c r="Y263" i="35"/>
  <c r="Y217" i="35"/>
  <c r="Y185" i="35"/>
  <c r="E164" i="35"/>
  <c r="Y134" i="35"/>
  <c r="E234" i="35"/>
  <c r="Y33" i="56"/>
  <c r="E20" i="56"/>
  <c r="Y20" i="56"/>
  <c r="Y41" i="58"/>
  <c r="E212" i="35"/>
  <c r="E222" i="35"/>
  <c r="Y172" i="35"/>
  <c r="Y208" i="35"/>
  <c r="Y184" i="35"/>
  <c r="Y242" i="35"/>
  <c r="E262" i="35"/>
  <c r="Y260" i="35"/>
  <c r="Y189" i="35"/>
  <c r="Y128" i="35"/>
  <c r="E100" i="58"/>
  <c r="Y128" i="58"/>
  <c r="E123" i="58"/>
  <c r="Y108" i="58"/>
  <c r="Y114" i="58"/>
  <c r="E129" i="58"/>
  <c r="E105" i="58"/>
  <c r="E111" i="58"/>
  <c r="E104" i="58"/>
  <c r="Y90" i="58"/>
  <c r="E92" i="58"/>
  <c r="Y63" i="58"/>
  <c r="E48" i="58"/>
  <c r="E27" i="58"/>
  <c r="E36" i="58"/>
  <c r="E16" i="58"/>
  <c r="E17" i="58"/>
  <c r="E41" i="58"/>
  <c r="Y129" i="58"/>
  <c r="Y27" i="58"/>
  <c r="Y48" i="58"/>
  <c r="Y105" i="58"/>
  <c r="E108" i="58"/>
  <c r="Y59" i="58"/>
  <c r="Y16" i="58"/>
  <c r="Y92" i="58"/>
  <c r="E128" i="58"/>
  <c r="E63" i="58"/>
  <c r="E98" i="58"/>
  <c r="Y111" i="58"/>
  <c r="Y100" i="58"/>
  <c r="Y17" i="58"/>
  <c r="E90" i="58"/>
  <c r="E114" i="58"/>
  <c r="Y36" i="58"/>
  <c r="Y123" i="58"/>
  <c r="Y51" i="58"/>
  <c r="Y104" i="58"/>
  <c r="E72" i="58"/>
  <c r="Y119" i="58"/>
  <c r="E101" i="58"/>
  <c r="Y39" i="58"/>
  <c r="E65" i="58"/>
  <c r="Y86" i="58"/>
  <c r="E35" i="58"/>
  <c r="Y109" i="58"/>
  <c r="E32" i="58"/>
  <c r="Y54" i="58"/>
  <c r="Y43" i="58"/>
  <c r="Y45" i="58"/>
  <c r="E124" i="58"/>
  <c r="Y102" i="58"/>
  <c r="Y134" i="58"/>
  <c r="Y64" i="58"/>
  <c r="E95" i="58"/>
  <c r="Y57" i="58"/>
  <c r="Y93" i="58"/>
  <c r="E88" i="58"/>
  <c r="Y72" i="58"/>
  <c r="E119" i="58"/>
  <c r="Y101" i="58"/>
  <c r="E39" i="58"/>
  <c r="Y65" i="58"/>
  <c r="E86" i="58"/>
  <c r="Y35" i="58"/>
  <c r="E109" i="58"/>
  <c r="Y32" i="58"/>
  <c r="E54" i="58"/>
  <c r="E43" i="58"/>
  <c r="E45" i="58"/>
  <c r="Y124" i="58"/>
  <c r="E102" i="58"/>
  <c r="E134" i="58"/>
  <c r="E64" i="58"/>
  <c r="Y95" i="58"/>
  <c r="E57" i="58"/>
  <c r="E93" i="58"/>
  <c r="Y88" i="58"/>
  <c r="Y98" i="58"/>
  <c r="E82" i="58"/>
  <c r="Y89" i="58"/>
  <c r="Y61" i="58"/>
  <c r="E20" i="58"/>
  <c r="E131" i="58"/>
  <c r="Y25" i="58"/>
  <c r="Y78" i="58"/>
  <c r="Y68" i="58"/>
  <c r="E37" i="58"/>
  <c r="Y75" i="58"/>
  <c r="Y96" i="58"/>
  <c r="Y132" i="58"/>
  <c r="Y30" i="58"/>
  <c r="Y24" i="58"/>
  <c r="E18" i="58"/>
  <c r="E85" i="58"/>
  <c r="E29" i="58"/>
  <c r="Y80" i="58"/>
  <c r="E56" i="58"/>
  <c r="Y82" i="58"/>
  <c r="E89" i="58"/>
  <c r="E61" i="58"/>
  <c r="Y20" i="58"/>
  <c r="Y131" i="58"/>
  <c r="E25" i="58"/>
  <c r="E78" i="58"/>
  <c r="E68" i="58"/>
  <c r="Y37" i="58"/>
  <c r="E75" i="58"/>
  <c r="E96" i="58"/>
  <c r="E132" i="58"/>
  <c r="E30" i="58"/>
  <c r="E24" i="58"/>
  <c r="Y18" i="58"/>
  <c r="Y85" i="58"/>
  <c r="Y29" i="58"/>
  <c r="E80" i="58"/>
  <c r="Y56" i="58"/>
  <c r="E59" i="58"/>
  <c r="E50" i="58"/>
  <c r="E103" i="58"/>
  <c r="E14" i="58"/>
  <c r="E79" i="58"/>
  <c r="Y42" i="58"/>
  <c r="E74" i="58"/>
  <c r="Y49" i="58"/>
  <c r="E106" i="58"/>
  <c r="Y12" i="58"/>
  <c r="Y73" i="58"/>
  <c r="Y46" i="58"/>
  <c r="Y70" i="58"/>
  <c r="Y113" i="58"/>
  <c r="Y84" i="58"/>
  <c r="Y62" i="58"/>
  <c r="E67" i="58"/>
  <c r="Y34" i="58"/>
  <c r="Y21" i="58"/>
  <c r="Y83" i="58"/>
  <c r="E52" i="58"/>
  <c r="E120" i="58"/>
  <c r="Y50" i="58"/>
  <c r="Y103" i="58"/>
  <c r="Y14" i="58"/>
  <c r="Y79" i="58"/>
  <c r="E42" i="58"/>
  <c r="Y74" i="58"/>
  <c r="E49" i="58"/>
  <c r="Y106" i="58"/>
  <c r="E12" i="58"/>
  <c r="E73" i="58"/>
  <c r="E46" i="58"/>
  <c r="E70" i="58"/>
  <c r="E113" i="58"/>
  <c r="E84" i="58"/>
  <c r="E62" i="58"/>
  <c r="Y67" i="58"/>
  <c r="E34" i="58"/>
  <c r="E21" i="58"/>
  <c r="E83" i="58"/>
  <c r="Y52" i="58"/>
  <c r="Y120" i="58"/>
  <c r="Y62" i="56"/>
  <c r="Y13" i="56"/>
  <c r="E64" i="56"/>
  <c r="E53" i="56"/>
  <c r="E46" i="56"/>
  <c r="Y48" i="56"/>
  <c r="E100" i="56"/>
  <c r="E34" i="56"/>
  <c r="E87" i="56"/>
  <c r="Y104" i="56"/>
  <c r="E86" i="56"/>
  <c r="E102" i="56"/>
  <c r="Y56" i="56"/>
  <c r="Y45" i="56"/>
  <c r="E58" i="56"/>
  <c r="E52" i="56"/>
  <c r="E65" i="56"/>
  <c r="E78" i="56"/>
  <c r="E73" i="56"/>
  <c r="Y47" i="56"/>
  <c r="E41" i="56"/>
  <c r="Y12" i="56"/>
  <c r="E71" i="56"/>
  <c r="Y97" i="56"/>
  <c r="Y24" i="56"/>
  <c r="Y15" i="56"/>
  <c r="E22" i="56"/>
  <c r="Y17" i="56"/>
  <c r="E106" i="56"/>
  <c r="E45" i="56"/>
  <c r="Y109" i="56"/>
  <c r="Y58" i="56"/>
  <c r="Y52" i="56"/>
  <c r="Y65" i="56"/>
  <c r="Y78" i="56"/>
  <c r="Y73" i="56"/>
  <c r="E47" i="56"/>
  <c r="Y41" i="56"/>
  <c r="E12" i="56"/>
  <c r="Y71" i="56"/>
  <c r="E97" i="56"/>
  <c r="E24" i="56"/>
  <c r="E15" i="56"/>
  <c r="Y22" i="56"/>
  <c r="E17" i="56"/>
  <c r="Y106" i="56"/>
  <c r="Y68" i="56"/>
  <c r="Y89" i="56"/>
  <c r="Y42" i="56"/>
  <c r="E26" i="56"/>
  <c r="Y27" i="56"/>
  <c r="Y51" i="56"/>
  <c r="Y35" i="56"/>
  <c r="Y31" i="56"/>
  <c r="E28" i="56"/>
  <c r="Y38" i="56"/>
  <c r="Y108" i="56"/>
  <c r="E67" i="56"/>
  <c r="E37" i="56"/>
  <c r="E60" i="56"/>
  <c r="Y57" i="56"/>
  <c r="Y49" i="56"/>
  <c r="Y55" i="56"/>
  <c r="E84" i="56"/>
  <c r="E68" i="56"/>
  <c r="E89" i="56"/>
  <c r="E42" i="56"/>
  <c r="Y26" i="56"/>
  <c r="E27" i="56"/>
  <c r="E51" i="56"/>
  <c r="E35" i="56"/>
  <c r="E31" i="56"/>
  <c r="Y28" i="56"/>
  <c r="E38" i="56"/>
  <c r="E108" i="56"/>
  <c r="Y67" i="56"/>
  <c r="Y37" i="56"/>
  <c r="Y60" i="56"/>
  <c r="E57" i="56"/>
  <c r="E49" i="56"/>
  <c r="E55" i="56"/>
  <c r="Y84" i="56"/>
  <c r="E16" i="56"/>
  <c r="Y110" i="56"/>
  <c r="Y39" i="56"/>
  <c r="E93" i="56"/>
  <c r="Y82" i="56"/>
  <c r="E80" i="56"/>
  <c r="Y23" i="56"/>
  <c r="Y105" i="56"/>
  <c r="E101" i="56"/>
  <c r="Y66" i="56"/>
  <c r="Y107" i="56"/>
  <c r="Y9" i="56"/>
  <c r="Y59" i="56"/>
  <c r="E91" i="56"/>
  <c r="Y74" i="56"/>
  <c r="Y19" i="56"/>
  <c r="Y16" i="56"/>
  <c r="E110" i="56"/>
  <c r="E39" i="56"/>
  <c r="Y93" i="56"/>
  <c r="E82" i="56"/>
  <c r="Y80" i="56"/>
  <c r="E23" i="56"/>
  <c r="E105" i="56"/>
  <c r="Y101" i="56"/>
  <c r="E66" i="56"/>
  <c r="E107" i="56"/>
  <c r="E9" i="56"/>
  <c r="E59" i="56"/>
  <c r="Y91" i="56"/>
  <c r="E74" i="56"/>
  <c r="E19" i="56"/>
  <c r="E96" i="56"/>
  <c r="E43" i="56"/>
  <c r="Y86" i="56"/>
  <c r="Y102" i="56"/>
  <c r="E109" i="56"/>
  <c r="E13" i="56"/>
  <c r="Y64" i="56"/>
  <c r="Y53" i="56"/>
  <c r="E62" i="56"/>
  <c r="Y46" i="56"/>
  <c r="E48" i="56"/>
  <c r="Y100" i="56"/>
  <c r="Y87" i="56"/>
  <c r="Y34" i="56"/>
  <c r="E104" i="56"/>
  <c r="E56" i="56"/>
  <c r="Y96" i="56"/>
  <c r="Y43" i="56"/>
  <c r="Y107" i="35"/>
  <c r="E108" i="35"/>
  <c r="Y120" i="35"/>
  <c r="Y91" i="35"/>
  <c r="Y65" i="35"/>
  <c r="Y63" i="35"/>
  <c r="E59" i="35"/>
  <c r="Y100" i="35"/>
  <c r="E68" i="35"/>
  <c r="Y14" i="35"/>
  <c r="Y52" i="35"/>
  <c r="E51" i="35"/>
  <c r="Y42" i="35"/>
  <c r="Y50" i="35"/>
  <c r="Y24" i="35"/>
  <c r="Y54" i="35"/>
  <c r="Y35" i="35"/>
  <c r="Y88" i="35"/>
  <c r="Y48" i="35"/>
  <c r="E36" i="35"/>
  <c r="E47" i="35"/>
  <c r="E44" i="35"/>
  <c r="E84" i="35"/>
  <c r="E31" i="35"/>
  <c r="E57" i="35"/>
  <c r="Y82" i="35"/>
  <c r="Y9" i="35"/>
  <c r="E15" i="35"/>
  <c r="Y90" i="35"/>
  <c r="E53" i="35"/>
  <c r="Y19" i="35"/>
  <c r="E114" i="35"/>
  <c r="Y40" i="35"/>
  <c r="E94" i="35"/>
  <c r="Y83" i="35"/>
  <c r="Y17" i="35"/>
  <c r="Y60" i="35"/>
  <c r="E77" i="35"/>
  <c r="Y69" i="35"/>
  <c r="Y67" i="35"/>
  <c r="Y22" i="35"/>
  <c r="E88" i="35"/>
  <c r="E48" i="35"/>
  <c r="Y36" i="35"/>
  <c r="Y47" i="35"/>
  <c r="Y44" i="35"/>
  <c r="Y84" i="35"/>
  <c r="Y31" i="35"/>
  <c r="Y57" i="35"/>
  <c r="E82" i="35"/>
  <c r="E9" i="35"/>
  <c r="Y15" i="35"/>
  <c r="E90" i="35"/>
  <c r="Y53" i="35"/>
  <c r="E19" i="35"/>
  <c r="Y114" i="35"/>
  <c r="E40" i="35"/>
  <c r="Y94" i="35"/>
  <c r="E83" i="35"/>
  <c r="E17" i="35"/>
  <c r="E60" i="35"/>
  <c r="Y77" i="35"/>
  <c r="E69" i="35"/>
  <c r="E67" i="35"/>
  <c r="E22" i="35"/>
  <c r="E123" i="35"/>
  <c r="E91" i="35"/>
  <c r="Y39" i="35"/>
  <c r="E52" i="35"/>
  <c r="E54" i="35"/>
  <c r="E107" i="35"/>
  <c r="E120" i="35"/>
  <c r="Y51" i="35"/>
  <c r="E65" i="35"/>
  <c r="Y59" i="35"/>
  <c r="E35" i="35"/>
  <c r="E50" i="35"/>
  <c r="E14" i="35"/>
  <c r="E42" i="35"/>
  <c r="Y68" i="35"/>
  <c r="Y108" i="35"/>
  <c r="Y123" i="35"/>
  <c r="E100" i="35"/>
  <c r="E63" i="35"/>
  <c r="E24" i="35"/>
  <c r="Y70" i="35"/>
  <c r="Y111" i="35"/>
  <c r="E109" i="35"/>
  <c r="E41" i="35"/>
  <c r="Y119" i="35"/>
  <c r="E106" i="35"/>
  <c r="Y81" i="35"/>
  <c r="Y95" i="35"/>
  <c r="Y103" i="35"/>
  <c r="Y110" i="35"/>
  <c r="E96" i="35"/>
  <c r="Y64" i="35"/>
  <c r="Y56" i="35"/>
  <c r="Y75" i="35"/>
  <c r="Y30" i="35"/>
  <c r="E99" i="35"/>
  <c r="Y92" i="35"/>
  <c r="Y78" i="35"/>
  <c r="Y86" i="35"/>
  <c r="E20" i="35"/>
  <c r="E124" i="35"/>
  <c r="Y115" i="35"/>
  <c r="Y105" i="35"/>
  <c r="Y122" i="35"/>
  <c r="E79" i="35"/>
  <c r="E113" i="35"/>
  <c r="E70" i="35"/>
  <c r="E111" i="35"/>
  <c r="Y109" i="35"/>
  <c r="Y41" i="35"/>
  <c r="E119" i="35"/>
  <c r="Y106" i="35"/>
  <c r="E81" i="35"/>
  <c r="E95" i="35"/>
  <c r="E103" i="35"/>
  <c r="E110" i="35"/>
  <c r="Y96" i="35"/>
  <c r="E64" i="35"/>
  <c r="E56" i="35"/>
  <c r="E75" i="35"/>
  <c r="E30" i="35"/>
  <c r="Y99" i="35"/>
  <c r="E92" i="35"/>
  <c r="E78" i="35"/>
  <c r="E86" i="35"/>
  <c r="Y20" i="35"/>
  <c r="Y124" i="35"/>
  <c r="E115" i="35"/>
  <c r="E105" i="35"/>
  <c r="E122" i="35"/>
  <c r="Y79" i="35"/>
  <c r="Y113" i="35"/>
  <c r="Y72" i="35"/>
  <c r="Y37" i="35"/>
  <c r="E118" i="35"/>
  <c r="Y98" i="35"/>
  <c r="Y26" i="35"/>
  <c r="E18" i="35"/>
  <c r="Y45" i="35"/>
  <c r="E73" i="35"/>
  <c r="Y74" i="35"/>
  <c r="Y32" i="35"/>
  <c r="E13" i="35"/>
  <c r="E117" i="35"/>
  <c r="Y16" i="35"/>
  <c r="Y28" i="35"/>
  <c r="Y116" i="35"/>
  <c r="E33" i="35"/>
  <c r="E23" i="35"/>
  <c r="E101" i="35"/>
  <c r="Y61" i="35"/>
  <c r="E10" i="35"/>
  <c r="E29" i="35"/>
  <c r="E39" i="35"/>
  <c r="E72" i="35"/>
  <c r="E37" i="35"/>
  <c r="Y118" i="35"/>
  <c r="E98" i="35"/>
  <c r="E26" i="35"/>
  <c r="Y18" i="35"/>
  <c r="E45" i="35"/>
  <c r="Y73" i="35"/>
  <c r="E74" i="35"/>
  <c r="E32" i="35"/>
  <c r="Y13" i="35"/>
  <c r="Y117" i="35"/>
  <c r="E16" i="35"/>
  <c r="E28" i="35"/>
  <c r="E116" i="35"/>
  <c r="Y33" i="35"/>
  <c r="Y23" i="35"/>
  <c r="Y101" i="35"/>
  <c r="E61" i="35"/>
  <c r="Y10" i="35"/>
  <c r="Y29" i="35"/>
  <c r="Y8" i="58"/>
  <c r="Y99" i="58"/>
  <c r="Y25" i="56"/>
  <c r="Y8" i="56"/>
  <c r="E8" i="57"/>
  <c r="Y11" i="58"/>
  <c r="Y9" i="58"/>
  <c r="E22" i="58"/>
  <c r="E12" i="35"/>
  <c r="L8" i="56"/>
  <c r="L8" i="58"/>
  <c r="E11" i="58"/>
  <c r="E9" i="58"/>
  <c r="Y12" i="35"/>
  <c r="E25" i="56"/>
  <c r="B8" i="55"/>
  <c r="F2" i="55" s="1"/>
  <c r="B8" i="35"/>
  <c r="B9" i="34"/>
  <c r="E12" i="52"/>
  <c r="B8" i="52"/>
  <c r="F2" i="52" s="1"/>
  <c r="F4" i="56" l="1"/>
  <c r="E8" i="55"/>
  <c r="F4" i="35" l="1"/>
  <c r="E13" i="43"/>
  <c r="E11" i="43"/>
  <c r="E10" i="43"/>
  <c r="E8" i="43"/>
  <c r="E7" i="43"/>
  <c r="E6" i="43"/>
  <c r="Q13" i="21" l="1"/>
  <c r="Q14" i="21"/>
  <c r="Q15" i="21"/>
  <c r="Q16" i="21"/>
  <c r="AA52" i="22" l="1"/>
  <c r="AA22" i="22"/>
  <c r="AA49" i="22"/>
  <c r="AA19" i="22"/>
  <c r="AA50" i="22"/>
  <c r="AA20" i="22"/>
  <c r="AA53" i="22"/>
  <c r="AA23" i="22"/>
  <c r="AA45" i="22"/>
  <c r="AA15" i="22"/>
  <c r="AA51" i="22"/>
  <c r="AA21" i="22"/>
  <c r="AA48" i="22"/>
  <c r="AA18" i="22"/>
  <c r="AA55" i="22"/>
  <c r="AA25" i="22"/>
  <c r="AA47" i="22"/>
  <c r="AA17" i="22"/>
  <c r="AA54" i="22"/>
  <c r="AA24" i="22"/>
  <c r="AA46" i="22"/>
  <c r="AA16" i="22"/>
  <c r="I5" i="22" l="1"/>
  <c r="E5" i="43"/>
  <c r="U4" i="34" l="1"/>
  <c r="T4" i="34"/>
  <c r="S4" i="34"/>
  <c r="R4" i="34"/>
  <c r="Y9" i="34" l="1"/>
  <c r="N8" i="52" s="1"/>
  <c r="Y8" i="34"/>
  <c r="AM8" i="20"/>
  <c r="AM7" i="20"/>
  <c r="Y639" i="34" l="1"/>
  <c r="N100" i="57" s="1"/>
  <c r="Y633" i="34"/>
  <c r="N94" i="57" s="1"/>
  <c r="Y619" i="34"/>
  <c r="N80" i="57" s="1"/>
  <c r="Y606" i="34"/>
  <c r="N67" i="57" s="1"/>
  <c r="Y582" i="34"/>
  <c r="N43" i="57" s="1"/>
  <c r="Y602" i="34"/>
  <c r="N63" i="57" s="1"/>
  <c r="Y597" i="34"/>
  <c r="N58" i="57" s="1"/>
  <c r="Y592" i="34"/>
  <c r="N53" i="57" s="1"/>
  <c r="Y575" i="34"/>
  <c r="N36" i="57" s="1"/>
  <c r="Y557" i="34"/>
  <c r="N17" i="57" s="1"/>
  <c r="Y545" i="34"/>
  <c r="N286" i="55" s="1"/>
  <c r="Y543" i="34"/>
  <c r="N284" i="55" s="1"/>
  <c r="Y528" i="34"/>
  <c r="N269" i="55" s="1"/>
  <c r="Y495" i="34"/>
  <c r="N236" i="55" s="1"/>
  <c r="Y493" i="34"/>
  <c r="N234" i="55" s="1"/>
  <c r="Y489" i="34"/>
  <c r="N230" i="55" s="1"/>
  <c r="Y483" i="34"/>
  <c r="N224" i="55" s="1"/>
  <c r="Y476" i="34"/>
  <c r="N217" i="55" s="1"/>
  <c r="Y466" i="34"/>
  <c r="N207" i="55" s="1"/>
  <c r="Y443" i="34"/>
  <c r="N184" i="55" s="1"/>
  <c r="Y431" i="34"/>
  <c r="N172" i="55" s="1"/>
  <c r="Y417" i="34"/>
  <c r="N158" i="55" s="1"/>
  <c r="Y409" i="34"/>
  <c r="N150" i="55" s="1"/>
  <c r="Y402" i="34"/>
  <c r="N143" i="55" s="1"/>
  <c r="Y398" i="34"/>
  <c r="N139" i="55" s="1"/>
  <c r="Y378" i="34"/>
  <c r="N119" i="55" s="1"/>
  <c r="Y376" i="34"/>
  <c r="N117" i="55" s="1"/>
  <c r="Y369" i="34"/>
  <c r="N110" i="55" s="1"/>
  <c r="Y365" i="34"/>
  <c r="N106" i="55" s="1"/>
  <c r="Y349" i="34"/>
  <c r="N90" i="55" s="1"/>
  <c r="Y337" i="34"/>
  <c r="N78" i="55" s="1"/>
  <c r="Y333" i="34"/>
  <c r="N74" i="55" s="1"/>
  <c r="Y325" i="34"/>
  <c r="N66" i="55" s="1"/>
  <c r="Y317" i="34"/>
  <c r="N58" i="55" s="1"/>
  <c r="Y315" i="34"/>
  <c r="N56" i="55" s="1"/>
  <c r="Y566" i="34"/>
  <c r="N26" i="57" s="1"/>
  <c r="Y559" i="34"/>
  <c r="N19" i="57" s="1"/>
  <c r="Y554" i="34"/>
  <c r="N14" i="57" s="1"/>
  <c r="Y544" i="34"/>
  <c r="N285" i="55" s="1"/>
  <c r="Y541" i="34"/>
  <c r="N282" i="55" s="1"/>
  <c r="Y536" i="34"/>
  <c r="N277" i="55" s="1"/>
  <c r="Y532" i="34"/>
  <c r="N273" i="55" s="1"/>
  <c r="Y529" i="34"/>
  <c r="N270" i="55" s="1"/>
  <c r="Y511" i="34"/>
  <c r="N252" i="55" s="1"/>
  <c r="Y500" i="34"/>
  <c r="N241" i="55" s="1"/>
  <c r="Y494" i="34"/>
  <c r="N235" i="55" s="1"/>
  <c r="Y482" i="34"/>
  <c r="N223" i="55" s="1"/>
  <c r="Y475" i="34"/>
  <c r="N216" i="55" s="1"/>
  <c r="Y464" i="34"/>
  <c r="N205" i="55" s="1"/>
  <c r="Y447" i="34"/>
  <c r="N188" i="55" s="1"/>
  <c r="Y439" i="34"/>
  <c r="N180" i="55" s="1"/>
  <c r="Y424" i="34"/>
  <c r="N165" i="55" s="1"/>
  <c r="Y421" i="34"/>
  <c r="N162" i="55" s="1"/>
  <c r="Y416" i="34"/>
  <c r="N157" i="55" s="1"/>
  <c r="Y401" i="34"/>
  <c r="N142" i="55" s="1"/>
  <c r="Y397" i="34"/>
  <c r="N138" i="55" s="1"/>
  <c r="Y391" i="34"/>
  <c r="N132" i="55" s="1"/>
  <c r="Y389" i="34"/>
  <c r="N130" i="55" s="1"/>
  <c r="Y382" i="34"/>
  <c r="N123" i="55" s="1"/>
  <c r="Y377" i="34"/>
  <c r="N118" i="55" s="1"/>
  <c r="Y368" i="34"/>
  <c r="N109" i="55" s="1"/>
  <c r="Y364" i="34"/>
  <c r="N105" i="55" s="1"/>
  <c r="Y355" i="34"/>
  <c r="N96" i="55" s="1"/>
  <c r="Y341" i="34"/>
  <c r="N82" i="55" s="1"/>
  <c r="Y332" i="34"/>
  <c r="N73" i="55" s="1"/>
  <c r="Y296" i="34"/>
  <c r="N37" i="55" s="1"/>
  <c r="Y278" i="34"/>
  <c r="N19" i="55" s="1"/>
  <c r="Y250" i="34"/>
  <c r="N249" i="52" s="1"/>
  <c r="Y232" i="34"/>
  <c r="N231" i="52" s="1"/>
  <c r="Y230" i="34"/>
  <c r="N229" i="52" s="1"/>
  <c r="Y217" i="34"/>
  <c r="N216" i="52" s="1"/>
  <c r="Y214" i="34"/>
  <c r="N213" i="52" s="1"/>
  <c r="Y212" i="34"/>
  <c r="N211" i="52" s="1"/>
  <c r="Y197" i="34"/>
  <c r="N196" i="52" s="1"/>
  <c r="Y193" i="34"/>
  <c r="N192" i="52" s="1"/>
  <c r="Y189" i="34"/>
  <c r="N188" i="52" s="1"/>
  <c r="Y185" i="34"/>
  <c r="N184" i="52" s="1"/>
  <c r="Y179" i="34"/>
  <c r="N178" i="52" s="1"/>
  <c r="Y177" i="34"/>
  <c r="N176" i="52" s="1"/>
  <c r="Y173" i="34"/>
  <c r="N172" i="52" s="1"/>
  <c r="Y150" i="34"/>
  <c r="N149" i="52" s="1"/>
  <c r="Y142" i="34"/>
  <c r="N141" i="52" s="1"/>
  <c r="Y139" i="34"/>
  <c r="N138" i="52" s="1"/>
  <c r="Y125" i="34"/>
  <c r="N124" i="52" s="1"/>
  <c r="Y119" i="34"/>
  <c r="N118" i="52" s="1"/>
  <c r="Y117" i="34"/>
  <c r="N116" i="52" s="1"/>
  <c r="Y101" i="34"/>
  <c r="N100" i="52" s="1"/>
  <c r="Y96" i="34"/>
  <c r="N95" i="52" s="1"/>
  <c r="Y88" i="34"/>
  <c r="N87" i="52" s="1"/>
  <c r="Y62" i="34"/>
  <c r="N61" i="52" s="1"/>
  <c r="Y60" i="34"/>
  <c r="N59" i="52" s="1"/>
  <c r="Y46" i="34"/>
  <c r="N45" i="52" s="1"/>
  <c r="Y41" i="34"/>
  <c r="N40" i="52" s="1"/>
  <c r="Y29" i="34"/>
  <c r="N28" i="52" s="1"/>
  <c r="Y533" i="34"/>
  <c r="N274" i="55" s="1"/>
  <c r="Y505" i="34"/>
  <c r="N246" i="55" s="1"/>
  <c r="Y496" i="34"/>
  <c r="N237" i="55" s="1"/>
  <c r="Y432" i="34"/>
  <c r="N173" i="55" s="1"/>
  <c r="Y346" i="34"/>
  <c r="N87" i="55" s="1"/>
  <c r="Y308" i="34"/>
  <c r="N49" i="55" s="1"/>
  <c r="Y306" i="34"/>
  <c r="N47" i="55" s="1"/>
  <c r="Y298" i="34"/>
  <c r="N39" i="55" s="1"/>
  <c r="Y293" i="34"/>
  <c r="N34" i="55" s="1"/>
  <c r="Y286" i="34"/>
  <c r="N27" i="55" s="1"/>
  <c r="Y277" i="34"/>
  <c r="N18" i="55" s="1"/>
  <c r="Y272" i="34"/>
  <c r="N13" i="55" s="1"/>
  <c r="Y249" i="34"/>
  <c r="N248" i="52" s="1"/>
  <c r="Y239" i="34"/>
  <c r="N238" i="52" s="1"/>
  <c r="Y222" i="34"/>
  <c r="N221" i="52" s="1"/>
  <c r="Y218" i="34"/>
  <c r="N217" i="52" s="1"/>
  <c r="Y215" i="34"/>
  <c r="N214" i="52" s="1"/>
  <c r="Y213" i="34"/>
  <c r="N212" i="52" s="1"/>
  <c r="Y200" i="34"/>
  <c r="N199" i="52" s="1"/>
  <c r="Y188" i="34"/>
  <c r="N187" i="52" s="1"/>
  <c r="Y186" i="34"/>
  <c r="N185" i="52" s="1"/>
  <c r="Y184" i="34"/>
  <c r="N183" i="52" s="1"/>
  <c r="Y180" i="34"/>
  <c r="N179" i="52" s="1"/>
  <c r="Y170" i="34"/>
  <c r="N169" i="52" s="1"/>
  <c r="Y165" i="34"/>
  <c r="N164" i="52" s="1"/>
  <c r="Y153" i="34"/>
  <c r="N152" i="52" s="1"/>
  <c r="Y145" i="34"/>
  <c r="N144" i="52" s="1"/>
  <c r="Y143" i="34"/>
  <c r="N142" i="52" s="1"/>
  <c r="Y140" i="34"/>
  <c r="N139" i="52" s="1"/>
  <c r="Y95" i="34"/>
  <c r="N94" i="52" s="1"/>
  <c r="Y92" i="34"/>
  <c r="N91" i="52" s="1"/>
  <c r="Y89" i="34"/>
  <c r="N88" i="52" s="1"/>
  <c r="Y82" i="34"/>
  <c r="N81" i="52" s="1"/>
  <c r="Y79" i="34"/>
  <c r="N78" i="52" s="1"/>
  <c r="Y61" i="34"/>
  <c r="N60" i="52" s="1"/>
  <c r="Y55" i="34"/>
  <c r="N54" i="52" s="1"/>
  <c r="Y53" i="34"/>
  <c r="N52" i="52" s="1"/>
  <c r="Y51" i="34"/>
  <c r="N50" i="52" s="1"/>
  <c r="Y47" i="34"/>
  <c r="N46" i="52" s="1"/>
  <c r="Y28" i="34"/>
  <c r="N27" i="52" s="1"/>
  <c r="Y19" i="34"/>
  <c r="N18" i="52" s="1"/>
  <c r="Y15" i="34"/>
  <c r="N14" i="52" s="1"/>
  <c r="Y584" i="34"/>
  <c r="N45" i="57" s="1"/>
  <c r="Y486" i="34"/>
  <c r="N227" i="55" s="1"/>
  <c r="Y371" i="34"/>
  <c r="N112" i="55" s="1"/>
  <c r="Y294" i="34"/>
  <c r="N35" i="55" s="1"/>
  <c r="Y265" i="34"/>
  <c r="N264" i="52" s="1"/>
  <c r="Y258" i="34"/>
  <c r="N257" i="52" s="1"/>
  <c r="Y264" i="34"/>
  <c r="N263" i="52" s="1"/>
  <c r="Y25" i="34"/>
  <c r="N24" i="52" s="1"/>
  <c r="Y641" i="34"/>
  <c r="N102" i="57" s="1"/>
  <c r="Y609" i="34"/>
  <c r="N70" i="57" s="1"/>
  <c r="Y603" i="34"/>
  <c r="N64" i="57" s="1"/>
  <c r="Y593" i="34"/>
  <c r="N54" i="57" s="1"/>
  <c r="Y586" i="34"/>
  <c r="N47" i="57" s="1"/>
  <c r="Y640" i="34"/>
  <c r="N101" i="57" s="1"/>
  <c r="Y634" i="34"/>
  <c r="N95" i="57" s="1"/>
  <c r="Y618" i="34"/>
  <c r="N79" i="57" s="1"/>
  <c r="Y608" i="34"/>
  <c r="N69" i="57" s="1"/>
  <c r="Y595" i="34"/>
  <c r="N56" i="57" s="1"/>
  <c r="Y587" i="34"/>
  <c r="N48" i="57" s="1"/>
  <c r="Y567" i="34"/>
  <c r="N27" i="57" s="1"/>
  <c r="Y537" i="34"/>
  <c r="N278" i="55" s="1"/>
  <c r="Y525" i="34"/>
  <c r="N266" i="55" s="1"/>
  <c r="Y512" i="34"/>
  <c r="N253" i="55" s="1"/>
  <c r="Y501" i="34"/>
  <c r="N242" i="55" s="1"/>
  <c r="Y445" i="34"/>
  <c r="N186" i="55" s="1"/>
  <c r="Y440" i="34"/>
  <c r="N181" i="55" s="1"/>
  <c r="Y420" i="34"/>
  <c r="N161" i="55" s="1"/>
  <c r="Y404" i="34"/>
  <c r="N145" i="55" s="1"/>
  <c r="Y390" i="34"/>
  <c r="N131" i="55" s="1"/>
  <c r="Y367" i="34"/>
  <c r="N108" i="55" s="1"/>
  <c r="Y356" i="34"/>
  <c r="N97" i="55" s="1"/>
  <c r="Y342" i="34"/>
  <c r="N83" i="55" s="1"/>
  <c r="Y331" i="34"/>
  <c r="N72" i="55" s="1"/>
  <c r="Y574" i="34"/>
  <c r="N35" i="57" s="1"/>
  <c r="Y572" i="34"/>
  <c r="N33" i="57" s="1"/>
  <c r="Y556" i="34"/>
  <c r="N16" i="57" s="1"/>
  <c r="Y538" i="34"/>
  <c r="N279" i="55" s="1"/>
  <c r="Y490" i="34"/>
  <c r="N231" i="55" s="1"/>
  <c r="Y484" i="34"/>
  <c r="N225" i="55" s="1"/>
  <c r="Y477" i="34"/>
  <c r="N218" i="55" s="1"/>
  <c r="Y467" i="34"/>
  <c r="N208" i="55" s="1"/>
  <c r="Y441" i="34"/>
  <c r="N182" i="55" s="1"/>
  <c r="Y426" i="34"/>
  <c r="N167" i="55" s="1"/>
  <c r="Y418" i="34"/>
  <c r="N159" i="55" s="1"/>
  <c r="Y408" i="34"/>
  <c r="N149" i="55" s="1"/>
  <c r="Y375" i="34"/>
  <c r="N116" i="55" s="1"/>
  <c r="Y348" i="34"/>
  <c r="N89" i="55" s="1"/>
  <c r="Y326" i="34"/>
  <c r="N67" i="55" s="1"/>
  <c r="Y318" i="34"/>
  <c r="N59" i="55" s="1"/>
  <c r="Y314" i="34"/>
  <c r="N55" i="55" s="1"/>
  <c r="Y583" i="34"/>
  <c r="N44" i="57" s="1"/>
  <c r="Y310" i="34"/>
  <c r="N51" i="55" s="1"/>
  <c r="Y276" i="34"/>
  <c r="N17" i="55" s="1"/>
  <c r="Y248" i="34"/>
  <c r="N247" i="52" s="1"/>
  <c r="Y221" i="34"/>
  <c r="N220" i="52" s="1"/>
  <c r="Y199" i="34"/>
  <c r="N198" i="52" s="1"/>
  <c r="Y195" i="34"/>
  <c r="N194" i="52" s="1"/>
  <c r="Y187" i="34"/>
  <c r="N186" i="52" s="1"/>
  <c r="Y164" i="34"/>
  <c r="N163" i="52" s="1"/>
  <c r="Y144" i="34"/>
  <c r="N143" i="52" s="1"/>
  <c r="Y123" i="34"/>
  <c r="N122" i="52" s="1"/>
  <c r="Y91" i="34"/>
  <c r="N90" i="52" s="1"/>
  <c r="Y33" i="34"/>
  <c r="N32" i="52" s="1"/>
  <c r="Y319" i="34"/>
  <c r="N60" i="55" s="1"/>
  <c r="Y290" i="34"/>
  <c r="N31" i="55" s="1"/>
  <c r="Y305" i="34"/>
  <c r="N46" i="55" s="1"/>
  <c r="Y275" i="34"/>
  <c r="N16" i="55" s="1"/>
  <c r="Y247" i="34"/>
  <c r="N246" i="52" s="1"/>
  <c r="Y229" i="34"/>
  <c r="N228" i="52" s="1"/>
  <c r="Y192" i="34"/>
  <c r="N191" i="52" s="1"/>
  <c r="Y111" i="34"/>
  <c r="N110" i="52" s="1"/>
  <c r="Y102" i="34"/>
  <c r="N101" i="52" s="1"/>
  <c r="Y100" i="34"/>
  <c r="N99" i="52" s="1"/>
  <c r="Y97" i="34"/>
  <c r="N96" i="52" s="1"/>
  <c r="Y71" i="34"/>
  <c r="N70" i="52" s="1"/>
  <c r="Y34" i="34"/>
  <c r="N33" i="52" s="1"/>
  <c r="Y32" i="34"/>
  <c r="N31" i="52" s="1"/>
  <c r="Y30" i="34"/>
  <c r="N29" i="52" s="1"/>
  <c r="Y433" i="34"/>
  <c r="N174" i="55" s="1"/>
  <c r="Y312" i="34"/>
  <c r="N53" i="55" s="1"/>
  <c r="Y307" i="34"/>
  <c r="N48" i="55" s="1"/>
  <c r="Y121" i="34"/>
  <c r="N120" i="52" s="1"/>
  <c r="Y287" i="34"/>
  <c r="N28" i="55" s="1"/>
  <c r="Y223" i="34"/>
  <c r="N222" i="52" s="1"/>
  <c r="Y161" i="34"/>
  <c r="N160" i="52" s="1"/>
  <c r="Y20" i="34"/>
  <c r="N19" i="52" s="1"/>
  <c r="Y13" i="34"/>
  <c r="N12" i="52" s="1"/>
  <c r="F2" i="35" l="1"/>
  <c r="T8" i="34" l="1"/>
  <c r="T9" i="34"/>
  <c r="AM6" i="20"/>
  <c r="AM5" i="20"/>
  <c r="AM4" i="20"/>
  <c r="D11" i="20"/>
  <c r="D4" i="20"/>
  <c r="O102" i="57" l="1"/>
  <c r="G136" i="58" s="1"/>
  <c r="O98" i="57"/>
  <c r="G132" i="58" s="1"/>
  <c r="O94" i="57"/>
  <c r="G128" i="58" s="1"/>
  <c r="O90" i="57"/>
  <c r="G124" i="58" s="1"/>
  <c r="O86" i="57"/>
  <c r="G120" i="58" s="1"/>
  <c r="O82" i="57"/>
  <c r="G116" i="58" s="1"/>
  <c r="O74" i="57"/>
  <c r="G108" i="58" s="1"/>
  <c r="G104" i="58"/>
  <c r="G100" i="58"/>
  <c r="O70" i="57"/>
  <c r="G96" i="58" s="1"/>
  <c r="O66" i="57"/>
  <c r="G92" i="58" s="1"/>
  <c r="O62" i="57"/>
  <c r="G88" i="58" s="1"/>
  <c r="O58" i="57"/>
  <c r="G84" i="58" s="1"/>
  <c r="O54" i="57"/>
  <c r="G80" i="58" s="1"/>
  <c r="O50" i="57"/>
  <c r="G76" i="58" s="1"/>
  <c r="G72" i="58"/>
  <c r="O48" i="57"/>
  <c r="G68" i="58" s="1"/>
  <c r="O44" i="57"/>
  <c r="G64" i="58" s="1"/>
  <c r="G56" i="58"/>
  <c r="O37" i="57"/>
  <c r="G52" i="58" s="1"/>
  <c r="O33" i="57"/>
  <c r="G48" i="58" s="1"/>
  <c r="O26" i="57"/>
  <c r="G36" i="58" s="1"/>
  <c r="O22" i="57"/>
  <c r="G32" i="58" s="1"/>
  <c r="O19" i="57"/>
  <c r="G24" i="58" s="1"/>
  <c r="O15" i="57"/>
  <c r="G20" i="58" s="1"/>
  <c r="O11" i="57"/>
  <c r="G16" i="58" s="1"/>
  <c r="G12" i="58"/>
  <c r="O284" i="55"/>
  <c r="G284" i="56" s="1"/>
  <c r="O276" i="55"/>
  <c r="G276" i="56" s="1"/>
  <c r="O272" i="55"/>
  <c r="G272" i="56" s="1"/>
  <c r="O268" i="55"/>
  <c r="G268" i="56" s="1"/>
  <c r="O264" i="55"/>
  <c r="G264" i="56" s="1"/>
  <c r="O260" i="55"/>
  <c r="G260" i="56" s="1"/>
  <c r="O253" i="55"/>
  <c r="G253" i="56" s="1"/>
  <c r="O245" i="55"/>
  <c r="G245" i="56" s="1"/>
  <c r="O241" i="55"/>
  <c r="G241" i="56" s="1"/>
  <c r="O234" i="55"/>
  <c r="G234" i="56" s="1"/>
  <c r="O230" i="55"/>
  <c r="G230" i="56" s="1"/>
  <c r="O226" i="55"/>
  <c r="G226" i="56" s="1"/>
  <c r="O222" i="55"/>
  <c r="G222" i="56" s="1"/>
  <c r="O218" i="55"/>
  <c r="G218" i="56" s="1"/>
  <c r="O214" i="55"/>
  <c r="G214" i="56" s="1"/>
  <c r="O210" i="55"/>
  <c r="G210" i="56" s="1"/>
  <c r="O208" i="55"/>
  <c r="G208" i="56" s="1"/>
  <c r="O204" i="55"/>
  <c r="G204" i="56" s="1"/>
  <c r="O200" i="55"/>
  <c r="G200" i="56" s="1"/>
  <c r="O192" i="55"/>
  <c r="G192" i="56" s="1"/>
  <c r="O190" i="55"/>
  <c r="G190" i="56" s="1"/>
  <c r="O186" i="55"/>
  <c r="G186" i="56" s="1"/>
  <c r="O182" i="55"/>
  <c r="G182" i="56" s="1"/>
  <c r="O178" i="55"/>
  <c r="G178" i="56" s="1"/>
  <c r="O174" i="55"/>
  <c r="G174" i="56" s="1"/>
  <c r="O170" i="55"/>
  <c r="G170" i="56" s="1"/>
  <c r="O166" i="55"/>
  <c r="G166" i="56" s="1"/>
  <c r="O162" i="55"/>
  <c r="G162" i="56" s="1"/>
  <c r="O158" i="55"/>
  <c r="G158" i="56" s="1"/>
  <c r="O150" i="55"/>
  <c r="G150" i="56" s="1"/>
  <c r="O146" i="55"/>
  <c r="G146" i="56" s="1"/>
  <c r="O142" i="55"/>
  <c r="G142" i="56" s="1"/>
  <c r="O138" i="55"/>
  <c r="G138" i="56" s="1"/>
  <c r="O134" i="55"/>
  <c r="G134" i="56" s="1"/>
  <c r="O130" i="55"/>
  <c r="G130" i="56" s="1"/>
  <c r="O126" i="55"/>
  <c r="G126" i="56" s="1"/>
  <c r="O122" i="55"/>
  <c r="G122" i="56" s="1"/>
  <c r="O118" i="55"/>
  <c r="G118" i="56" s="1"/>
  <c r="O114" i="55"/>
  <c r="G114" i="56" s="1"/>
  <c r="O107" i="55"/>
  <c r="G107" i="56" s="1"/>
  <c r="O100" i="57"/>
  <c r="G134" i="58" s="1"/>
  <c r="O92" i="57"/>
  <c r="G126" i="58" s="1"/>
  <c r="O84" i="57"/>
  <c r="G118" i="58" s="1"/>
  <c r="O80" i="57"/>
  <c r="G114" i="58" s="1"/>
  <c r="O76" i="57"/>
  <c r="G110" i="58" s="1"/>
  <c r="O72" i="57"/>
  <c r="G106" i="58" s="1"/>
  <c r="G102" i="58"/>
  <c r="G98" i="58"/>
  <c r="O64" i="57"/>
  <c r="G90" i="58" s="1"/>
  <c r="O60" i="57"/>
  <c r="G86" i="58" s="1"/>
  <c r="O56" i="57"/>
  <c r="G82" i="58" s="1"/>
  <c r="O52" i="57"/>
  <c r="G78" i="58" s="1"/>
  <c r="G74" i="58"/>
  <c r="G70" i="58"/>
  <c r="O42" i="57"/>
  <c r="G62" i="58" s="1"/>
  <c r="G54" i="58"/>
  <c r="O35" i="57"/>
  <c r="G50" i="58" s="1"/>
  <c r="O31" i="57"/>
  <c r="G46" i="58" s="1"/>
  <c r="G42" i="58"/>
  <c r="O24" i="57"/>
  <c r="G34" i="58" s="1"/>
  <c r="G30" i="58"/>
  <c r="O17" i="57"/>
  <c r="G22" i="58" s="1"/>
  <c r="O13" i="57"/>
  <c r="G18" i="58" s="1"/>
  <c r="O9" i="57"/>
  <c r="G14" i="58" s="1"/>
  <c r="O286" i="55"/>
  <c r="G286" i="56" s="1"/>
  <c r="O282" i="55"/>
  <c r="G282" i="56" s="1"/>
  <c r="O278" i="55"/>
  <c r="G278" i="56" s="1"/>
  <c r="O274" i="55"/>
  <c r="G274" i="56" s="1"/>
  <c r="O270" i="55"/>
  <c r="G270" i="56" s="1"/>
  <c r="O266" i="55"/>
  <c r="G266" i="56" s="1"/>
  <c r="O262" i="55"/>
  <c r="G262" i="56" s="1"/>
  <c r="O258" i="55"/>
  <c r="G258" i="56" s="1"/>
  <c r="O251" i="55"/>
  <c r="G251" i="56" s="1"/>
  <c r="O247" i="55"/>
  <c r="G247" i="56" s="1"/>
  <c r="O243" i="55"/>
  <c r="G243" i="56" s="1"/>
  <c r="O239" i="55"/>
  <c r="G239" i="56" s="1"/>
  <c r="O236" i="55"/>
  <c r="G236" i="56" s="1"/>
  <c r="O232" i="55"/>
  <c r="G232" i="56" s="1"/>
  <c r="O228" i="55"/>
  <c r="G228" i="56" s="1"/>
  <c r="O224" i="55"/>
  <c r="G224" i="56" s="1"/>
  <c r="O220" i="55"/>
  <c r="G220" i="56" s="1"/>
  <c r="O216" i="55"/>
  <c r="G216" i="56" s="1"/>
  <c r="O212" i="55"/>
  <c r="G212" i="56" s="1"/>
  <c r="O202" i="55"/>
  <c r="G202" i="56" s="1"/>
  <c r="O198" i="55"/>
  <c r="G198" i="56" s="1"/>
  <c r="O194" i="55"/>
  <c r="G194" i="56" s="1"/>
  <c r="O188" i="55"/>
  <c r="G188" i="56" s="1"/>
  <c r="O184" i="55"/>
  <c r="G184" i="56" s="1"/>
  <c r="O180" i="55"/>
  <c r="G180" i="56" s="1"/>
  <c r="O172" i="55"/>
  <c r="G172" i="56" s="1"/>
  <c r="O168" i="55"/>
  <c r="G168" i="56" s="1"/>
  <c r="O164" i="55"/>
  <c r="G164" i="56" s="1"/>
  <c r="O156" i="55"/>
  <c r="G156" i="56" s="1"/>
  <c r="O152" i="55"/>
  <c r="G152" i="56" s="1"/>
  <c r="O148" i="55"/>
  <c r="G148" i="56" s="1"/>
  <c r="O144" i="55"/>
  <c r="G144" i="56" s="1"/>
  <c r="O140" i="55"/>
  <c r="G140" i="56" s="1"/>
  <c r="O136" i="55"/>
  <c r="G136" i="56" s="1"/>
  <c r="O132" i="55"/>
  <c r="G132" i="56" s="1"/>
  <c r="O128" i="55"/>
  <c r="G128" i="56" s="1"/>
  <c r="O124" i="55"/>
  <c r="G124" i="56" s="1"/>
  <c r="O120" i="55"/>
  <c r="G120" i="56" s="1"/>
  <c r="O116" i="55"/>
  <c r="G116" i="56" s="1"/>
  <c r="O112" i="55"/>
  <c r="G112" i="56" s="1"/>
  <c r="O109" i="55"/>
  <c r="G109" i="56" s="1"/>
  <c r="O105" i="55"/>
  <c r="G105" i="56" s="1"/>
  <c r="O101" i="55"/>
  <c r="G101" i="56" s="1"/>
  <c r="O97" i="55"/>
  <c r="G97" i="56" s="1"/>
  <c r="O93" i="55"/>
  <c r="G93" i="56" s="1"/>
  <c r="O89" i="55"/>
  <c r="G89" i="56" s="1"/>
  <c r="O85" i="55"/>
  <c r="G85" i="56" s="1"/>
  <c r="O77" i="55"/>
  <c r="G77" i="56" s="1"/>
  <c r="O73" i="55"/>
  <c r="G73" i="56" s="1"/>
  <c r="O65" i="55"/>
  <c r="G65" i="56" s="1"/>
  <c r="O60" i="55"/>
  <c r="G60" i="56" s="1"/>
  <c r="O101" i="57"/>
  <c r="G135" i="58" s="1"/>
  <c r="O95" i="57"/>
  <c r="G129" i="58" s="1"/>
  <c r="O75" i="57"/>
  <c r="G109" i="58" s="1"/>
  <c r="G101" i="58"/>
  <c r="O53" i="57"/>
  <c r="G79" i="58" s="1"/>
  <c r="O45" i="57"/>
  <c r="G65" i="58" s="1"/>
  <c r="O39" i="57"/>
  <c r="G59" i="58" s="1"/>
  <c r="O30" i="57"/>
  <c r="G45" i="58" s="1"/>
  <c r="O25" i="57"/>
  <c r="G35" i="58" s="1"/>
  <c r="G9" i="58"/>
  <c r="O277" i="55"/>
  <c r="G277" i="56" s="1"/>
  <c r="O269" i="55"/>
  <c r="G269" i="56" s="1"/>
  <c r="O261" i="55"/>
  <c r="G261" i="56" s="1"/>
  <c r="O255" i="55"/>
  <c r="G255" i="56" s="1"/>
  <c r="O252" i="55"/>
  <c r="G252" i="56" s="1"/>
  <c r="O246" i="55"/>
  <c r="G246" i="56" s="1"/>
  <c r="O235" i="55"/>
  <c r="G235" i="56" s="1"/>
  <c r="O227" i="55"/>
  <c r="G227" i="56" s="1"/>
  <c r="O219" i="55"/>
  <c r="G219" i="56" s="1"/>
  <c r="O185" i="55"/>
  <c r="G185" i="56" s="1"/>
  <c r="O177" i="55"/>
  <c r="G177" i="56" s="1"/>
  <c r="O171" i="55"/>
  <c r="G171" i="56" s="1"/>
  <c r="O157" i="55"/>
  <c r="G157" i="56" s="1"/>
  <c r="O145" i="55"/>
  <c r="G145" i="56" s="1"/>
  <c r="O113" i="55"/>
  <c r="G113" i="56" s="1"/>
  <c r="O110" i="55"/>
  <c r="G110" i="56" s="1"/>
  <c r="O98" i="55"/>
  <c r="G98" i="56" s="1"/>
  <c r="O87" i="55"/>
  <c r="G87" i="56" s="1"/>
  <c r="O82" i="55"/>
  <c r="G82" i="56" s="1"/>
  <c r="O78" i="55"/>
  <c r="G78" i="56" s="1"/>
  <c r="O72" i="55"/>
  <c r="G72" i="56" s="1"/>
  <c r="O68" i="55"/>
  <c r="G68" i="56" s="1"/>
  <c r="O59" i="55"/>
  <c r="G59" i="56" s="1"/>
  <c r="O55" i="55"/>
  <c r="G55" i="56" s="1"/>
  <c r="O51" i="55"/>
  <c r="G51" i="56" s="1"/>
  <c r="O47" i="55"/>
  <c r="G47" i="56" s="1"/>
  <c r="O43" i="55"/>
  <c r="G43" i="56" s="1"/>
  <c r="O39" i="55"/>
  <c r="G39" i="56" s="1"/>
  <c r="O35" i="55"/>
  <c r="G35" i="56" s="1"/>
  <c r="O31" i="55"/>
  <c r="G31" i="56" s="1"/>
  <c r="O27" i="55"/>
  <c r="G27" i="56" s="1"/>
  <c r="O23" i="55"/>
  <c r="G23" i="56" s="1"/>
  <c r="O19" i="55"/>
  <c r="G19" i="56" s="1"/>
  <c r="O15" i="55"/>
  <c r="G15" i="56" s="1"/>
  <c r="O11" i="55"/>
  <c r="G11" i="56" s="1"/>
  <c r="O264" i="52"/>
  <c r="G264" i="35" s="1"/>
  <c r="O260" i="52"/>
  <c r="G260" i="35" s="1"/>
  <c r="O256" i="52"/>
  <c r="G256" i="35" s="1"/>
  <c r="O252" i="52"/>
  <c r="G252" i="35" s="1"/>
  <c r="O248" i="52"/>
  <c r="G248" i="35" s="1"/>
  <c r="O244" i="52"/>
  <c r="G244" i="35" s="1"/>
  <c r="O236" i="52"/>
  <c r="G236" i="35" s="1"/>
  <c r="O232" i="52"/>
  <c r="G232" i="35" s="1"/>
  <c r="O228" i="52"/>
  <c r="G228" i="35" s="1"/>
  <c r="O224" i="52"/>
  <c r="G224" i="35" s="1"/>
  <c r="O220" i="52"/>
  <c r="G220" i="35" s="1"/>
  <c r="O216" i="52"/>
  <c r="G216" i="35" s="1"/>
  <c r="O212" i="52"/>
  <c r="G212" i="35" s="1"/>
  <c r="O208" i="52"/>
  <c r="G208" i="35" s="1"/>
  <c r="O204" i="52"/>
  <c r="G204" i="35" s="1"/>
  <c r="O198" i="52"/>
  <c r="G198" i="35" s="1"/>
  <c r="O194" i="52"/>
  <c r="G194" i="35" s="1"/>
  <c r="O186" i="52"/>
  <c r="G186" i="35" s="1"/>
  <c r="O182" i="52"/>
  <c r="G182" i="35" s="1"/>
  <c r="O178" i="52"/>
  <c r="G178" i="35" s="1"/>
  <c r="O174" i="52"/>
  <c r="G174" i="35" s="1"/>
  <c r="O170" i="52"/>
  <c r="G170" i="35" s="1"/>
  <c r="O166" i="52"/>
  <c r="G166" i="35" s="1"/>
  <c r="O93" i="57"/>
  <c r="G127" i="58" s="1"/>
  <c r="O79" i="57"/>
  <c r="G113" i="58" s="1"/>
  <c r="O67" i="57"/>
  <c r="G93" i="58" s="1"/>
  <c r="O59" i="57"/>
  <c r="G85" i="58" s="1"/>
  <c r="O43" i="57"/>
  <c r="G63" i="58" s="1"/>
  <c r="O36" i="57"/>
  <c r="G51" i="58" s="1"/>
  <c r="G39" i="58"/>
  <c r="G27" i="58"/>
  <c r="O16" i="57"/>
  <c r="G21" i="58" s="1"/>
  <c r="O281" i="55"/>
  <c r="G281" i="56" s="1"/>
  <c r="O250" i="55"/>
  <c r="G250" i="56" s="1"/>
  <c r="O244" i="55"/>
  <c r="G244" i="56" s="1"/>
  <c r="O225" i="55"/>
  <c r="G225" i="56" s="1"/>
  <c r="O217" i="55"/>
  <c r="G217" i="56" s="1"/>
  <c r="O205" i="55"/>
  <c r="G205" i="56" s="1"/>
  <c r="O197" i="55"/>
  <c r="G197" i="56" s="1"/>
  <c r="O161" i="55"/>
  <c r="G161" i="56" s="1"/>
  <c r="O155" i="55"/>
  <c r="G155" i="56" s="1"/>
  <c r="O143" i="55"/>
  <c r="G143" i="56" s="1"/>
  <c r="O135" i="55"/>
  <c r="G135" i="56" s="1"/>
  <c r="O127" i="55"/>
  <c r="G127" i="56" s="1"/>
  <c r="O119" i="55"/>
  <c r="G119" i="56" s="1"/>
  <c r="O108" i="55"/>
  <c r="G108" i="56" s="1"/>
  <c r="O102" i="55"/>
  <c r="G102" i="56" s="1"/>
  <c r="O96" i="55"/>
  <c r="G96" i="56" s="1"/>
  <c r="O91" i="55"/>
  <c r="G91" i="56" s="1"/>
  <c r="O86" i="55"/>
  <c r="G86" i="56" s="1"/>
  <c r="O71" i="55"/>
  <c r="G71" i="56" s="1"/>
  <c r="O67" i="55"/>
  <c r="G67" i="56" s="1"/>
  <c r="O62" i="55"/>
  <c r="G62" i="56" s="1"/>
  <c r="O58" i="55"/>
  <c r="G58" i="56" s="1"/>
  <c r="O97" i="57"/>
  <c r="G131" i="58" s="1"/>
  <c r="O85" i="57"/>
  <c r="G119" i="58" s="1"/>
  <c r="G105" i="58"/>
  <c r="O57" i="57"/>
  <c r="G83" i="58" s="1"/>
  <c r="G75" i="58"/>
  <c r="O47" i="57"/>
  <c r="G67" i="58" s="1"/>
  <c r="O41" i="57"/>
  <c r="G61" i="58" s="1"/>
  <c r="G57" i="58"/>
  <c r="O34" i="57"/>
  <c r="G49" i="58" s="1"/>
  <c r="G43" i="58"/>
  <c r="O14" i="57"/>
  <c r="G19" i="58" s="1"/>
  <c r="G11" i="58"/>
  <c r="O287" i="55"/>
  <c r="G287" i="56" s="1"/>
  <c r="O273" i="55"/>
  <c r="G273" i="56" s="1"/>
  <c r="O265" i="55"/>
  <c r="G265" i="56" s="1"/>
  <c r="O257" i="55"/>
  <c r="G257" i="56" s="1"/>
  <c r="O242" i="55"/>
  <c r="G242" i="56" s="1"/>
  <c r="O231" i="55"/>
  <c r="G231" i="56" s="1"/>
  <c r="O223" i="55"/>
  <c r="G223" i="56" s="1"/>
  <c r="O203" i="55"/>
  <c r="G203" i="56" s="1"/>
  <c r="O189" i="55"/>
  <c r="G189" i="56" s="1"/>
  <c r="O181" i="55"/>
  <c r="G181" i="56" s="1"/>
  <c r="O175" i="55"/>
  <c r="G175" i="56" s="1"/>
  <c r="O167" i="55"/>
  <c r="G167" i="56" s="1"/>
  <c r="O149" i="55"/>
  <c r="G149" i="56" s="1"/>
  <c r="O141" i="55"/>
  <c r="G141" i="56" s="1"/>
  <c r="O117" i="55"/>
  <c r="G117" i="56" s="1"/>
  <c r="O106" i="55"/>
  <c r="G106" i="56" s="1"/>
  <c r="O100" i="55"/>
  <c r="G100" i="56" s="1"/>
  <c r="O90" i="55"/>
  <c r="G90" i="56" s="1"/>
  <c r="O84" i="55"/>
  <c r="G84" i="56" s="1"/>
  <c r="O80" i="55"/>
  <c r="G80" i="56" s="1"/>
  <c r="O75" i="55"/>
  <c r="G75" i="56" s="1"/>
  <c r="O70" i="55"/>
  <c r="G70" i="56" s="1"/>
  <c r="O66" i="55"/>
  <c r="G66" i="56" s="1"/>
  <c r="O57" i="55"/>
  <c r="G57" i="56" s="1"/>
  <c r="O53" i="55"/>
  <c r="G53" i="56" s="1"/>
  <c r="O49" i="55"/>
  <c r="G49" i="56" s="1"/>
  <c r="O45" i="55"/>
  <c r="G45" i="56" s="1"/>
  <c r="O41" i="55"/>
  <c r="G41" i="56" s="1"/>
  <c r="O37" i="55"/>
  <c r="G37" i="56" s="1"/>
  <c r="O33" i="55"/>
  <c r="G33" i="56" s="1"/>
  <c r="O17" i="55"/>
  <c r="G17" i="56" s="1"/>
  <c r="O13" i="55"/>
  <c r="G13" i="56" s="1"/>
  <c r="O9" i="55"/>
  <c r="G9" i="56" s="1"/>
  <c r="O262" i="52"/>
  <c r="G262" i="35" s="1"/>
  <c r="O254" i="52"/>
  <c r="G254" i="35" s="1"/>
  <c r="O246" i="52"/>
  <c r="G246" i="35" s="1"/>
  <c r="O242" i="52"/>
  <c r="G242" i="35" s="1"/>
  <c r="O238" i="52"/>
  <c r="G238" i="35" s="1"/>
  <c r="O234" i="52"/>
  <c r="G234" i="35" s="1"/>
  <c r="O230" i="52"/>
  <c r="G230" i="35" s="1"/>
  <c r="O222" i="52"/>
  <c r="G222" i="35" s="1"/>
  <c r="O218" i="52"/>
  <c r="G218" i="35" s="1"/>
  <c r="O214" i="52"/>
  <c r="G214" i="35" s="1"/>
  <c r="O196" i="52"/>
  <c r="G196" i="35" s="1"/>
  <c r="O192" i="52"/>
  <c r="G192" i="35" s="1"/>
  <c r="O188" i="52"/>
  <c r="G188" i="35" s="1"/>
  <c r="O184" i="52"/>
  <c r="G184" i="35" s="1"/>
  <c r="O180" i="52"/>
  <c r="G180" i="35" s="1"/>
  <c r="O176" i="52"/>
  <c r="G176" i="35" s="1"/>
  <c r="O172" i="52"/>
  <c r="G172" i="35" s="1"/>
  <c r="O168" i="52"/>
  <c r="G168" i="35" s="1"/>
  <c r="O162" i="52"/>
  <c r="G162" i="35" s="1"/>
  <c r="O158" i="52"/>
  <c r="G158" i="35" s="1"/>
  <c r="O89" i="57"/>
  <c r="G123" i="58" s="1"/>
  <c r="O83" i="57"/>
  <c r="G117" i="58" s="1"/>
  <c r="O77" i="57"/>
  <c r="G111" i="58" s="1"/>
  <c r="G103" i="58"/>
  <c r="O69" i="57"/>
  <c r="G95" i="58" s="1"/>
  <c r="O63" i="57"/>
  <c r="G89" i="58" s="1"/>
  <c r="G73" i="58"/>
  <c r="G41" i="58"/>
  <c r="O27" i="57"/>
  <c r="G37" i="58" s="1"/>
  <c r="G29" i="58"/>
  <c r="O20" i="57"/>
  <c r="G25" i="58" s="1"/>
  <c r="O12" i="57"/>
  <c r="G17" i="58" s="1"/>
  <c r="O285" i="55"/>
  <c r="G285" i="56" s="1"/>
  <c r="O279" i="55"/>
  <c r="G279" i="56" s="1"/>
  <c r="O248" i="55"/>
  <c r="G248" i="56" s="1"/>
  <c r="O237" i="55"/>
  <c r="G237" i="56" s="1"/>
  <c r="O213" i="55"/>
  <c r="G213" i="56" s="1"/>
  <c r="O207" i="55"/>
  <c r="G207" i="56" s="1"/>
  <c r="O201" i="55"/>
  <c r="G201" i="56" s="1"/>
  <c r="O195" i="55"/>
  <c r="G195" i="56" s="1"/>
  <c r="O173" i="55"/>
  <c r="G173" i="56" s="1"/>
  <c r="O165" i="55"/>
  <c r="G165" i="56" s="1"/>
  <c r="O159" i="55"/>
  <c r="G159" i="56" s="1"/>
  <c r="O153" i="55"/>
  <c r="G153" i="56" s="1"/>
  <c r="O139" i="55"/>
  <c r="G139" i="56" s="1"/>
  <c r="O131" i="55"/>
  <c r="G131" i="56" s="1"/>
  <c r="O123" i="55"/>
  <c r="G123" i="56" s="1"/>
  <c r="O104" i="55"/>
  <c r="G104" i="56" s="1"/>
  <c r="O94" i="55"/>
  <c r="G94" i="56" s="1"/>
  <c r="O83" i="55"/>
  <c r="G83" i="56" s="1"/>
  <c r="O79" i="55"/>
  <c r="G79" i="56" s="1"/>
  <c r="O74" i="55"/>
  <c r="G74" i="56" s="1"/>
  <c r="O64" i="55"/>
  <c r="G64" i="56" s="1"/>
  <c r="O56" i="55"/>
  <c r="G56" i="56" s="1"/>
  <c r="O52" i="55"/>
  <c r="G52" i="56" s="1"/>
  <c r="O48" i="55"/>
  <c r="G48" i="56" s="1"/>
  <c r="O46" i="55"/>
  <c r="G46" i="56" s="1"/>
  <c r="O38" i="55"/>
  <c r="G38" i="56" s="1"/>
  <c r="O30" i="55"/>
  <c r="G30" i="56" s="1"/>
  <c r="O26" i="55"/>
  <c r="G26" i="56" s="1"/>
  <c r="O263" i="52"/>
  <c r="G263" i="35" s="1"/>
  <c r="O257" i="52"/>
  <c r="G257" i="35" s="1"/>
  <c r="O243" i="52"/>
  <c r="G243" i="35" s="1"/>
  <c r="O237" i="52"/>
  <c r="G237" i="35" s="1"/>
  <c r="O229" i="52"/>
  <c r="G229" i="35" s="1"/>
  <c r="O219" i="52"/>
  <c r="G219" i="35" s="1"/>
  <c r="O211" i="52"/>
  <c r="G211" i="35" s="1"/>
  <c r="O201" i="52"/>
  <c r="G201" i="35" s="1"/>
  <c r="O195" i="52"/>
  <c r="G195" i="35" s="1"/>
  <c r="O189" i="52"/>
  <c r="G189" i="35" s="1"/>
  <c r="O173" i="52"/>
  <c r="G173" i="35" s="1"/>
  <c r="O160" i="52"/>
  <c r="G160" i="35" s="1"/>
  <c r="O155" i="52"/>
  <c r="G155" i="35" s="1"/>
  <c r="O151" i="52"/>
  <c r="G151" i="35" s="1"/>
  <c r="O147" i="52"/>
  <c r="G147" i="35" s="1"/>
  <c r="O143" i="52"/>
  <c r="G143" i="35" s="1"/>
  <c r="O139" i="52"/>
  <c r="G139" i="35" s="1"/>
  <c r="O135" i="52"/>
  <c r="G135" i="35" s="1"/>
  <c r="O131" i="52"/>
  <c r="G131" i="35" s="1"/>
  <c r="O122" i="52"/>
  <c r="G122" i="35" s="1"/>
  <c r="O118" i="52"/>
  <c r="G118" i="35" s="1"/>
  <c r="O114" i="52"/>
  <c r="G114" i="35" s="1"/>
  <c r="O110" i="52"/>
  <c r="G110" i="35" s="1"/>
  <c r="O106" i="52"/>
  <c r="G106" i="35" s="1"/>
  <c r="O99" i="52"/>
  <c r="G99" i="35" s="1"/>
  <c r="O95" i="52"/>
  <c r="G95" i="35" s="1"/>
  <c r="O91" i="52"/>
  <c r="G91" i="35" s="1"/>
  <c r="O87" i="52"/>
  <c r="G87" i="35" s="1"/>
  <c r="O83" i="52"/>
  <c r="G83" i="35" s="1"/>
  <c r="O79" i="52"/>
  <c r="G79" i="35" s="1"/>
  <c r="O75" i="52"/>
  <c r="G75" i="35" s="1"/>
  <c r="O67" i="52"/>
  <c r="G67" i="35" s="1"/>
  <c r="O63" i="52"/>
  <c r="G63" i="35" s="1"/>
  <c r="O59" i="52"/>
  <c r="G59" i="35" s="1"/>
  <c r="O52" i="52"/>
  <c r="G52" i="35" s="1"/>
  <c r="O48" i="52"/>
  <c r="G48" i="35" s="1"/>
  <c r="O44" i="52"/>
  <c r="G44" i="35" s="1"/>
  <c r="O40" i="52"/>
  <c r="G40" i="35" s="1"/>
  <c r="O36" i="52"/>
  <c r="G36" i="35" s="1"/>
  <c r="O32" i="52"/>
  <c r="G32" i="35" s="1"/>
  <c r="O28" i="52"/>
  <c r="G28" i="35" s="1"/>
  <c r="O24" i="52"/>
  <c r="G24" i="35" s="1"/>
  <c r="O20" i="52"/>
  <c r="G20" i="35" s="1"/>
  <c r="O16" i="52"/>
  <c r="G16" i="35" s="1"/>
  <c r="O12" i="52"/>
  <c r="G12" i="35" s="1"/>
  <c r="O31" i="52"/>
  <c r="G31" i="35" s="1"/>
  <c r="O23" i="52"/>
  <c r="G23" i="35" s="1"/>
  <c r="O15" i="52"/>
  <c r="G15" i="35" s="1"/>
  <c r="O77" i="52"/>
  <c r="G77" i="35" s="1"/>
  <c r="O65" i="52"/>
  <c r="G65" i="35" s="1"/>
  <c r="O50" i="52"/>
  <c r="G50" i="35" s="1"/>
  <c r="O29" i="52"/>
  <c r="G29" i="35" s="1"/>
  <c r="O13" i="52"/>
  <c r="G13" i="35" s="1"/>
  <c r="O20" i="55"/>
  <c r="G20" i="56" s="1"/>
  <c r="O12" i="55"/>
  <c r="G12" i="56" s="1"/>
  <c r="O261" i="52"/>
  <c r="G261" i="35" s="1"/>
  <c r="O255" i="52"/>
  <c r="G255" i="35" s="1"/>
  <c r="O249" i="52"/>
  <c r="G249" i="35" s="1"/>
  <c r="O241" i="52"/>
  <c r="G241" i="35" s="1"/>
  <c r="O235" i="52"/>
  <c r="G235" i="35" s="1"/>
  <c r="O227" i="52"/>
  <c r="G227" i="35" s="1"/>
  <c r="O217" i="52"/>
  <c r="G217" i="35" s="1"/>
  <c r="O205" i="52"/>
  <c r="G205" i="35" s="1"/>
  <c r="O193" i="52"/>
  <c r="G193" i="35" s="1"/>
  <c r="O187" i="52"/>
  <c r="G187" i="35" s="1"/>
  <c r="O179" i="52"/>
  <c r="G179" i="35" s="1"/>
  <c r="O171" i="52"/>
  <c r="G171" i="35" s="1"/>
  <c r="O164" i="52"/>
  <c r="G164" i="35" s="1"/>
  <c r="O159" i="52"/>
  <c r="G159" i="35" s="1"/>
  <c r="O150" i="52"/>
  <c r="G150" i="35" s="1"/>
  <c r="O146" i="52"/>
  <c r="G146" i="35" s="1"/>
  <c r="O142" i="52"/>
  <c r="G142" i="35" s="1"/>
  <c r="O138" i="52"/>
  <c r="G138" i="35" s="1"/>
  <c r="O134" i="52"/>
  <c r="G134" i="35" s="1"/>
  <c r="O130" i="52"/>
  <c r="G130" i="35" s="1"/>
  <c r="O126" i="52"/>
  <c r="G126" i="35" s="1"/>
  <c r="O117" i="52"/>
  <c r="G117" i="35" s="1"/>
  <c r="O113" i="52"/>
  <c r="G113" i="35" s="1"/>
  <c r="O109" i="52"/>
  <c r="G109" i="35" s="1"/>
  <c r="O105" i="52"/>
  <c r="G105" i="35" s="1"/>
  <c r="O98" i="52"/>
  <c r="G98" i="35" s="1"/>
  <c r="O94" i="52"/>
  <c r="G94" i="35" s="1"/>
  <c r="O90" i="52"/>
  <c r="G90" i="35" s="1"/>
  <c r="O86" i="52"/>
  <c r="G86" i="35" s="1"/>
  <c r="O82" i="52"/>
  <c r="G82" i="35" s="1"/>
  <c r="O78" i="52"/>
  <c r="G78" i="35" s="1"/>
  <c r="O74" i="52"/>
  <c r="G74" i="35" s="1"/>
  <c r="O70" i="52"/>
  <c r="G70" i="35" s="1"/>
  <c r="O51" i="52"/>
  <c r="G51" i="35" s="1"/>
  <c r="O47" i="52"/>
  <c r="G47" i="35" s="1"/>
  <c r="O39" i="52"/>
  <c r="G39" i="35" s="1"/>
  <c r="O35" i="52"/>
  <c r="G35" i="35" s="1"/>
  <c r="O27" i="52"/>
  <c r="G27" i="35" s="1"/>
  <c r="O19" i="52"/>
  <c r="G19" i="35" s="1"/>
  <c r="O81" i="52"/>
  <c r="G81" i="35" s="1"/>
  <c r="O73" i="52"/>
  <c r="G73" i="35" s="1"/>
  <c r="O61" i="52"/>
  <c r="G61" i="35" s="1"/>
  <c r="O54" i="52"/>
  <c r="G54" i="35" s="1"/>
  <c r="O42" i="52"/>
  <c r="G42" i="35" s="1"/>
  <c r="O30" i="52"/>
  <c r="G30" i="35" s="1"/>
  <c r="O26" i="52"/>
  <c r="G26" i="35" s="1"/>
  <c r="O22" i="52"/>
  <c r="G22" i="35" s="1"/>
  <c r="O18" i="52"/>
  <c r="G18" i="35" s="1"/>
  <c r="O14" i="52"/>
  <c r="G14" i="35" s="1"/>
  <c r="O10" i="52"/>
  <c r="G10" i="35" s="1"/>
  <c r="O33" i="52"/>
  <c r="G33" i="35" s="1"/>
  <c r="O42" i="55"/>
  <c r="G42" i="56" s="1"/>
  <c r="O34" i="55"/>
  <c r="G34" i="56" s="1"/>
  <c r="O24" i="55"/>
  <c r="G24" i="56" s="1"/>
  <c r="O18" i="55"/>
  <c r="G18" i="56" s="1"/>
  <c r="O259" i="52"/>
  <c r="G259" i="35" s="1"/>
  <c r="O253" i="52"/>
  <c r="G253" i="35" s="1"/>
  <c r="O247" i="52"/>
  <c r="G247" i="35" s="1"/>
  <c r="O209" i="52"/>
  <c r="G209" i="35" s="1"/>
  <c r="O203" i="52"/>
  <c r="G203" i="35" s="1"/>
  <c r="O199" i="52"/>
  <c r="G199" i="35" s="1"/>
  <c r="O191" i="52"/>
  <c r="G191" i="35" s="1"/>
  <c r="O185" i="52"/>
  <c r="G185" i="35" s="1"/>
  <c r="O177" i="52"/>
  <c r="G177" i="35" s="1"/>
  <c r="O169" i="52"/>
  <c r="G169" i="35" s="1"/>
  <c r="O163" i="52"/>
  <c r="G163" i="35" s="1"/>
  <c r="O157" i="52"/>
  <c r="G157" i="35" s="1"/>
  <c r="O153" i="52"/>
  <c r="G153" i="35" s="1"/>
  <c r="O149" i="52"/>
  <c r="G149" i="35" s="1"/>
  <c r="O141" i="52"/>
  <c r="G141" i="35" s="1"/>
  <c r="O137" i="52"/>
  <c r="G137" i="35" s="1"/>
  <c r="O129" i="52"/>
  <c r="G129" i="35" s="1"/>
  <c r="O124" i="52"/>
  <c r="G124" i="35" s="1"/>
  <c r="O120" i="52"/>
  <c r="G120" i="35" s="1"/>
  <c r="O116" i="52"/>
  <c r="G116" i="35" s="1"/>
  <c r="O108" i="52"/>
  <c r="G108" i="35" s="1"/>
  <c r="O101" i="52"/>
  <c r="G101" i="35" s="1"/>
  <c r="O69" i="52"/>
  <c r="G69" i="35" s="1"/>
  <c r="O57" i="52"/>
  <c r="G57" i="35" s="1"/>
  <c r="O46" i="52"/>
  <c r="G46" i="35" s="1"/>
  <c r="O17" i="52"/>
  <c r="G17" i="35" s="1"/>
  <c r="O9" i="52"/>
  <c r="G9" i="35" s="1"/>
  <c r="O28" i="55"/>
  <c r="G28" i="56" s="1"/>
  <c r="O22" i="55"/>
  <c r="G22" i="56" s="1"/>
  <c r="O16" i="55"/>
  <c r="G16" i="56" s="1"/>
  <c r="O251" i="52"/>
  <c r="G251" i="35" s="1"/>
  <c r="O245" i="52"/>
  <c r="G245" i="35" s="1"/>
  <c r="O239" i="52"/>
  <c r="G239" i="35" s="1"/>
  <c r="O231" i="52"/>
  <c r="G231" i="35" s="1"/>
  <c r="O225" i="52"/>
  <c r="G225" i="35" s="1"/>
  <c r="O221" i="52"/>
  <c r="G221" i="35" s="1"/>
  <c r="O213" i="52"/>
  <c r="G213" i="35" s="1"/>
  <c r="O207" i="52"/>
  <c r="G207" i="35" s="1"/>
  <c r="O197" i="52"/>
  <c r="G197" i="35" s="1"/>
  <c r="O183" i="52"/>
  <c r="G183" i="35" s="1"/>
  <c r="O156" i="52"/>
  <c r="G156" i="35" s="1"/>
  <c r="O152" i="52"/>
  <c r="G152" i="35" s="1"/>
  <c r="O144" i="52"/>
  <c r="G144" i="35" s="1"/>
  <c r="O136" i="52"/>
  <c r="G136" i="35" s="1"/>
  <c r="O132" i="52"/>
  <c r="G132" i="35" s="1"/>
  <c r="O128" i="52"/>
  <c r="G128" i="35" s="1"/>
  <c r="O123" i="52"/>
  <c r="G123" i="35" s="1"/>
  <c r="O119" i="52"/>
  <c r="G119" i="35" s="1"/>
  <c r="O115" i="52"/>
  <c r="G115" i="35" s="1"/>
  <c r="O111" i="52"/>
  <c r="G111" i="35" s="1"/>
  <c r="O107" i="52"/>
  <c r="G107" i="35" s="1"/>
  <c r="O103" i="52"/>
  <c r="G103" i="35" s="1"/>
  <c r="O100" i="52"/>
  <c r="G100" i="35" s="1"/>
  <c r="O96" i="52"/>
  <c r="G96" i="35" s="1"/>
  <c r="O92" i="52"/>
  <c r="G92" i="35" s="1"/>
  <c r="O88" i="52"/>
  <c r="G88" i="35" s="1"/>
  <c r="O84" i="52"/>
  <c r="G84" i="35" s="1"/>
  <c r="O72" i="52"/>
  <c r="G72" i="35" s="1"/>
  <c r="O68" i="52"/>
  <c r="G68" i="35" s="1"/>
  <c r="O64" i="52"/>
  <c r="G64" i="35" s="1"/>
  <c r="O60" i="52"/>
  <c r="G60" i="35" s="1"/>
  <c r="O56" i="52"/>
  <c r="G56" i="35" s="1"/>
  <c r="O53" i="52"/>
  <c r="G53" i="35" s="1"/>
  <c r="O45" i="52"/>
  <c r="G45" i="35" s="1"/>
  <c r="O41" i="52"/>
  <c r="G41" i="35" s="1"/>
  <c r="O37" i="52"/>
  <c r="G37" i="35" s="1"/>
  <c r="Y636" i="34"/>
  <c r="N97" i="57" s="1"/>
  <c r="Y621" i="34"/>
  <c r="N82" i="57" s="1"/>
  <c r="Y613" i="34"/>
  <c r="N74" i="57" s="1"/>
  <c r="Y580" i="34"/>
  <c r="N41" i="57" s="1"/>
  <c r="Y560" i="34"/>
  <c r="N20" i="57" s="1"/>
  <c r="Y551" i="34"/>
  <c r="N11" i="57" s="1"/>
  <c r="Y503" i="34"/>
  <c r="N244" i="55" s="1"/>
  <c r="Y471" i="34"/>
  <c r="N212" i="55" s="1"/>
  <c r="Y453" i="34"/>
  <c r="N194" i="55" s="1"/>
  <c r="Y429" i="34"/>
  <c r="N170" i="55" s="1"/>
  <c r="Y387" i="34"/>
  <c r="N128" i="55" s="1"/>
  <c r="Y360" i="34"/>
  <c r="N101" i="55" s="1"/>
  <c r="Y339" i="34"/>
  <c r="N80" i="55" s="1"/>
  <c r="Y323" i="34"/>
  <c r="N64" i="55" s="1"/>
  <c r="Y564" i="34"/>
  <c r="N24" i="57" s="1"/>
  <c r="Y519" i="34"/>
  <c r="N260" i="55" s="1"/>
  <c r="Y516" i="34"/>
  <c r="N257" i="55" s="1"/>
  <c r="Y454" i="34"/>
  <c r="N195" i="55" s="1"/>
  <c r="Y436" i="34"/>
  <c r="N177" i="55" s="1"/>
  <c r="Y394" i="34"/>
  <c r="N135" i="55" s="1"/>
  <c r="Y361" i="34"/>
  <c r="N102" i="55" s="1"/>
  <c r="Y304" i="34"/>
  <c r="N45" i="55" s="1"/>
  <c r="Y282" i="34"/>
  <c r="N23" i="55" s="1"/>
  <c r="Y274" i="34"/>
  <c r="N15" i="55" s="1"/>
  <c r="Y261" i="34"/>
  <c r="N260" i="52" s="1"/>
  <c r="Y244" i="34"/>
  <c r="N243" i="52" s="1"/>
  <c r="Y242" i="34"/>
  <c r="N241" i="52" s="1"/>
  <c r="Y228" i="34"/>
  <c r="N227" i="52" s="1"/>
  <c r="Y204" i="34"/>
  <c r="N203" i="52" s="1"/>
  <c r="Y171" i="34"/>
  <c r="N170" i="52" s="1"/>
  <c r="Y169" i="34"/>
  <c r="N168" i="52" s="1"/>
  <c r="Y132" i="34"/>
  <c r="N131" i="52" s="1"/>
  <c r="Y112" i="34"/>
  <c r="N111" i="52" s="1"/>
  <c r="Y106" i="34"/>
  <c r="N105" i="52" s="1"/>
  <c r="Y85" i="34"/>
  <c r="N84" i="52" s="1"/>
  <c r="Y73" i="34"/>
  <c r="N72" i="52" s="1"/>
  <c r="Y68" i="34"/>
  <c r="N67" i="52" s="1"/>
  <c r="Y38" i="34"/>
  <c r="N37" i="52" s="1"/>
  <c r="Y27" i="34"/>
  <c r="N26" i="52" s="1"/>
  <c r="Y18" i="34"/>
  <c r="N17" i="52" s="1"/>
  <c r="Y507" i="34"/>
  <c r="N248" i="55" s="1"/>
  <c r="Y412" i="34"/>
  <c r="N153" i="55" s="1"/>
  <c r="Y301" i="34"/>
  <c r="N42" i="55" s="1"/>
  <c r="Y270" i="34"/>
  <c r="N11" i="55" s="1"/>
  <c r="Y231" i="34"/>
  <c r="N230" i="52" s="1"/>
  <c r="Y208" i="34"/>
  <c r="N207" i="52" s="1"/>
  <c r="Y172" i="34"/>
  <c r="N171" i="52" s="1"/>
  <c r="Y138" i="34"/>
  <c r="N137" i="52" s="1"/>
  <c r="Y136" i="34"/>
  <c r="N135" i="52" s="1"/>
  <c r="Y131" i="34"/>
  <c r="N130" i="52" s="1"/>
  <c r="Y129" i="34"/>
  <c r="N128" i="52" s="1"/>
  <c r="Y109" i="34"/>
  <c r="N108" i="52" s="1"/>
  <c r="Y64" i="34"/>
  <c r="N63" i="52" s="1"/>
  <c r="Y479" i="34"/>
  <c r="N220" i="55" s="1"/>
  <c r="Y373" i="34"/>
  <c r="N114" i="55" s="1"/>
  <c r="Y350" i="34"/>
  <c r="N91" i="55" s="1"/>
  <c r="Y327" i="34"/>
  <c r="N68" i="55" s="1"/>
  <c r="Y302" i="34"/>
  <c r="N43" i="55" s="1"/>
  <c r="Y11" i="34"/>
  <c r="N10" i="52" s="1"/>
  <c r="Y393" i="34"/>
  <c r="N134" i="55" s="1"/>
  <c r="Y209" i="34"/>
  <c r="N208" i="52" s="1"/>
  <c r="Y36" i="34"/>
  <c r="N35" i="52" s="1"/>
  <c r="Y598" i="34"/>
  <c r="N59" i="57" s="1"/>
  <c r="Y578" i="34"/>
  <c r="N39" i="57" s="1"/>
  <c r="Y562" i="34"/>
  <c r="N22" i="57" s="1"/>
  <c r="Y549" i="34"/>
  <c r="N9" i="57" s="1"/>
  <c r="Y498" i="34"/>
  <c r="N239" i="55" s="1"/>
  <c r="Y478" i="34"/>
  <c r="N219" i="55" s="1"/>
  <c r="Y434" i="34"/>
  <c r="N175" i="55" s="1"/>
  <c r="Y383" i="34"/>
  <c r="N124" i="55" s="1"/>
  <c r="Y372" i="34"/>
  <c r="N113" i="55" s="1"/>
  <c r="Y357" i="34"/>
  <c r="N98" i="55" s="1"/>
  <c r="Y321" i="34"/>
  <c r="N62" i="55" s="1"/>
  <c r="Y611" i="34"/>
  <c r="N72" i="57" s="1"/>
  <c r="Y589" i="34"/>
  <c r="N50" i="57" s="1"/>
  <c r="Y569" i="34"/>
  <c r="N30" i="57" s="1"/>
  <c r="Y514" i="34"/>
  <c r="N255" i="55" s="1"/>
  <c r="Y506" i="34"/>
  <c r="N247" i="55" s="1"/>
  <c r="Y469" i="34"/>
  <c r="N210" i="55" s="1"/>
  <c r="Y451" i="34"/>
  <c r="N192" i="55" s="1"/>
  <c r="Y427" i="34"/>
  <c r="N168" i="55" s="1"/>
  <c r="Y411" i="34"/>
  <c r="N152" i="55" s="1"/>
  <c r="Y289" i="34"/>
  <c r="N30" i="55" s="1"/>
  <c r="Y279" i="34"/>
  <c r="N20" i="55" s="1"/>
  <c r="Y225" i="34"/>
  <c r="N224" i="52" s="1"/>
  <c r="Y202" i="34"/>
  <c r="N201" i="52" s="1"/>
  <c r="Y57" i="34"/>
  <c r="N56" i="52" s="1"/>
  <c r="Y268" i="34"/>
  <c r="N9" i="55" s="1"/>
  <c r="Y262" i="34"/>
  <c r="N261" i="52" s="1"/>
  <c r="Y240" i="34"/>
  <c r="N239" i="52" s="1"/>
  <c r="Y167" i="34"/>
  <c r="N166" i="52" s="1"/>
  <c r="Y127" i="34"/>
  <c r="N126" i="52" s="1"/>
  <c r="Y104" i="34"/>
  <c r="N103" i="52" s="1"/>
  <c r="Y10" i="34"/>
  <c r="N9" i="52" s="1"/>
  <c r="Y631" i="34"/>
  <c r="N92" i="57" s="1"/>
  <c r="Y628" i="34"/>
  <c r="N89" i="57" s="1"/>
  <c r="Y624" i="34"/>
  <c r="N85" i="57" s="1"/>
  <c r="Y622" i="34"/>
  <c r="N83" i="57" s="1"/>
  <c r="Y616" i="34"/>
  <c r="N77" i="57" s="1"/>
  <c r="Y614" i="34"/>
  <c r="N75" i="57" s="1"/>
  <c r="Y601" i="34"/>
  <c r="N62" i="57" s="1"/>
  <c r="Y596" i="34"/>
  <c r="N57" i="57" s="1"/>
  <c r="Y591" i="34"/>
  <c r="N52" i="57" s="1"/>
  <c r="Y637" i="34"/>
  <c r="N98" i="57" s="1"/>
  <c r="Y632" i="34"/>
  <c r="N93" i="57" s="1"/>
  <c r="Y629" i="34"/>
  <c r="N90" i="57" s="1"/>
  <c r="Y625" i="34"/>
  <c r="N86" i="57" s="1"/>
  <c r="Y623" i="34"/>
  <c r="N84" i="57" s="1"/>
  <c r="Y615" i="34"/>
  <c r="N76" i="57" s="1"/>
  <c r="Y605" i="34"/>
  <c r="N66" i="57" s="1"/>
  <c r="Y573" i="34"/>
  <c r="N34" i="57" s="1"/>
  <c r="Y565" i="34"/>
  <c r="N25" i="57" s="1"/>
  <c r="Y555" i="34"/>
  <c r="N15" i="57" s="1"/>
  <c r="Y553" i="34"/>
  <c r="N13" i="57" s="1"/>
  <c r="Y540" i="34"/>
  <c r="N281" i="55" s="1"/>
  <c r="Y535" i="34"/>
  <c r="N276" i="55" s="1"/>
  <c r="Y531" i="34"/>
  <c r="N272" i="55" s="1"/>
  <c r="Y523" i="34"/>
  <c r="N264" i="55" s="1"/>
  <c r="Y520" i="34"/>
  <c r="N261" i="55" s="1"/>
  <c r="Y517" i="34"/>
  <c r="N258" i="55" s="1"/>
  <c r="Y510" i="34"/>
  <c r="N251" i="55" s="1"/>
  <c r="Y481" i="34"/>
  <c r="N222" i="55" s="1"/>
  <c r="Y473" i="34"/>
  <c r="N214" i="55" s="1"/>
  <c r="Y463" i="34"/>
  <c r="N204" i="55" s="1"/>
  <c r="Y461" i="34"/>
  <c r="N202" i="55" s="1"/>
  <c r="Y459" i="34"/>
  <c r="N200" i="55" s="1"/>
  <c r="Y456" i="34"/>
  <c r="N197" i="55" s="1"/>
  <c r="Y448" i="34"/>
  <c r="N189" i="55" s="1"/>
  <c r="Y437" i="34"/>
  <c r="N178" i="55" s="1"/>
  <c r="Y425" i="34"/>
  <c r="N166" i="55" s="1"/>
  <c r="Y423" i="34"/>
  <c r="N164" i="55" s="1"/>
  <c r="Y415" i="34"/>
  <c r="N156" i="55" s="1"/>
  <c r="Y407" i="34"/>
  <c r="N148" i="55" s="1"/>
  <c r="Y400" i="34"/>
  <c r="N141" i="55" s="1"/>
  <c r="Y395" i="34"/>
  <c r="N136" i="55" s="1"/>
  <c r="Y385" i="34"/>
  <c r="N126" i="55" s="1"/>
  <c r="Y381" i="34"/>
  <c r="N122" i="55" s="1"/>
  <c r="Y363" i="34"/>
  <c r="N104" i="55" s="1"/>
  <c r="Y353" i="34"/>
  <c r="N94" i="55" s="1"/>
  <c r="Y344" i="34"/>
  <c r="N85" i="55" s="1"/>
  <c r="Y329" i="34"/>
  <c r="N70" i="55" s="1"/>
  <c r="Y581" i="34"/>
  <c r="N42" i="57" s="1"/>
  <c r="Y576" i="34"/>
  <c r="N37" i="57" s="1"/>
  <c r="Y552" i="34"/>
  <c r="N12" i="57" s="1"/>
  <c r="Y546" i="34"/>
  <c r="N287" i="55" s="1"/>
  <c r="Y527" i="34"/>
  <c r="N268" i="55" s="1"/>
  <c r="Y524" i="34"/>
  <c r="N265" i="55" s="1"/>
  <c r="Y521" i="34"/>
  <c r="N262" i="55" s="1"/>
  <c r="Y509" i="34"/>
  <c r="N250" i="55" s="1"/>
  <c r="Y502" i="34"/>
  <c r="N243" i="55" s="1"/>
  <c r="Y472" i="34"/>
  <c r="N213" i="55" s="1"/>
  <c r="Y462" i="34"/>
  <c r="N203" i="55" s="1"/>
  <c r="Y460" i="34"/>
  <c r="N201" i="55" s="1"/>
  <c r="Y457" i="34"/>
  <c r="N198" i="55" s="1"/>
  <c r="Y449" i="34"/>
  <c r="N190" i="55" s="1"/>
  <c r="Y444" i="34"/>
  <c r="N185" i="55" s="1"/>
  <c r="Y430" i="34"/>
  <c r="N171" i="55" s="1"/>
  <c r="Y414" i="34"/>
  <c r="N155" i="55" s="1"/>
  <c r="Y405" i="34"/>
  <c r="N146" i="55" s="1"/>
  <c r="Y403" i="34"/>
  <c r="N144" i="55" s="1"/>
  <c r="Y399" i="34"/>
  <c r="N140" i="55" s="1"/>
  <c r="Y386" i="34"/>
  <c r="N127" i="55" s="1"/>
  <c r="Y379" i="34"/>
  <c r="N120" i="55" s="1"/>
  <c r="Y366" i="34"/>
  <c r="N107" i="55" s="1"/>
  <c r="Y359" i="34"/>
  <c r="N100" i="55" s="1"/>
  <c r="Y352" i="34"/>
  <c r="N93" i="55" s="1"/>
  <c r="Y343" i="34"/>
  <c r="N84" i="55" s="1"/>
  <c r="Y338" i="34"/>
  <c r="N79" i="55" s="1"/>
  <c r="Y336" i="34"/>
  <c r="N77" i="55" s="1"/>
  <c r="Y330" i="34"/>
  <c r="N71" i="55" s="1"/>
  <c r="Y324" i="34"/>
  <c r="N65" i="55" s="1"/>
  <c r="Y316" i="34"/>
  <c r="N57" i="55" s="1"/>
  <c r="Y300" i="34"/>
  <c r="N41" i="55" s="1"/>
  <c r="Y292" i="34"/>
  <c r="N33" i="55" s="1"/>
  <c r="Y285" i="34"/>
  <c r="N26" i="55" s="1"/>
  <c r="Y271" i="34"/>
  <c r="N12" i="55" s="1"/>
  <c r="Y257" i="34"/>
  <c r="N256" i="52" s="1"/>
  <c r="Y255" i="34"/>
  <c r="N254" i="52" s="1"/>
  <c r="Y253" i="34"/>
  <c r="N252" i="52" s="1"/>
  <c r="Y246" i="34"/>
  <c r="N245" i="52" s="1"/>
  <c r="Y238" i="34"/>
  <c r="N237" i="52" s="1"/>
  <c r="Y236" i="34"/>
  <c r="N235" i="52" s="1"/>
  <c r="Y219" i="34"/>
  <c r="N218" i="52" s="1"/>
  <c r="Y206" i="34"/>
  <c r="N205" i="52" s="1"/>
  <c r="Y183" i="34"/>
  <c r="N182" i="52" s="1"/>
  <c r="Y160" i="34"/>
  <c r="N159" i="52" s="1"/>
  <c r="Y158" i="34"/>
  <c r="N157" i="52" s="1"/>
  <c r="Y156" i="34"/>
  <c r="N155" i="52" s="1"/>
  <c r="Y152" i="34"/>
  <c r="N151" i="52" s="1"/>
  <c r="Y147" i="34"/>
  <c r="N146" i="52" s="1"/>
  <c r="Y137" i="34"/>
  <c r="N136" i="52" s="1"/>
  <c r="Y135" i="34"/>
  <c r="N134" i="52" s="1"/>
  <c r="Y130" i="34"/>
  <c r="N129" i="52" s="1"/>
  <c r="Y115" i="34"/>
  <c r="N114" i="52" s="1"/>
  <c r="Y110" i="34"/>
  <c r="N109" i="52" s="1"/>
  <c r="Y108" i="34"/>
  <c r="N107" i="52" s="1"/>
  <c r="Y99" i="34"/>
  <c r="N98" i="52" s="1"/>
  <c r="Y93" i="34"/>
  <c r="N92" i="52" s="1"/>
  <c r="Y83" i="34"/>
  <c r="N82" i="52" s="1"/>
  <c r="Y80" i="34"/>
  <c r="N79" i="52" s="1"/>
  <c r="Y78" i="34"/>
  <c r="N77" i="52" s="1"/>
  <c r="Y75" i="34"/>
  <c r="N74" i="52" s="1"/>
  <c r="Y70" i="34"/>
  <c r="N69" i="52" s="1"/>
  <c r="Y65" i="34"/>
  <c r="N64" i="52" s="1"/>
  <c r="Y54" i="34"/>
  <c r="N53" i="52" s="1"/>
  <c r="Y52" i="34"/>
  <c r="N51" i="52" s="1"/>
  <c r="Y48" i="34"/>
  <c r="N47" i="52" s="1"/>
  <c r="Y43" i="34"/>
  <c r="N42" i="52" s="1"/>
  <c r="Y31" i="34"/>
  <c r="N30" i="52" s="1"/>
  <c r="Y23" i="34"/>
  <c r="N22" i="52" s="1"/>
  <c r="Y16" i="34"/>
  <c r="N15" i="52" s="1"/>
  <c r="Y14" i="34"/>
  <c r="N13" i="52" s="1"/>
  <c r="Y570" i="34"/>
  <c r="N31" i="57" s="1"/>
  <c r="Y487" i="34"/>
  <c r="N228" i="55" s="1"/>
  <c r="Y485" i="34"/>
  <c r="N226" i="55" s="1"/>
  <c r="Y334" i="34"/>
  <c r="N75" i="55" s="1"/>
  <c r="Y311" i="34"/>
  <c r="N52" i="55" s="1"/>
  <c r="Y297" i="34"/>
  <c r="N38" i="55" s="1"/>
  <c r="Y283" i="34"/>
  <c r="N24" i="55" s="1"/>
  <c r="Y281" i="34"/>
  <c r="N22" i="55" s="1"/>
  <c r="Y260" i="34"/>
  <c r="N259" i="52" s="1"/>
  <c r="Y256" i="34"/>
  <c r="N255" i="52" s="1"/>
  <c r="Y254" i="34"/>
  <c r="N253" i="52" s="1"/>
  <c r="Y252" i="34"/>
  <c r="N251" i="52" s="1"/>
  <c r="Y245" i="34"/>
  <c r="N244" i="52" s="1"/>
  <c r="Y243" i="34"/>
  <c r="N242" i="52" s="1"/>
  <c r="Y237" i="34"/>
  <c r="N236" i="52" s="1"/>
  <c r="Y235" i="34"/>
  <c r="N234" i="52" s="1"/>
  <c r="Y220" i="34"/>
  <c r="N219" i="52" s="1"/>
  <c r="Y210" i="34"/>
  <c r="N209" i="52" s="1"/>
  <c r="Y205" i="34"/>
  <c r="N204" i="52" s="1"/>
  <c r="Y198" i="34"/>
  <c r="N197" i="52" s="1"/>
  <c r="Y196" i="34"/>
  <c r="N195" i="52" s="1"/>
  <c r="Y194" i="34"/>
  <c r="N193" i="52" s="1"/>
  <c r="Y178" i="34"/>
  <c r="N177" i="52" s="1"/>
  <c r="Y174" i="34"/>
  <c r="N173" i="52" s="1"/>
  <c r="Y163" i="34"/>
  <c r="N162" i="52" s="1"/>
  <c r="Y159" i="34"/>
  <c r="N158" i="52" s="1"/>
  <c r="Y157" i="34"/>
  <c r="N156" i="52" s="1"/>
  <c r="Y151" i="34"/>
  <c r="N150" i="52" s="1"/>
  <c r="Y148" i="34"/>
  <c r="N147" i="52" s="1"/>
  <c r="Y133" i="34"/>
  <c r="N132" i="52" s="1"/>
  <c r="Y124" i="34"/>
  <c r="N123" i="52" s="1"/>
  <c r="Y120" i="34"/>
  <c r="N119" i="52" s="1"/>
  <c r="Y118" i="34"/>
  <c r="N117" i="52" s="1"/>
  <c r="Y116" i="34"/>
  <c r="N115" i="52" s="1"/>
  <c r="Y114" i="34"/>
  <c r="N113" i="52" s="1"/>
  <c r="Y107" i="34"/>
  <c r="N106" i="52" s="1"/>
  <c r="Y87" i="34"/>
  <c r="N86" i="52" s="1"/>
  <c r="Y84" i="34"/>
  <c r="N83" i="52" s="1"/>
  <c r="Y76" i="34"/>
  <c r="N75" i="52" s="1"/>
  <c r="Y74" i="34"/>
  <c r="N73" i="52" s="1"/>
  <c r="Y69" i="34"/>
  <c r="N68" i="52" s="1"/>
  <c r="Y66" i="34"/>
  <c r="N65" i="52" s="1"/>
  <c r="Y45" i="34"/>
  <c r="N44" i="52" s="1"/>
  <c r="Y42" i="34"/>
  <c r="N41" i="52" s="1"/>
  <c r="Y40" i="34"/>
  <c r="N39" i="52" s="1"/>
  <c r="Y37" i="34"/>
  <c r="N36" i="52" s="1"/>
  <c r="Y24" i="34"/>
  <c r="N23" i="52" s="1"/>
  <c r="Y17" i="34"/>
  <c r="N16" i="52" s="1"/>
  <c r="Y599" i="34"/>
  <c r="N60" i="57" s="1"/>
  <c r="Y504" i="34"/>
  <c r="N245" i="55" s="1"/>
  <c r="Y491" i="34"/>
  <c r="N232" i="55" s="1"/>
  <c r="Y345" i="34"/>
  <c r="N86" i="55" s="1"/>
  <c r="Y263" i="34"/>
  <c r="N262" i="52" s="1"/>
  <c r="Y233" i="34"/>
  <c r="N232" i="52" s="1"/>
  <c r="Y190" i="34"/>
  <c r="N189" i="52" s="1"/>
  <c r="Y175" i="34"/>
  <c r="N174" i="52" s="1"/>
  <c r="Y154" i="34"/>
  <c r="N153" i="52" s="1"/>
  <c r="Y49" i="34"/>
  <c r="N48" i="52" s="1"/>
  <c r="Y21" i="34"/>
  <c r="N20" i="52" s="1"/>
  <c r="Y226" i="34"/>
  <c r="N225" i="52" s="1"/>
  <c r="Y181" i="34"/>
  <c r="N180" i="52" s="1"/>
  <c r="Y58" i="34"/>
  <c r="N57" i="52" s="1"/>
  <c r="Y12" i="34"/>
  <c r="N11" i="52" s="1"/>
  <c r="L8" i="35"/>
  <c r="M53" i="58" l="1"/>
  <c r="P53" i="58" s="1"/>
  <c r="Q53" i="58" s="1"/>
  <c r="M200" i="35"/>
  <c r="P200" i="35" s="1"/>
  <c r="Q200" i="35" s="1"/>
  <c r="M61" i="56"/>
  <c r="M29" i="56"/>
  <c r="M151" i="56"/>
  <c r="M254" i="56"/>
  <c r="M102" i="35"/>
  <c r="M209" i="56"/>
  <c r="M111" i="56"/>
  <c r="M26" i="58"/>
  <c r="M69" i="58"/>
  <c r="M125" i="35"/>
  <c r="M55" i="35"/>
  <c r="M223" i="35"/>
  <c r="M165" i="35"/>
  <c r="M238" i="56"/>
  <c r="M38" i="58"/>
  <c r="M97" i="58"/>
  <c r="M191" i="56"/>
  <c r="R7" i="21"/>
  <c r="R21" i="21"/>
  <c r="R53" i="58" l="1"/>
  <c r="N200" i="35"/>
  <c r="O200" i="35" s="1"/>
  <c r="G200" i="35" s="1"/>
  <c r="R200" i="35"/>
  <c r="N53" i="58"/>
  <c r="O53" i="58" s="1"/>
  <c r="G53" i="58" s="1"/>
  <c r="R223" i="35"/>
  <c r="N223" i="35"/>
  <c r="O223" i="35" s="1"/>
  <c r="G223" i="35" s="1"/>
  <c r="P223" i="35"/>
  <c r="Q223" i="35" s="1"/>
  <c r="R26" i="58"/>
  <c r="N26" i="58"/>
  <c r="O26" i="58" s="1"/>
  <c r="G26" i="58" s="1"/>
  <c r="P26" i="58"/>
  <c r="Q26" i="58" s="1"/>
  <c r="R254" i="56"/>
  <c r="N254" i="56"/>
  <c r="O254" i="56" s="1"/>
  <c r="G254" i="56" s="1"/>
  <c r="P254" i="56"/>
  <c r="Q254" i="56" s="1"/>
  <c r="R191" i="56"/>
  <c r="N191" i="56"/>
  <c r="O191" i="56" s="1"/>
  <c r="G191" i="56" s="1"/>
  <c r="P191" i="56"/>
  <c r="Q191" i="56" s="1"/>
  <c r="H53" i="58"/>
  <c r="R38" i="58"/>
  <c r="N38" i="58"/>
  <c r="O38" i="58" s="1"/>
  <c r="G38" i="58" s="1"/>
  <c r="P38" i="58"/>
  <c r="Q38" i="58" s="1"/>
  <c r="R55" i="35"/>
  <c r="N55" i="35"/>
  <c r="O55" i="35" s="1"/>
  <c r="G55" i="35" s="1"/>
  <c r="P55" i="35"/>
  <c r="Q55" i="35" s="1"/>
  <c r="R111" i="56"/>
  <c r="N111" i="56"/>
  <c r="O111" i="56" s="1"/>
  <c r="G111" i="56" s="1"/>
  <c r="P111" i="56"/>
  <c r="Q111" i="56" s="1"/>
  <c r="R151" i="56"/>
  <c r="P151" i="56"/>
  <c r="Q151" i="56" s="1"/>
  <c r="N151" i="56"/>
  <c r="O151" i="56" s="1"/>
  <c r="G151" i="56" s="1"/>
  <c r="R97" i="58"/>
  <c r="P97" i="58"/>
  <c r="Q97" i="58" s="1"/>
  <c r="N97" i="58"/>
  <c r="O97" i="58" s="1"/>
  <c r="G97" i="58" s="1"/>
  <c r="R238" i="56"/>
  <c r="P238" i="56"/>
  <c r="Q238" i="56" s="1"/>
  <c r="N238" i="56"/>
  <c r="O238" i="56" s="1"/>
  <c r="G238" i="56" s="1"/>
  <c r="R125" i="35"/>
  <c r="N125" i="35"/>
  <c r="O125" i="35" s="1"/>
  <c r="G125" i="35" s="1"/>
  <c r="P125" i="35"/>
  <c r="Q125" i="35" s="1"/>
  <c r="R209" i="56"/>
  <c r="N209" i="56"/>
  <c r="O209" i="56" s="1"/>
  <c r="G209" i="56" s="1"/>
  <c r="P209" i="56"/>
  <c r="Q209" i="56" s="1"/>
  <c r="R29" i="56"/>
  <c r="N29" i="56"/>
  <c r="O29" i="56" s="1"/>
  <c r="G29" i="56" s="1"/>
  <c r="P29" i="56"/>
  <c r="Q29" i="56" s="1"/>
  <c r="R165" i="35"/>
  <c r="N165" i="35"/>
  <c r="O165" i="35" s="1"/>
  <c r="G165" i="35" s="1"/>
  <c r="P165" i="35"/>
  <c r="Q165" i="35" s="1"/>
  <c r="R69" i="58"/>
  <c r="P69" i="58"/>
  <c r="Q69" i="58" s="1"/>
  <c r="N69" i="58"/>
  <c r="O69" i="58" s="1"/>
  <c r="G69" i="58" s="1"/>
  <c r="R102" i="35"/>
  <c r="P102" i="35"/>
  <c r="Q102" i="35" s="1"/>
  <c r="N102" i="35"/>
  <c r="O102" i="35" s="1"/>
  <c r="G102" i="35" s="1"/>
  <c r="R61" i="56"/>
  <c r="N61" i="56"/>
  <c r="O61" i="56" s="1"/>
  <c r="G61" i="56" s="1"/>
  <c r="P61" i="56"/>
  <c r="Q61" i="56" s="1"/>
  <c r="AB3" i="21"/>
  <c r="B5" i="22" s="1"/>
  <c r="AB2" i="21"/>
  <c r="Q12" i="21"/>
  <c r="Q11" i="21"/>
  <c r="Q10" i="21"/>
  <c r="Q9" i="21"/>
  <c r="Q8" i="21"/>
  <c r="Q7" i="21"/>
  <c r="Q6" i="21"/>
  <c r="Q5" i="21"/>
  <c r="AA37" i="22" s="1"/>
  <c r="S11" i="21"/>
  <c r="S19" i="21"/>
  <c r="S14" i="21"/>
  <c r="S10" i="21"/>
  <c r="R12" i="21"/>
  <c r="S8" i="21"/>
  <c r="S16" i="21"/>
  <c r="R16" i="21"/>
  <c r="S13" i="21"/>
  <c r="S5" i="21"/>
  <c r="R6" i="21"/>
  <c r="R10" i="21"/>
  <c r="R17" i="21"/>
  <c r="R23" i="21"/>
  <c r="S12" i="21"/>
  <c r="R14" i="21"/>
  <c r="S17" i="21"/>
  <c r="R4" i="21"/>
  <c r="R22" i="21"/>
  <c r="R20" i="21"/>
  <c r="R5" i="21"/>
  <c r="R3" i="21"/>
  <c r="S20" i="21"/>
  <c r="S15" i="21"/>
  <c r="S7" i="21"/>
  <c r="S23" i="21"/>
  <c r="R11" i="21"/>
  <c r="R13" i="21"/>
  <c r="R19" i="21"/>
  <c r="S21" i="21"/>
  <c r="R15" i="21"/>
  <c r="R8" i="21"/>
  <c r="S6" i="21"/>
  <c r="S22" i="21"/>
  <c r="E5" i="22"/>
  <c r="H61" i="56" l="1"/>
  <c r="H29" i="56"/>
  <c r="H238" i="56"/>
  <c r="H111" i="56"/>
  <c r="H102" i="35"/>
  <c r="H200" i="35"/>
  <c r="H55" i="35"/>
  <c r="H223" i="35"/>
  <c r="H165" i="35"/>
  <c r="H125" i="35"/>
  <c r="H69" i="58"/>
  <c r="H26" i="58"/>
  <c r="H209" i="56"/>
  <c r="H151" i="56"/>
  <c r="H254" i="56"/>
  <c r="H97" i="58"/>
  <c r="H38" i="58"/>
  <c r="H191" i="56"/>
  <c r="AA42" i="22"/>
  <c r="AA12" i="22"/>
  <c r="AA43" i="22"/>
  <c r="AA13" i="22"/>
  <c r="AA40" i="22"/>
  <c r="AA10" i="22"/>
  <c r="AA39" i="22"/>
  <c r="AA9" i="22"/>
  <c r="AA41" i="22"/>
  <c r="AA11" i="22"/>
  <c r="AA44" i="22"/>
  <c r="AA14" i="22"/>
  <c r="AA38" i="22"/>
  <c r="AA8" i="22"/>
  <c r="B4" i="22"/>
  <c r="B5" i="43"/>
  <c r="B4" i="43"/>
  <c r="AA7" i="22"/>
  <c r="H46" i="35" l="1"/>
  <c r="H27" i="35"/>
  <c r="H44" i="35"/>
  <c r="H24" i="35"/>
  <c r="H54" i="35"/>
  <c r="H14" i="35"/>
  <c r="H31" i="35"/>
  <c r="H18" i="35"/>
  <c r="H28" i="35"/>
  <c r="H51" i="35"/>
  <c r="H41" i="35"/>
  <c r="H12" i="35"/>
  <c r="H15" i="35"/>
  <c r="H9" i="35"/>
  <c r="H17" i="35"/>
  <c r="H30" i="35"/>
  <c r="H45" i="35"/>
  <c r="H20" i="35"/>
  <c r="H19" i="35"/>
  <c r="H48" i="35"/>
  <c r="H47" i="35"/>
  <c r="H23" i="35"/>
  <c r="H13" i="35"/>
  <c r="H50" i="35"/>
  <c r="H26" i="35"/>
  <c r="H42" i="35"/>
  <c r="H33" i="35"/>
  <c r="H39" i="35"/>
  <c r="H37" i="35"/>
  <c r="H10" i="35"/>
  <c r="H29" i="35"/>
  <c r="H52" i="35"/>
  <c r="H22" i="35"/>
  <c r="H53" i="35"/>
  <c r="H36" i="35"/>
  <c r="H35" i="35"/>
  <c r="H32" i="35"/>
  <c r="H16" i="35"/>
  <c r="H40" i="35"/>
  <c r="H5" i="22"/>
  <c r="AB20" i="21" l="1"/>
  <c r="B22" i="22" s="1"/>
  <c r="AB13" i="21"/>
  <c r="AB8" i="21"/>
  <c r="B15" i="43" l="1"/>
  <c r="B15" i="22"/>
  <c r="B10" i="22"/>
  <c r="B10" i="43"/>
  <c r="B22" i="43"/>
  <c r="T266" i="34"/>
  <c r="AB17" i="21"/>
  <c r="AB6" i="21"/>
  <c r="AB4" i="21"/>
  <c r="AB25" i="21"/>
  <c r="AB18" i="21"/>
  <c r="AB26" i="21"/>
  <c r="T13" i="34"/>
  <c r="AB10" i="21"/>
  <c r="B12" i="22" s="1"/>
  <c r="AB23" i="21"/>
  <c r="AB12" i="21"/>
  <c r="AB22" i="21"/>
  <c r="AB7" i="21"/>
  <c r="T12" i="34"/>
  <c r="AB15" i="21"/>
  <c r="AB9" i="21"/>
  <c r="AB11" i="21"/>
  <c r="AB24" i="21"/>
  <c r="AB19" i="21"/>
  <c r="AB14" i="21"/>
  <c r="AB5" i="21"/>
  <c r="AB16" i="21"/>
  <c r="AB21" i="21"/>
  <c r="E15" i="22"/>
  <c r="E10" i="22"/>
  <c r="C5" i="22" l="1"/>
  <c r="D5" i="22" s="1"/>
  <c r="C5" i="43"/>
  <c r="D5" i="43" s="1"/>
  <c r="C4" i="22"/>
  <c r="D4" i="22" s="1"/>
  <c r="C4" i="43"/>
  <c r="D4" i="43" s="1"/>
  <c r="C10" i="22"/>
  <c r="D10" i="22" s="1"/>
  <c r="C12" i="22"/>
  <c r="D12" i="22" s="1"/>
  <c r="C15" i="22"/>
  <c r="D15" i="22" s="1"/>
  <c r="C22" i="43"/>
  <c r="D22" i="43" s="1"/>
  <c r="C15" i="43"/>
  <c r="D15" i="43" s="1"/>
  <c r="C10" i="43"/>
  <c r="D10" i="43" s="1"/>
  <c r="C22" i="22"/>
  <c r="D22" i="22" s="1"/>
  <c r="B9" i="22"/>
  <c r="B9" i="43"/>
  <c r="C9" i="43" s="1"/>
  <c r="D9" i="43" s="1"/>
  <c r="B6" i="22"/>
  <c r="AB55" i="22"/>
  <c r="AB48" i="22"/>
  <c r="AB44" i="22"/>
  <c r="AB43" i="22"/>
  <c r="AB50" i="22"/>
  <c r="AB51" i="22"/>
  <c r="AB54" i="22"/>
  <c r="AB49" i="22"/>
  <c r="AB45" i="22"/>
  <c r="AB41" i="22"/>
  <c r="AB38" i="22"/>
  <c r="AB46" i="22"/>
  <c r="AB53" i="22"/>
  <c r="AB47" i="22"/>
  <c r="AB37" i="22"/>
  <c r="AB39" i="22"/>
  <c r="AB52" i="22"/>
  <c r="AB42" i="22"/>
  <c r="AB40" i="22"/>
  <c r="B16" i="43"/>
  <c r="C16" i="43" s="1"/>
  <c r="D16" i="43" s="1"/>
  <c r="B16" i="22"/>
  <c r="B26" i="22"/>
  <c r="C26" i="22" s="1"/>
  <c r="D26" i="22" s="1"/>
  <c r="B26" i="43"/>
  <c r="C26" i="43" s="1"/>
  <c r="D26" i="43" s="1"/>
  <c r="B13" i="43"/>
  <c r="C13" i="43" s="1"/>
  <c r="D13" i="43" s="1"/>
  <c r="B13" i="22"/>
  <c r="B17" i="43"/>
  <c r="C17" i="43" s="1"/>
  <c r="D17" i="43" s="1"/>
  <c r="B17" i="22"/>
  <c r="B23" i="43"/>
  <c r="C23" i="43" s="1"/>
  <c r="D23" i="43" s="1"/>
  <c r="B23" i="22"/>
  <c r="C23" i="22" s="1"/>
  <c r="D23" i="22" s="1"/>
  <c r="B12" i="43"/>
  <c r="C12" i="43" s="1"/>
  <c r="D12" i="43" s="1"/>
  <c r="B11" i="43"/>
  <c r="C11" i="43" s="1"/>
  <c r="D11" i="43" s="1"/>
  <c r="B11" i="22"/>
  <c r="B18" i="22"/>
  <c r="B18" i="43"/>
  <c r="C18" i="43" s="1"/>
  <c r="D18" i="43" s="1"/>
  <c r="B24" i="22"/>
  <c r="C24" i="22" s="1"/>
  <c r="D24" i="22" s="1"/>
  <c r="B24" i="43"/>
  <c r="C24" i="43" s="1"/>
  <c r="D24" i="43" s="1"/>
  <c r="B25" i="43"/>
  <c r="C25" i="43" s="1"/>
  <c r="D25" i="43" s="1"/>
  <c r="B25" i="22"/>
  <c r="C25" i="22" s="1"/>
  <c r="D25" i="22" s="1"/>
  <c r="B8" i="22"/>
  <c r="B8" i="43"/>
  <c r="C8" i="43" s="1"/>
  <c r="D8" i="43" s="1"/>
  <c r="B28" i="43"/>
  <c r="C28" i="43" s="1"/>
  <c r="D28" i="43" s="1"/>
  <c r="B28" i="22"/>
  <c r="C28" i="22" s="1"/>
  <c r="D28" i="22" s="1"/>
  <c r="B20" i="43"/>
  <c r="C20" i="43" s="1"/>
  <c r="D20" i="43" s="1"/>
  <c r="B20" i="22"/>
  <c r="B27" i="43"/>
  <c r="C27" i="43" s="1"/>
  <c r="D27" i="43" s="1"/>
  <c r="B27" i="22"/>
  <c r="C27" i="22" s="1"/>
  <c r="D27" i="22" s="1"/>
  <c r="B14" i="22"/>
  <c r="B14" i="43"/>
  <c r="C14" i="43" s="1"/>
  <c r="D14" i="43" s="1"/>
  <c r="B19" i="22"/>
  <c r="B19" i="43"/>
  <c r="C19" i="43" s="1"/>
  <c r="D19" i="43" s="1"/>
  <c r="B21" i="22"/>
  <c r="B21" i="43"/>
  <c r="C21" i="43" s="1"/>
  <c r="D21" i="43" s="1"/>
  <c r="B6" i="43"/>
  <c r="AB7" i="22"/>
  <c r="AB17" i="22"/>
  <c r="AB25" i="22"/>
  <c r="AB18" i="22"/>
  <c r="B7" i="22"/>
  <c r="AB13" i="22"/>
  <c r="AB15" i="22"/>
  <c r="AB12" i="22"/>
  <c r="AB11" i="22"/>
  <c r="AB10" i="22"/>
  <c r="AB20" i="22"/>
  <c r="AB16" i="22"/>
  <c r="AB19" i="22"/>
  <c r="AB8" i="22"/>
  <c r="AB14" i="22"/>
  <c r="AB9" i="22"/>
  <c r="AB21" i="22"/>
  <c r="AB23" i="22"/>
  <c r="AB22" i="22"/>
  <c r="AB24" i="22"/>
  <c r="B7" i="43"/>
  <c r="C7" i="43" s="1"/>
  <c r="D7" i="43" s="1"/>
  <c r="E17" i="22"/>
  <c r="E19" i="22"/>
  <c r="E16" i="22"/>
  <c r="E18" i="22"/>
  <c r="E14" i="22"/>
  <c r="E11" i="22"/>
  <c r="E8" i="22"/>
  <c r="E7" i="22"/>
  <c r="E6" i="22"/>
  <c r="E13" i="22"/>
  <c r="E20" i="22"/>
  <c r="E9" i="22"/>
  <c r="E21" i="22"/>
  <c r="AD55" i="22" l="1"/>
  <c r="AD39" i="22"/>
  <c r="AD15" i="22"/>
  <c r="AD50" i="22"/>
  <c r="AJ50" i="22" s="1"/>
  <c r="AD34" i="22"/>
  <c r="AD10" i="22"/>
  <c r="AD45" i="22"/>
  <c r="AD21" i="22"/>
  <c r="AJ21" i="22" s="1"/>
  <c r="AD5" i="22"/>
  <c r="AD40" i="22"/>
  <c r="AD16" i="22"/>
  <c r="AD51" i="22"/>
  <c r="AJ51" i="22" s="1"/>
  <c r="AD35" i="22"/>
  <c r="AD11" i="22"/>
  <c r="AD46" i="22"/>
  <c r="AD22" i="22"/>
  <c r="AJ22" i="22" s="1"/>
  <c r="AD6" i="22"/>
  <c r="AD41" i="22"/>
  <c r="AD17" i="22"/>
  <c r="AD52" i="22"/>
  <c r="AJ52" i="22" s="1"/>
  <c r="AD36" i="22"/>
  <c r="AD12" i="22"/>
  <c r="AD47" i="22"/>
  <c r="AD23" i="22"/>
  <c r="AJ23" i="22" s="1"/>
  <c r="AD7" i="22"/>
  <c r="AD42" i="22"/>
  <c r="AD18" i="22"/>
  <c r="AI18" i="22" s="1"/>
  <c r="AD53" i="22"/>
  <c r="AJ53" i="22" s="1"/>
  <c r="AD37" i="22"/>
  <c r="AD13" i="22"/>
  <c r="AD48" i="22"/>
  <c r="AI48" i="22" s="1"/>
  <c r="AD24" i="22"/>
  <c r="AJ24" i="22" s="1"/>
  <c r="AD8" i="22"/>
  <c r="AD43" i="22"/>
  <c r="AD19" i="22"/>
  <c r="AD54" i="22"/>
  <c r="AJ54" i="22" s="1"/>
  <c r="AD38" i="22"/>
  <c r="AD14" i="22"/>
  <c r="AD49" i="22"/>
  <c r="AI49" i="22" s="1"/>
  <c r="AD25" i="22"/>
  <c r="AJ25" i="22" s="1"/>
  <c r="AD9" i="22"/>
  <c r="AD44" i="22"/>
  <c r="AD20" i="22"/>
  <c r="AD4" i="22"/>
  <c r="C19" i="22"/>
  <c r="D19" i="22" s="1"/>
  <c r="C18" i="22"/>
  <c r="D18" i="22" s="1"/>
  <c r="C13" i="22"/>
  <c r="D13" i="22" s="1"/>
  <c r="C16" i="22"/>
  <c r="D16" i="22" s="1"/>
  <c r="C7" i="22"/>
  <c r="D7" i="22" s="1"/>
  <c r="C9" i="22"/>
  <c r="D9" i="22" s="1"/>
  <c r="C20" i="22"/>
  <c r="D20" i="22" s="1"/>
  <c r="C11" i="22"/>
  <c r="D11" i="22" s="1"/>
  <c r="C6" i="22"/>
  <c r="D6" i="22" s="1"/>
  <c r="C21" i="22"/>
  <c r="D21" i="22" s="1"/>
  <c r="C14" i="22"/>
  <c r="D14" i="22" s="1"/>
  <c r="C8" i="22"/>
  <c r="D8" i="22" s="1"/>
  <c r="C17" i="22"/>
  <c r="D17" i="22" s="1"/>
  <c r="C6" i="43"/>
  <c r="D6" i="43" s="1"/>
  <c r="H261" i="56"/>
  <c r="H135" i="58"/>
  <c r="H287" i="56"/>
  <c r="H257" i="56"/>
  <c r="H270" i="56"/>
  <c r="H277" i="56"/>
  <c r="H269" i="56"/>
  <c r="H223" i="56"/>
  <c r="H201" i="56"/>
  <c r="H213" i="56"/>
  <c r="H143" i="56"/>
  <c r="H149" i="56"/>
  <c r="H245" i="56"/>
  <c r="H190" i="56"/>
  <c r="H124" i="56"/>
  <c r="H128" i="56"/>
  <c r="H117" i="56"/>
  <c r="H218" i="56"/>
  <c r="H130" i="56"/>
  <c r="H228" i="56"/>
  <c r="H113" i="56"/>
  <c r="H243" i="56"/>
  <c r="H171" i="56"/>
  <c r="H236" i="56"/>
  <c r="H220" i="56"/>
  <c r="H180" i="56"/>
  <c r="H225" i="56"/>
  <c r="H138" i="56"/>
  <c r="H122" i="56"/>
  <c r="H166" i="56"/>
  <c r="H230" i="56"/>
  <c r="H203" i="56"/>
  <c r="H144" i="56"/>
  <c r="H217" i="56"/>
  <c r="H87" i="35"/>
  <c r="H114" i="35"/>
  <c r="H96" i="35"/>
  <c r="H45" i="58"/>
  <c r="H24" i="58"/>
  <c r="H179" i="35"/>
  <c r="H177" i="35"/>
  <c r="H197" i="35"/>
  <c r="H236" i="35"/>
  <c r="H86" i="35"/>
  <c r="H9" i="56"/>
  <c r="H219" i="35"/>
  <c r="H162" i="35"/>
  <c r="H123" i="58"/>
  <c r="H27" i="58"/>
  <c r="H178" i="35"/>
  <c r="H90" i="35"/>
  <c r="H67" i="58"/>
  <c r="H27" i="56"/>
  <c r="H43" i="56"/>
  <c r="H23" i="56"/>
  <c r="H88" i="58"/>
  <c r="H35" i="56"/>
  <c r="H82" i="58"/>
  <c r="H158" i="35"/>
  <c r="H198" i="35"/>
  <c r="H180" i="35"/>
  <c r="H143" i="35"/>
  <c r="H103" i="35"/>
  <c r="H120" i="35"/>
  <c r="H14" i="58"/>
  <c r="H119" i="58"/>
  <c r="H98" i="56"/>
  <c r="H220" i="35"/>
  <c r="H67" i="56"/>
  <c r="H92" i="35"/>
  <c r="H106" i="56"/>
  <c r="H122" i="35"/>
  <c r="H32" i="58"/>
  <c r="H90" i="56"/>
  <c r="H237" i="35"/>
  <c r="H131" i="35"/>
  <c r="H155" i="35"/>
  <c r="H87" i="56"/>
  <c r="H63" i="35"/>
  <c r="H95" i="58"/>
  <c r="H20" i="56"/>
  <c r="H137" i="35"/>
  <c r="H26" i="56"/>
  <c r="H131" i="58"/>
  <c r="H239" i="35"/>
  <c r="H123" i="35"/>
  <c r="H93" i="58"/>
  <c r="H46" i="56"/>
  <c r="H70" i="35"/>
  <c r="H79" i="35"/>
  <c r="H111" i="58"/>
  <c r="H64" i="58"/>
  <c r="H243" i="35"/>
  <c r="H47" i="56"/>
  <c r="H281" i="56"/>
  <c r="H286" i="56"/>
  <c r="H262" i="56"/>
  <c r="H268" i="56"/>
  <c r="H265" i="56"/>
  <c r="H279" i="56"/>
  <c r="H231" i="56"/>
  <c r="H146" i="56"/>
  <c r="H175" i="56"/>
  <c r="H158" i="56"/>
  <c r="H237" i="56"/>
  <c r="H170" i="56"/>
  <c r="H118" i="56"/>
  <c r="H186" i="56"/>
  <c r="H246" i="56"/>
  <c r="H202" i="56"/>
  <c r="H177" i="56"/>
  <c r="H244" i="56"/>
  <c r="H226" i="56"/>
  <c r="H136" i="56"/>
  <c r="H156" i="56"/>
  <c r="H145" i="56"/>
  <c r="H148" i="56"/>
  <c r="H204" i="56"/>
  <c r="H219" i="56"/>
  <c r="H120" i="56"/>
  <c r="H152" i="56"/>
  <c r="H173" i="56"/>
  <c r="H161" i="56"/>
  <c r="H222" i="56"/>
  <c r="H200" i="56"/>
  <c r="H141" i="56"/>
  <c r="H135" i="56"/>
  <c r="H132" i="56"/>
  <c r="H216" i="56"/>
  <c r="H119" i="56"/>
  <c r="H116" i="58"/>
  <c r="H126" i="58"/>
  <c r="H117" i="58"/>
  <c r="H116" i="35"/>
  <c r="H119" i="35"/>
  <c r="H31" i="56"/>
  <c r="H69" i="35"/>
  <c r="H20" i="58"/>
  <c r="H132" i="35"/>
  <c r="H128" i="35"/>
  <c r="H144" i="35"/>
  <c r="H241" i="35"/>
  <c r="H88" i="35"/>
  <c r="H104" i="58"/>
  <c r="H59" i="58"/>
  <c r="H248" i="35"/>
  <c r="H216" i="35"/>
  <c r="H49" i="56"/>
  <c r="H29" i="58"/>
  <c r="H33" i="56"/>
  <c r="H170" i="35"/>
  <c r="H108" i="35"/>
  <c r="H48" i="58"/>
  <c r="H41" i="56"/>
  <c r="H82" i="35"/>
  <c r="H103" i="58"/>
  <c r="H46" i="58"/>
  <c r="H99" i="35"/>
  <c r="H89" i="58"/>
  <c r="H257" i="35"/>
  <c r="H195" i="35"/>
  <c r="H160" i="35"/>
  <c r="H255" i="35"/>
  <c r="H104" i="56"/>
  <c r="H74" i="58"/>
  <c r="H149" i="35"/>
  <c r="H150" i="35"/>
  <c r="H242" i="35"/>
  <c r="H12" i="56"/>
  <c r="H108" i="56"/>
  <c r="H91" i="35"/>
  <c r="H59" i="56"/>
  <c r="H22" i="56"/>
  <c r="H72" i="58"/>
  <c r="H184" i="35"/>
  <c r="H217" i="35"/>
  <c r="H70" i="56"/>
  <c r="H228" i="35"/>
  <c r="H48" i="56"/>
  <c r="H28" i="56"/>
  <c r="H57" i="56"/>
  <c r="H41" i="58"/>
  <c r="H126" i="35"/>
  <c r="H229" i="35"/>
  <c r="H196" i="35"/>
  <c r="H56" i="56"/>
  <c r="H105" i="56"/>
  <c r="H85" i="58"/>
  <c r="H214" i="35"/>
  <c r="H182" i="35"/>
  <c r="H109" i="35"/>
  <c r="H65" i="35"/>
  <c r="H98" i="58"/>
  <c r="H35" i="58"/>
  <c r="H91" i="56"/>
  <c r="H117" i="35"/>
  <c r="H84" i="56"/>
  <c r="H36" i="58"/>
  <c r="H52" i="56"/>
  <c r="H84" i="58"/>
  <c r="H124" i="58"/>
  <c r="H208" i="35"/>
  <c r="H247" i="35"/>
  <c r="H80" i="56"/>
  <c r="H13" i="56"/>
  <c r="H68" i="56"/>
  <c r="H113" i="58"/>
  <c r="H77" i="56"/>
  <c r="H83" i="35"/>
  <c r="H90" i="58"/>
  <c r="H251" i="35"/>
  <c r="H142" i="35"/>
  <c r="H85" i="56"/>
  <c r="H191" i="35"/>
  <c r="H169" i="35"/>
  <c r="H78" i="56"/>
  <c r="H201" i="35"/>
  <c r="H72" i="35"/>
  <c r="H120" i="58"/>
  <c r="H189" i="35"/>
  <c r="H134" i="35"/>
  <c r="H12" i="58"/>
  <c r="H245" i="35"/>
  <c r="H79" i="56"/>
  <c r="H94" i="56"/>
  <c r="H96" i="58"/>
  <c r="H192" i="35"/>
  <c r="H224" i="35"/>
  <c r="H225" i="35"/>
  <c r="H57" i="58"/>
  <c r="H95" i="35"/>
  <c r="H168" i="35"/>
  <c r="H138" i="35"/>
  <c r="H152" i="35"/>
  <c r="H261" i="35"/>
  <c r="H111" i="35"/>
  <c r="H218" i="35"/>
  <c r="H276" i="56"/>
  <c r="H278" i="56"/>
  <c r="H274" i="56"/>
  <c r="H266" i="56"/>
  <c r="H284" i="56"/>
  <c r="H258" i="56"/>
  <c r="H127" i="56"/>
  <c r="H153" i="56"/>
  <c r="H131" i="56"/>
  <c r="H195" i="56"/>
  <c r="H189" i="56"/>
  <c r="H142" i="56"/>
  <c r="H155" i="56"/>
  <c r="H192" i="56"/>
  <c r="H224" i="56"/>
  <c r="H197" i="56"/>
  <c r="H239" i="56"/>
  <c r="H139" i="56"/>
  <c r="H188" i="56"/>
  <c r="H253" i="56"/>
  <c r="H168" i="56"/>
  <c r="H114" i="56"/>
  <c r="H112" i="56"/>
  <c r="H150" i="56"/>
  <c r="H248" i="56"/>
  <c r="H241" i="56"/>
  <c r="H232" i="56"/>
  <c r="H194" i="56"/>
  <c r="H251" i="56"/>
  <c r="H181" i="56"/>
  <c r="H214" i="56"/>
  <c r="H165" i="56"/>
  <c r="H207" i="56"/>
  <c r="H123" i="56"/>
  <c r="H178" i="56"/>
  <c r="H110" i="58"/>
  <c r="H118" i="58"/>
  <c r="H39" i="56"/>
  <c r="H37" i="56"/>
  <c r="H86" i="56"/>
  <c r="H132" i="58"/>
  <c r="H222" i="35"/>
  <c r="H171" i="35"/>
  <c r="H253" i="35"/>
  <c r="H38" i="56"/>
  <c r="H74" i="35"/>
  <c r="H78" i="58"/>
  <c r="H163" i="35"/>
  <c r="H57" i="35"/>
  <c r="H80" i="58"/>
  <c r="H174" i="35"/>
  <c r="H194" i="35"/>
  <c r="H110" i="35"/>
  <c r="H62" i="58"/>
  <c r="H22" i="58"/>
  <c r="H68" i="35"/>
  <c r="H93" i="56"/>
  <c r="H73" i="35"/>
  <c r="H109" i="56"/>
  <c r="H109" i="58"/>
  <c r="H30" i="58"/>
  <c r="H101" i="35"/>
  <c r="H42" i="58"/>
  <c r="H185" i="35"/>
  <c r="H176" i="35"/>
  <c r="H259" i="35"/>
  <c r="H230" i="35"/>
  <c r="H83" i="58"/>
  <c r="H11" i="56"/>
  <c r="H159" i="35"/>
  <c r="H17" i="56"/>
  <c r="H100" i="35"/>
  <c r="H51" i="56"/>
  <c r="H81" i="35"/>
  <c r="H129" i="58"/>
  <c r="H100" i="58"/>
  <c r="H18" i="56"/>
  <c r="H30" i="56"/>
  <c r="H147" i="35"/>
  <c r="H39" i="58"/>
  <c r="H203" i="35"/>
  <c r="H84" i="35"/>
  <c r="H102" i="56"/>
  <c r="H70" i="58"/>
  <c r="H157" i="35"/>
  <c r="H256" i="35"/>
  <c r="H64" i="56"/>
  <c r="H78" i="35"/>
  <c r="H21" i="58"/>
  <c r="H50" i="58"/>
  <c r="H58" i="56"/>
  <c r="H53" i="56"/>
  <c r="H67" i="35"/>
  <c r="H73" i="56"/>
  <c r="H11" i="58"/>
  <c r="H115" i="35"/>
  <c r="H65" i="56"/>
  <c r="H75" i="58"/>
  <c r="H135" i="35"/>
  <c r="H209" i="35"/>
  <c r="H264" i="35"/>
  <c r="H221" i="35"/>
  <c r="H105" i="58"/>
  <c r="H37" i="58"/>
  <c r="H156" i="35"/>
  <c r="H260" i="35"/>
  <c r="H9" i="58"/>
  <c r="H63" i="58"/>
  <c r="H204" i="35"/>
  <c r="H213" i="35"/>
  <c r="H56" i="58"/>
  <c r="H173" i="35"/>
  <c r="H262" i="35"/>
  <c r="H128" i="58"/>
  <c r="H110" i="56"/>
  <c r="H151" i="35"/>
  <c r="H77" i="35"/>
  <c r="H238" i="35"/>
  <c r="H166" i="35"/>
  <c r="H18" i="58"/>
  <c r="H234" i="35"/>
  <c r="H285" i="56"/>
  <c r="H273" i="56"/>
  <c r="H272" i="56"/>
  <c r="H136" i="58"/>
  <c r="H282" i="56"/>
  <c r="H260" i="56"/>
  <c r="H264" i="56"/>
  <c r="H247" i="56"/>
  <c r="H126" i="56"/>
  <c r="H210" i="56"/>
  <c r="H208" i="56"/>
  <c r="H172" i="56"/>
  <c r="H134" i="56"/>
  <c r="H164" i="56"/>
  <c r="H235" i="56"/>
  <c r="H198" i="56"/>
  <c r="H242" i="56"/>
  <c r="H116" i="56"/>
  <c r="H159" i="56"/>
  <c r="H174" i="56"/>
  <c r="H140" i="56"/>
  <c r="H227" i="56"/>
  <c r="H167" i="56"/>
  <c r="H184" i="56"/>
  <c r="H182" i="56"/>
  <c r="H205" i="56"/>
  <c r="H162" i="56"/>
  <c r="H157" i="56"/>
  <c r="H185" i="56"/>
  <c r="H250" i="56"/>
  <c r="H212" i="56"/>
  <c r="H252" i="56"/>
  <c r="H234" i="56"/>
  <c r="H255" i="56"/>
  <c r="H19" i="58"/>
  <c r="H127" i="58"/>
  <c r="H76" i="58"/>
  <c r="H82" i="56"/>
  <c r="H45" i="56"/>
  <c r="H64" i="35"/>
  <c r="H102" i="58"/>
  <c r="H153" i="35"/>
  <c r="H83" i="56"/>
  <c r="H106" i="35"/>
  <c r="H34" i="56"/>
  <c r="H52" i="58"/>
  <c r="H24" i="56"/>
  <c r="H107" i="56"/>
  <c r="H19" i="56"/>
  <c r="H17" i="58"/>
  <c r="H72" i="56"/>
  <c r="H199" i="35"/>
  <c r="H124" i="35"/>
  <c r="H65" i="58"/>
  <c r="H114" i="58"/>
  <c r="H74" i="56"/>
  <c r="H96" i="56"/>
  <c r="H61" i="58"/>
  <c r="H59" i="35"/>
  <c r="H16" i="58"/>
  <c r="H54" i="58"/>
  <c r="H186" i="35"/>
  <c r="H252" i="35"/>
  <c r="H94" i="35"/>
  <c r="H62" i="56"/>
  <c r="H25" i="58"/>
  <c r="H188" i="35"/>
  <c r="H244" i="35"/>
  <c r="H75" i="35"/>
  <c r="H55" i="56"/>
  <c r="H100" i="56"/>
  <c r="H34" i="58"/>
  <c r="H106" i="58"/>
  <c r="H139" i="35"/>
  <c r="H146" i="35"/>
  <c r="H118" i="35"/>
  <c r="H101" i="56"/>
  <c r="H79" i="58"/>
  <c r="H129" i="35"/>
  <c r="H207" i="35"/>
  <c r="H107" i="35"/>
  <c r="H49" i="58"/>
  <c r="H86" i="58"/>
  <c r="H193" i="35"/>
  <c r="H113" i="35"/>
  <c r="H73" i="58"/>
  <c r="H16" i="56"/>
  <c r="H105" i="35"/>
  <c r="H71" i="56"/>
  <c r="H89" i="56"/>
  <c r="H68" i="58"/>
  <c r="H97" i="56"/>
  <c r="H98" i="35"/>
  <c r="H61" i="35"/>
  <c r="H51" i="58"/>
  <c r="H136" i="35"/>
  <c r="H212" i="35"/>
  <c r="H232" i="35"/>
  <c r="H254" i="35"/>
  <c r="H15" i="56"/>
  <c r="H101" i="58"/>
  <c r="H263" i="35"/>
  <c r="H130" i="35"/>
  <c r="H56" i="35"/>
  <c r="H42" i="56"/>
  <c r="H43" i="58"/>
  <c r="H231" i="35"/>
  <c r="H227" i="35"/>
  <c r="H164" i="35"/>
  <c r="H235" i="35"/>
  <c r="H205" i="35"/>
  <c r="H141" i="35"/>
  <c r="H66" i="56"/>
  <c r="H75" i="56"/>
  <c r="H60" i="35"/>
  <c r="H172" i="35"/>
  <c r="H187" i="35"/>
  <c r="H183" i="35"/>
  <c r="H108" i="58"/>
  <c r="H134" i="58"/>
  <c r="H60" i="56"/>
  <c r="H249" i="35"/>
  <c r="H92" i="58"/>
  <c r="H211" i="35"/>
  <c r="H246" i="35"/>
  <c r="AH39" i="22"/>
  <c r="AI45" i="22"/>
  <c r="AH40" i="22"/>
  <c r="AI43" i="22"/>
  <c r="AI47" i="22"/>
  <c r="AI44" i="22"/>
  <c r="AI41" i="22"/>
  <c r="AH37" i="22"/>
  <c r="AI46" i="22"/>
  <c r="AH38" i="22"/>
  <c r="AI42" i="22"/>
  <c r="AJ55" i="22"/>
  <c r="M8" i="35"/>
  <c r="R8" i="35" s="1"/>
  <c r="AI14" i="22"/>
  <c r="AI11" i="22"/>
  <c r="AI16" i="22"/>
  <c r="AJ20" i="22"/>
  <c r="AI12" i="22"/>
  <c r="AI13" i="22"/>
  <c r="AH10" i="22"/>
  <c r="AH9" i="22"/>
  <c r="AH8" i="22"/>
  <c r="AI15" i="22"/>
  <c r="AI19" i="22"/>
  <c r="AI17" i="22"/>
  <c r="AH7" i="22" l="1"/>
  <c r="H8" i="35"/>
  <c r="P8" i="35"/>
  <c r="Q8" i="35" s="1"/>
  <c r="N8" i="35"/>
  <c r="O8" i="35" s="1"/>
  <c r="G8" i="35" s="1"/>
  <c r="R2" i="21"/>
  <c r="AC10" i="22" l="1"/>
  <c r="L4" i="21"/>
  <c r="M4" i="21" s="1"/>
  <c r="Q4" i="21"/>
  <c r="L3" i="21"/>
  <c r="M3" i="21" s="1"/>
  <c r="Q3" i="21"/>
  <c r="L2" i="21"/>
  <c r="M2" i="21" s="1"/>
  <c r="Q2" i="21"/>
  <c r="S3" i="21"/>
  <c r="S2" i="21"/>
  <c r="S4" i="21"/>
  <c r="AC53" i="22" l="1"/>
  <c r="AG53" i="22" s="1"/>
  <c r="AC23" i="22"/>
  <c r="AG23" i="22" s="1"/>
  <c r="AC45" i="22"/>
  <c r="AC52" i="22"/>
  <c r="AG52" i="22" s="1"/>
  <c r="AC19" i="22"/>
  <c r="AF19" i="22" s="1"/>
  <c r="AC22" i="22"/>
  <c r="AG22" i="22" s="1"/>
  <c r="AC54" i="22"/>
  <c r="AG54" i="22" s="1"/>
  <c r="AC49" i="22"/>
  <c r="AF49" i="22" s="1"/>
  <c r="AC51" i="22"/>
  <c r="AG51" i="22" s="1"/>
  <c r="AC21" i="22"/>
  <c r="AG21" i="22" s="1"/>
  <c r="AC46" i="22"/>
  <c r="AC24" i="22"/>
  <c r="AG24" i="22" s="1"/>
  <c r="AC47" i="22"/>
  <c r="AC55" i="22"/>
  <c r="AG55" i="22" s="1"/>
  <c r="AC25" i="22"/>
  <c r="AG25" i="22" s="1"/>
  <c r="AC40" i="22"/>
  <c r="AC39" i="22"/>
  <c r="AC15" i="22"/>
  <c r="AF15" i="22" s="1"/>
  <c r="AC16" i="22"/>
  <c r="AF16" i="22" s="1"/>
  <c r="AC9" i="22"/>
  <c r="AC17" i="22"/>
  <c r="AF17" i="22" s="1"/>
  <c r="AC36" i="22"/>
  <c r="AC34" i="22"/>
  <c r="AA4" i="22"/>
  <c r="AC4" i="22" s="1"/>
  <c r="AA34" i="22"/>
  <c r="AA5" i="22"/>
  <c r="AA35" i="22"/>
  <c r="AC35" i="22" s="1"/>
  <c r="AA36" i="22"/>
  <c r="AA6" i="22"/>
  <c r="AC6" i="22" s="1"/>
  <c r="AB4" i="22" l="1"/>
  <c r="AH4" i="22" s="1"/>
  <c r="AC5" i="22"/>
  <c r="AB5" i="22"/>
  <c r="AH5" i="22" s="1"/>
  <c r="AE9" i="22"/>
  <c r="AE10" i="22"/>
  <c r="AF47" i="22"/>
  <c r="AF46" i="22"/>
  <c r="AF45" i="22"/>
  <c r="AE40" i="22"/>
  <c r="AE39" i="22"/>
  <c r="F19" i="22"/>
  <c r="G19" i="22" s="1"/>
  <c r="F25" i="22"/>
  <c r="G25" i="22" s="1"/>
  <c r="AB36" i="22"/>
  <c r="AB35" i="22"/>
  <c r="AB34" i="22"/>
  <c r="F5" i="22"/>
  <c r="G5" i="22" s="1"/>
  <c r="F26" i="22"/>
  <c r="G26" i="22" s="1"/>
  <c r="AB6" i="22"/>
  <c r="AE4" i="22" l="1"/>
  <c r="AE5" i="22"/>
  <c r="AH36" i="22"/>
  <c r="AH34" i="22"/>
  <c r="AH35" i="22"/>
  <c r="AE6" i="22"/>
  <c r="AH6" i="22"/>
  <c r="F6" i="22"/>
  <c r="G6" i="22" s="1"/>
  <c r="AE36" i="22"/>
  <c r="F7" i="22"/>
  <c r="G7" i="22" s="1"/>
  <c r="AE35" i="22"/>
  <c r="AE34" i="22"/>
  <c r="AC7" i="22" l="1"/>
  <c r="AE7" i="22" s="1"/>
  <c r="AC14" i="22"/>
  <c r="AC37" i="22" l="1"/>
  <c r="AC44" i="22"/>
  <c r="AF44" i="22" s="1"/>
  <c r="AC42" i="22"/>
  <c r="AC12" i="22"/>
  <c r="AF12" i="22" s="1"/>
  <c r="AF14" i="22"/>
  <c r="F24" i="22" l="1"/>
  <c r="G24" i="22" s="1"/>
  <c r="F16" i="22"/>
  <c r="G16" i="22" s="1"/>
  <c r="AE37" i="22"/>
  <c r="F11" i="22"/>
  <c r="G11" i="22" s="1"/>
  <c r="F10" i="22"/>
  <c r="G10" i="22" s="1"/>
  <c r="AF42" i="22"/>
  <c r="F27" i="22"/>
  <c r="G27" i="22" s="1"/>
  <c r="F8" i="22"/>
  <c r="G8" i="22" s="1"/>
  <c r="F14" i="22"/>
  <c r="G14" i="22" s="1"/>
  <c r="M8" i="56" l="1"/>
  <c r="R8" i="56" s="1"/>
  <c r="S9" i="21"/>
  <c r="AC41" i="22" l="1"/>
  <c r="AF41" i="22" s="1"/>
  <c r="AC38" i="22"/>
  <c r="H8" i="56"/>
  <c r="P8" i="56"/>
  <c r="Q8" i="56" s="1"/>
  <c r="N8" i="56"/>
  <c r="O8" i="56" s="1"/>
  <c r="G8" i="56" s="1"/>
  <c r="R9" i="21"/>
  <c r="AC8" i="22" l="1"/>
  <c r="F9" i="22" s="1"/>
  <c r="G9" i="22" s="1"/>
  <c r="AX4" i="22" s="1"/>
  <c r="F4" i="22" s="1"/>
  <c r="AC11" i="22"/>
  <c r="AF11" i="22" s="1"/>
  <c r="AE38" i="22"/>
  <c r="F18" i="22"/>
  <c r="G18" i="22" s="1"/>
  <c r="F17" i="22"/>
  <c r="G17" i="22" s="1"/>
  <c r="F13" i="22" l="1"/>
  <c r="G13" i="22" s="1"/>
  <c r="AE8" i="22"/>
  <c r="AY4" i="22"/>
  <c r="M8" i="58"/>
  <c r="R8" i="58" s="1"/>
  <c r="S18" i="21"/>
  <c r="AC50" i="22" l="1"/>
  <c r="AG50" i="22" s="1"/>
  <c r="AC48" i="22"/>
  <c r="AC43" i="22"/>
  <c r="H8" i="58"/>
  <c r="P8" i="58"/>
  <c r="Q8" i="58" s="1"/>
  <c r="N8" i="58"/>
  <c r="O8" i="58" s="1"/>
  <c r="G8" i="58" s="1"/>
  <c r="R18" i="21"/>
  <c r="AC20" i="22" l="1"/>
  <c r="AG20" i="22" s="1"/>
  <c r="AC13" i="22"/>
  <c r="F15" i="22" s="1"/>
  <c r="G15" i="22" s="1"/>
  <c r="AC18" i="22"/>
  <c r="AF18" i="22" s="1"/>
  <c r="AF43" i="22"/>
  <c r="AF48" i="22"/>
  <c r="F28" i="22"/>
  <c r="G28" i="22" s="1"/>
  <c r="F23" i="22" l="1"/>
  <c r="G23" i="22" s="1"/>
  <c r="F20" i="22"/>
  <c r="G20" i="22" s="1"/>
  <c r="AF13" i="22"/>
  <c r="F21" i="22"/>
  <c r="G21" i="22" s="1"/>
  <c r="AX22" i="22" l="1"/>
  <c r="F22" i="22" s="1"/>
  <c r="AY22" i="22"/>
  <c r="AX12" i="22"/>
  <c r="F12" i="22" s="1"/>
  <c r="AY12" i="22"/>
  <c r="G3" i="22"/>
  <c r="H3" i="22"/>
  <c r="D3" i="22"/>
  <c r="D3" i="43"/>
  <c r="E3" i="43"/>
</calcChain>
</file>

<file path=xl/sharedStrings.xml><?xml version="1.0" encoding="utf-8"?>
<sst xmlns="http://schemas.openxmlformats.org/spreadsheetml/2006/main" count="5336" uniqueCount="1092">
  <si>
    <t>Comments</t>
  </si>
  <si>
    <t>Don't know</t>
  </si>
  <si>
    <t>Not yet answered</t>
  </si>
  <si>
    <t>Introduction</t>
  </si>
  <si>
    <t>Acknowledgements</t>
  </si>
  <si>
    <t>Warning</t>
  </si>
  <si>
    <t>This Guide has been produced with care and to the best of our ability. However, CREST accepts no responsibility for any problems or incidents arising from its use.</t>
  </si>
  <si>
    <t>Guidelines</t>
  </si>
  <si>
    <t>Weighting</t>
  </si>
  <si>
    <t>x 1</t>
  </si>
  <si>
    <t>x 2</t>
  </si>
  <si>
    <t>x 3</t>
  </si>
  <si>
    <t>Cyber Security Incident Response</t>
  </si>
  <si>
    <t>Target maturity (1 to 5)</t>
  </si>
  <si>
    <t>rating</t>
  </si>
  <si>
    <t>target</t>
  </si>
  <si>
    <t>CSIR</t>
  </si>
  <si>
    <t>Other</t>
  </si>
  <si>
    <t>Agriculture, Forestry, Fishing and Hunting</t>
  </si>
  <si>
    <t>Mining, Quarrying, and Oil and Gas Extraction</t>
  </si>
  <si>
    <t>Utilities</t>
  </si>
  <si>
    <t>Construction</t>
  </si>
  <si>
    <t>Manufacturing</t>
  </si>
  <si>
    <t>Wholesale Trade</t>
  </si>
  <si>
    <t>Retail Trade</t>
  </si>
  <si>
    <t>Transportation and Warehousing</t>
  </si>
  <si>
    <t>Information</t>
  </si>
  <si>
    <t>Insurance</t>
  </si>
  <si>
    <t>Real Estate and Rental and Leasing</t>
  </si>
  <si>
    <t>Professional, Scientific, and Technical Services</t>
  </si>
  <si>
    <t>Management of Companies and Enterprises</t>
  </si>
  <si>
    <t>Administrative and Support and Waste Management and Remediation Services</t>
  </si>
  <si>
    <t>Educational Services</t>
  </si>
  <si>
    <t>Health Care and Social Assistance</t>
  </si>
  <si>
    <t>Arts, Entertainment, and Recreation</t>
  </si>
  <si>
    <t>Accommodation and Food Services</t>
  </si>
  <si>
    <t>Other Services (except Public Administration)</t>
  </si>
  <si>
    <t>Public Administration</t>
  </si>
  <si>
    <t>Not selected</t>
  </si>
  <si>
    <t>Level 1</t>
  </si>
  <si>
    <t>Level 2</t>
  </si>
  <si>
    <t>Level 3</t>
  </si>
  <si>
    <t>Level 4</t>
  </si>
  <si>
    <t>Level 5</t>
  </si>
  <si>
    <t>No</t>
  </si>
  <si>
    <t>Merchant banking</t>
  </si>
  <si>
    <t>Retail banking</t>
  </si>
  <si>
    <t>Investment banking</t>
  </si>
  <si>
    <t>Card services</t>
  </si>
  <si>
    <t>Other banking services</t>
  </si>
  <si>
    <t>Other financial services</t>
  </si>
  <si>
    <t>Whole organisation</t>
  </si>
  <si>
    <t>Region</t>
  </si>
  <si>
    <t>Business unit</t>
  </si>
  <si>
    <t>Web application</t>
  </si>
  <si>
    <t>Partly</t>
  </si>
  <si>
    <t>Mostly</t>
  </si>
  <si>
    <t>Fully</t>
  </si>
  <si>
    <t>Response</t>
  </si>
  <si>
    <t>Weighted score</t>
  </si>
  <si>
    <t>Evidence supplied</t>
  </si>
  <si>
    <t>Level 1 (%)</t>
  </si>
  <si>
    <t>Level 2 (%)</t>
  </si>
  <si>
    <t>Level 3 (%)</t>
  </si>
  <si>
    <t>Level 4 (%)</t>
  </si>
  <si>
    <t>Level 5 (%)</t>
  </si>
  <si>
    <t>9-30</t>
  </si>
  <si>
    <t>31-70</t>
  </si>
  <si>
    <t>71-92</t>
  </si>
  <si>
    <t>93-100</t>
  </si>
  <si>
    <t>Business unit (or equivalent) *</t>
  </si>
  <si>
    <t>Sector *</t>
  </si>
  <si>
    <t>Date of assessment *</t>
  </si>
  <si>
    <t>Role or position *</t>
  </si>
  <si>
    <t>N/A</t>
  </si>
  <si>
    <t>On a regular basis?</t>
  </si>
  <si>
    <t>Signed-off by senior management?</t>
  </si>
  <si>
    <t>Formally documented?</t>
  </si>
  <si>
    <t>Step</t>
  </si>
  <si>
    <t>Q</t>
  </si>
  <si>
    <t>subQ</t>
  </si>
  <si>
    <t>Text</t>
  </si>
  <si>
    <t>Order</t>
  </si>
  <si>
    <t>Phase</t>
  </si>
  <si>
    <t>Sub-heading</t>
  </si>
  <si>
    <t>Stub</t>
  </si>
  <si>
    <t>Type</t>
  </si>
  <si>
    <t>FullQ</t>
  </si>
  <si>
    <t>a</t>
  </si>
  <si>
    <t>b</t>
  </si>
  <si>
    <t>c</t>
  </si>
  <si>
    <t>d</t>
  </si>
  <si>
    <t>e</t>
  </si>
  <si>
    <t>f</t>
  </si>
  <si>
    <t>g</t>
  </si>
  <si>
    <t>h</t>
  </si>
  <si>
    <t>x 4</t>
  </si>
  <si>
    <t>x 5</t>
  </si>
  <si>
    <t>Overview</t>
  </si>
  <si>
    <t>• People, process, technology and information</t>
  </si>
  <si>
    <t>Maturity model</t>
  </si>
  <si>
    <t>How to use the tool</t>
  </si>
  <si>
    <t>Weighting configuration</t>
  </si>
  <si>
    <t>Important</t>
  </si>
  <si>
    <t>Critical</t>
  </si>
  <si>
    <t>Custom</t>
  </si>
  <si>
    <t>Important business applications?</t>
  </si>
  <si>
    <t>Confidential data?</t>
  </si>
  <si>
    <t>i</t>
  </si>
  <si>
    <t>Credits</t>
  </si>
  <si>
    <t xml:space="preserve">This tool has been developed for CREST by </t>
  </si>
  <si>
    <t>Penetration testing process</t>
  </si>
  <si>
    <r>
      <t xml:space="preserve">Instructions on how the tool works and how it can be used can be found on the </t>
    </r>
    <r>
      <rPr>
        <i/>
        <sz val="11"/>
        <color theme="1"/>
        <rFont val="Calibri"/>
        <family val="2"/>
        <scheme val="minor"/>
      </rPr>
      <t>Guidelines</t>
    </r>
    <r>
      <rPr>
        <sz val="11"/>
        <color theme="1"/>
        <rFont val="Calibri"/>
        <family val="2"/>
        <scheme val="minor"/>
      </rPr>
      <t xml:space="preserve"> worksheet.</t>
    </r>
  </si>
  <si>
    <t>CREST would like to extend its special thanks to those CREST member organisations and third parties who took part in interviews, participated in the workshop and completed questionnaires.</t>
  </si>
  <si>
    <t>© CREST 2016</t>
  </si>
  <si>
    <t xml:space="preserve">Consequently, the level of maturity your organisation has in penetration testing should be reviewed in context and compared to your actual requirements for such a capability. The maturity of your organisation can then be compared with other similar organisation to help determine if the level of maturity is appropriate. </t>
  </si>
  <si>
    <t>A weighting factor can be set to give the results for particular steps more importance than others. The selected levels of maturity are then displayed graphically for each of the three phases and overall. Calculations are based on a carefully designed algorithm that takes account of both the level of maturity selected for each step and the step's given weighting.</t>
  </si>
  <si>
    <t>A</t>
  </si>
  <si>
    <t>B</t>
  </si>
  <si>
    <t>C</t>
  </si>
  <si>
    <t>D</t>
  </si>
  <si>
    <t>Have you identified drivers for carrying out penetration tests?</t>
  </si>
  <si>
    <t>A growing requirement for compliance?</t>
  </si>
  <si>
    <t>The impact of serious (often cyber related) security attacks on other similar organisations?</t>
  </si>
  <si>
    <t>Use of a greater number and variety of outsourced services?</t>
  </si>
  <si>
    <t>The benefits of adopting a systematic, structured approach to penetration testing?</t>
  </si>
  <si>
    <t>Findings from risk assessments, audits or reviews carried out by specialists in information security assessments, risk management, business continuity, internal audit or insurance?</t>
  </si>
  <si>
    <t>Overall compliance requirements, not just those directly mentioning penetration tests?</t>
  </si>
  <si>
    <t>Analysis of security incidents that have taken place both in your own organisation and in similar organisations?</t>
  </si>
  <si>
    <t>Lessons learnt from any previous penetration tests conducted within your organisation?</t>
  </si>
  <si>
    <t>Have you placed your penetration testing requirements within a wider framework of security assessment and strategy to help contextualise the findings and recommendations?</t>
  </si>
  <si>
    <t>Do your drivers for penetration testing help to:</t>
  </si>
  <si>
    <t>Support the adoption of a strategic view of security management?</t>
  </si>
  <si>
    <t>Ensure that major system vulnerabilities are identified and addressed?</t>
  </si>
  <si>
    <t>Major business or IT changes?</t>
  </si>
  <si>
    <t>Critical systems under development?</t>
  </si>
  <si>
    <t>Outsourced applications or infrastructure (including cloud services)?</t>
  </si>
  <si>
    <t>Nature of the business being conducted?</t>
  </si>
  <si>
    <t>Size of the target systems - and the sensitivity of data associated with the systems?</t>
  </si>
  <si>
    <t>Sensitivity of data associated with the target environment?</t>
  </si>
  <si>
    <t>Potential business impact if that system were to be compromised - and the likelihood of the system to actually become compromised?</t>
  </si>
  <si>
    <t>Does your identification of target environment systems:</t>
  </si>
  <si>
    <t>Does your identification of the target environment take account of significant changes to critical:</t>
  </si>
  <si>
    <t>Business processes?</t>
  </si>
  <si>
    <t>Business applications?</t>
  </si>
  <si>
    <t>IT infrastructure?</t>
  </si>
  <si>
    <t>Have penetration testing requirements been built into your systems development lifecycle (SDLC)?</t>
  </si>
  <si>
    <t>Development and build stage (or equivalent), for example by Integrating penetration tests into your traditional security testing approaches, including source code review?</t>
  </si>
  <si>
    <t>Implementation stage (or equivalent), for example by conducting exploitation testing of applications and networks?</t>
  </si>
  <si>
    <t>Maintenance stage (or equivalent), for example by subjecting critical systems to regular penetration testing (at least yearly) - and after any major change?</t>
  </si>
  <si>
    <t>Have you gained permission to test important systems / environments controlled by third parties?</t>
  </si>
  <si>
    <t>If you are not permitted to test important systems / environments controlled by third parties, have you gained assurances that:</t>
  </si>
  <si>
    <t>Appropriate penetration tests are regularly carried out?</t>
  </si>
  <si>
    <t>These tests are conducted by suitably qualified staff working for a certified organisation?</t>
  </si>
  <si>
    <t>Recommendations from the tests are acted upon?</t>
  </si>
  <si>
    <t>Identify weaknesses in your security controls?</t>
  </si>
  <si>
    <t>Enable the business (particularly for electronic commerce)?</t>
  </si>
  <si>
    <t>Reduce the frequency and impact of security incidents?</t>
  </si>
  <si>
    <t>When evaluating the potential benefits of effective penetration testing, do you consider:</t>
  </si>
  <si>
    <t>A possible reduction in your ICT costs over the long term?</t>
  </si>
  <si>
    <t>Improvements in your technical environment, reducing support calls?</t>
  </si>
  <si>
    <t>Greater levels of confidence in the security of your IT environments?</t>
  </si>
  <si>
    <t>Increased awareness of the need for appropriate technical controls?</t>
  </si>
  <si>
    <t>When evaluating the limitations of penetration testing do you take into account that a test:</t>
  </si>
  <si>
    <t>Covers just the target application, infrastructure or environment that has been selected?</t>
  </si>
  <si>
    <t>Is only a snapshot of a system at a point in time?</t>
  </si>
  <si>
    <t>Focuses on the exposures in technical infrastructure, so is not intended to cover all ways in which critical or sensitive information could leak out of your organisation?</t>
  </si>
  <si>
    <t>Can be limited by legal or commercial considerations, limiting the breadth or depth of a test?</t>
  </si>
  <si>
    <t>May not uncover all security weaknesses, for example due to a restricted scope or inadequate testing?</t>
  </si>
  <si>
    <t>Provides results that are often technical nature and need to be interpreted in a business context?</t>
  </si>
  <si>
    <t>Determining the depth and breadth of coverage of the test?</t>
  </si>
  <si>
    <t>Identifying what type of penetration test is required?</t>
  </si>
  <si>
    <t>Understanding the difference between vulnerability scanning and penetration testing?</t>
  </si>
  <si>
    <t>Managing risks associated with potential system failure and exposure of sensitive data?</t>
  </si>
  <si>
    <t>Agreeing the targets and frequency of tests?</t>
  </si>
  <si>
    <t>Remediating system vulnerabilities effectively?</t>
  </si>
  <si>
    <t>Key systems and networks (IT infrastructure)?</t>
  </si>
  <si>
    <t>Are your requirements for a penetration test:</t>
  </si>
  <si>
    <t>Formally recorded in a requirements specification?</t>
  </si>
  <si>
    <t>Formulated by competent technical experts?</t>
  </si>
  <si>
    <t>Reviewed by business management?</t>
  </si>
  <si>
    <t>Monitored to ensure they are met?</t>
  </si>
  <si>
    <t>Reviewed and revised on a regular basis?</t>
  </si>
  <si>
    <t>Do you identify what type of testing is to be performed?</t>
  </si>
  <si>
    <t>Web application testing (which finds coding vulnerabilities)?</t>
  </si>
  <si>
    <t>Infrastructure testing (which examines servers, firewalls and other hardware for security vulnerabilities)?</t>
  </si>
  <si>
    <t>The live environment?</t>
  </si>
  <si>
    <t>A test environment?</t>
  </si>
  <si>
    <t>Do you identify any testing constraints associated with the planned penetration testing?</t>
  </si>
  <si>
    <t>When identifying testing constraints, do you allow for aspects of the business that cannot be tested due to operational limitations, considering that attackers often do whatever it takes to penetrate an organisation or system (If they are not able to penetrate a particular system, they may simply try another route.)?</t>
  </si>
  <si>
    <t>Simulating live tests as closely as possible?</t>
  </si>
  <si>
    <t>Conducting tests outside of normal hours (and locations)?</t>
  </si>
  <si>
    <t>When identifying testing constraints, do you allow for testing having to be conducted within the confines of the law (considering that attackers often do whatever it takes to penetrate an organisation or system)?</t>
  </si>
  <si>
    <t>When identifying testing constraints, do you allow for testers being limited to the scope of the testing (they are unlikely to be allowed to utilise business partners, customers or service providers as a platform from which to launch an attack), considering that attackers will utilise the weakest point of security in any part of connected systems or networks to mount an attack, regardless of ownership, location or jurisdiction?</t>
  </si>
  <si>
    <t>Including perimeter controls within the scope of the test?</t>
  </si>
  <si>
    <t>When identifying testing constraints, do you allow for testers having limited time to conduct tests, considering that attackers have unlimited time to mount a concerted attack against a system if they have the motivation, capability and resources to do so?</t>
  </si>
  <si>
    <t>Investing more time in testing critical systems?</t>
  </si>
  <si>
    <t>Providing testers with as much background information as possible, reducing reconnaissance time and thereby increasing testing time?</t>
  </si>
  <si>
    <t>When identifying testing constraints, do you allow for the likelihood that most penetration testing will not find all vulnerabilities of a given system (the law of diminishing returns often applies in that the most obvious vulnerabilities will be discovered first, with further time yielding more and more obscure issues)?</t>
  </si>
  <si>
    <t>Doing more than simply fixing vulnerabilities uncovered during testing as this could leave a number of other vulnerabilities present for an attacker to find?</t>
  </si>
  <si>
    <t>Have you identified technical issues that can affect the scope of the test or the security countermeasures in place to detect and deter attacks?</t>
  </si>
  <si>
    <t>Allowing for vulnerabilities present in your servers or application that will not be discovered if the testing is undertaken from outside your network?</t>
  </si>
  <si>
    <t>Defining how the testing will be conducted during the scoping phase?</t>
  </si>
  <si>
    <t>Ensuring that the scope is practical and that the testing will meet your requirements?</t>
  </si>
  <si>
    <t>Have you determined how you will make sure that all parties adhere to these testing constraints?</t>
  </si>
  <si>
    <t>Recorded in a formal document, such as a scope statement?</t>
  </si>
  <si>
    <t>Signed off by authorised individuals from all relevant parties?</t>
  </si>
  <si>
    <t>Does your scope statement include a definition of the target environment?</t>
  </si>
  <si>
    <t>Which systems are in and out of scope?</t>
  </si>
  <si>
    <t>Approvals required for various elements of the testing to go ahead?</t>
  </si>
  <si>
    <t>Does your scope statement include resourcing requirements?</t>
  </si>
  <si>
    <t>Who will be leading the testing engagement?</t>
  </si>
  <si>
    <t>The names of testers that will be used for the testing engagement, with details about their roles, skills, experience, qualifications and backgrounds?</t>
  </si>
  <si>
    <t>Does your scope statement include reporting requirements?</t>
  </si>
  <si>
    <t>The format and type of content to be used in the test report (template often used)?</t>
  </si>
  <si>
    <t>How the test report will be delivered (electronic and / or physical)?</t>
  </si>
  <si>
    <t>Information and resources that the testers will need prior to testing?</t>
  </si>
  <si>
    <t>How affected third parties will be informed and consulted in relation to testing activities?</t>
  </si>
  <si>
    <t>How testing start-up and close-down will be covered?</t>
  </si>
  <si>
    <t>Does your scope statement specify the liabilities of both parties?</t>
  </si>
  <si>
    <t>Does your scope statement include follow-up activities?</t>
  </si>
  <si>
    <t>Presentation of key findings and recommendations to senior management?</t>
  </si>
  <si>
    <t>Does your scope statement:</t>
  </si>
  <si>
    <t>Specify that penetration testers are authorised to perform any tests on your systems, which can often be achieved by formally defining what is to be tested and how it will be tested?</t>
  </si>
  <si>
    <t>Require a disclaimer stating that they are legally authorised to carry out specified activity on your property and systems?</t>
  </si>
  <si>
    <t>Provide a detailed technical report on the vulnerabilities of the system?</t>
  </si>
  <si>
    <t>Explain the vulnerabilities in a way that is understandable by senior management?</t>
  </si>
  <si>
    <t>Report the outcome of the test in business risk terms?</t>
  </si>
  <si>
    <t>Identify short term (tactical) recommendations?</t>
  </si>
  <si>
    <t>Include a security improvement action plan?</t>
  </si>
  <si>
    <t>Establish a management assurance framework</t>
  </si>
  <si>
    <t>Is your management assurance framework documented?</t>
  </si>
  <si>
    <t>Have you established an assurance process to ensure that the penetration testing process meets requirements?</t>
  </si>
  <si>
    <t>Planning and preparation?</t>
  </si>
  <si>
    <t>Is the scope of your penetration tests:</t>
  </si>
  <si>
    <t>Documented in an agreement?</t>
  </si>
  <si>
    <t>Defined in a legally binding contact?</t>
  </si>
  <si>
    <t>Signed off by all relevant parties before testing starts?</t>
  </si>
  <si>
    <t>Does the penetration testing contract specify:</t>
  </si>
  <si>
    <t>A problem escalation process?</t>
  </si>
  <si>
    <t>Post-test corrective action strategy and action plan development?</t>
  </si>
  <si>
    <t>Nominate a senior manager (who can be easily contacted during the testing process) to be accountable for managing the delivery of the test?</t>
  </si>
  <si>
    <t>Clearly explain the limits and dangers of the security test as part of the statement of work?</t>
  </si>
  <si>
    <t>Provide confidentiality and non-disclosure of customer information and test results?</t>
  </si>
  <si>
    <t>Carrying out planning in advance?</t>
  </si>
  <si>
    <t>Clear definition of scope?</t>
  </si>
  <si>
    <t>Predefined escalation procedures?</t>
  </si>
  <si>
    <t>Have full knowledge of the tests to help protect against unexpected business consequences, such an inadvertent trigger of internal controls?</t>
  </si>
  <si>
    <t>Ensure that testing takes place as agreed?</t>
  </si>
  <si>
    <t>Keep risks within acceptable boundaries?</t>
  </si>
  <si>
    <t>Deal with any problems arising?</t>
  </si>
  <si>
    <t>Manage issues that have been escalated?</t>
  </si>
  <si>
    <t>Is your penetration testing supported by a change management process?</t>
  </si>
  <si>
    <t>Do you ensure that all parties involved adhere to your change management process?</t>
  </si>
  <si>
    <t>Tests not working as planned?</t>
  </si>
  <si>
    <t>Resources not being made available?</t>
  </si>
  <si>
    <t>Interruptions to or degradation of live systems?</t>
  </si>
  <si>
    <t>Unauthorised disclosure of confidential information?</t>
  </si>
  <si>
    <t>Contract?</t>
  </si>
  <si>
    <t>Specifications in the scope statement?</t>
  </si>
  <si>
    <t>Are problems arising during penetration testing resolved in:</t>
  </si>
  <si>
    <t>An effective manner?</t>
  </si>
  <si>
    <t>A timely manner?</t>
  </si>
  <si>
    <t>Accordance with your problem management process?</t>
  </si>
  <si>
    <t>Infrastructure testing, such as the Open Source Security Testing Methodology Manual (OSSTM) or the penetration testing in SP800-115.[3]?</t>
  </si>
  <si>
    <t>Web application testing, such as the Open Web Application Security Project (OWASP)?</t>
  </si>
  <si>
    <t>Carrying out planning?</t>
  </si>
  <si>
    <t>Conducting research?</t>
  </si>
  <si>
    <t>Identifying vulnerabilities?</t>
  </si>
  <si>
    <t>Exploiting weaknesses?</t>
  </si>
  <si>
    <t>Reporting findings?</t>
  </si>
  <si>
    <t>Remediating issues?</t>
  </si>
  <si>
    <t>Agreed with your organisation prior to any testing commencing?</t>
  </si>
  <si>
    <t>Provide a mechanism for formally agreeing the testing scope and all activities which surround the testing?</t>
  </si>
  <si>
    <t>Does the research undertaken include information gathering?</t>
  </si>
  <si>
    <t>From public sources of information, such as the Internet?</t>
  </si>
  <si>
    <t>Based on threat intelligence?</t>
  </si>
  <si>
    <t>Does the research undertaken include network enumeration / scanning?</t>
  </si>
  <si>
    <t>Scanning for open services on targets?</t>
  </si>
  <si>
    <t>Establishing the existence of possible user identification credentials)?</t>
  </si>
  <si>
    <t>Does the research undertaken include discovery and assessment?</t>
  </si>
  <si>
    <t>Foot printing?</t>
  </si>
  <si>
    <t>Mining blogs?</t>
  </si>
  <si>
    <t>Does network discovery and assessment include determining how the target system works?</t>
  </si>
  <si>
    <t>Results from threat analysis?</t>
  </si>
  <si>
    <t>Technical system / network / application vulnerabilities?</t>
  </si>
  <si>
    <t>Control weaknesses?</t>
  </si>
  <si>
    <t>Do penetration testers try to exploit the vulnerabilities identified and actually penetrate the target system?</t>
  </si>
  <si>
    <t>Exploit techniques, for example (in a web application test), by injecting commands into the application that provide a level of control over the target or combining several sets of information in a creative way?</t>
  </si>
  <si>
    <t>Advancement techniques, attempting to move on from the compromised target to find other vulnerable systems (potentially using the access obtained on the original target to access other systems or from one compromised building to another)?</t>
  </si>
  <si>
    <t>Are findings identified during the penetration test reported to your organisation?</t>
  </si>
  <si>
    <t>Technical terms that can be acted upon?</t>
  </si>
  <si>
    <t>Non-technical, business context, so that the justifications for the corrective actions are understood?</t>
  </si>
  <si>
    <t>Acted upon?</t>
  </si>
  <si>
    <t>What could be the outcome of each vulnerability?</t>
  </si>
  <si>
    <t>Evaluating penetration testing effectiveness?</t>
  </si>
  <si>
    <t>Applying good practice enterprise-wide?</t>
  </si>
  <si>
    <t>Creating and monitoring action plans?</t>
  </si>
  <si>
    <t>Agreeing approaches for future testing?</t>
  </si>
  <si>
    <t>Do follow-up activities include analysing the root causes of weaknesses identified in penetration testing?</t>
  </si>
  <si>
    <t>Identifying the real root causes of exposures - not just the symptoms of an attack?</t>
  </si>
  <si>
    <t>Evaluating the potential impact of exposures on the business?</t>
  </si>
  <si>
    <t>Identifying more endemic or fundamental root causes?</t>
  </si>
  <si>
    <t>Involving qualified, experienced security professionals to help define corrective action strategy and plans?</t>
  </si>
  <si>
    <t>Determining if objectives were met?</t>
  </si>
  <si>
    <t>Assessing if sufficient weaknesses were identified (and in a sensible timeframe)?</t>
  </si>
  <si>
    <t>Comparing test results to external benchmarks?</t>
  </si>
  <si>
    <t>Recorded?</t>
  </si>
  <si>
    <t>Disseminated to relevant stakeholders?</t>
  </si>
  <si>
    <t>Help in planning future tests?</t>
  </si>
  <si>
    <t>When addressing the weaknesses identified in an environment, are good practices identified (including fixes)?</t>
  </si>
  <si>
    <t>Are good practices applied to a wide range of other environments?</t>
  </si>
  <si>
    <t>Are good practices rolled out by:</t>
  </si>
  <si>
    <t>Performing trend analysis across multiple systems?</t>
  </si>
  <si>
    <t>Fixing root causes endemically?</t>
  </si>
  <si>
    <t>Are action plans:</t>
  </si>
  <si>
    <t>Prevent vulnerabilities identified through testing from recurring?</t>
  </si>
  <si>
    <t>Help improve the overall information security programme?</t>
  </si>
  <si>
    <t>Do action plans include:</t>
  </si>
  <si>
    <t>A brief description of each action?</t>
  </si>
  <si>
    <t>The category and priority of each action?</t>
  </si>
  <si>
    <t>Individuals responsible and accountable for each action?</t>
  </si>
  <si>
    <t>Target dates for completion?</t>
  </si>
  <si>
    <t>Are action plans monitored:</t>
  </si>
  <si>
    <t>To ensure progress is being made?</t>
  </si>
  <si>
    <t>To highlight any delays or difficulties being experienced?</t>
  </si>
  <si>
    <t>To reassess the level of risk?</t>
  </si>
  <si>
    <t>Is analysis of the results from previous penetration tests:</t>
  </si>
  <si>
    <t>Reviewed prior to further testing being undertaken?</t>
  </si>
  <si>
    <t>Used to provide input into the design and scope of future tests?</t>
  </si>
  <si>
    <t>Are results from penetration tests used when considering:</t>
  </si>
  <si>
    <t>Stage</t>
  </si>
  <si>
    <t>When the test report will be delivered (not later than a few days after completion of the test)?</t>
  </si>
  <si>
    <t>Choose a set of targets by clicking on the radio buttons below.</t>
  </si>
  <si>
    <t>Standard</t>
  </si>
  <si>
    <r>
      <t xml:space="preserve">You can edit the </t>
    </r>
    <r>
      <rPr>
        <b/>
        <sz val="11"/>
        <color rgb="FF1F497D"/>
        <rFont val="Calibri"/>
        <family val="2"/>
        <scheme val="minor"/>
      </rPr>
      <t>Standard</t>
    </r>
    <r>
      <rPr>
        <sz val="11"/>
        <color rgb="FF1F497D"/>
        <rFont val="Calibri"/>
        <family val="2"/>
        <scheme val="minor"/>
      </rPr>
      <t xml:space="preserve">, </t>
    </r>
    <r>
      <rPr>
        <b/>
        <sz val="11"/>
        <color rgb="FF1F497D"/>
        <rFont val="Calibri"/>
        <family val="2"/>
        <scheme val="minor"/>
      </rPr>
      <t>Important</t>
    </r>
    <r>
      <rPr>
        <sz val="11"/>
        <color rgb="FF1F497D"/>
        <rFont val="Calibri"/>
        <family val="2"/>
        <scheme val="minor"/>
      </rPr>
      <t xml:space="preserve"> and </t>
    </r>
    <r>
      <rPr>
        <b/>
        <sz val="11"/>
        <color rgb="FF1F497D"/>
        <rFont val="Calibri"/>
        <family val="2"/>
        <scheme val="minor"/>
      </rPr>
      <t>Critical</t>
    </r>
    <r>
      <rPr>
        <sz val="11"/>
        <color rgb="FF1F497D"/>
        <rFont val="Calibri"/>
        <family val="2"/>
        <scheme val="minor"/>
      </rPr>
      <t xml:space="preserve"> targets in the table below, or create your own </t>
    </r>
    <r>
      <rPr>
        <b/>
        <sz val="11"/>
        <color rgb="FF1F497D"/>
        <rFont val="Calibri"/>
        <family val="2"/>
        <scheme val="minor"/>
      </rPr>
      <t>Custom</t>
    </r>
    <r>
      <rPr>
        <sz val="11"/>
        <color rgb="FF1F497D"/>
        <rFont val="Calibri"/>
        <family val="2"/>
        <scheme val="minor"/>
      </rPr>
      <t xml:space="preserve"> set of targets.</t>
    </r>
  </si>
  <si>
    <t>0-7</t>
  </si>
  <si>
    <r>
      <rPr>
        <b/>
        <i/>
        <sz val="11"/>
        <color theme="1"/>
        <rFont val="Calibri"/>
        <family val="2"/>
        <scheme val="minor"/>
      </rPr>
      <t>Step 1</t>
    </r>
    <r>
      <rPr>
        <sz val="11"/>
        <color theme="1"/>
        <rFont val="Calibri"/>
        <family val="2"/>
        <scheme val="minor"/>
      </rPr>
      <t xml:space="preserve"> - Complete the details for the environment being assessed in the </t>
    </r>
    <r>
      <rPr>
        <i/>
        <sz val="11"/>
        <color theme="1"/>
        <rFont val="Calibri"/>
        <family val="2"/>
        <scheme val="minor"/>
      </rPr>
      <t>Profile and Scope</t>
    </r>
    <r>
      <rPr>
        <sz val="11"/>
        <color theme="1"/>
        <rFont val="Calibri"/>
        <family val="2"/>
        <scheme val="minor"/>
      </rPr>
      <t xml:space="preserve"> worksheet using the text boxes and drop-down lists provided. The name entered for </t>
    </r>
    <r>
      <rPr>
        <i/>
        <sz val="11"/>
        <color theme="1"/>
        <rFont val="Calibri"/>
        <family val="2"/>
        <scheme val="minor"/>
      </rPr>
      <t xml:space="preserve">Target of Assessment </t>
    </r>
    <r>
      <rPr>
        <sz val="11"/>
        <color theme="1"/>
        <rFont val="Calibri"/>
        <family val="2"/>
        <scheme val="minor"/>
      </rPr>
      <t xml:space="preserve">will automatically appear on the </t>
    </r>
    <r>
      <rPr>
        <i/>
        <sz val="11"/>
        <color theme="1"/>
        <rFont val="Calibri"/>
        <family val="2"/>
        <scheme val="minor"/>
      </rPr>
      <t>Results</t>
    </r>
    <r>
      <rPr>
        <sz val="11"/>
        <color theme="1"/>
        <rFont val="Calibri"/>
        <family val="2"/>
        <scheme val="minor"/>
      </rPr>
      <t xml:space="preserve"> worksheets.</t>
    </r>
  </si>
  <si>
    <t>Changes in the perceived threat based on single point or continuous threat monitoring?</t>
  </si>
  <si>
    <t>The test will be legal?</t>
  </si>
  <si>
    <t>The test will not compromise data protection requirements?</t>
  </si>
  <si>
    <t>Social engineering?</t>
  </si>
  <si>
    <t>Signed off by suitably qualified individuals from all relevant parties?</t>
  </si>
  <si>
    <t>Signed off by relevant, qualified individuals dependent on the value of the system being tested (or similar)?</t>
  </si>
  <si>
    <t>Name of organisation *</t>
  </si>
  <si>
    <t>Name of internal penetration testing coordinator *</t>
  </si>
  <si>
    <t>A1</t>
  </si>
  <si>
    <t>A2</t>
  </si>
  <si>
    <t>A3</t>
  </si>
  <si>
    <t>A4</t>
  </si>
  <si>
    <t>A5</t>
  </si>
  <si>
    <t>A6</t>
  </si>
  <si>
    <t>A7</t>
  </si>
  <si>
    <t>A8</t>
  </si>
  <si>
    <t>Size of business *</t>
  </si>
  <si>
    <t>Very large</t>
  </si>
  <si>
    <t>Large</t>
  </si>
  <si>
    <t>Medium or small</t>
  </si>
  <si>
    <t>Very small</t>
  </si>
  <si>
    <t>High risk significant impact business</t>
  </si>
  <si>
    <t>Higher risk business</t>
  </si>
  <si>
    <t>Medium risk business</t>
  </si>
  <si>
    <t>Low risk business</t>
  </si>
  <si>
    <t>Very low risk business</t>
  </si>
  <si>
    <t>Type of business *</t>
  </si>
  <si>
    <t>B1</t>
  </si>
  <si>
    <t>B2</t>
  </si>
  <si>
    <t>B3</t>
  </si>
  <si>
    <t>Corporate internal systems</t>
  </si>
  <si>
    <t>Outsourced / acquired by Group IT (or equivalent)</t>
  </si>
  <si>
    <t>Outsourced / acquired by business unit / department</t>
  </si>
  <si>
    <t>Commercial 'off the shelf' products</t>
  </si>
  <si>
    <t>Type of software *</t>
  </si>
  <si>
    <t>IT environment *</t>
  </si>
  <si>
    <t>Internally hosted</t>
  </si>
  <si>
    <t>Cloud services</t>
  </si>
  <si>
    <t>Personal information - sensitive</t>
  </si>
  <si>
    <t>Personal information – not sensitive</t>
  </si>
  <si>
    <t xml:space="preserve">No personal information </t>
  </si>
  <si>
    <t>Catastrophic</t>
  </si>
  <si>
    <t>Severe</t>
  </si>
  <si>
    <t>Moderate</t>
  </si>
  <si>
    <t>Minor</t>
  </si>
  <si>
    <t>Negligible or none</t>
  </si>
  <si>
    <t>Significant</t>
  </si>
  <si>
    <t>0 minutes</t>
  </si>
  <si>
    <t>5 minutes</t>
  </si>
  <si>
    <t>15 minutes</t>
  </si>
  <si>
    <t>1 hour</t>
  </si>
  <si>
    <t>2 hours</t>
  </si>
  <si>
    <t>4 hours</t>
  </si>
  <si>
    <t>1 day</t>
  </si>
  <si>
    <t>2 days</t>
  </si>
  <si>
    <t>3-4 days</t>
  </si>
  <si>
    <t>1 week</t>
  </si>
  <si>
    <t>1 month</t>
  </si>
  <si>
    <t>More than a month</t>
  </si>
  <si>
    <t>Security requirements</t>
  </si>
  <si>
    <t>C1</t>
  </si>
  <si>
    <t>Confidentiality of information handled</t>
  </si>
  <si>
    <t>C2</t>
  </si>
  <si>
    <t>Personal data handled</t>
  </si>
  <si>
    <t>C3</t>
  </si>
  <si>
    <t>Possible confidentiality impact</t>
  </si>
  <si>
    <t>C4</t>
  </si>
  <si>
    <t>Reliance on data integrity</t>
  </si>
  <si>
    <t>C5</t>
  </si>
  <si>
    <t>Possible integrity impact</t>
  </si>
  <si>
    <t>C6</t>
  </si>
  <si>
    <t>Maximum outage objective</t>
  </si>
  <si>
    <t>C7</t>
  </si>
  <si>
    <t>Maximum acceptable objective</t>
  </si>
  <si>
    <t>C8</t>
  </si>
  <si>
    <t>Possible availability impact</t>
  </si>
  <si>
    <t>End user developed (eg spreadsheets / databases)</t>
  </si>
  <si>
    <t>Benchmark</t>
  </si>
  <si>
    <t>S</t>
  </si>
  <si>
    <t>I</t>
  </si>
  <si>
    <t>Penetration Testing Management
Maturity Assessment Tool</t>
  </si>
  <si>
    <t>SID sort order</t>
  </si>
  <si>
    <t>*</t>
  </si>
  <si>
    <t>Have you identified drivers for carrying out penetration tests as part of a technical assurance programme, based on an evaluation of relevant criteria, such as the impact of serious incidents, increased threat levels or significant changes to business or IT processes?</t>
  </si>
  <si>
    <t>Drivers for carrying out penetration tests should: be placed within a wider context of security assessment and strategy to contextualise the findings and recommendations; focus on ensuring that major system vulnerabilities are identified and addressed; and help to reduce the risk of discovering that the same problems still exist the next time a penetration test is carried out.</t>
  </si>
  <si>
    <t>Have you identified drivers for carrying out penetration tests as part of a technical assurance programme?</t>
  </si>
  <si>
    <t>Are your drivers for carrying out penetration tests based on an evaluation of relevant criteria?</t>
  </si>
  <si>
    <t>Have you placed your penetration tests within a wider context of security assessment and strategy to help contextualise the findings and recommendations?</t>
  </si>
  <si>
    <t>Do your drivers for penetration testing help to: support the adoption of a strategic view of security management; ensure that major system vulnerabilities are identified and addressed; and reduce the risk of discovering that the same problems still exits the next time a penetration test is carried out?</t>
  </si>
  <si>
    <t>Do your drivers for penetration testing take account of:</t>
  </si>
  <si>
    <t>Reduce the risk of discovering that the same problems still exits (or exists on a similar system) the next time a penetration test is carried out?</t>
  </si>
  <si>
    <t>Have you identified target environments that need to be subject to penetration testing, such as critical web applications and important IT infrastructure?</t>
  </si>
  <si>
    <t>Identification of target environments that need to be subject to penetration testing should take account of a wide range of factors including compliance requirements, system criticality and significant changes to critical business processes, as well as being built into relevant stages of systems under development.</t>
  </si>
  <si>
    <t>Have penetration testing requirements been built into relevant stages of systems development lifecycles (SDLC) in use by your organisation?</t>
  </si>
  <si>
    <t>Does your identification of target environments consider carrying out penetration testing on:</t>
  </si>
  <si>
    <t>Important business processes?</t>
  </si>
  <si>
    <t>Critical web applications?</t>
  </si>
  <si>
    <t>Key parts of IT infrastructure (e.g. a major data centre or the corporate network)?</t>
  </si>
  <si>
    <t>Specialised equipment (e.g. mobile devices and process control systems)?</t>
  </si>
  <si>
    <t>Relevant systems development lifecycles?</t>
  </si>
  <si>
    <t>Does your identification of target environments consider:</t>
  </si>
  <si>
    <t>Any wider technical security assurance programme?</t>
  </si>
  <si>
    <t>Does your systems development lifecycle (SDLC), where possible, consider penetration testing requirements at the:</t>
  </si>
  <si>
    <t>Do you define the purpose of penetration tests, evaluating the potential benefits to your organisation?</t>
  </si>
  <si>
    <t>Benefits of penetration tests can include IT cost reductions; technical and business improvements; as well as greater awareness of security risks and controls.</t>
  </si>
  <si>
    <t>Do you consider the scope limitations of penetration testing?</t>
  </si>
  <si>
    <t>Do you consider the technical limitations of penetration testing?</t>
  </si>
  <si>
    <t>When evaluating the testing limitations of penetration testing you should take into account that a test focuses on the exposures in technical infrastructure; can be limited by legal or commercial considerations (limiting the breadth or depth of a test); and may not uncover all security weaknesses.</t>
  </si>
  <si>
    <t>Do you evaluate the potential difficulties involved with scoping penetration tests?</t>
  </si>
  <si>
    <t>The potential scoping difficulties involved with carrying out penetration testing can include: determining the depth and breadth of coverage of the test; identifying the style, type, targets and frequency of tests; managing risks associated with potential system failure and exposure of sensitive data; and remediating system vulnerabilities effectively</t>
  </si>
  <si>
    <t>Do you evaluate the potential difficulties involved with resourcing penetration tests?</t>
  </si>
  <si>
    <t>Do you consider the limitations of penetration testing?</t>
  </si>
  <si>
    <t>Do you evaluate the potential difficulties involved with carrying out penetration testing?</t>
  </si>
  <si>
    <t>Requirements for penetration testing should include consideration of important business applications, key IT infrastructure and confidential data; validation that tests are legal and will not compromise confidential data; and the need for tests to be recorded, reviewed and signed-off.</t>
  </si>
  <si>
    <t>Do your requirements for penetration testing include consideration of any impact on important business applications, key systems and networks (IT infrastructure) and confidential data?</t>
  </si>
  <si>
    <t>Do your requirements for penetration testing specify that testers must validate that the test will be legal and that it will not compromise data protection requirements?</t>
  </si>
  <si>
    <t>Are your requirements for a penetration test formally recorded in a requirements specification, formulated by competent technical experts, reviewed and signed-off, monitored to ensure they are met and then reviewed / revised on a regular basis?</t>
  </si>
  <si>
    <t>Do your requirements for penetration testing specify:</t>
  </si>
  <si>
    <t>They have the relevant qualifications and experience to perform required testing to the required standard?</t>
  </si>
  <si>
    <t>They will act in a professional manner (e.g.in line with a reputable code of conduct)?</t>
  </si>
  <si>
    <t>Do you identify what style of penetration testing is required?</t>
  </si>
  <si>
    <t>An internal security test (sometimes replicated by a service provider on their own site, maybe in a laboratory), which focuses on what staff can see and do within their own IT network, and is typically associated with white or grey box testing?</t>
  </si>
  <si>
    <t>Methods of dealing with operational testing constraints can include simulating live tests as closely as possible and conducting tests outside of normal hours (and locations).</t>
  </si>
  <si>
    <t>Methods of dealing with legal testing constraints can include tailoring the way tests are structured and run to simulate most forms of attack) and taking back-ups of critical systems and files before testing.</t>
  </si>
  <si>
    <t>Methods of dealing with scope-related testing constraints can include placing perimeter controls within the scope of the test and applying more rigorous testing to applications that are accessible from outside traditional organisational boundaries.</t>
  </si>
  <si>
    <t>When identifying testing constraints, do you allow for the likelihood that most penetration testing will not find all vulnerabilities of a given environment (the law of diminishing returns often applies in that the most obvious vulnerabilities will be discovered first, with further time yielding more and more obscure issues)?</t>
  </si>
  <si>
    <t>Applying more rigorous testing to applications that are accessible from outside traditional organisational boundaries?</t>
  </si>
  <si>
    <t>Do you formally define reporting requirements for your penetration testing prior to tests commencing?</t>
  </si>
  <si>
    <t>Do your reporting requirements specify the format and type of content to be used in the test report (template often used; when the test report will be delivered (not later than a few days after completion of the test); and how the test report will be delivered (electronic and / or physical)?</t>
  </si>
  <si>
    <t>Depending on the test objective, do you ensure that your service provider will:</t>
  </si>
  <si>
    <t>Do you formally define the scope of penetration tests prior to tests commencing?</t>
  </si>
  <si>
    <t>Does your scope statement specify resourcing requirements?</t>
  </si>
  <si>
    <t>Does your scope statement define liabilities?</t>
  </si>
  <si>
    <t>The number of days required (including the days on which testing will take place)?</t>
  </si>
  <si>
    <t>Details of liability (indemnity) insurance to be held by the testing service provider?</t>
  </si>
  <si>
    <t>Contracts with service providers are defined, agreed, signed off and monitored?</t>
  </si>
  <si>
    <t>Is aware of your management assurance framework?</t>
  </si>
  <si>
    <t>Helps you to both define and adhere to your management assurance framework?</t>
  </si>
  <si>
    <t>Does your assurance process define control processes over all important management aspects of testing, including test administration; test execution, and data security?</t>
  </si>
  <si>
    <t>Test administration typically includes scope of tests, legal constraints, disclosure and reporting; test execution typically includes testing approach, separation of systems and duties, tool heritage, traceability and repeatability of tests; whilst data security typically includes secure storage, transmission, processing and destruction of critical or sensitive information provided or accessed during the test.</t>
  </si>
  <si>
    <t>Requirements definitions?</t>
  </si>
  <si>
    <t>Is the scope of your penetration tests documented in an agreement, defined in a legally binding contact and signed off by all relevant parties before testing starts</t>
  </si>
  <si>
    <t>Specific legal / regulatory requirements?</t>
  </si>
  <si>
    <t>Agreed pricing and terms of business?</t>
  </si>
  <si>
    <t>Do you require your service providers to:</t>
  </si>
  <si>
    <t>Are individuals responsible for the running of the target systems available, as required, during the test period to help: ensure that testing takes place as agreed; keep risks within acceptable boundaries; deal with any problems arising; and manage issues that have been escalated?</t>
  </si>
  <si>
    <t>The individuals on the testing team?</t>
  </si>
  <si>
    <t>Are changes to penetration testing made quickly and efficiently?</t>
  </si>
  <si>
    <t>Is your penetration testing supported by a problem resolution process?</t>
  </si>
  <si>
    <t>Are problems arising during penetration testing resolved in an effective, timely manner in accordance with your problem management process?</t>
  </si>
  <si>
    <t>Does your problem resolution process cover problems caused as a result of the penetration testing, including:</t>
  </si>
  <si>
    <t>Does your problem resolution process include breaches of:</t>
  </si>
  <si>
    <t>A relevant code of conduct?</t>
  </si>
  <si>
    <t>A systematic, structured testing methodology should: be based on proven approaches designed by authoritative publicly available sources; detail specific evaluation or testing criteria; adhere to a standard common language and scope for performing penetration testing; and specify a required approach (or approaches) for carrying out all stages of a comprehensive end-to-end penetration test.</t>
  </si>
  <si>
    <t>Is your penetration testing methodology based on proven approaches designed by authoritative publicly available sources?</t>
  </si>
  <si>
    <t>Authoritative publicly available sources include the Open Source Security Testing Methodology Manual (OSSTM) or the penetration testing in SP800-115.[3] and the Open Web Application Security Project (OWASP).</t>
  </si>
  <si>
    <t>Specific evaluation and testing criteria include the Information Systems Security Assessment Framework (ISSAF) and a standard common language and scope for performing penetration testing is defined in the Penetration Testing Execution Standard (PTES).</t>
  </si>
  <si>
    <t>Does your penetration testing methodology specify a required approach (or approaches) for carrying out all stages of a comprehensive end-to-end penetration test?</t>
  </si>
  <si>
    <t>An effective penetration testing methodology should specify a required approach (or approaches) for carrying out planning; conducting research; identifying vulnerabilities; exploiting weaknesses; reporting findings; and remediating issues.</t>
  </si>
  <si>
    <t>Produced by your testing service provider?</t>
  </si>
  <si>
    <t>Does the research undertaken include gathering, collating and analysing all relevant information about the target?</t>
  </si>
  <si>
    <t>Is information about the target based on threat intelligence?</t>
  </si>
  <si>
    <t>Does the research undertaken include carrying out reconnaissance?</t>
  </si>
  <si>
    <t>Via authorised social engineering sources?</t>
  </si>
  <si>
    <t>Using search engines / social networking sites?</t>
  </si>
  <si>
    <t>Do penetration testing reports describe the vulnerabilities found?</t>
  </si>
  <si>
    <t>Are penetration testing reports used to present remediation activities undertaken and the root causes of issues identified?</t>
  </si>
  <si>
    <t>The presentation about test findings identified should provide details about: how testers found the vulnerabilities; what could be the outcome of each vulnerability; the level of risk to the business for each vulnerability; and advice on how to remediate each vulnerability.</t>
  </si>
  <si>
    <t>Details about the associated technical risks - and how to address them?</t>
  </si>
  <si>
    <t>Are penetration testing reports used to present:</t>
  </si>
  <si>
    <t>The root causes of issues identified?</t>
  </si>
  <si>
    <t>Does the presentation about test findings identified provide details about:</t>
  </si>
  <si>
    <t>How testers found the vulnerabilities?</t>
  </si>
  <si>
    <t>The level of risk to the business for each vulnerability?</t>
  </si>
  <si>
    <t>Advice on how to remediate each vulnerability?</t>
  </si>
  <si>
    <t>Does your improvement programme include all key elements?</t>
  </si>
  <si>
    <t>Do follow-up activities include analysing and addressing the root causes of weaknesses identified in penetration testing?</t>
  </si>
  <si>
    <t>Does root cause analysis include the full range of required actions?</t>
  </si>
  <si>
    <t>Is the effectiveness of your penetration tests evaluated?</t>
  </si>
  <si>
    <t>Evaluation of the effectiveness of penetration testing should include: determining if objectives were met; assessing if sufficient weaknesses were identified; reviewing exploitations undertaken; comparing test results to external benchmarks; and determining if value for money was obtained from your service provider.</t>
  </si>
  <si>
    <t>Is the effectiveness of your penetration testing evaluated?</t>
  </si>
  <si>
    <t>Does your penetration testing approach include identifying lessons learned?</t>
  </si>
  <si>
    <t>Are lessons learned used to help in planning future tests, and provide feedback to service providers to help them improve processes?</t>
  </si>
  <si>
    <t>Provide feedback to service providers to help them improve processes?</t>
  </si>
  <si>
    <t>Are action plans formally documented, formulated by competent technical experts, reviewed by business management and signed-off by senior management?</t>
  </si>
  <si>
    <t>Do action plans outline all the relevant actions to be taken to prevent vulnerabilities identified through testing from recurring and help improve the overall information security programme</t>
  </si>
  <si>
    <t>Do action plans include a brief description of each action, including their priority and category; individuals responsible and accountable for each action; and target dates for completion</t>
  </si>
  <si>
    <t>Are action plans implemented effectively and on a timely basis?</t>
  </si>
  <si>
    <t>Are action plans monitored on a regular basis to: ensure progress is being made; highlight any delays or difficulties being experienced; and reassess the level of risk?</t>
  </si>
  <si>
    <t>Are action plans implemented?</t>
  </si>
  <si>
    <t>On a timely basis?</t>
  </si>
  <si>
    <t>Effectively, addressing weaknesses and reducing risk?</t>
  </si>
  <si>
    <t>Extra Step text</t>
  </si>
  <si>
    <t>Evaluate drivers for conducting a penetration test</t>
  </si>
  <si>
    <t>Identify target environment(s)</t>
  </si>
  <si>
    <t>Define the purpose of the penetration tests</t>
  </si>
  <si>
    <t>Produce requirements specification</t>
  </si>
  <si>
    <t>Determine testing style</t>
  </si>
  <si>
    <t>Agree testing type</t>
  </si>
  <si>
    <t>Identify testing constraints</t>
  </si>
  <si>
    <t>Define reporting requirements</t>
  </si>
  <si>
    <t>Produce scope statement</t>
  </si>
  <si>
    <t>Create a management assurance framework</t>
  </si>
  <si>
    <t>Establish an assurance process</t>
  </si>
  <si>
    <t>Define and agree contracts</t>
  </si>
  <si>
    <t>Understand and mitigate risks</t>
  </si>
  <si>
    <t>Introduce change management</t>
  </si>
  <si>
    <t>Agree a problem resolution approach</t>
  </si>
  <si>
    <t>Use an effective testing methodology</t>
  </si>
  <si>
    <t>Carry out planning</t>
  </si>
  <si>
    <t>Conduct research</t>
  </si>
  <si>
    <t>Identify vulnerabilities</t>
  </si>
  <si>
    <t>Exploit weaknesses</t>
  </si>
  <si>
    <t>Initiate improvement programme</t>
  </si>
  <si>
    <t>Address root causes of weaknesses</t>
  </si>
  <si>
    <t>Evaluate penetration testing effectiveness</t>
  </si>
  <si>
    <t>Identify lessons learned</t>
  </si>
  <si>
    <t>Apply good practice enterprise-wide</t>
  </si>
  <si>
    <t>Create and monitor action plans</t>
  </si>
  <si>
    <t>Moderately</t>
  </si>
  <si>
    <t>level selection</t>
  </si>
  <si>
    <t>response index</t>
  </si>
  <si>
    <t>Summary</t>
  </si>
  <si>
    <t>Intermediate</t>
  </si>
  <si>
    <t>Detailed</t>
  </si>
  <si>
    <t>Rating</t>
  </si>
  <si>
    <t>Target</t>
  </si>
  <si>
    <t xml:space="preserve"> </t>
  </si>
  <si>
    <t>Assessment Level</t>
  </si>
  <si>
    <t>Benchmark Rating</t>
  </si>
  <si>
    <t>Introductory</t>
  </si>
  <si>
    <r>
      <t xml:space="preserve">Organisation / business unit
</t>
    </r>
    <r>
      <rPr>
        <i/>
        <sz val="10"/>
        <rFont val="Calibri"/>
        <family val="2"/>
        <scheme val="minor"/>
      </rPr>
      <t>All fields marked * MUST be completed</t>
    </r>
  </si>
  <si>
    <r>
      <t xml:space="preserve">Scope of assessment
</t>
    </r>
    <r>
      <rPr>
        <i/>
        <sz val="10"/>
        <rFont val="Calibri"/>
        <family val="2"/>
        <scheme val="minor"/>
      </rPr>
      <t>All fields marked * MUST be completed</t>
    </r>
  </si>
  <si>
    <t>Target of assessment *</t>
  </si>
  <si>
    <t>Highly confidential</t>
  </si>
  <si>
    <t>Confidential</t>
  </si>
  <si>
    <t>Internal</t>
  </si>
  <si>
    <t>Public</t>
  </si>
  <si>
    <r>
      <rPr>
        <b/>
        <i/>
        <sz val="11"/>
        <color theme="1"/>
        <rFont val="Calibri"/>
        <family val="2"/>
        <scheme val="minor"/>
      </rPr>
      <t>Step 2</t>
    </r>
    <r>
      <rPr>
        <sz val="11"/>
        <color theme="1"/>
        <rFont val="Calibri"/>
        <family val="2"/>
        <scheme val="minor"/>
      </rPr>
      <t xml:space="preserve"> - On the </t>
    </r>
    <r>
      <rPr>
        <i/>
        <sz val="11"/>
        <color theme="1"/>
        <rFont val="Calibri"/>
        <family val="2"/>
        <scheme val="minor"/>
      </rPr>
      <t>Targets</t>
    </r>
    <r>
      <rPr>
        <sz val="11"/>
        <color theme="1"/>
        <rFont val="Calibri"/>
        <family val="2"/>
        <scheme val="minor"/>
      </rPr>
      <t xml:space="preserve"> Worksheet, select the target level required for this assessment by pressing the radar button next to any of the six options available, which are:
  </t>
    </r>
    <r>
      <rPr>
        <b/>
        <i/>
        <sz val="11"/>
        <color theme="1"/>
        <rFont val="Calibri"/>
        <family val="2"/>
        <scheme val="minor"/>
      </rPr>
      <t>Introductory</t>
    </r>
    <r>
      <rPr>
        <sz val="11"/>
        <color theme="1"/>
        <rFont val="Calibri"/>
        <family val="2"/>
        <scheme val="minor"/>
      </rPr>
      <t xml:space="preserve"> - which sets a target of 2 out of 5 across the board
  </t>
    </r>
    <r>
      <rPr>
        <b/>
        <i/>
        <sz val="11"/>
        <color theme="1"/>
        <rFont val="Calibri"/>
        <family val="2"/>
        <scheme val="minor"/>
      </rPr>
      <t>Standard</t>
    </r>
    <r>
      <rPr>
        <sz val="11"/>
        <color theme="1"/>
        <rFont val="Calibri"/>
        <family val="2"/>
        <scheme val="minor"/>
      </rPr>
      <t xml:space="preserve"> - which sets a target of 2 out of 5 across the board
  </t>
    </r>
    <r>
      <rPr>
        <b/>
        <i/>
        <sz val="11"/>
        <color theme="1"/>
        <rFont val="Calibri"/>
        <family val="2"/>
        <scheme val="minor"/>
      </rPr>
      <t>Important</t>
    </r>
    <r>
      <rPr>
        <sz val="11"/>
        <color theme="1"/>
        <rFont val="Calibri"/>
        <family val="2"/>
        <scheme val="minor"/>
      </rPr>
      <t xml:space="preserve"> - which sets a target of 3 out of 5 across the board
  </t>
    </r>
    <r>
      <rPr>
        <b/>
        <i/>
        <sz val="11"/>
        <color theme="1"/>
        <rFont val="Calibri"/>
        <family val="2"/>
        <scheme val="minor"/>
      </rPr>
      <t>Very important</t>
    </r>
    <r>
      <rPr>
        <sz val="11"/>
        <color theme="1"/>
        <rFont val="Calibri"/>
        <family val="2"/>
        <scheme val="minor"/>
      </rPr>
      <t xml:space="preserve"> - which sets a target of 4 out of 5 across the board
  </t>
    </r>
    <r>
      <rPr>
        <b/>
        <i/>
        <sz val="11"/>
        <color theme="1"/>
        <rFont val="Calibri"/>
        <family val="2"/>
        <scheme val="minor"/>
      </rPr>
      <t>Critical</t>
    </r>
    <r>
      <rPr>
        <sz val="11"/>
        <color theme="1"/>
        <rFont val="Calibri"/>
        <family val="2"/>
        <scheme val="minor"/>
      </rPr>
      <t xml:space="preserve"> - which sets a target of 5 out of 5 across the board
  </t>
    </r>
    <r>
      <rPr>
        <b/>
        <i/>
        <sz val="11"/>
        <color theme="1"/>
        <rFont val="Calibri"/>
        <family val="2"/>
        <scheme val="minor"/>
      </rPr>
      <t>Custom</t>
    </r>
    <r>
      <rPr>
        <sz val="11"/>
        <color theme="1"/>
        <rFont val="Calibri"/>
        <family val="2"/>
        <scheme val="minor"/>
      </rPr>
      <t xml:space="preserve"> - which allows you to overwrite any of the individual settings in the </t>
    </r>
    <r>
      <rPr>
        <i/>
        <sz val="11"/>
        <color theme="1"/>
        <rFont val="Calibri"/>
        <family val="2"/>
        <scheme val="minor"/>
      </rPr>
      <t>Custom</t>
    </r>
    <r>
      <rPr>
        <sz val="11"/>
        <color theme="1"/>
        <rFont val="Calibri"/>
        <family val="2"/>
        <scheme val="minor"/>
      </rPr>
      <t xml:space="preserve"> column on the far right.
These target ratings will show up in all the </t>
    </r>
    <r>
      <rPr>
        <i/>
        <sz val="11"/>
        <color theme="1"/>
        <rFont val="Calibri"/>
        <family val="2"/>
        <scheme val="minor"/>
      </rPr>
      <t>Results</t>
    </r>
    <r>
      <rPr>
        <sz val="11"/>
        <color theme="1"/>
        <rFont val="Calibri"/>
        <family val="2"/>
        <scheme val="minor"/>
      </rPr>
      <t xml:space="preserve"> worksheets allowing you to compare actual performance against targets.</t>
    </r>
  </si>
  <si>
    <t>Very important</t>
  </si>
  <si>
    <t>Maturity score</t>
  </si>
  <si>
    <t>Technical infrastructure</t>
  </si>
  <si>
    <t>Mobile application</t>
  </si>
  <si>
    <t>Externally hosted</t>
  </si>
  <si>
    <t>Many organisations are extremely concerned about potential and actual cyber security attacks, both on their own organisations and in ones similar to them. Many of these attacks exploit weaknesses in an organisations applications and underlying infrastructure. To help identify these vulnerabilities effectively - and address them effectively - many organisations carry out penetration testing. However, establishing and managing a  penetration testing programme can be a very difficult task, even for the most advanced organisations. Each organisation should therefore develop an appropriate  penetration testing programme which will enable them to adopt a systematic, structured approach to undertaking  penetration testing.</t>
  </si>
  <si>
    <t xml:space="preserve">Your penetration testing programme should consist of appropriately skilled people guided by well-designed, repeatable programmes and effective use of relevant technologies that will enable you to conduct thorough penetration tests, successfully identifying and addressing vulnerabilities - and to prevent new ones from occurring. </t>
  </si>
  <si>
    <t>Many organisations do not know how effective their penetration testing programme is in practice. One of the best ways to help determine the effectiveness of your programme is to measure the level of maturity of your penetration testing programme in terms of:</t>
  </si>
  <si>
    <t>• Requirements, testing and follow up</t>
  </si>
  <si>
    <r>
      <rPr>
        <i/>
        <sz val="11"/>
        <color theme="1"/>
        <rFont val="Calibri"/>
        <family val="2"/>
        <scheme val="minor"/>
      </rPr>
      <t>Note:</t>
    </r>
    <r>
      <rPr>
        <sz val="11"/>
        <color theme="1"/>
        <rFont val="Calibri"/>
        <family val="2"/>
        <scheme val="minor"/>
      </rPr>
      <t xml:space="preserve"> There two other </t>
    </r>
    <r>
      <rPr>
        <i/>
        <sz val="11"/>
        <color theme="1"/>
        <rFont val="Calibri"/>
        <family val="2"/>
        <scheme val="minor"/>
      </rPr>
      <t>Penetration Testing Maturity Assessment Tools</t>
    </r>
    <r>
      <rPr>
        <sz val="11"/>
        <color theme="1"/>
        <rFont val="Calibri"/>
        <family val="2"/>
        <scheme val="minor"/>
      </rPr>
      <t xml:space="preserve"> available, which are the:</t>
    </r>
  </si>
  <si>
    <t>• Summary assessment tool (no macros), which allows an assessment to be made to determine the level of maturity of your penetration testing programme at a high level.</t>
  </si>
  <si>
    <t>• Intermediate assessment tool (no macros), which allows an assessment to be made to determine the level of maturity of your penetration testing programme at an intermediate level.</t>
  </si>
  <si>
    <t>The assessment tool has been developed in conjunction with representatives from a broad range of organisations, including industry bodies, consumer organisations, the UK government and suppliers of expert technical security services. It provides you with an assessment against a maturity model that is based on the 15 steps within the 3 phase penetration testing management programme presented in the CREST Penetration Testing Management Guide, as shown in the diagram below.</t>
  </si>
  <si>
    <r>
      <rPr>
        <b/>
        <i/>
        <sz val="11"/>
        <color theme="1"/>
        <rFont val="Calibri"/>
        <family val="2"/>
        <scheme val="minor"/>
      </rPr>
      <t>Note:</t>
    </r>
    <r>
      <rPr>
        <sz val="11"/>
        <color theme="1"/>
        <rFont val="Calibri"/>
        <family val="2"/>
        <scheme val="minor"/>
      </rPr>
      <t xml:space="preserve"> The penetration testing maturity assessment tool is one of a series of assessment tools developed by CREST, which include high level and detailed Cyber Security Incident Response Assessment Tools.</t>
    </r>
  </si>
  <si>
    <t>The maturity model used in this tool is based on a traditional, proven model shown below. This model can be used to determine the level of maturity of your penetration testing programme at an intermediate, fairly detailed level, ranging from 1 (least effective) to 5 (most effective).</t>
  </si>
  <si>
    <t xml:space="preserve">Different types of organisation will require different levels of maturity for their penetration testing programme. For example, a small company operating in the retail business will not have the same requirement – or ability – to carry out  penetration tests in the same way as a major corporate organisation in the finance sector – or a government department. </t>
  </si>
  <si>
    <r>
      <rPr>
        <i/>
        <sz val="11"/>
        <color theme="1"/>
        <rFont val="Calibri"/>
        <family val="2"/>
        <scheme val="minor"/>
      </rPr>
      <t xml:space="preserve">Note: </t>
    </r>
    <r>
      <rPr>
        <sz val="11"/>
        <color theme="1"/>
        <rFont val="Calibri"/>
        <family val="2"/>
        <scheme val="minor"/>
      </rPr>
      <t>The maturity of the  penetration testing programme can play a significant role in determining the level of third-party involvement required to conduct independent  penetration testing. Organisations with a mature penetration testing programme may manage most of their operations in-house, while those who are less mature may depend entirely on third parties.</t>
    </r>
  </si>
  <si>
    <t>This tool allows an assessment to be made to determine the level of maturity of an organisations’ penetration testing programme at a high level. It is based on a simple selection of the level of maturity for each of the 15 steps.</t>
  </si>
  <si>
    <t>To carry out penetration testing effectively you will need to build an appropriate penetration testing programme the maturity of which can be assessed against an appropriate maturity model by using this assessment tool.</t>
  </si>
  <si>
    <t>Preparation</t>
  </si>
  <si>
    <t>Maintain a technical security assurance framework</t>
  </si>
  <si>
    <t>Do you maintain an approved technical security assurance framework, which is focused on protecting your most critical information and systems?</t>
  </si>
  <si>
    <t>Have you identified and recorded all main internal systems that support your organisation?</t>
  </si>
  <si>
    <t>Documentation about these systems would typically include: their level of criticality to the business; the sensitivity of any information they handle; any key dependencies; network diagrams, data flow and trust boundaries; details about important third party suppliers; IT infrastructure; and points of contact, roles and responsibilities.</t>
  </si>
  <si>
    <t>Do you apply different levels of security assurance for different systems based on their criticality or the sensitivity of the information they handle?</t>
  </si>
  <si>
    <t>Have you identified and categorised all main third party systems, processes and functions that support your organisation?</t>
  </si>
  <si>
    <t>Do you maintain an underlying technical security assurance framework?</t>
  </si>
  <si>
    <t>A technical security assurance framework would typically include: multiple environments for testing; a security architecture; an ongoing security monitoring services (e.g. in a SOC); an adequate range of technical security services; a balanced selection of preventative, detective and reactive security controls; and a road map or similar to provide a short, medium and long term outlook for security posture.</t>
  </si>
  <si>
    <t>Does your technical security assurance framework include testing: incident response processes; backups, to ensure that critical information and systems can be restored within critical timescales; incident response processes; and disaster recovery / fail-over processes?</t>
  </si>
  <si>
    <t>Is your technical security assurance framework supported by sufficient budget, skilled resources, processes, tools and technology; backed up by adequate management support and an IT or Cyber security risk management programme?</t>
  </si>
  <si>
    <t>An IT or Cyber security risk management programme would typically include: a documented risk management architecture and framework; a risk management strategy (including risk appetite); details of relevant legal, regulatory and contractual compliance requirements; a list of all main threats, a risk register showing exposure of key assets; and a method of assessing the effectiveness of technical security arrangements.</t>
  </si>
  <si>
    <t>Have you identified all main internal systems that support your organisation?</t>
  </si>
  <si>
    <t>Are details of all main internal systems recorded in a registry or equivalent, such as an asset registry or a Configuration Management Database (CMDB)?</t>
  </si>
  <si>
    <t>With regards to these systems and processes, have you documented:</t>
  </si>
  <si>
    <t>Their level of criticality to the business?</t>
  </si>
  <si>
    <t>The sensitivity of any information they handle (e.g. via an information classification scheme)?</t>
  </si>
  <si>
    <t>Any key dependencies (e.g. on other systems or networks, information feeds, physical equipment)?</t>
  </si>
  <si>
    <t>Network diagrams, data flow and trust boundaries?</t>
  </si>
  <si>
    <t>Details about important third party suppliers?</t>
  </si>
  <si>
    <t>Points of contact, roles and responsibilities?</t>
  </si>
  <si>
    <t>Have you identified all main third party systems that support your organisation?</t>
  </si>
  <si>
    <t>Have you identified and categorised all main third party:</t>
  </si>
  <si>
    <t>Systems that could be utilised to compromise the technical security environment of your organisation?</t>
  </si>
  <si>
    <t>Functions that could be utilised to provide information from which information could be obtained to mount a social engineering attack on the business?</t>
  </si>
  <si>
    <t>Do you maintain an underlying technical security assurance framework that is reviewed and approved by appropriate business and IT management?</t>
  </si>
  <si>
    <t xml:space="preserve">Does your technical security assurance framework include: </t>
  </si>
  <si>
    <t>Multiple environments for testing (e.g. development, staging and live)?</t>
  </si>
  <si>
    <t>A security architecture?</t>
  </si>
  <si>
    <t>A balanced selection of preventative, detective and reactive security controls?</t>
  </si>
  <si>
    <t>Continuous vulnerability assessment?</t>
  </si>
  <si>
    <t>Methods of collecting, interpreting and acting upon appropriate sources of threat intelligence?</t>
  </si>
  <si>
    <t>A road map or similar to provide a short, medium and long term outlook for security posture?</t>
  </si>
  <si>
    <t>Does your technical security assurance framework include testing:</t>
  </si>
  <si>
    <t>Backups, to ensure that critical information and systems can be restored within critical timescales?</t>
  </si>
  <si>
    <t>Incident response processes?</t>
  </si>
  <si>
    <t>Disaster recovery / fail-over processes?</t>
  </si>
  <si>
    <t>Is your technical security assurance framework supported by sufficient:</t>
  </si>
  <si>
    <t>Budget?</t>
  </si>
  <si>
    <t>Skilled resources?</t>
  </si>
  <si>
    <t>Processes?</t>
  </si>
  <si>
    <t>Tools and technology?</t>
  </si>
  <si>
    <t>Does your technical security assurance framework receive adequate management support in terms of:</t>
  </si>
  <si>
    <t>Cooperation, authority and escalation processes?</t>
  </si>
  <si>
    <t>Integration into your procurement process?</t>
  </si>
  <si>
    <t>Performing regular penetration testing of key elements?</t>
  </si>
  <si>
    <t>Independent review?</t>
  </si>
  <si>
    <t>Does your IT or Cyber security risk management programme include:</t>
  </si>
  <si>
    <t>Details of your organisations primary concerns for the protection of the confidentiality, integrity and availability of information and supporting systems (e.g. in a documented risk appetite statement)?</t>
  </si>
  <si>
    <t>An up-to-date list of all relevant legal, regulatory and contractual compliance requirements?</t>
  </si>
  <si>
    <t>A list of all main threats?</t>
  </si>
  <si>
    <t>A risk register showing exposure of key assets?</t>
  </si>
  <si>
    <t>A method of assessing the effectiveness of technical security arrangements?</t>
  </si>
  <si>
    <t>Establish a penetration testing governance structure</t>
  </si>
  <si>
    <t>Have you established a suitable governance structure to oversee and coordinate a regular penetration testing programme?</t>
  </si>
  <si>
    <t>An effective governance structure for penetration testing would typically cover all main systems enterprise-wide (while focusing on the most critical), through a penetration testing programme that includes penetration testing processes and methodologies, supplier selection criteria, and a penetration testing assurance management framework; supported by a joint management and technical team to agree the programme and scope of regular penetration testing, an effective change management process and a set of key performance indicators for the results of the penetration tests.</t>
  </si>
  <si>
    <t>An effective governance structure for penetration testing would typically cover all main systems enterprise-wide, while focusing on the most critical, allowing for the protection of any sensitive information.</t>
  </si>
  <si>
    <t>Have you established a joint management and technical team to agree the programme and scope of regular penetration testing?</t>
  </si>
  <si>
    <t>An effective management and technical team would typically have direct access to senior management to raise significant concerns, supported by the ability and authority to contribute to a wider security improvement, providing adequate control over the penetration testing programme.</t>
  </si>
  <si>
    <t>Does your penetration testing programme include an approved: set of penetration testing processes and methodologies that apply enterprise-wide, supplier selection criteria, a penetration testing assurance management framework and a range of follow up activities to ensure that remediation activities are carried out in an effective manner, reducing the risk of vulnerabilities being exploited in the future?</t>
  </si>
  <si>
    <t>Is your penetration testing programme reviewed and approved by appropriate business and IT management, supported by stated objectives and timelines, and integrated in to your underlying technical security assurance framework?</t>
  </si>
  <si>
    <t>Does your penetration testing programme align with a wider security review framework, technical security infrastructure and system development processes (particularly for Web applications)?</t>
  </si>
  <si>
    <t>Do you have a change management process that enables the secure introduction of or changes to: business initiatives, business processes, web applications and IT infrastructure; legal and regulatory requirements; your threat landscape, security governance approach and security controls framework?</t>
  </si>
  <si>
    <t>To support your penetration testing programme, do you maintain key performance indicators for the results of the penetration tests, subscribe to information sharing platforms or services and use them to feed into the penetration testing programme?</t>
  </si>
  <si>
    <t xml:space="preserve">Are a series of actions taken to provide assurance about the suitability and effectiveness of your penetration testing programme? </t>
  </si>
  <si>
    <t>Is your governance structure supported by a joint management and technical team to agree the programme and scope of regular penetration testing?</t>
  </si>
  <si>
    <t>Does your management and technical team have:</t>
  </si>
  <si>
    <t>Direct access to senior management to raise significant concerns?</t>
  </si>
  <si>
    <t>The ability and authority to contribute to a wider security improvement plan?</t>
  </si>
  <si>
    <t>Adequate control over the penetration testing programme?</t>
  </si>
  <si>
    <t>Does your penetration testing programme:</t>
  </si>
  <si>
    <t>Cover all main systems enterprise-wide?</t>
  </si>
  <si>
    <t>Focus on critical systems?</t>
  </si>
  <si>
    <t>Allow for the protection of any sensitive information?</t>
  </si>
  <si>
    <t>Does your penetration testing programme include:</t>
  </si>
  <si>
    <t>A set of penetration testing processes and methodologies that apply enterprise-wide?</t>
  </si>
  <si>
    <t>Supplier selection criteria?</t>
  </si>
  <si>
    <t>A penetration testing assurance management framework?</t>
  </si>
  <si>
    <t>Follow up activities to ensure that remediation activities are carried out in an effective manner, reducing the risk of vulnerabilities being exploited in the future?</t>
  </si>
  <si>
    <t>Is your penetration testing programme:</t>
  </si>
  <si>
    <t>Reviewed and approved by appropriate business and IT management?</t>
  </si>
  <si>
    <t>Supported by stated objectives and timelines?</t>
  </si>
  <si>
    <t>Reviewed regularly and kept up-to date?</t>
  </si>
  <si>
    <t>Does the penetration testing programme align within:</t>
  </si>
  <si>
    <t>A wider security review framework (e.g. ISO 27001, NIST cyber security framework, ISF Standard of Good Practice)?</t>
  </si>
  <si>
    <t>Technical security infrastructure (including ongoing security monitoring, vulnerability assessment, malware protection and patch management)?</t>
  </si>
  <si>
    <t>System development processes (particularly for Web applications)?</t>
  </si>
  <si>
    <t xml:space="preserve">Do you have a mechanism for applying controlled changes - a change management process that enables the secure introduction of new: </t>
  </si>
  <si>
    <t>Business initiatives (e.g. new business models, international expansion, mergers and acquisitions)?</t>
  </si>
  <si>
    <t>Web applications?</t>
  </si>
  <si>
    <t xml:space="preserve">Does your change management process include making changes in a secure manner to: </t>
  </si>
  <si>
    <t>Existing business process or applications?</t>
  </si>
  <si>
    <t>Legal and regulatory requirements?</t>
  </si>
  <si>
    <t>Security services (e.g. PKI, anti-malware, IDS)?</t>
  </si>
  <si>
    <t>Threat landscape?</t>
  </si>
  <si>
    <t>Security governance approach (e.g. a new security organisational set up or risk management programme)?</t>
  </si>
  <si>
    <t>Security controls framework (e.g. ISO 27001, COBIT 5, the SANS top 20 security controls or the ISF Standard of Good Practice)?</t>
  </si>
  <si>
    <t xml:space="preserve">To support your penetration testing programme, do you: </t>
  </si>
  <si>
    <t>Maintain key performance indicators for the results of the penetration tests that can be utilised to help establish the 'health' of the overall business?</t>
  </si>
  <si>
    <t>Subscribe to information sharing platforms or services?</t>
  </si>
  <si>
    <t>Use information from information sharing platforms or services to feed into the penetration testing programme?</t>
  </si>
  <si>
    <t xml:space="preserve">Is the suitability and effectiveness of your penetration testing programme assured by: </t>
  </si>
  <si>
    <t>Traceability and monitoring of the programme?</t>
  </si>
  <si>
    <t>A continuous improvement process?</t>
  </si>
  <si>
    <t>Regular management and technical review?</t>
  </si>
  <si>
    <t>Independent audits (or similar)?</t>
  </si>
  <si>
    <t>Evaluate drivers for conducting penetration tests</t>
  </si>
  <si>
    <t>Criteria for determining the drivers for penetration testing should include any growing requirement for compliance, the impact of serious cyber security attacks, any outsourcing services used, the introduction of new systems and services, significant changes to IT or the business and changes in the type or level of perceived threat.</t>
  </si>
  <si>
    <t>Do your drivers for carrying out penetration tests take account of how a penetration test fits into your organisation's overall security arrangements; the nature and direction of your business - and your risk appetite?</t>
  </si>
  <si>
    <t>Are your drivers for carrying out penetration tests informed by findings from risk assessments, audits or reviews; analysis of security incidents; and lessons learnt from any previous penetration tests?</t>
  </si>
  <si>
    <t xml:space="preserve">Are your drivers for penetration testing based on evaluation of: </t>
  </si>
  <si>
    <t>The introduction of new - or significant changes to - important operational processes?</t>
  </si>
  <si>
    <t>Major change to business applications or IT infrastructure?</t>
  </si>
  <si>
    <t>How a penetration test fits into your organisation's overall security arrangements?</t>
  </si>
  <si>
    <t>The nature and direction of your business - and your risk appetite?</t>
  </si>
  <si>
    <t>Identify target environments</t>
  </si>
  <si>
    <t>Does your identification of the target environment consider system criticality; compliance requirements; major business or it services; critical systems under development; and outsourced services (e.g. cloud computing)?</t>
  </si>
  <si>
    <t>Does your identification of the target environment include a risk assessment of your organisation's critical information and systems - and ensure that the testing planned will focus on the assets which pose the highest risk to your organisation?</t>
  </si>
  <si>
    <t>Consideration should be given to conducting penetration tests during the testing stage; implementation stage; and during live operation.</t>
  </si>
  <si>
    <t>If you are not permitted to test important systems / environments controlled by third parties, you should gain assurances that appropriate penetration tests are regularly carried out; tests are conducted by suitably qualified staff working for a certified organisation; and recommendations from the tests are acted upon.</t>
  </si>
  <si>
    <t>Do you clearly identify the target environments to be tested?</t>
  </si>
  <si>
    <t>The criticality of the system to your organisation (often identified by performing a criticality or business impact assessment)?</t>
  </si>
  <si>
    <t>Include a risk assessment of your organisation's critical information and systems?</t>
  </si>
  <si>
    <t>Ensure that the testing will focus on the assets which are at most risk in your organisation?</t>
  </si>
  <si>
    <t>Design stage (or equivalent), for example by engaging with penetration testing service providers to define scope and incorporate this in to your project plan - and to conduct threat modelling exercises?</t>
  </si>
  <si>
    <t>Identifying the purpose of penetration tests should include assessing whether these tests can help your organisation to meet requirements (e.g. identify weaknesses in your security controls; reduce the frequency and impact of security incidents; comply with legal and regulatory requirements); and realise potential benefits (e.g. IT cost reductions; technical and business improvements; greater awareness of security risks and controls) - whilst taking account of any testing limitations or difficulties.</t>
  </si>
  <si>
    <t>Do you define the purpose of your penetration tests?</t>
  </si>
  <si>
    <t xml:space="preserve">When you define the purpose of your penetration tests, do you assess whether these tests can help your organisation to: </t>
  </si>
  <si>
    <t xml:space="preserve">Provide assurance to third parties that business applications can be trusted and that customer data is adequately protected?  </t>
  </si>
  <si>
    <t>Plays only a small part (despite often including social engineering tests in reviewing the people element (often the most important element) of an organisation's defence system)?</t>
  </si>
  <si>
    <t>Assuming that by fixing vulnerabilities uncovered during a penetration test your systems will be 'secure'?</t>
  </si>
  <si>
    <t>Understanding the costs of external services - and in determining the true overall cost of testing?</t>
  </si>
  <si>
    <t>Produce requirements specifications</t>
  </si>
  <si>
    <t xml:space="preserve">Do you define formal requirements for penetration testing carried out in your organisation? </t>
  </si>
  <si>
    <t xml:space="preserve">Do you define requirements for penetration testing carried out in your organisation? </t>
  </si>
  <si>
    <t>The scope of the testing to be undertaken (e.g. a critical web application or some important IT infrastructure)?</t>
  </si>
  <si>
    <t>What will be specifically excluded from the testing scope?</t>
  </si>
  <si>
    <t xml:space="preserve">Do your requirements for penetration testing include consideration of any impact on: </t>
  </si>
  <si>
    <t xml:space="preserve">Do your requirements for penetration testing specify that testers must validate that: </t>
  </si>
  <si>
    <t>Formulated and reviewed by competent technical experts?</t>
  </si>
  <si>
    <t>Do requirements for penetration testing take account of the benefits of using external suppliers?</t>
  </si>
  <si>
    <t>Do you appoint suitable third party suppliers to undertake independent penetration testing (based on defined requirements, benefit evaluation, specified supplier selection criteria and validation of the supplier's ability to meet your specific requirements)?</t>
  </si>
  <si>
    <t>Effective supplier selection criteria should be used to determine if potential suppliers can satisfactorily meet your specific testing requirements, based on their ability to provide: solid reputation, history and ethics; high quality, value-for-money services; research and development capability; highly competent, technical testers; and security and risk management, supported by a strong professional accreditation and complaint process.</t>
  </si>
  <si>
    <t>Do you appoint suitable third party suppliers to undertake independent penetration testing, based on defined requirements?</t>
  </si>
  <si>
    <t>Effective requirements for penetration testing suppliers are typically based on a cost / benefit analysis, driven by clear objectives, recorded in a requirements specification and integrated into an organisation's procurement process.</t>
  </si>
  <si>
    <t>Do you evaluate the benefits of using external suppliers?</t>
  </si>
  <si>
    <t>Do you define selection criteria to help you choose suitable suppliers?</t>
  </si>
  <si>
    <t>Does your selection criteria consider if potential suppliers can provide: solid reputation, history and ethics; high quality, value-for-money services; research and development capability; highly competent, technical testers; and security and risk management, supported by a strong professional accreditation and complaint process?</t>
  </si>
  <si>
    <t>Do you ensure that your chosen suppliers are able to effectively meet - or exceed - your supplier selection criteria and provide tangible value for money?</t>
  </si>
  <si>
    <t>Do you validate the ability of potential suppliers to meet your specific requirements (not just one who can offer a variety of often impressive products and services, some of which may not necessarily be relevant)?</t>
  </si>
  <si>
    <t>Do you go through a formal, approved appointment process for selected penetration testing suppliers?</t>
  </si>
  <si>
    <t>Do you appoint suitable third party suppliers to undertake independent penetration testing?</t>
  </si>
  <si>
    <t>Do you define requirements for penetration testing suppliers?</t>
  </si>
  <si>
    <t>Are requirements for penetration testing suppliers:</t>
  </si>
  <si>
    <t>Formally identified?</t>
  </si>
  <si>
    <t>Based on a cost / benefit analysis?</t>
  </si>
  <si>
    <t>Driven by clear objectives?</t>
  </si>
  <si>
    <t>Recorded in a requirements specification?</t>
  </si>
  <si>
    <t>Integrated into your organisation's procurement process?</t>
  </si>
  <si>
    <t xml:space="preserve">Do the individuals (or department) who will select your penetration testing supplier fully understand your organisation's security requirements, taking into account any necessary management, planning and preparation activities? </t>
  </si>
  <si>
    <t>When evaluating the benefits of using external suppliers, do you consider their ability to help you:</t>
  </si>
  <si>
    <t>Deploy a structured penetration testing process and plan, developed by experts?</t>
  </si>
  <si>
    <t>Specify the purpose and scope of tests?</t>
  </si>
  <si>
    <t>Increase the scope and frequency of tests?</t>
  </si>
  <si>
    <t>Conduct short term engagements, eliminating the need to employ your own specialised (and often expensive) staff - and reducing the cost of training (and re-training) internal teams?</t>
  </si>
  <si>
    <t>Do you define supplier selection criteria to help you choose suitable penetration testing suppliers?</t>
  </si>
  <si>
    <t xml:space="preserve">Does your supplier selection criteria specify that potential suppliers should be able to: </t>
  </si>
  <si>
    <t>Provide a reliable, effective and proven penetration testing service at a reasonable price, within specified timescales?</t>
  </si>
  <si>
    <t>Meet compliance standards and the requirements of corporate or government policy, protecting client information and systems both during and after testing?</t>
  </si>
  <si>
    <t>Perform rigorous and effective penetration tests, ensuring that a wide range of system attacks are simulated?</t>
  </si>
  <si>
    <t>Adhere to a proven testing methodology, allowing sufficient time for remediation?</t>
  </si>
  <si>
    <t>Discover all major vulnerabilities, identify associated 'root causes' and strategically analyse key findings in business terms?</t>
  </si>
  <si>
    <t>Co-develop security improvement strategies and programmes, recommending countermeasures to both address vulnerabilities and prevent them from recurring?</t>
  </si>
  <si>
    <t>Produce insightful, structured, practical and easy to read reports, engaging with senior management in business terms, resolving issues with IT service providers, and addressing global risk management issues?</t>
  </si>
  <si>
    <t>Provide on-going advice on how to manage systems effectively over time as part of a trusted relationship?</t>
  </si>
  <si>
    <t xml:space="preserve">Does your supplier selection criteria consider if potential suppliers can provide: </t>
  </si>
  <si>
    <t xml:space="preserve">Solid reputation, history and ethics? </t>
  </si>
  <si>
    <t>High quality, value-for-money services?</t>
  </si>
  <si>
    <t>Research and development capability?</t>
  </si>
  <si>
    <t>Highly competent, technical testers?</t>
  </si>
  <si>
    <t>Security and risk management?</t>
  </si>
  <si>
    <t>A strong professional accreditation and complaint process?</t>
  </si>
  <si>
    <t>Is your supplier selection criteria recorded in a document that can be passed to potential suppliers - and your procurement department - sometimes as part of an RFP (Request for Proposal)?</t>
  </si>
  <si>
    <t>Do you ensure that your chosen suppliers are able to:</t>
  </si>
  <si>
    <t>Effectively meet - or exceed - your supplier selection criteria?</t>
  </si>
  <si>
    <t>Provide tangible value for money?</t>
  </si>
  <si>
    <t>Do you produce a short list of potential suppliers, based on evaluation of at least three different suppliers?</t>
  </si>
  <si>
    <t>Do you consider rotating vendors, with a timescale dependent on the type and number of tests to be performed?</t>
  </si>
  <si>
    <t>Testing</t>
  </si>
  <si>
    <t>Agree testing style and type</t>
  </si>
  <si>
    <t>Do you determine what style of penetration testing is required (e.g. black, grey or white box testing; internal or external testing) and what type of testing is to be performed?</t>
  </si>
  <si>
    <t>Does your identification of testing style evaluate the need for 'Black box', 'Grey box' and / or 'White box' testing?</t>
  </si>
  <si>
    <t>Does your identification of testing style consider the use of an 'external' penetration test (the most common type of test), which is aimed at IT systems from 'outside the building'?</t>
  </si>
  <si>
    <t xml:space="preserve">Is your test environment as similar to the live environment as possible? </t>
  </si>
  <si>
    <t xml:space="preserve">Does your identification of testing style evaluate the need for: </t>
  </si>
  <si>
    <t>'Black box' testing, which is useful to simulate external attacks with no prior knowledge of the target environment - and understand what is possible for an uninformed attacker to achieve?</t>
  </si>
  <si>
    <t>'Grey box' (also known as 'Translucent box') testing, which is useful to understand the degree of access that authorised users of a system can obtain - and the possible damage caused by insider or privileged attacks with some knowledge of the target environment?</t>
  </si>
  <si>
    <t>'White box' (also known as 'Crystal or Oblique box') testing which is useful to support a more targeted test on a system that requires a test of as many vulnerabilities and attack vectors as possible?</t>
  </si>
  <si>
    <t xml:space="preserve">Does your identification of testing types consider the use of: </t>
  </si>
  <si>
    <t>An 'external' penetration test (the most common type of test), which is aimed at IT systems from 'outside the building', testing systems that are 'internet connected', such as the DMZ of your network, VPN and your web applications?</t>
  </si>
  <si>
    <t xml:space="preserve">Does your identification of testing types consider: </t>
  </si>
  <si>
    <t xml:space="preserve">Do you determine whether penetration testing will be performed in: </t>
  </si>
  <si>
    <t>Do you identify any testing constraints associated with planned penetration testing?</t>
  </si>
  <si>
    <t>Testing constraints can include: aspects of the business that cannot be tested due to operational and technical limitations; legal, resourcing or time restrictions; and the likelihood that most penetration testing will not find all vulnerabilities of a given environment.</t>
  </si>
  <si>
    <t>When identifying testing constraints, do you allow for testers being limited to the scope of the testing and a finite time to conduct tests, considering that attackers will utilise the weakest point of security in any part of connected systems or networks to mount an attack, regardless of ownership, location or jurisdiction - and will often have unlimited time to mount a concerted attack against a system if they have the motivation, capability and resources to do so?</t>
  </si>
  <si>
    <t>Have you determined how you will make sure that all parties adhere to testing constraints?</t>
  </si>
  <si>
    <t xml:space="preserve">When determining how to deal with this testing constraint, do you consider: </t>
  </si>
  <si>
    <t>When identifying testing constraints, do you allow for any test only being a snapshot in time, and changes to the threat or the environment could introduce new vulnerabilities, considering that attackers can attack the environment at any time?</t>
  </si>
  <si>
    <t xml:space="preserve">When determining how to deal with this testing constraint, do you consider conducting penetration testing on a regular basis, rather than as a one-off exercise? </t>
  </si>
  <si>
    <t>Adopting a 'risk to cost balance' when performing tests?</t>
  </si>
  <si>
    <t xml:space="preserve">When considering technical issues, do you consider: </t>
  </si>
  <si>
    <t>Produce scope statements</t>
  </si>
  <si>
    <t>Do you produce formal scope statements for penetration testing, supported by defined reporting requirements, prior to tests commencing?</t>
  </si>
  <si>
    <t>The scope of penetration tests should: be recorded in a formal document, such as a scope statement, that is signed-off by all relevant parties; include a definition of the target environment; specify resourcing requirements; define liabilities; include follow-up activities; and authorise testing to be conducted. Reporting requirements should specify the format and type of content, when the test report will be delivered, how the test report will be delivered (electronic and / or physical); and arrangements should be made to ensure that your service provider will meet your requirements in a satisfactory manner.</t>
  </si>
  <si>
    <t>Is the scope of penetration tests recorded in a formal document, such as a scope statement, that is signed-off by all relevant parties?</t>
  </si>
  <si>
    <t xml:space="preserve">Is the scope of penetration tests: </t>
  </si>
  <si>
    <t xml:space="preserve">Does your definition of the target environment include: </t>
  </si>
  <si>
    <t xml:space="preserve">Does your resourcing requirements specify: </t>
  </si>
  <si>
    <t>Defined testing times and locations?</t>
  </si>
  <si>
    <t xml:space="preserve">Does your scope statement specify: </t>
  </si>
  <si>
    <t xml:space="preserve">Does your liability specification include: </t>
  </si>
  <si>
    <t xml:space="preserve">Do your follow-up activities include: </t>
  </si>
  <si>
    <t xml:space="preserve">Do your reporting requirements cover: </t>
  </si>
  <si>
    <t>Conclude with and define 'root cause' long term (strategic) recommendations?</t>
  </si>
  <si>
    <t>Provide assistance in implementing security improvements?</t>
  </si>
  <si>
    <t>Have you created a documented management assurance framework to help govern all aspects of the penetration test, ensuring that testing meets requirements and testing scope is documented in a comprehensive agreement, defined in a legally binding contact and signed off by all relevant parties before testing starts?</t>
  </si>
  <si>
    <t>Are you aware that responsibility for the actual systems and data during penetration testing - and any assurance about them - rests with your organisation?</t>
  </si>
  <si>
    <t>Have you created a documented management assurance framework to help manage all aspects of penetration tests?</t>
  </si>
  <si>
    <t>Does your management assurance framework provide assurance to stakeholders that changes to the scope of tests - and any problems arising - are well managed?</t>
  </si>
  <si>
    <t>Have you created a management assurance framework to help manage all aspects of the penetration test?</t>
  </si>
  <si>
    <t xml:space="preserve">Does your management assurance framework provide assurance to stakeholders that: </t>
  </si>
  <si>
    <t xml:space="preserve">Have you made sure that any service provider: </t>
  </si>
  <si>
    <t xml:space="preserve">Does your assurance process help you effectively monitor: </t>
  </si>
  <si>
    <t>Performance of the actual tests?</t>
  </si>
  <si>
    <t xml:space="preserve">Does your assurance process define control processes over all important management aspects of testing, including: </t>
  </si>
  <si>
    <t xml:space="preserve">Technical and operational constraints? </t>
  </si>
  <si>
    <t xml:space="preserve">Roles and responsibilities for all parties concerned? </t>
  </si>
  <si>
    <t xml:space="preserve">Timings and checkpoints? </t>
  </si>
  <si>
    <t xml:space="preserve">Reporting and presentation style? </t>
  </si>
  <si>
    <t>Implement management control processes</t>
  </si>
  <si>
    <t xml:space="preserve">Have you implemented effective risk, change and problem management processes that apply to all aspects of penetration testing? </t>
  </si>
  <si>
    <t>Methods of keeping risks to a minimum include: carrying out planning in advance; having a clear definition of scope; using predefined escalation procedures; supported by the use of individual testers with relevant experience and qualifications, working for certified organisations. An effective change management process should: cover changes to the scope of the penetration test, organisational controls and the individuals on the testing team; ensure that all parties involved adhere to the process and that changes to penetration testing are made quickly and efficiently. An effective problem management process should cover: tests not working as planned; problems caused as a result of the penetration testing; breaches of contract or codes of conduct; and effective, timely, problem resolution.</t>
  </si>
  <si>
    <t>Have you developed methods of keeping risks to your organisation to a minimum?</t>
  </si>
  <si>
    <t>When conducting penetration tests, do you ensure that those individuals responsible for the running of the target systems have full knowledge of the tests to help protect against unexpected business consequences, such an inadvertent trigger of internal controls; and are aware of - and adhere to - any escalation procedures?</t>
  </si>
  <si>
    <t>Have you developed methods of keeping risks to your organisation during penetration testing to a minimum?</t>
  </si>
  <si>
    <t xml:space="preserve">Do you help to reduce risk associated with penetration testing by: </t>
  </si>
  <si>
    <t xml:space="preserve">When conducting penetration tests, do you ensure that those individuals responsible for the running of the target systems: </t>
  </si>
  <si>
    <t>Are aware of - and adhere to - any escalation procedures?</t>
  </si>
  <si>
    <t xml:space="preserve">Are individuals responsible for the running of the target systems available during the test period to help: </t>
  </si>
  <si>
    <t xml:space="preserve">Does your change management process cover changes to: </t>
  </si>
  <si>
    <t xml:space="preserve">Does your problem resolution process cover: </t>
  </si>
  <si>
    <t>When conducting penetration tests do you use a systematic, structured testing methodology?</t>
  </si>
  <si>
    <t>Do your service providers demonstrate compliance to 'standard' methodologies, if required, and develop or augment testing methodologies that each scenario demands?</t>
  </si>
  <si>
    <t xml:space="preserve">Is your penetration testing methodology based on proven approaches designed by authoritative publicly available sources for: </t>
  </si>
  <si>
    <t xml:space="preserve">Does your penetration testing methodology: </t>
  </si>
  <si>
    <t xml:space="preserve">Does your penetration testing methodology specify a required approach (or approaches) for : </t>
  </si>
  <si>
    <t xml:space="preserve">Do your service providers: </t>
  </si>
  <si>
    <t>Demonstrate compliance to 'standard' methodologies, if required?</t>
  </si>
  <si>
    <t xml:space="preserve">Develop or augment testing methodologies that each scenario demands? </t>
  </si>
  <si>
    <t>Conduct sufficient research and planning</t>
  </si>
  <si>
    <t>Are detailed test plans produced to provide guidelines for the penetration testing to be undertaken, supported by research to imitate the research activities that a potential attacker could undertake to find out as much about the target environment and how it works as possible?</t>
  </si>
  <si>
    <t>Are detailed, agreed test plans produced to provide guidelines for the penetration testing to be undertaken?</t>
  </si>
  <si>
    <t>Do test plans specify what will actually be done during the test itself and help to assure the process for a proper security test without creating misunderstandings, misconceptions, or false expectations?</t>
  </si>
  <si>
    <t>Do penetration tests include carrying out sufficient research to imitate the research activities that a potential attacker could undertake to find out as much about the target environment and how it works as possible?</t>
  </si>
  <si>
    <t>Are detailed test plans produced to provide guidelines for the penetration testing to be undertaken?</t>
  </si>
  <si>
    <t xml:space="preserve">Are test plans: </t>
  </si>
  <si>
    <t>Flexible enough to accommodate changes in test priorities, whilst not impeding on actual testing time?</t>
  </si>
  <si>
    <t xml:space="preserve">Do test plans: </t>
  </si>
  <si>
    <t>Help to assure the process for proper security tests without creating misunderstandings, misconceptions, or false expectations?</t>
  </si>
  <si>
    <t>Do penetration tests include carrying out research to imitate the research activities that a potential attacker could undertake to find out as much about the target environment and how it works as possible?</t>
  </si>
  <si>
    <t xml:space="preserve">Does information gathering include collating and analysing information about the target: </t>
  </si>
  <si>
    <t xml:space="preserve">Does network enumeration / scanning include identifying the potential points of access being offered by a target by: </t>
  </si>
  <si>
    <t xml:space="preserve">Does network discovery and assessment include learning about a target's infrastructure by: </t>
  </si>
  <si>
    <t>Identify and exploit vulnerabilities</t>
  </si>
  <si>
    <t>Do penetration tests identify a range of potential vulnerabilities in target systems?</t>
  </si>
  <si>
    <t>Exploitation techniques include: specific Exploit techniques (e.g. for web applications); Escalation techniques, gaining further access within a target, once an initial level of access has been obtained; advancement techniques, attempting to move on from the compromised target to find other vulnerable systems; and analysis techniques, verifying the raw data to ensure that the test has been thorough and comprehensive.</t>
  </si>
  <si>
    <t xml:space="preserve">Does vulnerability identification include testers examining: </t>
  </si>
  <si>
    <t xml:space="preserve">Do these exploitation techniques include: </t>
  </si>
  <si>
    <t>Report key findings</t>
  </si>
  <si>
    <t>Findings should be formally presented to your organisation by suppliers, who should provide details about: how testers found the vulnerabilities; what could be the outcome of each vulnerability; the level of risk to the business for each vulnerability; and advice on how to remediate each vulnerability.</t>
  </si>
  <si>
    <t>Are findings identified during the penetration test reported to your organisation in both technical terms that can be acted upon and non-technical, business context, so that the justifications for the corrective actions are understood; as well as in a formal report?</t>
  </si>
  <si>
    <t>Penetration testing reports should describe the vulnerabilities found by including: test narrative - describing the process that the tester used to achieve particular results; test evidence - results of automated testing tools and screen shots of successful exploits; and details about the associated technical risks (and how to address them).</t>
  </si>
  <si>
    <t>Are penetration testing reports disseminated to relevant staff - and acted upon?</t>
  </si>
  <si>
    <t>Does test reporting include a comprehensive presentation from your service provider about the key findings identified and how they can be addressed?</t>
  </si>
  <si>
    <t>Are the outputs from tests, where required:</t>
  </si>
  <si>
    <t>Stored safely?</t>
  </si>
  <si>
    <t>Securely deleted?</t>
  </si>
  <si>
    <t xml:space="preserve">Are test findings presented in: </t>
  </si>
  <si>
    <t>A formal, well-designed testing report?</t>
  </si>
  <si>
    <t xml:space="preserve">Do penetration testing reports describe the vulnerabilities found, including: </t>
  </si>
  <si>
    <t>Test narrative - describing the process that the tester used to achieve particular results?</t>
  </si>
  <si>
    <t>Test evidence - results of automated testing tools and screen shots of successful exploits?</t>
  </si>
  <si>
    <t>Are penetration testing reports:</t>
  </si>
  <si>
    <t>Supported by debriefing sessions?</t>
  </si>
  <si>
    <t>Remediation activities to be undertaken?</t>
  </si>
  <si>
    <t>Do stakeholders in your organisation:</t>
  </si>
  <si>
    <t>Understand penetration testing reports?</t>
  </si>
  <si>
    <t>Take appropriate action?</t>
  </si>
  <si>
    <t>Are the outputs from penetration tests fed in to your:</t>
  </si>
  <si>
    <t>Risk management processes?</t>
  </si>
  <si>
    <t>Technical security tool configurations (e.g. IDS, IPS, and DLP)?</t>
  </si>
  <si>
    <t>Follow up</t>
  </si>
  <si>
    <t>Do follow-up activities include remediating weaknesses found during the testing process, reducing the risk of them being exploited again?</t>
  </si>
  <si>
    <t>An effective remediation process should include addressing all issues; applying immediate or short terms solutions (e.g. patching systems, closing ports and preventing traffic from particular web sites or IP addresses), replicating results of penetration tests, determining which weaknesses to address first (e.g. based on risk ratings for critical assets), and reporting weaknesses to relevant third party organisations.</t>
  </si>
  <si>
    <t>Do follow-up activities include remediating weaknesses identified in penetration testing?</t>
  </si>
  <si>
    <t>Are weaknesses remediated in line with a comprehensive, approved remediation process?</t>
  </si>
  <si>
    <t xml:space="preserve">Does this remediation process include: </t>
  </si>
  <si>
    <t>Addressing all issues raised in penetration testing reports?</t>
  </si>
  <si>
    <t>Applying immediate or short terms solutions, such as patching systems, closing ports and preventing traffic from particular web sites or IP addresses?</t>
  </si>
  <si>
    <t>Replicating results of penetration tests (e.g. using technical data)?</t>
  </si>
  <si>
    <t>Determining which weaknesses to address first (e.g. based on risk ratings for critical assets)?</t>
  </si>
  <si>
    <t>Feeding these remediation actions into longer term solutions, such as an updated patch management strategy or a whitelisting / blacklisting policy?</t>
  </si>
  <si>
    <t xml:space="preserve">Agreeing any short term retesting or verification activities? </t>
  </si>
  <si>
    <t xml:space="preserve">Is this remediation process: </t>
  </si>
  <si>
    <t>Carried out by appropriate qualified, experienced technical security professionals?</t>
  </si>
  <si>
    <t>Validated to ensure that all weaknesses have been satisfactorily remediated?</t>
  </si>
  <si>
    <t>Root cause analysis should include: identifying the real root causes of exposures; evaluating potential business impact; identifying more endemic or fundamental root causes; involving qualified, experienced security professionals to help define corrective action strategy and plans.</t>
  </si>
  <si>
    <t>Root cause analysis should include: identifying the real root causes of exposures; evaluating potential business impact; identifying more endemic or fundamental root causes; qualified, experienced security professionals to help define corrective action strategy and plans.</t>
  </si>
  <si>
    <t xml:space="preserve">Does this root cause analysis include: </t>
  </si>
  <si>
    <t>On completion of penetration tests is an improvement programme initiated?</t>
  </si>
  <si>
    <t>The improvement programme should be carried out in a structured / systematic manner: addressing root causes of weakness; evaluating penetration testing effectiveness; identifying lessons learned; applying good practice enterprise-wide; creating and monitoring action plans; and agreeing approaches for future testing.</t>
  </si>
  <si>
    <t xml:space="preserve">Is the improvement programme carried out in a structured / systematic manner? </t>
  </si>
  <si>
    <t>The improvement programme should address root causes of weakness; evaluate penetration testing effectiveness; identify lessons learned; apply good practice enterprise-wide; create and monitor action plans; and agree approaches for future testing.</t>
  </si>
  <si>
    <t xml:space="preserve">Is your improvement programme carried out in a structured / systematic manner? </t>
  </si>
  <si>
    <t xml:space="preserve">Does your improvement programme include: </t>
  </si>
  <si>
    <t>Building on lessons learned?</t>
  </si>
  <si>
    <t xml:space="preserve">Does evaluation of test effectiveness cover the full range of required actions? </t>
  </si>
  <si>
    <t xml:space="preserve">Does evaluation of test effectiveness include: </t>
  </si>
  <si>
    <t xml:space="preserve">Is the effectiveness of the overall penetration testing programme evaluated? </t>
  </si>
  <si>
    <t>Does evaluation of the effectiveness of the overall penetration testing programme include:</t>
  </si>
  <si>
    <t>Benchmarking the testing programme against other similar organisations (e.g. of a comparable size, sector and region)?</t>
  </si>
  <si>
    <t>Determining if value for money is being obtained from your service providers?</t>
  </si>
  <si>
    <t>Does your penetration testing approach include identifying, recording, analysing and acting upon lessons learned, ensuring good practices are applied to other environments?</t>
  </si>
  <si>
    <t>Lessons learned before, during and after penetration tests have been conducted should be used to help in planning future tests and provide feedback to service providers to help them improve processes. Good practices identified as a result of penetration tests conducted for one environment should be applied to a wide range of other environments, and rolled out in a consistent and effective manner, fixing root causes endemically.</t>
  </si>
  <si>
    <t>Does your penetration testing approach include identifying lessons learned, disseminating them to relevant stakeholders and acting on them?</t>
  </si>
  <si>
    <t>When addressing the weaknesses identified in an environment, are good practices identified (including fixes) and then applied to a wide range of other environments?</t>
  </si>
  <si>
    <t>Are good practices rolled out by:  performing trend analysis across multiple systems; applying lessons learnt during a penetration test of one application to similar applications; and fixing root causes endemically?</t>
  </si>
  <si>
    <t xml:space="preserve">Are lessons learned: </t>
  </si>
  <si>
    <t xml:space="preserve">Are lessons learned used to: </t>
  </si>
  <si>
    <t>Determine the effectiveness of previous remediation activities?</t>
  </si>
  <si>
    <t>Applying lessons learnt during a penetration test of one application to similar application?</t>
  </si>
  <si>
    <t xml:space="preserve">Are lessons learned used to support: </t>
  </si>
  <si>
    <t>Reactive learning (e.g. to help understand technical security practices and act upon penetration testing results)?</t>
  </si>
  <si>
    <t>Proactive learning (e.g.to help stop vulnerabilities arising in the future or being further exploited)?</t>
  </si>
  <si>
    <t xml:space="preserve">Are lessons learned used to help: </t>
  </si>
  <si>
    <t>Improve ground up, end-to-end security?</t>
  </si>
  <si>
    <t>Develop an integrated security programme?</t>
  </si>
  <si>
    <t>Are action plans created to help act upon follow-up activities undertaken and used to provide input into the design and scope of future tests?</t>
  </si>
  <si>
    <t>Are action plans created to help act upon follow-up activities undertaken?</t>
  </si>
  <si>
    <t xml:space="preserve">Do action plans outline all the relevant actions to be taken to: </t>
  </si>
  <si>
    <t>Allocating actions to appropriate, competent individuals?</t>
  </si>
  <si>
    <t/>
  </si>
  <si>
    <t>Does your identification of testing types consider Web application testing, Infrastructure testing and Specialised penetration testing, such as for mobile, client server or cloud-based applications?</t>
  </si>
  <si>
    <t>An effective change management process should cover changes to the scope of the penetration test, organisational controls and the individuals on the testing team; as well as ensuring that all parties involved adhere to the process and that changes to penetration testing are made quickly and efficiently.</t>
  </si>
  <si>
    <t>Is your penetration testing supported by an effective problem resolution process?</t>
  </si>
  <si>
    <t>Effective supplier selection criteria typically specify that potential suppliers should be able to: provide a reliable, effective and proven penetration testing service; meet compliance standards; protect your information and systems both during and after testing; perform rigorous and effective penetration tests; adhere to a proven testing methodology; carry out a full range of testing, discover all major vulnerabilities, identifying associated 'root causes'; produce insightful, practical and easy to read reports; provide on-going advice on how to manage systems effectively over time as part of a trusted relationship.</t>
  </si>
  <si>
    <t>Methods of dealing with time constraints can include investing more time in testing critical systems; providing testers with as much background information as possible; and conducting penetration testing on a regular basis, rather than as a one-off exercise.</t>
  </si>
  <si>
    <t>Methods of dealing with this type of testing constraint can include adopting a 'risk to cost balance' when performing tests and doing more than simply fixing vulnerabilities uncovered during testing as this could leave a number of other vulnerabilities present for an attacker to find.</t>
  </si>
  <si>
    <t>Relevant parties (i.e. named individuals or groups) required to sign-off the scope statement should include authorised and suitably qualified individuals from all relevant parties; plus relevant, qualified individuals dependent on the value of the system being tested (or similar).</t>
  </si>
  <si>
    <t>Resourcing requirements should specify who will be leading the testing engagement, the names of testers that will be used for the testing engagement (with details about their roles, skills, experience, qualifications and backgrounds) and the number of days required (including the days on which testing will take place) - and require a disclaimer stating that they are legally authorised to carry out specified activity on your property and systems.</t>
  </si>
  <si>
    <t>You can help to reduce risk associated with penetration testing by carrying out planning in advance; having a clear definition of scope; using predefined escalation procedures; supported by qualified testing individuals and certified organisations.</t>
  </si>
  <si>
    <t>Maturity level (1 to 5)</t>
  </si>
  <si>
    <t>Target level configuration</t>
  </si>
  <si>
    <r>
      <rPr>
        <b/>
        <i/>
        <sz val="11"/>
        <color theme="1"/>
        <rFont val="Calibri"/>
        <family val="2"/>
        <scheme val="minor"/>
      </rPr>
      <t>Step 3</t>
    </r>
    <r>
      <rPr>
        <sz val="11"/>
        <color theme="1"/>
        <rFont val="Calibri"/>
        <family val="2"/>
        <scheme val="minor"/>
      </rPr>
      <t xml:space="preserve"> -  A standard set of default weightings have been set by the project Team at CREST and should typically be used to enable effective and consistent comparisons to be made. However, on the </t>
    </r>
    <r>
      <rPr>
        <i/>
        <sz val="11"/>
        <color theme="1"/>
        <rFont val="Calibri"/>
        <family val="2"/>
        <scheme val="minor"/>
      </rPr>
      <t>Weightings</t>
    </r>
    <r>
      <rPr>
        <sz val="11"/>
        <color theme="1"/>
        <rFont val="Calibri"/>
        <family val="2"/>
        <scheme val="minor"/>
      </rPr>
      <t xml:space="preserve"> worksheet, you can overwrite the weighting values for any particular question. If you are configuring the tool for a respondent and do not want these weightings to be changed, use the</t>
    </r>
    <r>
      <rPr>
        <i/>
        <sz val="11"/>
        <color theme="1"/>
        <rFont val="Calibri"/>
        <family val="2"/>
        <scheme val="minor"/>
      </rPr>
      <t xml:space="preserve"> Lock weighting </t>
    </r>
    <r>
      <rPr>
        <sz val="11"/>
        <color theme="1"/>
        <rFont val="Calibri"/>
        <family val="2"/>
        <scheme val="minor"/>
      </rPr>
      <t xml:space="preserve">button if appropriate, and then hide the </t>
    </r>
    <r>
      <rPr>
        <i/>
        <sz val="11"/>
        <color theme="1"/>
        <rFont val="Calibri"/>
        <family val="2"/>
        <scheme val="minor"/>
      </rPr>
      <t>Weightings</t>
    </r>
    <r>
      <rPr>
        <sz val="11"/>
        <color theme="1"/>
        <rFont val="Calibri"/>
        <family val="2"/>
        <scheme val="minor"/>
      </rPr>
      <t xml:space="preserve"> worksheet by right-clicking on the relevant tab at the bottom of this spreadsheet and choosing Hide. </t>
    </r>
  </si>
  <si>
    <r>
      <rPr>
        <b/>
        <i/>
        <sz val="11"/>
        <color theme="1"/>
        <rFont val="Calibri"/>
        <family val="2"/>
        <scheme val="minor"/>
      </rPr>
      <t>Step 5 -</t>
    </r>
    <r>
      <rPr>
        <sz val="11"/>
        <color theme="1"/>
        <rFont val="Calibri"/>
        <family val="2"/>
        <scheme val="minor"/>
      </rPr>
      <t xml:space="preserve"> Review a summary of the results using the</t>
    </r>
    <r>
      <rPr>
        <i/>
        <sz val="11"/>
        <color theme="1"/>
        <rFont val="Calibri"/>
        <family val="2"/>
        <scheme val="minor"/>
      </rPr>
      <t xml:space="preserve"> Aggregated Results</t>
    </r>
    <r>
      <rPr>
        <sz val="11"/>
        <color theme="1"/>
        <rFont val="Calibri"/>
        <family val="2"/>
        <scheme val="minor"/>
      </rPr>
      <t xml:space="preserve"> worksheet to gain a high level picture of the overall level of maturity for the environment assessed.</t>
    </r>
  </si>
  <si>
    <t>A technical security assurance framework would typically include multiple environments for testing, a security architecture, an ongoing security monitoring services (e.g. in a SOC), an adequate range of technical security services and a balanced selection of preventative, detective and reactive security controls; supported by sufficient budget, skilled resources, processes, tools and technologies, adequate management support and an IT or Cyber security risk management programme.</t>
  </si>
  <si>
    <t>Regulatory and compliance requirements (e.g. PCI DSS)?</t>
  </si>
  <si>
    <t>Comply with legal and regulatory requirements (e.g. PCI / DSS, NERC, ISO 27001, HIPAA or FISMA)?</t>
  </si>
  <si>
    <t>Finding a suitable penetration testing expert when required (e.g. at short notice)?</t>
  </si>
  <si>
    <t>When evaluating the benefits of using external suppliers, you should consider their ability to help you: deploy a structured process and plan, developed by experts; increase the scope and frequency of tests; conduct short term engagements, eliminating the need to employ your own specialised (and often expensive) staff; and take advantage of automation (e.g. by using penetration testing workflows and importing vulnerability management reports).</t>
  </si>
  <si>
    <t>Take advantage of automation (e.g. by using penetration testing workflows and importing vulnerability management reports)?</t>
  </si>
  <si>
    <t>Carry out a full range of testing (e.g. black, white or grey box; internal or external infrastructure or web application; source code review; and social engineering)?</t>
  </si>
  <si>
    <t>Emerging technologies (e.g. mobile applications)?</t>
  </si>
  <si>
    <t>Specialised penetration testing, such as for mobile, client server or cloud-based applications; user devices, including workstations, laptops and consumer devices (e.g. tablets and smartphones); and wireless?</t>
  </si>
  <si>
    <t>Ensuring that the test simulation comes very close to replicating a real malicious attack (e.g. by employing professional penetration testers who will have knowledge of the system being tested and a greater understanding of the context in which the system operates)?</t>
  </si>
  <si>
    <t>The definition of the target environment should include: which systems are in and out of scope; the testing approach being adopted (e.g. black, white or grey box); types of test that are prohibited (e.g. 'denial of service' type testing); where the testing team will need to be in order to conduct the testing (e.g. on the customer's site or at the test service provider's premises); and approvals required for various elements of the testing to go ahead.</t>
  </si>
  <si>
    <t>The definition of liabilities in the scope statement should specify the steps required by both parties should problems (e.g. slippage) arise and the details of liability (indemnity) insurance to be held by the testing service provider.</t>
  </si>
  <si>
    <t>Follow-up activities should include presentation of key findings and recommendations to senior management and any re-testing needed once mitigations have been made for the discovered vulnerabilities' required by both parties should problems (e.g. slippage) arise.</t>
  </si>
  <si>
    <t>The testing approach being adopted (e.g. black, white or grey box)?</t>
  </si>
  <si>
    <t>Types of test that are prohibited (e.g. 'denial of service' type testing)?</t>
  </si>
  <si>
    <t>Where the testing team will need to be in order to conduct the testing (e.g. on the customer's site or at the test service provider's premises)?</t>
  </si>
  <si>
    <t>Details about regular (often daily) communication processes (e.g. teleconferences or meetings)?</t>
  </si>
  <si>
    <t>Steps required by both parties should problems (e.g. slippage) arise?</t>
  </si>
  <si>
    <t>Any re-testing needed once mitigations have been made for the discovered vulnerabilities' required by both parties should problems (e.g. slippage) arise?</t>
  </si>
  <si>
    <t>The management assurance framework should provide assurance to stakeholders that: the objectives of penetration tests are achieved; contracts with service providers are defined, agreed, signed off and monitored; risks to your organisation (e.g. degradation or loss of services; disclosure of sensitive information) are kept to a minimum; changes to testing scope are managed effectively; and that any problems are resolved satisfactorily.
Your assurance process should help you to effectively monitor requirements definitions, planning and preparation, as well as performance of the actual testing; and define control processes over all important management aspects of testing. The penetration testing contract should specify explicit exclusions (e.g. systems that are out of scope); any technical and operational constraints; roles and responsibilities for all parties' concerned; and specific legal / regulatory requirements; together with specific timings and checkpoints; a problem escalation process; post-test corrective action strategy and action plan development; supported by agreed pricing and terms of business.</t>
  </si>
  <si>
    <t>The management assurance framework should provide assurance to stakeholders that contracts with service providers are defined, agreed, signed off and monitored and risks to your organisation (e.g. degradation or loss of services; disclosure of sensitive information) are kept to a minimum.</t>
  </si>
  <si>
    <t>The management assurance framework should provide assurance to stakeholders that any changes to the scope of penetration tests (e.g. additional testing requested, such as to include wireless or device testing) or to organisational controls (e.g. to address a critical weakness uncovered during testing) are managed quickly and efficiently; and that any problems (or complaints) arising during tests (e.g. due to resources not being made available, tests not working as planned or an ethical breach) are satisfactorily resolved.</t>
  </si>
  <si>
    <t>Penetration testing contracts should specify explicit exclusions (e.g. systems that are out of scope); any technical and operational constraints; roles and responsibilities for all parties' concerned; and specific legal, regulatory and operational requirements (e.g., timings and checkpoints; a problem escalation process and post-test corrective action strategy).</t>
  </si>
  <si>
    <t>Risks to your organisation (e.g. degradation or loss of services; disclosure of sensitive information) are kept to a minimum?</t>
  </si>
  <si>
    <t>Any changes to the scope of the penetration test (e.g. additional testing requested, such as to include wireless or device testing) or to organisational controls (e.g. to address a critical weakness uncovered during testing) are managed quickly and efficiently?</t>
  </si>
  <si>
    <t>Problems (and complaints) arising during the test (e.g. due to resources not being made available, tests not working as planned or an ethical breach) are satisfactorily resolved?</t>
  </si>
  <si>
    <t>Test administration (e.g. scope; legal constraints; disclosure; and reporting)?</t>
  </si>
  <si>
    <t>Test execution (e.g. approach; separation of systems and duties; tool heritage; traceability and repeatability of tests)?</t>
  </si>
  <si>
    <t>Data security (e.g. secure storage, transmission, processing and destruction of critical or sensitive information provided or accessed during the test; the results of the test; and recommended actions)?</t>
  </si>
  <si>
    <t>Explicit exclusions (e.g. systems that are out of scope)?</t>
  </si>
  <si>
    <t>Is your organisation aware that performing any sort of penetration test carries with it some risk to the target system and the business information associated with it (e.g. degradation or loss of services; disclosure of sensitive information)?</t>
  </si>
  <si>
    <t>An effective problem resolution process should cover tests not working as planned and resources not being made available; as well as problems caused as a result of the penetration testing, which can include: interruptions to or degradation of live systems; unauthorised disclosure of confidential information; and compromise of the integrity of information (e.g. affecting the accuracy or timeliness of information).
The problem resolution process should also include breaches of: contract; specifications in the scope statement; and a relevant code of conduct.</t>
  </si>
  <si>
    <t>Utilising a qualified and experienced penetration tester (e.g. CREST certified)?</t>
  </si>
  <si>
    <t>Using the structured constraints of a certified testing company (e.g. a CREST member)?</t>
  </si>
  <si>
    <t>The scope of the penetration test (e.g. additional testing requested, such as to include wireless or device testing)?</t>
  </si>
  <si>
    <t>Organisational controls (e.g. to address a critical weakness uncovered during testing))?</t>
  </si>
  <si>
    <t>Compromise of the integrity of information (e.g. affecting the accuracy or timeliness of information)?</t>
  </si>
  <si>
    <t>Detail specific evaluation or testing criteria (e.g. using the Information Systems Security Assessment Framework (ISSAF)?</t>
  </si>
  <si>
    <t>Through information sharing networks (e.g. CERTs)?</t>
  </si>
  <si>
    <t xml:space="preserve">Does reconnaissance include collating and analysing information about the target obtaining positive confirmation of information about the target (e.g. to confirm that system configuration and security controls are as expected)? </t>
  </si>
  <si>
    <t>Vulnerability identification and exploitation typically include testers examining: Attack avenues, vectors and threat agents; results from threat analysis; technical system / network / application vulnerabilities; and control weaknesses - supported by a range of techniques (e.g. exploit techniques; escalation techniques; advancement techniques; and analysis techniques) to try and take advantage of specific weaknesses.</t>
  </si>
  <si>
    <t>Does vulnerability identification include testers examining: attack avenues, vectors and threat agents (e.g. using attack trees); results from threat analysis; technical system / network / application vulnerabilities; and control weaknesses</t>
  </si>
  <si>
    <t>Do tests include identifying the cause of any vulnerabilities discovered, for example resulting from a lack of understanding of IT security issues (e.g. by web developers and users of mobile devices)?</t>
  </si>
  <si>
    <t>Do testers use a range of techniques (e.g. exploitation frameworks, stand-alone exploits, and other tactics) to try and take advantage of specific weaknesses?</t>
  </si>
  <si>
    <t>Attack avenues, vectors and threat agents (e.g. using attack trees)?</t>
  </si>
  <si>
    <t>Does the test include identifying the cause of any vulnerabilities discovered, for example resulting from a lack of understanding of IT security issues (e.g. by web developers and users of mobile devices)?</t>
  </si>
  <si>
    <t>Escalation techniques, gaining further access within a target, once an initial level of access has been obtained (e.g. by exploiting user or guest access to obtain administrative privilege)?</t>
  </si>
  <si>
    <t>Analysis techniques, verifying the raw data to ensure that the test has been thorough and comprehensive (e.g. using additional manual tests)?</t>
  </si>
  <si>
    <t>Reviewing exploitations undertaken (e.g. on a sample basis)?</t>
  </si>
  <si>
    <t>What to test in the future (e.g. infrastructure, web applications, mobile devices, wireless systems or industrial control systems)?</t>
  </si>
  <si>
    <t>How future tests should be undertaken (e.g. white, grey or black box testing; internal or external testing)?</t>
  </si>
  <si>
    <t>When tests should be undertaken in the future, for example on a regular basis (e.g. annually); after significant technical or business changes are made: or in respond to a major security incident?</t>
  </si>
  <si>
    <t>A well-defined penetration tests should help your organisation to identify weaknesses in your security controls; reduce the frequency and impact of security incidents; comply with legal and regulatory requirements; provide assurance to third parties that business applications can be trusted and that customer data is adequately protected; and limit liabilities if things go wrong, or if there is a court case (i.e. take 'reasonable' precautions).</t>
  </si>
  <si>
    <t>Limit liabilities if things go wrong, or if there is a court case (i.e. take 'reasonable' precautions)?</t>
  </si>
  <si>
    <t>Do you determine what penetration testing will help you achieve (i.e. the benefits)?</t>
  </si>
  <si>
    <t>When determining the style of penetration testing to be part of the scope, you should: evaluate the need for black, grey or white box testing; consider the use of an 'external' penetration test, aimed at IT systems from 'outside the building' and / or an internal security test, end-to-end testing (i.e. for people, through data, devices, applications and infrastructure), emerging technologies (e.g. mobile applications); and social engineering. The type of testing to consider as part of the scope should include web application, IT infrastructure and specialised penetration testing, as well as whether or not testing should be performed in live and / or test environments.</t>
  </si>
  <si>
    <t>Does your identification of testing types consider the use of an internal security test; end-to-end testing (i.e. for people, through data, devices, applications and infrastructure); emerging technologies (e.g. mobile applications); and social engineering?</t>
  </si>
  <si>
    <t>End-to-end testing (i.e. for people, through data, devices, applications and infrastructure)?</t>
  </si>
  <si>
    <t>Does your management assurance framework provide assurance to stakeholders that the objectives of penetration tests are achieved (i.e. business requirements are met)?</t>
  </si>
  <si>
    <t>The objectives of penetration tests are achieved (i.e. business requirements are met)?</t>
  </si>
  <si>
    <t>Does your penetration testing methodology detail specific evaluation or testing criteria and adhere to a standard common language and scope for performing penetration testing (i.e. security evaluations)?</t>
  </si>
  <si>
    <t>Adhere to a standard common language and scope for performing penetration testing (i.e. security evaluations), such as the Penetration Testing Execution Standard (PTES)?</t>
  </si>
  <si>
    <t>Do tests include reviewing vulnerabilities identified by third parties, such as the 'OWASP Top Ten', which presents a list of common security vulnerabilities found in web applications (i.e. injection attacks, cross-site scripting and failure to restrict URL access)?</t>
  </si>
  <si>
    <t>Does the test include reviewing vulnerabilities identified by third parties, such as the 'OWASP Top Ten', which presents a list of common security vulnerabilities found in web applications (i.e. injection attacks, cross-site scripting and failure to restrict URL access)?</t>
  </si>
  <si>
    <t>Detailed test plans should be produced by your testing service provider; agreed with your organisation prior to any testing commencing; specify what will actually be done during the test itself; and help to assure the process for a proper security test without creating misunderstandings, misconceptions, or false expectations.</t>
  </si>
  <si>
    <t>Test plans should be produced by your testing service provider and agreed with your organisation prior to any testing commencing.</t>
  </si>
  <si>
    <t>Does penetration testing include testers identifying a range of potential vulnerabilities in target systems, then trying to exploit the vulnerabilities identified and actually penetrate the target system?</t>
  </si>
  <si>
    <t>On completion of penetration tests, is an improvement programme initiated?</t>
  </si>
  <si>
    <t>Actions plans should: be formally developed and approved; outline all relevant actions to be taken, include relevant details of the actions to be taken, implemented effectively and monitored to ensure progress is being made and that risks are being kept within acceptable limits. Results from penetration tests should be used when considering what to test in the future (e.g. infrastructure, web applications, mobile devices), how future tests should be undertaken; and when (e.g. on a regular basis (e.g. annually); after significant technical or business changes are made: or in response to a major security incident).</t>
  </si>
  <si>
    <t>Do you define the purpose of penetration tests, and assess how these tests can help your organisation?</t>
  </si>
  <si>
    <t xml:space="preserve">Do you determine what penetration testing will help you to achieve (i.e. the benefits)? </t>
  </si>
  <si>
    <t>When evaluating the scoping limitations of penetration testing you should take into account that a test covers just the target environment that has been selected; is only a snapshot of a system at a point in time; and plays only a small part in an organisation's defence system.</t>
  </si>
  <si>
    <t>The potential resourcing difficulties in carrying out penetration testing can include: understanding the costs of external services (and in determining the true overall cost of testing); and finding a suitable penetration testing expert when required (e.g. at short notice).</t>
  </si>
  <si>
    <t>Methods of dealing with technical testing constraints can include Implementing policy exceptions; allowing for vulnerabilities that will not be discovered if the testing is undertaken from outside your network; adopting a practical scope that will meet your requirements; and ensuring that the test simulation comes very close to replicating a real malicious attack.</t>
  </si>
  <si>
    <t>Relevant information should include data: obtained from public sources of information, such as the Internet; through information sharing networks (e.g. CERTs); and via authorised social engineering sources.</t>
  </si>
  <si>
    <t>Network enumeration / scanning should include identifying the potential points of access being offered by a target by scanning for open services on targets and establishing the existence of possible user identification credentials.</t>
  </si>
  <si>
    <t>Reconnaissance should include collating and analysing information about the target obtaining positive confirmation of information about the target (e.g. to confirm that system configuration and security controls are as expected).</t>
  </si>
  <si>
    <t>An ongoing security monitoring services, for example as part of a Security Operations Centre (SOC)?</t>
  </si>
  <si>
    <t>An adequate range of technical security services (e.g. malware protection, traffic filtering and intrusion detection systems)?</t>
  </si>
  <si>
    <t>Is your technical security assurance framework supported by an information, IT or Cyber security risk management programme?</t>
  </si>
  <si>
    <t>Integrated into your underlying technical security assurance framework?</t>
  </si>
  <si>
    <t xml:space="preserve">Does your change management process cover making changes in a secure manner to your organisation's: </t>
  </si>
  <si>
    <t>Appropriate assurance actions would typically include traceability and monitoring of the programme, a continuous improvement process and independent audits (or similar).</t>
  </si>
  <si>
    <t>Does your identification of the target environment take into account business processes; web applications; key parts of IT infrastructure and specialised equipment (e.g. mobile devices and process control systems)?</t>
  </si>
  <si>
    <t>Does your identification of the target environment take account of significant changes to critical business processes, business applications, IT infrastructure and business environments (e.g. in particular business units or jurisdictions)?</t>
  </si>
  <si>
    <t>A need to perform an independent assessment of your security arrangements (e.g. due to legal / regulatory or customer requirements)?</t>
  </si>
  <si>
    <t>Does your identification of target environments consider the:</t>
  </si>
  <si>
    <t>Business environments (e.g. in particular business units or jurisdictions)?</t>
  </si>
  <si>
    <t>Planning and requirements stage (or equivalent), for example by building the need for independent penetration testing into requirement specifications - allocating sufficient funding and resources - and scheduling at key points in the plan?</t>
  </si>
  <si>
    <t>Do you evaluate the potential difficulties involved with penetration testing associated with:</t>
  </si>
  <si>
    <t>How regularly the penetration testing is carried out (e.g. weekly, monthly, quarterly, biannually, annually, less often)?</t>
  </si>
  <si>
    <t>Taking back-ups of critical systems and files before testing?</t>
  </si>
  <si>
    <t>Tailoring the way tests are structured and run to simulate most forms of attack?</t>
  </si>
  <si>
    <t>Implementing policy exceptions and ensuring that they do not significantly block the testing?</t>
  </si>
  <si>
    <t>Is your scope statement supported by formally defined reporting requirements for your penetration testing prior to tests commencing?</t>
  </si>
  <si>
    <t>Specify what will actually be done during the tests themselves, often as a series of discrete tasks?</t>
  </si>
  <si>
    <t>Do penetration tests include identifying a range of potential vulnerabilities in a target system?</t>
  </si>
  <si>
    <t>Does test reporting include a presentation from your service provider about the key findings identified?</t>
  </si>
  <si>
    <t>Technical security monitoring services, such as in a Security Operations Centre (SOC)??</t>
  </si>
  <si>
    <t>Reporting weaknesses to relevant third party organisations (e.g. CERTs, BUGTRAQ etc.)?</t>
  </si>
  <si>
    <t>Where action plans are implemented is this done:</t>
  </si>
  <si>
    <t>Please select</t>
  </si>
  <si>
    <t>Select suitable suppliers</t>
  </si>
  <si>
    <t>Remediate weaknesses</t>
  </si>
  <si>
    <t>Build on lessons learned</t>
  </si>
  <si>
    <t>This assessment tool (which does not use macros) provides a mechanism for carrying out an assessment of the level of maturity an organisation has for their penetration testing programme at a detailed level. It can be used to assess the effectiveness of your penetration testing programme.</t>
  </si>
  <si>
    <r>
      <rPr>
        <b/>
        <i/>
        <sz val="11"/>
        <color theme="1"/>
        <rFont val="Calibri"/>
        <family val="2"/>
        <scheme val="minor"/>
      </rPr>
      <t>Step 4 -</t>
    </r>
    <r>
      <rPr>
        <sz val="11"/>
        <color theme="1"/>
        <rFont val="Calibri"/>
        <family val="2"/>
        <scheme val="minor"/>
      </rPr>
      <t xml:space="preserve"> Carry out the assessment by selecting the appropriate level of maturity within the assessed environment for each step using the drop-down lists on the 3 A</t>
    </r>
    <r>
      <rPr>
        <i/>
        <sz val="11"/>
        <color theme="1"/>
        <rFont val="Calibri"/>
        <family val="2"/>
        <scheme val="minor"/>
      </rPr>
      <t>ssessment</t>
    </r>
    <r>
      <rPr>
        <sz val="11"/>
        <color theme="1"/>
        <rFont val="Calibri"/>
        <family val="2"/>
        <scheme val="minor"/>
      </rPr>
      <t xml:space="preserve"> worksheets, together with any supporting evidence. Any additional comments can be entered in the </t>
    </r>
    <r>
      <rPr>
        <i/>
        <sz val="11"/>
        <color theme="1"/>
        <rFont val="Calibri"/>
        <family val="2"/>
        <scheme val="minor"/>
      </rPr>
      <t>Comments</t>
    </r>
    <r>
      <rPr>
        <sz val="11"/>
        <color theme="1"/>
        <rFont val="Calibri"/>
        <family val="2"/>
        <scheme val="minor"/>
      </rPr>
      <t xml:space="preserve"> column.</t>
    </r>
  </si>
  <si>
    <t>detail_maturity_score</t>
  </si>
  <si>
    <t>it_environment_responses</t>
  </si>
  <si>
    <t>level_selection_ref</t>
  </si>
  <si>
    <t>maturity_response_frame</t>
  </si>
  <si>
    <t>reponses_maximum_acceptable_objective</t>
  </si>
  <si>
    <t>responses_confidentiality_of_info_handled</t>
  </si>
  <si>
    <t>responses_maximum_outage_objective</t>
  </si>
  <si>
    <t>responses_personal_data_handled</t>
  </si>
  <si>
    <t>responses_possible_impact</t>
  </si>
  <si>
    <t>responses_reliance_data_integrity</t>
  </si>
  <si>
    <t>scope_responses</t>
  </si>
  <si>
    <t>sector_responses</t>
  </si>
  <si>
    <t>SIDarray</t>
  </si>
  <si>
    <t>SIDfullarray</t>
  </si>
  <si>
    <t>size_of_business_responses</t>
  </si>
  <si>
    <t>type_of_business_responses</t>
  </si>
  <si>
    <t>type_of_software_responses</t>
  </si>
  <si>
    <t>weighting_response_reverse</t>
  </si>
  <si>
    <t>weighting_responses</t>
  </si>
  <si>
    <t>MMAT_Text_Ref</t>
  </si>
  <si>
    <t>MMAT_Header_Text</t>
  </si>
  <si>
    <t>MMAT_Results</t>
  </si>
  <si>
    <t>Content_Headings</t>
  </si>
  <si>
    <t>Contents_Text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</si>
</sst>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
    <numFmt numFmtId="166" formatCode="yyyy\-mm\-dd;@"/>
  </numFmts>
  <fonts count="44" x14ac:knownFonts="1">
    <font>
      <sz val="11"/>
      <color theme="1"/>
      <name val="Calibri"/>
      <family val="2"/>
      <scheme val="minor"/>
    </font>
    <font>
      <sz val="10"/>
      <name val="Arial"/>
      <family val="2"/>
    </font>
    <font>
      <sz val="10"/>
      <name val="Calibri"/>
      <family val="2"/>
      <scheme val="minor"/>
    </font>
    <font>
      <b/>
      <sz val="14"/>
      <name val="Calibri"/>
      <family val="2"/>
      <scheme val="minor"/>
    </font>
    <font>
      <sz val="12"/>
      <name val="Calibri"/>
      <family val="2"/>
      <scheme val="minor"/>
    </font>
    <font>
      <i/>
      <sz val="10"/>
      <name val="Calibri"/>
      <family val="2"/>
      <scheme val="minor"/>
    </font>
    <font>
      <sz val="10"/>
      <name val="Verdana"/>
      <family val="2"/>
    </font>
    <font>
      <b/>
      <sz val="10"/>
      <name val="Calibri"/>
      <family val="2"/>
      <scheme val="minor"/>
    </font>
    <font>
      <b/>
      <sz val="11"/>
      <color theme="1"/>
      <name val="Calibri"/>
      <family val="2"/>
      <scheme val="minor"/>
    </font>
    <font>
      <sz val="11"/>
      <color theme="0"/>
      <name val="Calibri"/>
      <family val="2"/>
      <scheme val="minor"/>
    </font>
    <font>
      <b/>
      <sz val="15"/>
      <color theme="3"/>
      <name val="Calibri"/>
      <family val="2"/>
      <scheme val="minor"/>
    </font>
    <font>
      <b/>
      <sz val="13"/>
      <color theme="3"/>
      <name val="Calibri"/>
      <family val="2"/>
      <scheme val="minor"/>
    </font>
    <font>
      <b/>
      <u/>
      <sz val="15"/>
      <color theme="3"/>
      <name val="Calibri"/>
      <family val="2"/>
      <scheme val="minor"/>
    </font>
    <font>
      <sz val="20"/>
      <color theme="3"/>
      <name val="Calibri"/>
      <family val="2"/>
      <scheme val="minor"/>
    </font>
    <font>
      <sz val="11"/>
      <name val="Calibri"/>
      <family val="2"/>
      <scheme val="minor"/>
    </font>
    <font>
      <b/>
      <sz val="14"/>
      <color theme="0"/>
      <name val="Calibri"/>
      <family val="2"/>
      <scheme val="minor"/>
    </font>
    <font>
      <sz val="25"/>
      <color rgb="FF1F497D"/>
      <name val="Calibri"/>
      <family val="2"/>
      <scheme val="minor"/>
    </font>
    <font>
      <sz val="20"/>
      <color theme="0"/>
      <name val="Calibri"/>
      <family val="2"/>
      <scheme val="minor"/>
    </font>
    <font>
      <b/>
      <sz val="12"/>
      <color theme="1"/>
      <name val="Calibri"/>
      <family val="2"/>
      <scheme val="minor"/>
    </font>
    <font>
      <sz val="14"/>
      <name val="Calibri"/>
      <family val="2"/>
      <scheme val="minor"/>
    </font>
    <font>
      <sz val="18"/>
      <color theme="0"/>
      <name val="Calibri"/>
      <family val="2"/>
      <scheme val="minor"/>
    </font>
    <font>
      <b/>
      <sz val="16"/>
      <color theme="0"/>
      <name val="Calibri"/>
      <family val="2"/>
      <scheme val="minor"/>
    </font>
    <font>
      <sz val="14"/>
      <color theme="0"/>
      <name val="Calibri"/>
      <family val="2"/>
      <scheme val="minor"/>
    </font>
    <font>
      <b/>
      <sz val="14"/>
      <color rgb="FFFF0000"/>
      <name val="Calibri"/>
      <family val="2"/>
      <scheme val="minor"/>
    </font>
    <font>
      <sz val="15"/>
      <color theme="1"/>
      <name val="Calibri"/>
      <family val="2"/>
      <scheme val="minor"/>
    </font>
    <font>
      <sz val="14"/>
      <color theme="1"/>
      <name val="Calibri"/>
      <family val="2"/>
      <scheme val="minor"/>
    </font>
    <font>
      <b/>
      <sz val="11"/>
      <color theme="3"/>
      <name val="Calibri"/>
      <family val="2"/>
      <scheme val="minor"/>
    </font>
    <font>
      <b/>
      <sz val="11"/>
      <color rgb="FFFF0000"/>
      <name val="Calibri"/>
      <family val="2"/>
      <scheme val="minor"/>
    </font>
    <font>
      <b/>
      <sz val="11"/>
      <color rgb="FF00B050"/>
      <name val="Calibri"/>
      <family val="2"/>
      <scheme val="minor"/>
    </font>
    <font>
      <i/>
      <sz val="11"/>
      <color theme="1"/>
      <name val="Calibri"/>
      <family val="2"/>
      <scheme val="minor"/>
    </font>
    <font>
      <b/>
      <i/>
      <sz val="11"/>
      <color theme="1"/>
      <name val="Calibri"/>
      <family val="2"/>
      <scheme val="minor"/>
    </font>
    <font>
      <sz val="10"/>
      <color rgb="FFB30F10"/>
      <name val="Calibri"/>
      <family val="2"/>
      <scheme val="minor"/>
    </font>
    <font>
      <b/>
      <sz val="11"/>
      <color theme="0"/>
      <name val="Calibri"/>
      <family val="2"/>
      <scheme val="minor"/>
    </font>
    <font>
      <sz val="11"/>
      <color rgb="FF1F497D"/>
      <name val="Calibri"/>
      <family val="2"/>
      <scheme val="minor"/>
    </font>
    <font>
      <b/>
      <sz val="11"/>
      <color rgb="FF1F497D"/>
      <name val="Calibri"/>
      <family val="2"/>
      <scheme val="minor"/>
    </font>
    <font>
      <i/>
      <sz val="11"/>
      <color rgb="FF1F497D"/>
      <name val="Calibri"/>
      <family val="2"/>
      <scheme val="minor"/>
    </font>
    <font>
      <b/>
      <sz val="13"/>
      <color theme="0"/>
      <name val="Calibri"/>
      <family val="2"/>
      <scheme val="minor"/>
    </font>
    <font>
      <i/>
      <sz val="9"/>
      <name val="Calibri"/>
      <family val="2"/>
      <scheme val="minor"/>
    </font>
    <font>
      <b/>
      <i/>
      <sz val="9"/>
      <name val="Calibri"/>
      <family val="2"/>
      <scheme val="minor"/>
    </font>
    <font>
      <b/>
      <sz val="11"/>
      <color rgb="FFE87727"/>
      <name val="Calibri"/>
      <family val="2"/>
      <scheme val="minor"/>
    </font>
    <font>
      <sz val="11"/>
      <color theme="1"/>
      <name val="Calibri"/>
      <family val="2"/>
      <scheme val="minor"/>
    </font>
    <font>
      <sz val="25"/>
      <color rgb="FFFF0000"/>
      <name val="Calibri"/>
      <family val="2"/>
      <scheme val="minor"/>
    </font>
    <font>
      <b/>
      <sz val="11"/>
      <color theme="9" tint="0.59999389629810485"/>
      <name val="Calibri"/>
      <family val="2"/>
      <scheme val="minor"/>
    </font>
    <font>
      <b/>
      <sz val="11"/>
      <name val="Calibri"/>
      <family val="2"/>
      <scheme val="minor"/>
    </font>
  </fonts>
  <fills count="19">
    <fill>
      <patternFill patternType="none"/>
    </fill>
    <fill>
      <patternFill patternType="gray125"/>
    </fill>
    <fill>
      <patternFill patternType="solid">
        <fgColor theme="9" tint="0.79998168889431442"/>
        <bgColor indexed="64"/>
      </patternFill>
    </fill>
    <fill>
      <patternFill patternType="solid">
        <fgColor theme="3" tint="0.79998168889431442"/>
        <bgColor indexed="64"/>
      </patternFill>
    </fill>
    <fill>
      <patternFill patternType="solid">
        <fgColor rgb="FF25408F"/>
        <bgColor indexed="64"/>
      </patternFill>
    </fill>
    <fill>
      <patternFill patternType="solid">
        <fgColor rgb="FF727375"/>
        <bgColor indexed="64"/>
      </patternFill>
    </fill>
    <fill>
      <patternFill patternType="solid">
        <fgColor rgb="FF921B1D"/>
        <bgColor indexed="64"/>
      </patternFill>
    </fill>
    <fill>
      <patternFill patternType="solid">
        <fgColor rgb="FFB30F10"/>
        <bgColor indexed="64"/>
      </patternFill>
    </fill>
    <fill>
      <patternFill patternType="solid">
        <fgColor rgb="FF14989C"/>
        <bgColor indexed="64"/>
      </patternFill>
    </fill>
    <fill>
      <patternFill patternType="solid">
        <fgColor rgb="FF9AB0BB"/>
        <bgColor indexed="64"/>
      </patternFill>
    </fill>
    <fill>
      <patternFill patternType="solid">
        <fgColor rgb="FFB20E0F"/>
        <bgColor indexed="64"/>
      </patternFill>
    </fill>
    <fill>
      <patternFill patternType="solid">
        <fgColor theme="6"/>
        <bgColor theme="6"/>
      </patternFill>
    </fill>
    <fill>
      <patternFill patternType="solid">
        <fgColor indexed="65"/>
        <bgColor theme="3" tint="0.39991454817346722"/>
      </patternFill>
    </fill>
    <fill>
      <patternFill patternType="solid">
        <fgColor indexed="65"/>
        <bgColor indexed="64"/>
      </patternFill>
    </fill>
    <fill>
      <patternFill patternType="solid">
        <fgColor rgb="FFF58383"/>
        <bgColor indexed="64"/>
      </patternFill>
    </fill>
    <fill>
      <patternFill patternType="solid">
        <fgColor rgb="FFF8A6A6"/>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5" tint="-0.249977111117893"/>
        <bgColor indexed="64"/>
      </patternFill>
    </fill>
  </fills>
  <borders count="60">
    <border>
      <left/>
      <right/>
      <top/>
      <bottom/>
      <diagonal/>
    </border>
    <border>
      <left/>
      <right/>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bottom style="medium">
        <color theme="4" tint="0.39997558519241921"/>
      </bottom>
      <diagonal/>
    </border>
    <border>
      <left style="thin">
        <color indexed="64"/>
      </left>
      <right/>
      <top/>
      <bottom style="medium">
        <color theme="4" tint="0.39997558519241921"/>
      </bottom>
      <diagonal/>
    </border>
    <border>
      <left style="thin">
        <color theme="0" tint="-0.499984740745262"/>
      </left>
      <right/>
      <top/>
      <bottom/>
      <diagonal/>
    </border>
    <border>
      <left/>
      <right/>
      <top style="thin">
        <color theme="0" tint="-0.34998626667073579"/>
      </top>
      <bottom style="thin">
        <color theme="0" tint="-0.34998626667073579"/>
      </bottom>
      <diagonal/>
    </border>
    <border>
      <left style="thin">
        <color theme="0" tint="-0.499984740745262"/>
      </left>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499984740745262"/>
      </right>
      <top/>
      <bottom/>
      <diagonal/>
    </border>
    <border>
      <left style="thin">
        <color theme="6"/>
      </left>
      <right/>
      <top style="thin">
        <color theme="6"/>
      </top>
      <bottom/>
      <diagonal/>
    </border>
    <border>
      <left/>
      <right/>
      <top style="thin">
        <color theme="6"/>
      </top>
      <bottom/>
      <diagonal/>
    </border>
    <border>
      <left style="thin">
        <color theme="6"/>
      </left>
      <right/>
      <top style="thin">
        <color theme="6"/>
      </top>
      <bottom style="thin">
        <color theme="6"/>
      </bottom>
      <diagonal/>
    </border>
    <border>
      <left/>
      <right/>
      <top style="thin">
        <color theme="6"/>
      </top>
      <bottom style="thin">
        <color theme="6"/>
      </bottom>
      <diagonal/>
    </border>
    <border>
      <left/>
      <right style="thin">
        <color theme="6"/>
      </right>
      <top style="thin">
        <color theme="6"/>
      </top>
      <bottom/>
      <diagonal/>
    </border>
    <border>
      <left/>
      <right style="thin">
        <color theme="6"/>
      </right>
      <top style="thin">
        <color theme="6"/>
      </top>
      <bottom style="thin">
        <color theme="6"/>
      </bottom>
      <diagonal/>
    </border>
    <border>
      <left style="thin">
        <color indexed="64"/>
      </left>
      <right style="thin">
        <color indexed="64"/>
      </right>
      <top/>
      <bottom/>
      <diagonal/>
    </border>
    <border>
      <left style="thick">
        <color rgb="FFB30F10"/>
      </left>
      <right style="thick">
        <color rgb="FFB30F10"/>
      </right>
      <top style="thick">
        <color rgb="FFB30F10"/>
      </top>
      <bottom style="thick">
        <color rgb="FFB30F10"/>
      </bottom>
      <diagonal/>
    </border>
    <border>
      <left/>
      <right/>
      <top/>
      <bottom style="thin">
        <color theme="0" tint="-0.499984740745262"/>
      </bottom>
      <diagonal/>
    </border>
    <border>
      <left style="thin">
        <color theme="0" tint="-0.499984740745262"/>
      </left>
      <right/>
      <top/>
      <bottom style="thin">
        <color theme="0" tint="-0.499984740745262"/>
      </bottom>
      <diagonal/>
    </border>
    <border>
      <left/>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top/>
      <bottom style="medium">
        <color indexed="64"/>
      </bottom>
      <diagonal/>
    </border>
    <border>
      <left/>
      <right/>
      <top style="thin">
        <color theme="0" tint="-0.34998626667073579"/>
      </top>
      <bottom/>
      <diagonal/>
    </border>
    <border>
      <left/>
      <right/>
      <top style="thin">
        <color indexed="64"/>
      </top>
      <bottom style="thin">
        <color indexed="64"/>
      </bottom>
      <diagonal/>
    </border>
    <border>
      <left style="thin">
        <color theme="0" tint="-0.499984740745262"/>
      </left>
      <right/>
      <top style="thin">
        <color indexed="64"/>
      </top>
      <bottom style="thin">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top style="medium">
        <color indexed="64"/>
      </top>
      <bottom/>
      <diagonal/>
    </border>
    <border>
      <left style="medium">
        <color indexed="64"/>
      </left>
      <right/>
      <top style="medium">
        <color indexed="64"/>
      </top>
      <bottom style="medium">
        <color theme="4" tint="0.39997558519241921"/>
      </bottom>
      <diagonal/>
    </border>
    <border>
      <left/>
      <right/>
      <top style="medium">
        <color indexed="64"/>
      </top>
      <bottom style="medium">
        <color theme="4" tint="0.39997558519241921"/>
      </bottom>
      <diagonal/>
    </border>
    <border>
      <left/>
      <right style="medium">
        <color indexed="64"/>
      </right>
      <top style="medium">
        <color indexed="64"/>
      </top>
      <bottom style="medium">
        <color theme="4" tint="0.39997558519241921"/>
      </bottom>
      <diagonal/>
    </border>
  </borders>
  <cellStyleXfs count="6">
    <xf numFmtId="0" fontId="0" fillId="0" borderId="0"/>
    <xf numFmtId="0" fontId="1" fillId="0" borderId="0"/>
    <xf numFmtId="0" fontId="6" fillId="0" borderId="0"/>
    <xf numFmtId="0" fontId="10" fillId="0" borderId="7" applyNumberFormat="0" applyFill="0" applyAlignment="0" applyProtection="0"/>
    <xf numFmtId="0" fontId="11" fillId="0" borderId="8" applyNumberFormat="0" applyFill="0" applyAlignment="0" applyProtection="0"/>
    <xf numFmtId="0" fontId="26" fillId="0" borderId="15" applyNumberFormat="0" applyFill="0" applyAlignment="0" applyProtection="0"/>
  </cellStyleXfs>
  <cellXfs count="371">
    <xf numFmtId="0" fontId="0" fillId="0" borderId="0" xfId="0"/>
    <xf numFmtId="0" fontId="2" fillId="0" borderId="0" xfId="1" applyFont="1" applyFill="1" applyBorder="1" applyAlignment="1" applyProtection="1">
      <alignment vertical="top" wrapText="1"/>
    </xf>
    <xf numFmtId="1" fontId="4" fillId="0" borderId="0" xfId="1" applyNumberFormat="1" applyFont="1" applyFill="1" applyBorder="1" applyAlignment="1" applyProtection="1">
      <alignment horizontal="left" vertical="center"/>
    </xf>
    <xf numFmtId="1" fontId="5" fillId="0" borderId="0" xfId="1" applyNumberFormat="1" applyFont="1" applyFill="1" applyBorder="1" applyAlignment="1" applyProtection="1">
      <alignment horizontal="left" vertical="center"/>
    </xf>
    <xf numFmtId="0" fontId="2" fillId="0" borderId="0" xfId="1" applyFont="1" applyBorder="1" applyProtection="1"/>
    <xf numFmtId="0" fontId="2" fillId="0" borderId="0" xfId="1" applyFont="1" applyFill="1" applyBorder="1" applyProtection="1"/>
    <xf numFmtId="0" fontId="8" fillId="3" borderId="4" xfId="0" applyFont="1" applyFill="1" applyBorder="1" applyAlignment="1">
      <alignment vertical="top" wrapText="1"/>
    </xf>
    <xf numFmtId="0" fontId="8" fillId="0" borderId="0" xfId="0" applyFont="1" applyAlignment="1">
      <alignment vertical="center"/>
    </xf>
    <xf numFmtId="0" fontId="0" fillId="0" borderId="4" xfId="0" applyBorder="1" applyAlignment="1">
      <alignment vertical="center" wrapText="1"/>
    </xf>
    <xf numFmtId="0" fontId="0" fillId="0" borderId="0" xfId="0" applyAlignment="1">
      <alignment horizontal="left"/>
    </xf>
    <xf numFmtId="0" fontId="0" fillId="0" borderId="0" xfId="0" applyAlignment="1">
      <alignment vertical="center"/>
    </xf>
    <xf numFmtId="0" fontId="11" fillId="0" borderId="0" xfId="4" applyBorder="1"/>
    <xf numFmtId="0" fontId="10" fillId="0" borderId="0" xfId="3" applyBorder="1"/>
    <xf numFmtId="0" fontId="0" fillId="0" borderId="0" xfId="0"/>
    <xf numFmtId="0" fontId="12" fillId="0" borderId="0" xfId="3" applyFont="1" applyBorder="1" applyAlignment="1">
      <alignment vertical="center"/>
    </xf>
    <xf numFmtId="0" fontId="2" fillId="0" borderId="1" xfId="1" applyFont="1" applyFill="1" applyBorder="1" applyProtection="1"/>
    <xf numFmtId="0" fontId="2" fillId="2" borderId="2" xfId="1" applyFont="1" applyFill="1" applyBorder="1" applyAlignment="1" applyProtection="1">
      <alignment vertical="center" wrapText="1"/>
    </xf>
    <xf numFmtId="0" fontId="3" fillId="2" borderId="2" xfId="1" applyFont="1" applyFill="1" applyBorder="1" applyAlignment="1" applyProtection="1">
      <alignment horizontal="left" vertical="center" wrapText="1"/>
    </xf>
    <xf numFmtId="0" fontId="2" fillId="2" borderId="2" xfId="1" applyFont="1" applyFill="1" applyBorder="1" applyAlignment="1" applyProtection="1">
      <alignment vertical="center"/>
    </xf>
    <xf numFmtId="0" fontId="0" fillId="0" borderId="0" xfId="0" applyFill="1"/>
    <xf numFmtId="0" fontId="0" fillId="0" borderId="0" xfId="0" applyBorder="1"/>
    <xf numFmtId="0" fontId="0" fillId="0" borderId="0" xfId="0" applyProtection="1"/>
    <xf numFmtId="0" fontId="15" fillId="4" borderId="4" xfId="0" applyFont="1" applyFill="1" applyBorder="1" applyAlignment="1">
      <alignment vertical="center" wrapText="1"/>
    </xf>
    <xf numFmtId="165" fontId="9" fillId="0" borderId="10" xfId="0" applyNumberFormat="1" applyFont="1" applyBorder="1" applyAlignment="1" applyProtection="1">
      <alignment vertical="center" wrapText="1"/>
    </xf>
    <xf numFmtId="165" fontId="9" fillId="0" borderId="12" xfId="0" applyNumberFormat="1" applyFont="1" applyBorder="1" applyAlignment="1" applyProtection="1">
      <alignment vertical="center" wrapText="1"/>
    </xf>
    <xf numFmtId="164" fontId="0" fillId="0" borderId="11" xfId="0" applyNumberFormat="1" applyBorder="1" applyAlignment="1" applyProtection="1">
      <alignment horizontal="center" vertical="center"/>
    </xf>
    <xf numFmtId="165" fontId="9" fillId="0" borderId="10" xfId="0" applyNumberFormat="1" applyFont="1" applyBorder="1" applyAlignment="1">
      <alignment vertical="center" wrapText="1"/>
    </xf>
    <xf numFmtId="164" fontId="0" fillId="0" borderId="11" xfId="0" applyNumberFormat="1" applyBorder="1" applyAlignment="1">
      <alignment horizontal="center" vertical="center"/>
    </xf>
    <xf numFmtId="0" fontId="0" fillId="0" borderId="4" xfId="0" applyBorder="1" applyAlignment="1">
      <alignment vertical="center"/>
    </xf>
    <xf numFmtId="0" fontId="0" fillId="0" borderId="9" xfId="0" applyBorder="1" applyAlignment="1">
      <alignment vertical="center"/>
    </xf>
    <xf numFmtId="0" fontId="0" fillId="0" borderId="5" xfId="0" applyBorder="1" applyAlignment="1">
      <alignment vertical="center"/>
    </xf>
    <xf numFmtId="0" fontId="0" fillId="0" borderId="14" xfId="0" applyBorder="1" applyAlignment="1">
      <alignment vertical="center"/>
    </xf>
    <xf numFmtId="0" fontId="0" fillId="0" borderId="3" xfId="0" applyBorder="1" applyAlignment="1">
      <alignment vertical="center" wrapText="1"/>
    </xf>
    <xf numFmtId="0" fontId="0" fillId="0" borderId="14" xfId="0" applyBorder="1" applyAlignment="1">
      <alignment vertical="center" wrapText="1"/>
    </xf>
    <xf numFmtId="0" fontId="10" fillId="0" borderId="0" xfId="3" applyBorder="1" applyAlignment="1">
      <alignment horizontal="center"/>
    </xf>
    <xf numFmtId="0" fontId="18" fillId="3" borderId="5" xfId="0" applyFont="1" applyFill="1" applyBorder="1" applyAlignment="1">
      <alignment vertical="center"/>
    </xf>
    <xf numFmtId="0" fontId="21" fillId="6" borderId="14" xfId="0" applyFont="1" applyFill="1" applyBorder="1" applyAlignment="1">
      <alignment vertical="center" wrapText="1"/>
    </xf>
    <xf numFmtId="0" fontId="2" fillId="0" borderId="1" xfId="1" applyFont="1" applyFill="1" applyBorder="1" applyAlignment="1" applyProtection="1">
      <alignment vertical="top" wrapText="1"/>
    </xf>
    <xf numFmtId="0" fontId="7" fillId="0" borderId="1" xfId="1" applyFont="1" applyFill="1" applyBorder="1" applyAlignment="1" applyProtection="1">
      <alignment vertical="top" wrapText="1"/>
    </xf>
    <xf numFmtId="0" fontId="14" fillId="0" borderId="1" xfId="1" applyFont="1" applyFill="1" applyBorder="1" applyAlignment="1" applyProtection="1">
      <alignment horizontal="left" vertical="center"/>
    </xf>
    <xf numFmtId="0" fontId="4" fillId="0" borderId="1" xfId="1" applyFont="1" applyFill="1" applyBorder="1" applyAlignment="1" applyProtection="1">
      <alignment horizontal="left" vertical="center" wrapText="1" indent="2"/>
    </xf>
    <xf numFmtId="0" fontId="2" fillId="0" borderId="2" xfId="1" applyFont="1" applyFill="1" applyBorder="1" applyAlignment="1" applyProtection="1">
      <alignment vertical="top" wrapText="1"/>
    </xf>
    <xf numFmtId="0" fontId="7" fillId="0" borderId="2" xfId="1" applyFont="1" applyFill="1" applyBorder="1" applyAlignment="1" applyProtection="1">
      <alignment vertical="top" wrapText="1"/>
    </xf>
    <xf numFmtId="0" fontId="14" fillId="0" borderId="2" xfId="1" applyFont="1" applyFill="1" applyBorder="1" applyAlignment="1" applyProtection="1">
      <alignment horizontal="left" vertical="center"/>
    </xf>
    <xf numFmtId="0" fontId="4" fillId="0" borderId="2" xfId="1" applyFont="1" applyFill="1" applyBorder="1" applyAlignment="1" applyProtection="1">
      <alignment horizontal="left" vertical="center" wrapText="1" indent="2"/>
    </xf>
    <xf numFmtId="0" fontId="2" fillId="0" borderId="2" xfId="1" applyFont="1" applyFill="1" applyBorder="1" applyProtection="1"/>
    <xf numFmtId="0" fontId="7" fillId="0" borderId="0" xfId="1" applyFont="1" applyFill="1" applyBorder="1" applyAlignment="1" applyProtection="1">
      <alignment vertical="top" wrapText="1"/>
    </xf>
    <xf numFmtId="0" fontId="14" fillId="0" borderId="0" xfId="1" applyFont="1" applyFill="1" applyBorder="1" applyAlignment="1" applyProtection="1">
      <alignment horizontal="left" vertical="center"/>
    </xf>
    <xf numFmtId="0" fontId="2" fillId="0" borderId="0" xfId="1" applyFont="1" applyFill="1" applyBorder="1" applyProtection="1">
      <protection locked="0"/>
    </xf>
    <xf numFmtId="0" fontId="0" fillId="0" borderId="0" xfId="0" applyProtection="1">
      <protection locked="0"/>
    </xf>
    <xf numFmtId="0" fontId="22" fillId="4" borderId="0" xfId="0" applyFont="1" applyFill="1" applyBorder="1" applyAlignment="1">
      <alignment horizontal="left" vertical="center" wrapText="1"/>
    </xf>
    <xf numFmtId="0" fontId="23" fillId="2" borderId="2" xfId="1" applyFont="1" applyFill="1" applyBorder="1" applyAlignment="1" applyProtection="1">
      <alignment horizontal="left" vertical="center" indent="2"/>
    </xf>
    <xf numFmtId="0" fontId="24" fillId="0" borderId="0" xfId="0" applyFont="1" applyAlignment="1">
      <alignment horizontal="center"/>
    </xf>
    <xf numFmtId="0" fontId="0" fillId="0" borderId="0" xfId="0" applyFill="1" applyProtection="1"/>
    <xf numFmtId="0" fontId="10" fillId="0" borderId="0" xfId="3" applyBorder="1" applyAlignment="1" applyProtection="1">
      <alignment horizontal="center"/>
    </xf>
    <xf numFmtId="0" fontId="24" fillId="0" borderId="0" xfId="0" applyFont="1" applyAlignment="1" applyProtection="1">
      <alignment horizontal="center"/>
    </xf>
    <xf numFmtId="0" fontId="24" fillId="0" borderId="0" xfId="0" applyFont="1" applyAlignment="1" applyProtection="1">
      <alignment horizontal="center" wrapText="1"/>
    </xf>
    <xf numFmtId="0" fontId="24" fillId="0" borderId="0" xfId="0" applyFont="1" applyProtection="1"/>
    <xf numFmtId="0" fontId="25" fillId="0" borderId="0" xfId="0" applyFont="1" applyAlignment="1">
      <alignment horizontal="center"/>
    </xf>
    <xf numFmtId="0" fontId="25" fillId="0" borderId="0" xfId="0" applyFont="1" applyAlignment="1" applyProtection="1">
      <alignment horizontal="center"/>
    </xf>
    <xf numFmtId="0" fontId="25" fillId="0" borderId="0" xfId="0" applyFont="1" applyAlignment="1" applyProtection="1">
      <alignment horizontal="center" wrapText="1"/>
    </xf>
    <xf numFmtId="0" fontId="2" fillId="0" borderId="1" xfId="1" applyFont="1" applyFill="1" applyBorder="1" applyProtection="1">
      <protection locked="0"/>
    </xf>
    <xf numFmtId="0" fontId="2" fillId="0" borderId="0" xfId="1" applyFont="1" applyBorder="1" applyProtection="1">
      <protection locked="0"/>
    </xf>
    <xf numFmtId="0" fontId="2" fillId="2" borderId="2" xfId="1" applyFont="1" applyFill="1" applyBorder="1" applyAlignment="1" applyProtection="1">
      <alignment vertical="center"/>
      <protection locked="0"/>
    </xf>
    <xf numFmtId="0" fontId="2" fillId="0" borderId="2" xfId="1" applyFont="1" applyFill="1" applyBorder="1" applyProtection="1">
      <protection locked="0"/>
    </xf>
    <xf numFmtId="49" fontId="0" fillId="0" borderId="0" xfId="0" applyNumberFormat="1" applyAlignment="1">
      <alignment horizontal="left"/>
    </xf>
    <xf numFmtId="0" fontId="22" fillId="5" borderId="17" xfId="0" applyFont="1" applyFill="1" applyBorder="1" applyAlignment="1">
      <alignment vertical="center"/>
    </xf>
    <xf numFmtId="0" fontId="0" fillId="0" borderId="18" xfId="0" applyBorder="1" applyAlignment="1">
      <alignment horizontal="left"/>
    </xf>
    <xf numFmtId="49" fontId="0" fillId="0" borderId="18" xfId="0" applyNumberFormat="1" applyBorder="1" applyAlignment="1">
      <alignment horizontal="left"/>
    </xf>
    <xf numFmtId="0" fontId="0" fillId="0" borderId="18" xfId="0" applyBorder="1"/>
    <xf numFmtId="0" fontId="0" fillId="0" borderId="19" xfId="0" applyBorder="1" applyAlignment="1">
      <alignment horizontal="left" vertical="top" wrapText="1"/>
    </xf>
    <xf numFmtId="0" fontId="0" fillId="0" borderId="18" xfId="0" applyBorder="1" applyAlignment="1">
      <alignment horizontal="left" vertical="top" wrapText="1"/>
    </xf>
    <xf numFmtId="0" fontId="0" fillId="0" borderId="0" xfId="0" applyBorder="1" applyAlignment="1">
      <alignment horizontal="left"/>
    </xf>
    <xf numFmtId="49" fontId="0" fillId="0" borderId="0" xfId="0" applyNumberFormat="1" applyBorder="1" applyAlignment="1">
      <alignment horizontal="left"/>
    </xf>
    <xf numFmtId="0" fontId="0" fillId="0" borderId="18" xfId="0" applyBorder="1" applyAlignment="1">
      <alignment horizontal="left" vertical="top" wrapText="1" indent="2"/>
    </xf>
    <xf numFmtId="0" fontId="0" fillId="0" borderId="0" xfId="0" applyAlignment="1" applyProtection="1">
      <protection locked="0"/>
    </xf>
    <xf numFmtId="0" fontId="0" fillId="0" borderId="0" xfId="0" applyFill="1" applyBorder="1"/>
    <xf numFmtId="0" fontId="0" fillId="0" borderId="18" xfId="0" applyFill="1" applyBorder="1"/>
    <xf numFmtId="0" fontId="14" fillId="0" borderId="18" xfId="0" applyFont="1" applyFill="1" applyBorder="1" applyAlignment="1">
      <alignment horizontal="left" vertical="center" wrapText="1"/>
    </xf>
    <xf numFmtId="0" fontId="14" fillId="0" borderId="0" xfId="0" applyFont="1" applyFill="1" applyBorder="1" applyAlignment="1" applyProtection="1">
      <alignment horizontal="center" vertical="center" wrapText="1"/>
      <protection locked="0"/>
    </xf>
    <xf numFmtId="0" fontId="14" fillId="0" borderId="18" xfId="0" applyFont="1" applyFill="1" applyBorder="1" applyAlignment="1" applyProtection="1">
      <alignment horizontal="center" vertical="center"/>
      <protection locked="0"/>
    </xf>
    <xf numFmtId="0" fontId="14" fillId="0" borderId="18" xfId="0" applyFont="1" applyFill="1" applyBorder="1" applyAlignment="1" applyProtection="1">
      <alignment horizontal="center" vertical="center" wrapText="1"/>
      <protection locked="0"/>
    </xf>
    <xf numFmtId="0" fontId="14" fillId="0" borderId="0" xfId="0" applyFont="1" applyFill="1" applyAlignment="1" applyProtection="1">
      <alignment horizontal="center" vertical="center"/>
      <protection locked="0"/>
    </xf>
    <xf numFmtId="0" fontId="14" fillId="0" borderId="0" xfId="0" applyFont="1" applyFill="1" applyAlignment="1" applyProtection="1">
      <alignment horizontal="center" vertical="center"/>
    </xf>
    <xf numFmtId="0" fontId="0" fillId="0" borderId="0" xfId="0" applyFill="1" applyBorder="1" applyProtection="1">
      <protection locked="0"/>
    </xf>
    <xf numFmtId="0" fontId="0" fillId="0" borderId="18" xfId="0" applyFill="1" applyBorder="1" applyProtection="1">
      <protection locked="0"/>
    </xf>
    <xf numFmtId="1" fontId="19" fillId="0" borderId="21" xfId="0" applyNumberFormat="1" applyFont="1" applyBorder="1" applyAlignment="1" applyProtection="1">
      <alignment horizontal="right" vertical="center" wrapText="1" indent="1"/>
    </xf>
    <xf numFmtId="0" fontId="14" fillId="0" borderId="0" xfId="0" applyFont="1" applyFill="1" applyBorder="1" applyAlignment="1" applyProtection="1">
      <alignment horizontal="center" vertical="center" wrapText="1"/>
    </xf>
    <xf numFmtId="0" fontId="0" fillId="0" borderId="0" xfId="0" applyAlignment="1" applyProtection="1">
      <alignment vertical="top"/>
    </xf>
    <xf numFmtId="0" fontId="25" fillId="0" borderId="0" xfId="0" applyFont="1" applyAlignment="1" applyProtection="1"/>
    <xf numFmtId="0" fontId="25" fillId="0" borderId="0" xfId="0" applyFont="1" applyAlignment="1">
      <alignment vertical="center"/>
    </xf>
    <xf numFmtId="0" fontId="14" fillId="0" borderId="0" xfId="0" applyFont="1" applyFill="1" applyBorder="1" applyAlignment="1">
      <alignment horizontal="left" vertical="center" wrapText="1"/>
    </xf>
    <xf numFmtId="0" fontId="0" fillId="0" borderId="20" xfId="0" applyBorder="1" applyAlignment="1">
      <alignment horizontal="left" vertical="top" wrapText="1"/>
    </xf>
    <xf numFmtId="0" fontId="0" fillId="0" borderId="22" xfId="0" applyBorder="1"/>
    <xf numFmtId="0" fontId="0" fillId="0" borderId="0" xfId="0" applyAlignment="1">
      <alignment horizontal="left" vertical="top" wrapText="1"/>
    </xf>
    <xf numFmtId="0" fontId="15" fillId="8" borderId="4" xfId="0" applyFont="1" applyFill="1" applyBorder="1" applyAlignment="1">
      <alignment vertical="center" wrapText="1"/>
    </xf>
    <xf numFmtId="0" fontId="15" fillId="9" borderId="10" xfId="0" applyFont="1" applyFill="1" applyBorder="1" applyAlignment="1">
      <alignment vertical="center" wrapText="1"/>
    </xf>
    <xf numFmtId="0" fontId="15" fillId="9" borderId="0" xfId="0" applyFont="1" applyFill="1" applyBorder="1" applyAlignment="1">
      <alignment vertical="center" wrapText="1"/>
    </xf>
    <xf numFmtId="0" fontId="17" fillId="7" borderId="0" xfId="3" applyFont="1" applyFill="1" applyBorder="1" applyAlignment="1">
      <alignment horizontal="left"/>
    </xf>
    <xf numFmtId="49" fontId="17" fillId="7" borderId="0" xfId="3" applyNumberFormat="1" applyFont="1" applyFill="1" applyBorder="1" applyAlignment="1">
      <alignment horizontal="left" vertical="center"/>
    </xf>
    <xf numFmtId="0" fontId="17" fillId="7" borderId="0" xfId="3" applyFont="1" applyFill="1" applyBorder="1" applyAlignment="1">
      <alignment horizontal="left" vertical="center"/>
    </xf>
    <xf numFmtId="0" fontId="17" fillId="7" borderId="0" xfId="3" applyFont="1" applyFill="1" applyBorder="1" applyAlignment="1" applyProtection="1">
      <alignment horizontal="left" vertical="center"/>
      <protection locked="0"/>
    </xf>
    <xf numFmtId="0" fontId="22" fillId="7" borderId="0" xfId="0" applyFont="1" applyFill="1" applyAlignment="1">
      <alignment horizontal="center" vertical="center"/>
    </xf>
    <xf numFmtId="0" fontId="0" fillId="7" borderId="0" xfId="0" applyFill="1" applyProtection="1">
      <protection locked="0"/>
    </xf>
    <xf numFmtId="49" fontId="4" fillId="0" borderId="30" xfId="0" applyNumberFormat="1" applyFont="1" applyFill="1" applyBorder="1" applyAlignment="1" applyProtection="1">
      <alignment horizontal="center" vertical="center" wrapText="1"/>
      <protection locked="0"/>
    </xf>
    <xf numFmtId="0" fontId="31" fillId="7" borderId="0" xfId="3" applyFont="1" applyFill="1" applyBorder="1" applyAlignment="1">
      <alignment horizontal="left" vertical="center"/>
    </xf>
    <xf numFmtId="0" fontId="22" fillId="8" borderId="18" xfId="0" applyFont="1" applyFill="1" applyBorder="1" applyAlignment="1">
      <alignment horizontal="left" vertical="center" wrapText="1"/>
    </xf>
    <xf numFmtId="0" fontId="22" fillId="8" borderId="18" xfId="0" applyFont="1" applyFill="1" applyBorder="1" applyAlignment="1">
      <alignment horizontal="center" vertical="center" wrapText="1"/>
    </xf>
    <xf numFmtId="0" fontId="22" fillId="8" borderId="18" xfId="0" applyFont="1" applyFill="1" applyBorder="1" applyAlignment="1">
      <alignment horizontal="left" vertical="center"/>
    </xf>
    <xf numFmtId="0" fontId="22" fillId="7" borderId="0" xfId="0" applyFont="1" applyFill="1" applyBorder="1" applyAlignment="1">
      <alignment horizontal="left" vertical="center" wrapText="1"/>
    </xf>
    <xf numFmtId="0" fontId="22" fillId="7" borderId="0" xfId="0" applyFont="1" applyFill="1" applyBorder="1" applyAlignment="1">
      <alignment horizontal="center" vertical="center" wrapText="1"/>
    </xf>
    <xf numFmtId="0" fontId="22" fillId="5" borderId="20" xfId="0" applyFont="1" applyFill="1" applyBorder="1" applyAlignment="1">
      <alignment vertical="center"/>
    </xf>
    <xf numFmtId="0" fontId="22" fillId="8" borderId="0" xfId="0" applyFont="1" applyFill="1" applyBorder="1" applyAlignment="1">
      <alignment horizontal="left" vertical="center"/>
    </xf>
    <xf numFmtId="0" fontId="22" fillId="8" borderId="0" xfId="0" applyFont="1" applyFill="1" applyBorder="1" applyAlignment="1">
      <alignment horizontal="left" vertical="center" wrapText="1"/>
    </xf>
    <xf numFmtId="0" fontId="22" fillId="8" borderId="0" xfId="0" applyFont="1" applyFill="1" applyBorder="1" applyAlignment="1">
      <alignment horizontal="center" vertical="center" wrapText="1"/>
    </xf>
    <xf numFmtId="0" fontId="0" fillId="0" borderId="0" xfId="0" applyAlignment="1">
      <alignment horizontal="left" vertical="top" wrapText="1"/>
    </xf>
    <xf numFmtId="0" fontId="16" fillId="0" borderId="0" xfId="0" applyFont="1" applyBorder="1" applyAlignment="1">
      <alignment horizontal="left" vertical="center" wrapText="1" indent="25"/>
    </xf>
    <xf numFmtId="0" fontId="14" fillId="0" borderId="0" xfId="0" applyFont="1" applyFill="1" applyBorder="1" applyAlignment="1" applyProtection="1">
      <alignment horizontal="center" vertical="center"/>
      <protection locked="0"/>
    </xf>
    <xf numFmtId="0" fontId="8" fillId="0" borderId="0" xfId="0" applyFont="1" applyAlignment="1">
      <alignment horizontal="center" vertical="center"/>
    </xf>
    <xf numFmtId="0" fontId="22" fillId="8" borderId="0" xfId="0" applyFont="1" applyFill="1" applyBorder="1" applyAlignment="1">
      <alignment horizontal="left" vertical="top" wrapText="1"/>
    </xf>
    <xf numFmtId="0" fontId="20" fillId="5" borderId="17" xfId="0" applyFont="1" applyFill="1" applyBorder="1" applyAlignment="1">
      <alignment vertical="center"/>
    </xf>
    <xf numFmtId="0" fontId="20" fillId="7" borderId="0" xfId="0" applyFont="1" applyFill="1" applyBorder="1" applyAlignment="1">
      <alignment horizontal="left" vertical="center"/>
    </xf>
    <xf numFmtId="0" fontId="13" fillId="0" borderId="0" xfId="3" applyFont="1" applyBorder="1" applyAlignment="1">
      <alignment vertical="center"/>
    </xf>
    <xf numFmtId="0" fontId="0" fillId="0" borderId="10" xfId="0" applyFont="1" applyBorder="1" applyAlignment="1">
      <alignment horizontal="center" vertical="center" wrapText="1"/>
    </xf>
    <xf numFmtId="0" fontId="0" fillId="0" borderId="0" xfId="0" applyFont="1" applyAlignment="1">
      <alignment horizontal="center" vertical="center" wrapText="1"/>
    </xf>
    <xf numFmtId="0" fontId="16" fillId="0" borderId="0" xfId="0" applyFont="1" applyBorder="1" applyAlignment="1">
      <alignment horizontal="left" vertical="center" wrapText="1" indent="14"/>
    </xf>
    <xf numFmtId="49" fontId="0" fillId="0" borderId="31" xfId="0" applyNumberFormat="1" applyBorder="1" applyAlignment="1">
      <alignment horizontal="left"/>
    </xf>
    <xf numFmtId="0" fontId="0" fillId="0" borderId="31" xfId="0" applyBorder="1"/>
    <xf numFmtId="0" fontId="0" fillId="0" borderId="32" xfId="0" applyBorder="1" applyAlignment="1">
      <alignment horizontal="left" vertical="top" wrapText="1"/>
    </xf>
    <xf numFmtId="0" fontId="0" fillId="0" borderId="31" xfId="0" applyBorder="1" applyAlignment="1">
      <alignment horizontal="center" vertical="center"/>
    </xf>
    <xf numFmtId="0" fontId="0" fillId="0" borderId="31" xfId="0" applyBorder="1" applyAlignment="1" applyProtection="1">
      <alignment horizontal="left" vertical="top" wrapText="1"/>
      <protection locked="0"/>
    </xf>
    <xf numFmtId="0" fontId="14" fillId="0" borderId="31" xfId="0" applyFont="1" applyFill="1" applyBorder="1" applyAlignment="1">
      <alignment horizontal="left" vertical="center" wrapText="1"/>
    </xf>
    <xf numFmtId="0" fontId="14" fillId="0" borderId="31" xfId="0" applyFont="1" applyFill="1" applyBorder="1" applyAlignment="1" applyProtection="1">
      <alignment horizontal="center" vertical="center"/>
    </xf>
    <xf numFmtId="0" fontId="14" fillId="0" borderId="31" xfId="0" applyFont="1" applyFill="1" applyBorder="1" applyAlignment="1" applyProtection="1">
      <alignment horizontal="center" vertical="center" wrapText="1"/>
    </xf>
    <xf numFmtId="0" fontId="0" fillId="0" borderId="31" xfId="0" applyFill="1" applyBorder="1"/>
    <xf numFmtId="49" fontId="0" fillId="0" borderId="33" xfId="0" applyNumberFormat="1" applyBorder="1" applyAlignment="1">
      <alignment horizontal="left"/>
    </xf>
    <xf numFmtId="0" fontId="0" fillId="0" borderId="33" xfId="0" applyBorder="1"/>
    <xf numFmtId="0" fontId="0" fillId="0" borderId="34" xfId="0" applyBorder="1" applyAlignment="1">
      <alignment horizontal="left" vertical="top" wrapText="1"/>
    </xf>
    <xf numFmtId="0" fontId="0" fillId="0" borderId="33" xfId="0" applyBorder="1" applyAlignment="1">
      <alignment horizontal="left" vertical="top" wrapText="1"/>
    </xf>
    <xf numFmtId="0" fontId="0" fillId="0" borderId="33" xfId="0" applyBorder="1" applyAlignment="1">
      <alignment horizontal="center" vertical="center"/>
    </xf>
    <xf numFmtId="0" fontId="0" fillId="0" borderId="33" xfId="0" applyBorder="1" applyAlignment="1" applyProtection="1">
      <alignment horizontal="left" vertical="top" wrapText="1"/>
      <protection locked="0"/>
    </xf>
    <xf numFmtId="0" fontId="14" fillId="0" borderId="33" xfId="0" applyFont="1" applyFill="1" applyBorder="1" applyAlignment="1">
      <alignment horizontal="left" vertical="center" wrapText="1"/>
    </xf>
    <xf numFmtId="0" fontId="14" fillId="0" borderId="33" xfId="0" applyFont="1" applyFill="1" applyBorder="1" applyAlignment="1" applyProtection="1">
      <alignment horizontal="center" vertical="center"/>
    </xf>
    <xf numFmtId="0" fontId="14" fillId="0" borderId="33" xfId="0" applyFont="1" applyFill="1" applyBorder="1" applyAlignment="1" applyProtection="1">
      <alignment horizontal="center" vertical="center" wrapText="1"/>
    </xf>
    <xf numFmtId="0" fontId="14" fillId="0" borderId="33" xfId="0" applyFont="1" applyFill="1" applyBorder="1" applyAlignment="1" applyProtection="1">
      <alignment horizontal="center" vertical="center" wrapText="1"/>
      <protection locked="0"/>
    </xf>
    <xf numFmtId="0" fontId="0" fillId="0" borderId="33" xfId="0" applyFill="1" applyBorder="1"/>
    <xf numFmtId="0" fontId="0" fillId="0" borderId="33" xfId="0" applyBorder="1" applyAlignment="1">
      <alignment horizontal="left" vertical="top" wrapText="1" indent="2"/>
    </xf>
    <xf numFmtId="0" fontId="0" fillId="0" borderId="31" xfId="0" applyFill="1" applyBorder="1" applyProtection="1">
      <protection locked="0"/>
    </xf>
    <xf numFmtId="0" fontId="0" fillId="0" borderId="33" xfId="0" applyFill="1" applyBorder="1" applyProtection="1">
      <protection locked="0"/>
    </xf>
    <xf numFmtId="0" fontId="17" fillId="7" borderId="0" xfId="3" applyFont="1" applyFill="1" applyBorder="1" applyAlignment="1" applyProtection="1">
      <alignment horizontal="left" vertical="center"/>
    </xf>
    <xf numFmtId="0" fontId="21" fillId="6" borderId="9" xfId="0" applyFont="1" applyFill="1" applyBorder="1" applyAlignment="1">
      <alignment vertical="center" wrapText="1"/>
    </xf>
    <xf numFmtId="0" fontId="0" fillId="0" borderId="12" xfId="0" applyBorder="1" applyAlignment="1">
      <alignment vertical="center" wrapText="1"/>
    </xf>
    <xf numFmtId="0" fontId="0" fillId="0" borderId="5" xfId="0" applyBorder="1" applyAlignment="1">
      <alignment vertical="center" wrapText="1"/>
    </xf>
    <xf numFmtId="0" fontId="0" fillId="0" borderId="9" xfId="0" applyBorder="1" applyAlignment="1">
      <alignment vertical="center" wrapText="1"/>
    </xf>
    <xf numFmtId="0" fontId="21" fillId="6" borderId="0" xfId="0" applyFont="1" applyFill="1" applyBorder="1" applyAlignment="1">
      <alignment vertical="center" wrapText="1"/>
    </xf>
    <xf numFmtId="0" fontId="0" fillId="0" borderId="0" xfId="0" applyFill="1" applyProtection="1">
      <protection locked="0"/>
    </xf>
    <xf numFmtId="0" fontId="0" fillId="0" borderId="33" xfId="0" applyBorder="1" applyAlignment="1">
      <alignment horizontal="left"/>
    </xf>
    <xf numFmtId="0" fontId="0" fillId="0" borderId="0" xfId="0" applyBorder="1" applyProtection="1"/>
    <xf numFmtId="0" fontId="17" fillId="7" borderId="0" xfId="3" applyFont="1" applyFill="1" applyBorder="1" applyAlignment="1" applyProtection="1">
      <alignment horizontal="left" vertical="center"/>
    </xf>
    <xf numFmtId="0" fontId="0" fillId="12" borderId="31" xfId="0" applyFill="1" applyBorder="1" applyAlignment="1">
      <alignment horizontal="left" vertical="top" wrapText="1"/>
    </xf>
    <xf numFmtId="0" fontId="0" fillId="13" borderId="31" xfId="0" applyFill="1" applyBorder="1" applyAlignment="1">
      <alignment horizontal="left"/>
    </xf>
    <xf numFmtId="0" fontId="37" fillId="12" borderId="31" xfId="0" applyFont="1" applyFill="1" applyBorder="1" applyAlignment="1">
      <alignment horizontal="center" vertical="center" wrapText="1"/>
    </xf>
    <xf numFmtId="0" fontId="0" fillId="13" borderId="33" xfId="0" applyFill="1" applyBorder="1" applyAlignment="1">
      <alignment horizontal="left"/>
    </xf>
    <xf numFmtId="0" fontId="29" fillId="0" borderId="33" xfId="0" applyFont="1" applyBorder="1" applyAlignment="1">
      <alignment horizontal="left" vertical="top" wrapText="1" indent="2"/>
    </xf>
    <xf numFmtId="0" fontId="37" fillId="12" borderId="33" xfId="0" applyFont="1" applyFill="1" applyBorder="1" applyAlignment="1">
      <alignment horizontal="center" vertical="center" wrapText="1"/>
    </xf>
    <xf numFmtId="0" fontId="0" fillId="12" borderId="33" xfId="0" applyFill="1" applyBorder="1" applyAlignment="1">
      <alignment horizontal="left" vertical="top" wrapText="1"/>
    </xf>
    <xf numFmtId="0" fontId="38" fillId="12" borderId="33" xfId="0" applyFont="1" applyFill="1" applyBorder="1" applyAlignment="1">
      <alignment horizontal="center" vertical="center" wrapText="1"/>
    </xf>
    <xf numFmtId="0" fontId="22" fillId="5" borderId="34" xfId="0" applyFont="1" applyFill="1" applyBorder="1" applyAlignment="1">
      <alignment vertical="center"/>
    </xf>
    <xf numFmtId="0" fontId="22" fillId="7" borderId="33" xfId="0" applyFont="1" applyFill="1" applyBorder="1" applyAlignment="1">
      <alignment horizontal="left" vertical="center"/>
    </xf>
    <xf numFmtId="0" fontId="3" fillId="0" borderId="35" xfId="0" applyFont="1" applyFill="1" applyBorder="1" applyAlignment="1" applyProtection="1">
      <alignment horizontal="center"/>
    </xf>
    <xf numFmtId="0" fontId="14" fillId="0" borderId="35" xfId="0" applyFont="1" applyFill="1" applyBorder="1" applyAlignment="1" applyProtection="1">
      <alignment wrapText="1"/>
      <protection locked="0"/>
    </xf>
    <xf numFmtId="0" fontId="0" fillId="0" borderId="35" xfId="0" applyBorder="1" applyAlignment="1" applyProtection="1">
      <alignment wrapText="1"/>
      <protection locked="0"/>
    </xf>
    <xf numFmtId="0" fontId="8" fillId="0" borderId="0" xfId="0" applyFont="1" applyAlignment="1">
      <alignment wrapText="1"/>
    </xf>
    <xf numFmtId="0" fontId="17" fillId="7" borderId="0" xfId="3" applyFont="1" applyFill="1" applyBorder="1" applyAlignment="1">
      <alignment horizontal="left" vertical="center"/>
    </xf>
    <xf numFmtId="0" fontId="0" fillId="0" borderId="18" xfId="0" applyNumberFormat="1" applyBorder="1" applyAlignment="1">
      <alignment horizontal="left"/>
    </xf>
    <xf numFmtId="0" fontId="29" fillId="0" borderId="18" xfId="0" applyFont="1" applyBorder="1" applyAlignment="1">
      <alignment horizontal="left" vertical="top" wrapText="1" indent="2"/>
    </xf>
    <xf numFmtId="0" fontId="0" fillId="0" borderId="36" xfId="0" applyNumberFormat="1" applyBorder="1" applyAlignment="1">
      <alignment horizontal="left"/>
    </xf>
    <xf numFmtId="0" fontId="14" fillId="0" borderId="36" xfId="0" applyFont="1" applyFill="1" applyBorder="1" applyAlignment="1" applyProtection="1">
      <alignment horizontal="center" vertical="center" wrapText="1"/>
      <protection locked="0"/>
    </xf>
    <xf numFmtId="0" fontId="0" fillId="0" borderId="37" xfId="0" applyBorder="1" applyAlignment="1">
      <alignment horizontal="left"/>
    </xf>
    <xf numFmtId="0" fontId="0" fillId="0" borderId="37" xfId="0" applyNumberFormat="1" applyBorder="1" applyAlignment="1">
      <alignment horizontal="left"/>
    </xf>
    <xf numFmtId="0" fontId="0" fillId="0" borderId="37" xfId="0" applyBorder="1"/>
    <xf numFmtId="0" fontId="22" fillId="5" borderId="38" xfId="0" applyFont="1" applyFill="1" applyBorder="1" applyAlignment="1">
      <alignment vertical="center"/>
    </xf>
    <xf numFmtId="0" fontId="22" fillId="10" borderId="37" xfId="0" applyFont="1" applyFill="1" applyBorder="1" applyAlignment="1">
      <alignment horizontal="left" vertical="center"/>
    </xf>
    <xf numFmtId="0" fontId="22" fillId="10" borderId="37" xfId="0" applyFont="1" applyFill="1" applyBorder="1" applyAlignment="1">
      <alignment horizontal="left" vertical="center" wrapText="1"/>
    </xf>
    <xf numFmtId="0" fontId="14" fillId="0" borderId="37" xfId="0" applyFont="1" applyFill="1" applyBorder="1" applyAlignment="1">
      <alignment horizontal="left" vertical="center" wrapText="1"/>
    </xf>
    <xf numFmtId="0" fontId="14" fillId="0" borderId="37" xfId="0" applyFont="1" applyFill="1" applyBorder="1" applyAlignment="1" applyProtection="1">
      <alignment horizontal="center" vertical="center" wrapText="1"/>
      <protection locked="0"/>
    </xf>
    <xf numFmtId="0" fontId="14" fillId="0" borderId="37" xfId="0" applyFont="1" applyFill="1" applyBorder="1" applyAlignment="1" applyProtection="1">
      <alignment horizontal="center" vertical="center"/>
      <protection locked="0"/>
    </xf>
    <xf numFmtId="0" fontId="0" fillId="0" borderId="37" xfId="0" applyFill="1" applyBorder="1"/>
    <xf numFmtId="0" fontId="0" fillId="13" borderId="18" xfId="0" applyFill="1" applyBorder="1" applyAlignment="1">
      <alignment horizontal="left" vertical="top" wrapText="1"/>
    </xf>
    <xf numFmtId="0" fontId="0" fillId="13" borderId="18" xfId="0" applyFill="1" applyBorder="1"/>
    <xf numFmtId="0" fontId="0" fillId="0" borderId="37" xfId="0" applyFill="1" applyBorder="1" applyProtection="1">
      <protection locked="0"/>
    </xf>
    <xf numFmtId="0" fontId="17" fillId="7" borderId="0" xfId="3" applyFont="1" applyFill="1" applyBorder="1" applyAlignment="1" applyProtection="1">
      <alignment horizontal="left" vertical="center"/>
    </xf>
    <xf numFmtId="0" fontId="0" fillId="12" borderId="33" xfId="0" applyFill="1" applyBorder="1" applyAlignment="1">
      <alignment horizontal="left" vertical="top" wrapText="1" indent="2"/>
    </xf>
    <xf numFmtId="0" fontId="0" fillId="0" borderId="0" xfId="0" applyAlignment="1" applyProtection="1">
      <alignment horizontal="left"/>
    </xf>
    <xf numFmtId="0" fontId="22" fillId="8" borderId="18" xfId="0" applyFont="1" applyFill="1" applyBorder="1" applyAlignment="1">
      <alignment horizontal="left" vertical="top" wrapText="1"/>
    </xf>
    <xf numFmtId="1" fontId="19" fillId="0" borderId="39" xfId="0" applyNumberFormat="1" applyFont="1" applyBorder="1" applyAlignment="1" applyProtection="1">
      <alignment horizontal="right" vertical="center" wrapText="1" indent="1"/>
    </xf>
    <xf numFmtId="0" fontId="15" fillId="9" borderId="29" xfId="0" applyFont="1" applyFill="1" applyBorder="1" applyAlignment="1">
      <alignment vertical="center" wrapText="1"/>
    </xf>
    <xf numFmtId="0" fontId="36" fillId="8" borderId="9" xfId="0" applyFont="1" applyFill="1" applyBorder="1" applyAlignment="1">
      <alignment vertical="center" wrapText="1"/>
    </xf>
    <xf numFmtId="0" fontId="36" fillId="8" borderId="2" xfId="0" applyFont="1" applyFill="1" applyBorder="1" applyAlignment="1">
      <alignment vertical="center" wrapText="1"/>
    </xf>
    <xf numFmtId="0" fontId="36" fillId="8" borderId="2" xfId="0" applyFont="1" applyFill="1" applyBorder="1" applyAlignment="1">
      <alignment horizontal="left" vertical="center" wrapText="1" indent="1"/>
    </xf>
    <xf numFmtId="0" fontId="0" fillId="0" borderId="10" xfId="0" applyBorder="1" applyAlignment="1">
      <alignment vertical="center" wrapText="1"/>
    </xf>
    <xf numFmtId="0" fontId="18" fillId="3" borderId="4" xfId="0" applyFont="1" applyFill="1" applyBorder="1" applyAlignment="1">
      <alignment horizontal="center" wrapText="1"/>
    </xf>
    <xf numFmtId="0" fontId="8" fillId="0" borderId="3" xfId="0" applyFont="1" applyBorder="1" applyAlignment="1">
      <alignment horizontal="center" vertical="center" wrapText="1"/>
    </xf>
    <xf numFmtId="165" fontId="9" fillId="0" borderId="0" xfId="0" applyNumberFormat="1" applyFont="1" applyBorder="1" applyAlignment="1">
      <alignment vertical="center" wrapText="1"/>
    </xf>
    <xf numFmtId="2" fontId="0" fillId="0" borderId="14" xfId="0" applyNumberFormat="1" applyBorder="1" applyAlignment="1">
      <alignment vertical="center"/>
    </xf>
    <xf numFmtId="2" fontId="0" fillId="0" borderId="4" xfId="0" applyNumberFormat="1" applyBorder="1" applyAlignment="1">
      <alignment vertical="center"/>
    </xf>
    <xf numFmtId="2" fontId="0" fillId="0" borderId="5" xfId="0" applyNumberFormat="1" applyBorder="1" applyAlignment="1">
      <alignment vertical="center"/>
    </xf>
    <xf numFmtId="0" fontId="8" fillId="0" borderId="0" xfId="0" applyFont="1" applyAlignment="1" applyProtection="1">
      <alignment vertical="center"/>
      <protection locked="0"/>
    </xf>
    <xf numFmtId="0" fontId="8" fillId="0" borderId="0" xfId="0" applyFont="1" applyAlignment="1" applyProtection="1">
      <alignment vertical="center"/>
    </xf>
    <xf numFmtId="0" fontId="0" fillId="0" borderId="0" xfId="0" applyAlignment="1">
      <alignment horizontal="left" vertical="top"/>
    </xf>
    <xf numFmtId="0" fontId="37" fillId="14" borderId="0" xfId="0" applyFont="1" applyFill="1" applyBorder="1" applyAlignment="1">
      <alignment horizontal="center" vertical="center" wrapText="1"/>
    </xf>
    <xf numFmtId="0" fontId="22" fillId="15" borderId="0" xfId="0" applyFont="1" applyFill="1" applyBorder="1" applyAlignment="1">
      <alignment horizontal="center" vertical="center" wrapText="1"/>
    </xf>
    <xf numFmtId="0" fontId="22" fillId="15" borderId="0" xfId="0" applyFont="1" applyFill="1" applyBorder="1" applyAlignment="1">
      <alignment horizontal="left" vertical="center" wrapText="1"/>
    </xf>
    <xf numFmtId="166" fontId="14" fillId="0" borderId="4" xfId="1" applyNumberFormat="1" applyFont="1" applyFill="1" applyBorder="1" applyAlignment="1" applyProtection="1">
      <alignment horizontal="left" vertical="center" indent="1"/>
      <protection locked="0"/>
    </xf>
    <xf numFmtId="0" fontId="22" fillId="15" borderId="37" xfId="0" applyFont="1" applyFill="1" applyBorder="1" applyAlignment="1">
      <alignment horizontal="left" vertical="center" wrapText="1"/>
    </xf>
    <xf numFmtId="0" fontId="22" fillId="15" borderId="37" xfId="0" applyFont="1" applyFill="1" applyBorder="1" applyAlignment="1">
      <alignment horizontal="center" vertical="center" wrapText="1"/>
    </xf>
    <xf numFmtId="0" fontId="22" fillId="8" borderId="39" xfId="0" applyFont="1" applyFill="1" applyBorder="1" applyAlignment="1">
      <alignment horizontal="left" vertical="center" wrapText="1"/>
    </xf>
    <xf numFmtId="0" fontId="22" fillId="8" borderId="21" xfId="0" applyFont="1" applyFill="1" applyBorder="1" applyAlignment="1">
      <alignment horizontal="left" vertical="center" wrapText="1"/>
    </xf>
    <xf numFmtId="0" fontId="22" fillId="8" borderId="39" xfId="0" applyFont="1" applyFill="1" applyBorder="1" applyAlignment="1">
      <alignment horizontal="center" vertical="center" wrapText="1"/>
    </xf>
    <xf numFmtId="0" fontId="22" fillId="8" borderId="21" xfId="0" applyFont="1" applyFill="1" applyBorder="1" applyAlignment="1">
      <alignment horizontal="center" vertical="center" wrapText="1"/>
    </xf>
    <xf numFmtId="165" fontId="19" fillId="0" borderId="21" xfId="0" applyNumberFormat="1" applyFont="1" applyBorder="1" applyAlignment="1" applyProtection="1">
      <alignment horizontal="right" vertical="center" wrapText="1" indent="1"/>
    </xf>
    <xf numFmtId="165" fontId="19" fillId="0" borderId="39" xfId="0" applyNumberFormat="1" applyFont="1" applyBorder="1" applyAlignment="1" applyProtection="1">
      <alignment horizontal="right" vertical="center" wrapText="1" indent="1"/>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xf>
    <xf numFmtId="0" fontId="8" fillId="0" borderId="0" xfId="0" applyFont="1" applyAlignment="1">
      <alignment horizontal="center"/>
    </xf>
    <xf numFmtId="0" fontId="36" fillId="8" borderId="2" xfId="0" applyFont="1" applyFill="1" applyBorder="1" applyAlignment="1">
      <alignment horizontal="left" vertical="center" wrapText="1" indent="1"/>
    </xf>
    <xf numFmtId="0" fontId="38" fillId="12" borderId="31" xfId="0" applyFont="1" applyFill="1" applyBorder="1" applyAlignment="1">
      <alignment horizontal="center" vertical="center" wrapText="1"/>
    </xf>
    <xf numFmtId="0" fontId="0" fillId="0" borderId="38" xfId="0" applyBorder="1" applyAlignment="1">
      <alignment horizontal="left" vertical="top" wrapText="1"/>
    </xf>
    <xf numFmtId="0" fontId="20" fillId="5" borderId="19" xfId="0" applyFont="1" applyFill="1" applyBorder="1" applyAlignment="1">
      <alignment vertical="center"/>
    </xf>
    <xf numFmtId="0" fontId="22" fillId="5" borderId="19" xfId="0" applyFont="1" applyFill="1" applyBorder="1" applyAlignment="1">
      <alignment vertical="center"/>
    </xf>
    <xf numFmtId="0" fontId="20" fillId="5" borderId="38" xfId="0" applyFont="1" applyFill="1" applyBorder="1" applyAlignment="1">
      <alignment vertical="center"/>
    </xf>
    <xf numFmtId="0" fontId="22" fillId="10" borderId="0" xfId="0" applyFont="1" applyFill="1" applyBorder="1" applyAlignment="1">
      <alignment horizontal="left" vertical="center"/>
    </xf>
    <xf numFmtId="0" fontId="0" fillId="0" borderId="37" xfId="0" applyBorder="1" applyAlignment="1">
      <alignment horizontal="left" vertical="top" wrapText="1"/>
    </xf>
    <xf numFmtId="0" fontId="20" fillId="7" borderId="18" xfId="0" applyFont="1" applyFill="1" applyBorder="1" applyAlignment="1">
      <alignment horizontal="left" vertical="center"/>
    </xf>
    <xf numFmtId="0" fontId="22" fillId="10" borderId="18" xfId="0" applyFont="1" applyFill="1" applyBorder="1" applyAlignment="1">
      <alignment horizontal="left" vertical="center"/>
    </xf>
    <xf numFmtId="0" fontId="20" fillId="7" borderId="37" xfId="0" applyFont="1" applyFill="1" applyBorder="1" applyAlignment="1">
      <alignment horizontal="left" vertical="center"/>
    </xf>
    <xf numFmtId="0" fontId="22" fillId="7" borderId="18" xfId="0" applyFont="1" applyFill="1" applyBorder="1" applyAlignment="1">
      <alignment horizontal="left" vertical="center" wrapText="1"/>
    </xf>
    <xf numFmtId="0" fontId="22" fillId="15" borderId="18" xfId="0" applyFont="1" applyFill="1" applyBorder="1" applyAlignment="1">
      <alignment horizontal="left" vertical="center" wrapText="1"/>
    </xf>
    <xf numFmtId="0" fontId="22" fillId="7" borderId="37" xfId="0" applyFont="1" applyFill="1" applyBorder="1" applyAlignment="1">
      <alignment horizontal="left" vertical="center" wrapText="1"/>
    </xf>
    <xf numFmtId="0" fontId="0" fillId="13" borderId="37" xfId="0" applyFill="1" applyBorder="1"/>
    <xf numFmtId="0" fontId="22" fillId="7" borderId="18" xfId="0" applyFont="1" applyFill="1" applyBorder="1" applyAlignment="1">
      <alignment horizontal="center" vertical="center" wrapText="1"/>
    </xf>
    <xf numFmtId="0" fontId="22" fillId="15" borderId="18" xfId="0" applyFont="1" applyFill="1" applyBorder="1" applyAlignment="1">
      <alignment horizontal="center" vertical="center" wrapText="1"/>
    </xf>
    <xf numFmtId="0" fontId="22" fillId="7" borderId="37" xfId="0" applyFont="1" applyFill="1" applyBorder="1" applyAlignment="1">
      <alignment horizontal="center" vertical="center" wrapText="1"/>
    </xf>
    <xf numFmtId="0" fontId="22" fillId="10" borderId="0" xfId="0" applyFont="1" applyFill="1" applyBorder="1" applyAlignment="1">
      <alignment horizontal="left" vertical="center" wrapText="1"/>
    </xf>
    <xf numFmtId="0" fontId="22" fillId="10" borderId="18" xfId="0" applyFont="1" applyFill="1" applyBorder="1" applyAlignment="1">
      <alignment horizontal="left" vertical="center" wrapText="1"/>
    </xf>
    <xf numFmtId="0" fontId="0" fillId="0" borderId="37" xfId="0" applyBorder="1" applyAlignment="1">
      <alignment horizontal="left" vertical="top" wrapText="1" indent="2"/>
    </xf>
    <xf numFmtId="0" fontId="37" fillId="14" borderId="33" xfId="0" applyFont="1" applyFill="1" applyBorder="1" applyAlignment="1">
      <alignment horizontal="center" vertical="center" wrapText="1"/>
    </xf>
    <xf numFmtId="0" fontId="22" fillId="15" borderId="33" xfId="0" applyFont="1" applyFill="1" applyBorder="1" applyAlignment="1">
      <alignment horizontal="left" vertical="center" wrapText="1"/>
    </xf>
    <xf numFmtId="0" fontId="22" fillId="15" borderId="33" xfId="0" applyFont="1" applyFill="1" applyBorder="1" applyAlignment="1">
      <alignment horizontal="center" vertical="center" wrapText="1"/>
    </xf>
    <xf numFmtId="0" fontId="3" fillId="0" borderId="0" xfId="0" applyFont="1" applyFill="1" applyBorder="1" applyAlignment="1" applyProtection="1">
      <alignment horizontal="center"/>
    </xf>
    <xf numFmtId="0" fontId="14" fillId="0" borderId="0" xfId="0" applyFont="1" applyFill="1" applyBorder="1" applyAlignment="1" applyProtection="1">
      <alignment wrapText="1"/>
      <protection locked="0"/>
    </xf>
    <xf numFmtId="0" fontId="0" fillId="0" borderId="0" xfId="0" applyBorder="1" applyAlignment="1" applyProtection="1">
      <alignment wrapText="1"/>
      <protection locked="0"/>
    </xf>
    <xf numFmtId="0" fontId="0" fillId="0" borderId="41" xfId="0" applyBorder="1" applyAlignment="1">
      <alignment horizontal="left"/>
    </xf>
    <xf numFmtId="49" fontId="0" fillId="0" borderId="41" xfId="0" applyNumberFormat="1" applyBorder="1" applyAlignment="1">
      <alignment horizontal="left"/>
    </xf>
    <xf numFmtId="0" fontId="0" fillId="0" borderId="41" xfId="0" applyBorder="1"/>
    <xf numFmtId="0" fontId="22" fillId="5" borderId="40" xfId="0" applyFont="1" applyFill="1" applyBorder="1" applyAlignment="1">
      <alignment vertical="center"/>
    </xf>
    <xf numFmtId="0" fontId="22" fillId="7" borderId="41" xfId="0" applyFont="1" applyFill="1" applyBorder="1" applyAlignment="1">
      <alignment horizontal="left" vertical="center"/>
    </xf>
    <xf numFmtId="0" fontId="14" fillId="0" borderId="41" xfId="0" applyFont="1" applyFill="1" applyBorder="1" applyAlignment="1" applyProtection="1">
      <alignment horizontal="center" vertical="center" wrapText="1"/>
    </xf>
    <xf numFmtId="0" fontId="0" fillId="0" borderId="41" xfId="0" applyFill="1" applyBorder="1" applyProtection="1">
      <protection locked="0"/>
    </xf>
    <xf numFmtId="0" fontId="0" fillId="0" borderId="41" xfId="0" applyFill="1" applyBorder="1"/>
    <xf numFmtId="0" fontId="22" fillId="8" borderId="33" xfId="0" applyFont="1" applyFill="1" applyBorder="1" applyAlignment="1">
      <alignment horizontal="left" vertical="center"/>
    </xf>
    <xf numFmtId="0" fontId="22" fillId="8" borderId="33" xfId="0" applyFont="1" applyFill="1" applyBorder="1" applyAlignment="1">
      <alignment horizontal="left" vertical="center" wrapText="1"/>
    </xf>
    <xf numFmtId="0" fontId="22" fillId="8" borderId="33" xfId="0" applyFont="1" applyFill="1" applyBorder="1" applyAlignment="1">
      <alignment horizontal="center" vertical="center" wrapText="1"/>
    </xf>
    <xf numFmtId="0" fontId="22" fillId="8" borderId="33" xfId="0" applyFont="1" applyFill="1" applyBorder="1" applyAlignment="1">
      <alignment horizontal="left" vertical="top" wrapText="1"/>
    </xf>
    <xf numFmtId="0" fontId="0" fillId="0" borderId="42" xfId="0" applyBorder="1"/>
    <xf numFmtId="165" fontId="9" fillId="0" borderId="1" xfId="0" applyNumberFormat="1" applyFont="1" applyBorder="1" applyAlignment="1">
      <alignment vertical="center" wrapText="1"/>
    </xf>
    <xf numFmtId="2" fontId="0" fillId="0" borderId="0" xfId="0" applyNumberFormat="1" applyProtection="1"/>
    <xf numFmtId="2" fontId="0" fillId="0" borderId="0" xfId="0" applyNumberFormat="1"/>
    <xf numFmtId="1" fontId="0" fillId="0" borderId="11" xfId="0" applyNumberFormat="1" applyBorder="1" applyAlignment="1">
      <alignment horizontal="center" vertical="center"/>
    </xf>
    <xf numFmtId="1" fontId="0" fillId="0" borderId="11" xfId="0" applyNumberFormat="1" applyBorder="1" applyAlignment="1" applyProtection="1">
      <alignment horizontal="center" vertical="center"/>
    </xf>
    <xf numFmtId="1" fontId="39" fillId="0" borderId="29" xfId="0" applyNumberFormat="1" applyFont="1" applyBorder="1" applyAlignment="1" applyProtection="1">
      <alignment horizontal="center" vertical="center"/>
      <protection locked="0"/>
    </xf>
    <xf numFmtId="1" fontId="0" fillId="0" borderId="13" xfId="0" applyNumberFormat="1" applyBorder="1" applyAlignment="1">
      <alignment horizontal="center" vertical="center"/>
    </xf>
    <xf numFmtId="1" fontId="0" fillId="0" borderId="13" xfId="0" applyNumberFormat="1" applyBorder="1" applyAlignment="1" applyProtection="1">
      <alignment horizontal="center" vertical="center"/>
    </xf>
    <xf numFmtId="1" fontId="39" fillId="0" borderId="3" xfId="0" applyNumberFormat="1" applyFont="1" applyBorder="1" applyAlignment="1" applyProtection="1">
      <alignment horizontal="center" vertical="center"/>
      <protection locked="0"/>
    </xf>
    <xf numFmtId="1" fontId="15" fillId="9" borderId="11" xfId="0" applyNumberFormat="1" applyFont="1" applyFill="1" applyBorder="1" applyAlignment="1" applyProtection="1">
      <alignment vertical="center" wrapText="1"/>
    </xf>
    <xf numFmtId="1" fontId="32" fillId="11" borderId="23" xfId="0" applyNumberFormat="1" applyFont="1" applyFill="1" applyBorder="1" applyAlignment="1">
      <alignment horizontal="center" vertical="center" wrapText="1"/>
    </xf>
    <xf numFmtId="1" fontId="0" fillId="0" borderId="23" xfId="0" applyNumberFormat="1" applyFont="1" applyBorder="1" applyAlignment="1" applyProtection="1">
      <alignment horizontal="center" vertical="center"/>
      <protection locked="0"/>
    </xf>
    <xf numFmtId="1" fontId="15" fillId="9" borderId="0" xfId="0" applyNumberFormat="1" applyFont="1" applyFill="1" applyBorder="1" applyAlignment="1">
      <alignment vertical="center" wrapText="1"/>
    </xf>
    <xf numFmtId="1" fontId="0" fillId="0" borderId="25" xfId="0" applyNumberFormat="1" applyFont="1" applyBorder="1" applyAlignment="1" applyProtection="1">
      <alignment horizontal="center" vertical="center"/>
      <protection locked="0"/>
    </xf>
    <xf numFmtId="1" fontId="32" fillId="11" borderId="24" xfId="0" applyNumberFormat="1" applyFont="1" applyFill="1" applyBorder="1" applyAlignment="1">
      <alignment horizontal="center" vertical="center" wrapText="1"/>
    </xf>
    <xf numFmtId="1" fontId="0" fillId="0" borderId="24" xfId="0" applyNumberFormat="1" applyFont="1" applyBorder="1" applyAlignment="1" applyProtection="1">
      <alignment horizontal="center" vertical="center"/>
      <protection locked="0"/>
    </xf>
    <xf numFmtId="1" fontId="0" fillId="0" borderId="26" xfId="0" applyNumberFormat="1" applyFont="1" applyBorder="1" applyAlignment="1" applyProtection="1">
      <alignment horizontal="center" vertical="center"/>
      <protection locked="0"/>
    </xf>
    <xf numFmtId="1" fontId="32" fillId="11" borderId="27" xfId="0" applyNumberFormat="1" applyFont="1" applyFill="1" applyBorder="1" applyAlignment="1">
      <alignment horizontal="center" vertical="center" wrapText="1"/>
    </xf>
    <xf numFmtId="1" fontId="0" fillId="0" borderId="27" xfId="0" applyNumberFormat="1" applyFont="1" applyBorder="1" applyAlignment="1" applyProtection="1">
      <alignment horizontal="center" vertical="center"/>
      <protection locked="0"/>
    </xf>
    <xf numFmtId="1" fontId="0" fillId="0" borderId="28" xfId="0" applyNumberFormat="1" applyFont="1" applyBorder="1" applyAlignment="1" applyProtection="1">
      <alignment horizontal="center" vertical="center"/>
      <protection locked="0"/>
    </xf>
    <xf numFmtId="2" fontId="15" fillId="9" borderId="11" xfId="0" applyNumberFormat="1" applyFont="1" applyFill="1" applyBorder="1" applyAlignment="1" applyProtection="1">
      <alignment vertical="center" wrapText="1"/>
    </xf>
    <xf numFmtId="0" fontId="8" fillId="16" borderId="43"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vertical="center" wrapText="1"/>
    </xf>
    <xf numFmtId="0" fontId="0" fillId="0" borderId="44" xfId="0" applyBorder="1" applyAlignment="1">
      <alignment vertical="center"/>
    </xf>
    <xf numFmtId="0" fontId="0" fillId="0" borderId="45" xfId="0" applyBorder="1" applyAlignment="1">
      <alignment vertical="center"/>
    </xf>
    <xf numFmtId="0" fontId="0" fillId="0" borderId="46" xfId="0" applyBorder="1" applyAlignment="1">
      <alignment vertical="center"/>
    </xf>
    <xf numFmtId="0" fontId="8" fillId="16" borderId="43" xfId="0" applyFont="1" applyFill="1" applyBorder="1" applyAlignment="1">
      <alignment vertical="center"/>
    </xf>
    <xf numFmtId="0" fontId="0" fillId="0" borderId="46" xfId="0" quotePrefix="1" applyBorder="1" applyAlignment="1">
      <alignment vertical="center"/>
    </xf>
    <xf numFmtId="0" fontId="0" fillId="0" borderId="49" xfId="0" applyBorder="1" applyAlignment="1">
      <alignment vertical="center"/>
    </xf>
    <xf numFmtId="0" fontId="0" fillId="0" borderId="50" xfId="0" applyBorder="1" applyAlignment="1">
      <alignment vertical="center"/>
    </xf>
    <xf numFmtId="0" fontId="0" fillId="0" borderId="51" xfId="0" applyBorder="1" applyAlignment="1">
      <alignment vertical="center"/>
    </xf>
    <xf numFmtId="0" fontId="0" fillId="0" borderId="52" xfId="0" applyBorder="1" applyAlignment="1">
      <alignment vertical="center"/>
    </xf>
    <xf numFmtId="0" fontId="0" fillId="0" borderId="53" xfId="0" applyBorder="1" applyAlignment="1">
      <alignment vertical="center"/>
    </xf>
    <xf numFmtId="0" fontId="0" fillId="0" borderId="54" xfId="0" applyBorder="1" applyAlignment="1">
      <alignment vertical="center"/>
    </xf>
    <xf numFmtId="0" fontId="0" fillId="0" borderId="49" xfId="0" applyBorder="1" applyAlignment="1">
      <alignment horizontal="center" vertical="center"/>
    </xf>
    <xf numFmtId="0" fontId="0" fillId="0" borderId="50" xfId="0" applyBorder="1" applyAlignment="1">
      <alignment horizontal="center" vertical="center"/>
    </xf>
    <xf numFmtId="0" fontId="0" fillId="0" borderId="51" xfId="0" applyBorder="1" applyAlignment="1">
      <alignment horizontal="center" vertical="center"/>
    </xf>
    <xf numFmtId="0" fontId="0" fillId="0" borderId="52" xfId="0" applyBorder="1" applyAlignment="1">
      <alignment horizontal="center" vertical="center"/>
    </xf>
    <xf numFmtId="0" fontId="0" fillId="0" borderId="53" xfId="0" applyBorder="1" applyAlignment="1">
      <alignment horizontal="center" vertical="center"/>
    </xf>
    <xf numFmtId="0" fontId="0" fillId="0" borderId="54" xfId="0" applyBorder="1" applyAlignment="1">
      <alignment horizontal="center" vertical="center"/>
    </xf>
    <xf numFmtId="0" fontId="0" fillId="0" borderId="44" xfId="0" applyBorder="1" applyAlignment="1">
      <alignment horizontal="center" vertical="center"/>
    </xf>
    <xf numFmtId="0" fontId="0" fillId="0" borderId="45" xfId="0" applyBorder="1" applyAlignment="1">
      <alignment horizontal="center" vertical="center"/>
    </xf>
    <xf numFmtId="0" fontId="0" fillId="0" borderId="46" xfId="0" applyBorder="1" applyAlignment="1">
      <alignment horizontal="center" vertical="center"/>
    </xf>
    <xf numFmtId="0" fontId="8" fillId="16" borderId="46" xfId="0" applyFont="1" applyFill="1" applyBorder="1" applyAlignment="1">
      <alignment horizontal="center" vertical="center"/>
    </xf>
    <xf numFmtId="0" fontId="0" fillId="0" borderId="0" xfId="0" applyBorder="1" applyAlignment="1">
      <alignment vertical="center"/>
    </xf>
    <xf numFmtId="0" fontId="0" fillId="0" borderId="35" xfId="0" applyBorder="1" applyAlignment="1">
      <alignment vertical="center"/>
    </xf>
    <xf numFmtId="0" fontId="0" fillId="0" borderId="0" xfId="0" applyBorder="1" applyAlignment="1">
      <alignment horizontal="center" vertical="center"/>
    </xf>
    <xf numFmtId="0" fontId="0" fillId="0" borderId="56" xfId="0" applyBorder="1" applyAlignment="1">
      <alignment horizontal="center" vertical="center"/>
    </xf>
    <xf numFmtId="0" fontId="0" fillId="0" borderId="35" xfId="0" applyBorder="1" applyAlignment="1">
      <alignment horizontal="center" vertical="center"/>
    </xf>
    <xf numFmtId="0" fontId="0" fillId="0" borderId="52" xfId="0" applyBorder="1" applyAlignment="1">
      <alignment vertical="center" wrapText="1"/>
    </xf>
    <xf numFmtId="0" fontId="0" fillId="0" borderId="0" xfId="0" applyNumberFormat="1" applyAlignment="1">
      <alignment vertical="center"/>
    </xf>
    <xf numFmtId="0" fontId="0" fillId="0" borderId="10" xfId="0" applyBorder="1" applyAlignment="1">
      <alignment vertical="center"/>
    </xf>
    <xf numFmtId="49" fontId="0" fillId="0" borderId="0" xfId="0" applyNumberFormat="1" applyAlignment="1">
      <alignment vertical="center"/>
    </xf>
    <xf numFmtId="0" fontId="26" fillId="0" borderId="57" xfId="5" applyBorder="1" applyAlignment="1">
      <alignment vertical="center"/>
    </xf>
    <xf numFmtId="0" fontId="26" fillId="0" borderId="58" xfId="5" applyBorder="1" applyAlignment="1">
      <alignment vertical="center"/>
    </xf>
    <xf numFmtId="0" fontId="26" fillId="0" borderId="59" xfId="5" applyBorder="1" applyAlignment="1">
      <alignment vertical="center" wrapText="1"/>
    </xf>
    <xf numFmtId="0" fontId="26" fillId="0" borderId="15" xfId="5" applyNumberFormat="1" applyBorder="1" applyAlignment="1">
      <alignment vertical="center"/>
    </xf>
    <xf numFmtId="0" fontId="28" fillId="0" borderId="16" xfId="5" applyFont="1" applyBorder="1" applyAlignment="1">
      <alignment vertical="center"/>
    </xf>
    <xf numFmtId="0" fontId="28" fillId="0" borderId="15" xfId="5" applyFont="1" applyBorder="1" applyAlignment="1">
      <alignment vertical="center"/>
    </xf>
    <xf numFmtId="0" fontId="27" fillId="0" borderId="16" xfId="5" applyFont="1" applyBorder="1" applyAlignment="1">
      <alignment vertical="center"/>
    </xf>
    <xf numFmtId="0" fontId="27" fillId="0" borderId="10" xfId="5" applyFont="1" applyBorder="1" applyAlignment="1">
      <alignment vertical="center"/>
    </xf>
    <xf numFmtId="0" fontId="26" fillId="0" borderId="16" xfId="5" applyBorder="1" applyAlignment="1">
      <alignment vertical="center"/>
    </xf>
    <xf numFmtId="0" fontId="26" fillId="0" borderId="0" xfId="5" applyFill="1" applyBorder="1" applyAlignment="1">
      <alignment vertical="center"/>
    </xf>
    <xf numFmtId="49" fontId="0" fillId="0" borderId="0" xfId="0" applyNumberFormat="1" applyBorder="1" applyAlignment="1">
      <alignment vertical="center"/>
    </xf>
    <xf numFmtId="0" fontId="0" fillId="0" borderId="0" xfId="0" applyBorder="1" applyAlignment="1">
      <alignment horizontal="right" vertical="center"/>
    </xf>
    <xf numFmtId="0" fontId="0" fillId="0" borderId="0" xfId="0" applyNumberFormat="1" applyBorder="1" applyAlignment="1">
      <alignment vertical="center"/>
    </xf>
    <xf numFmtId="49" fontId="0" fillId="0" borderId="35" xfId="0" applyNumberFormat="1" applyBorder="1" applyAlignment="1">
      <alignment vertical="center"/>
    </xf>
    <xf numFmtId="0" fontId="0" fillId="0" borderId="54" xfId="0" applyBorder="1" applyAlignment="1">
      <alignment vertical="center" wrapText="1"/>
    </xf>
    <xf numFmtId="0" fontId="41" fillId="0" borderId="0" xfId="0" applyFont="1" applyBorder="1" applyAlignment="1">
      <alignment horizontal="left" vertical="center" wrapText="1" indent="14"/>
    </xf>
    <xf numFmtId="0" fontId="0" fillId="0" borderId="47" xfId="0" applyBorder="1" applyAlignment="1">
      <alignment vertical="center"/>
    </xf>
    <xf numFmtId="0" fontId="0" fillId="0" borderId="55" xfId="0" applyBorder="1" applyAlignment="1">
      <alignment vertical="center"/>
    </xf>
    <xf numFmtId="0" fontId="0" fillId="0" borderId="48" xfId="0" applyBorder="1" applyAlignment="1">
      <alignment vertical="center"/>
    </xf>
    <xf numFmtId="0" fontId="0" fillId="0" borderId="0" xfId="0" applyAlignment="1">
      <alignment horizontal="left" vertical="center"/>
    </xf>
    <xf numFmtId="0" fontId="42" fillId="18" borderId="43" xfId="0" applyFont="1" applyFill="1" applyBorder="1" applyAlignment="1">
      <alignment vertical="center"/>
    </xf>
    <xf numFmtId="0" fontId="43" fillId="17" borderId="16" xfId="5" applyFont="1" applyFill="1" applyBorder="1" applyAlignment="1">
      <alignment vertical="center"/>
    </xf>
    <xf numFmtId="0" fontId="0" fillId="16" borderId="0" xfId="0" applyFill="1" applyAlignment="1">
      <alignment vertical="center"/>
    </xf>
    <xf numFmtId="0" fontId="0" fillId="0" borderId="44" xfId="0" applyFill="1" applyBorder="1" applyAlignment="1">
      <alignment horizontal="center" vertical="center"/>
    </xf>
    <xf numFmtId="0" fontId="0" fillId="0" borderId="45" xfId="0" applyFill="1" applyBorder="1" applyAlignment="1">
      <alignment horizontal="center" vertical="center"/>
    </xf>
    <xf numFmtId="0" fontId="0" fillId="0" borderId="46" xfId="0" applyFill="1" applyBorder="1" applyAlignment="1">
      <alignment horizontal="center" vertical="center"/>
    </xf>
    <xf numFmtId="0" fontId="0" fillId="0" borderId="0" xfId="0" applyAlignment="1">
      <alignment horizontal="left" vertical="top" wrapText="1"/>
    </xf>
    <xf numFmtId="0" fontId="13" fillId="0" borderId="0" xfId="3" applyFont="1" applyBorder="1" applyAlignment="1">
      <alignment vertical="center" wrapText="1"/>
    </xf>
    <xf numFmtId="0" fontId="0" fillId="0" borderId="0" xfId="0" applyAlignment="1">
      <alignment vertical="top" wrapText="1"/>
    </xf>
    <xf numFmtId="0" fontId="13" fillId="0" borderId="1" xfId="1" applyFont="1" applyFill="1" applyBorder="1" applyAlignment="1" applyProtection="1">
      <alignment horizontal="left" vertical="center" wrapText="1" indent="11"/>
    </xf>
    <xf numFmtId="0" fontId="14" fillId="0" borderId="5" xfId="1" applyFont="1" applyFill="1" applyBorder="1" applyAlignment="1" applyProtection="1">
      <alignment horizontal="left" vertical="center" indent="1"/>
      <protection locked="0"/>
    </xf>
    <xf numFmtId="0" fontId="40" fillId="0" borderId="6" xfId="0" applyFont="1" applyBorder="1" applyAlignment="1" applyProtection="1">
      <alignment horizontal="left" indent="1"/>
      <protection locked="0"/>
    </xf>
    <xf numFmtId="0" fontId="18" fillId="3" borderId="5" xfId="0" applyFont="1" applyFill="1" applyBorder="1" applyAlignment="1">
      <alignment horizontal="center"/>
    </xf>
    <xf numFmtId="0" fontId="18" fillId="3" borderId="6" xfId="0" applyFont="1" applyFill="1" applyBorder="1" applyAlignment="1">
      <alignment horizontal="center"/>
    </xf>
    <xf numFmtId="0" fontId="33" fillId="0" borderId="0" xfId="0" applyFont="1" applyBorder="1" applyAlignment="1">
      <alignment horizontal="left" wrapText="1" indent="2"/>
    </xf>
    <xf numFmtId="0" fontId="35" fillId="0" borderId="0" xfId="0" applyFont="1" applyBorder="1" applyAlignment="1">
      <alignment horizontal="left" wrapText="1" indent="2"/>
    </xf>
    <xf numFmtId="0" fontId="0" fillId="0" borderId="0" xfId="0" applyFont="1" applyAlignment="1">
      <alignment horizontal="center" vertical="center" wrapText="1"/>
    </xf>
    <xf numFmtId="0" fontId="17" fillId="7" borderId="0" xfId="3" applyFont="1" applyFill="1" applyBorder="1" applyAlignment="1">
      <alignment horizontal="left" vertical="center"/>
    </xf>
    <xf numFmtId="0" fontId="8" fillId="0" borderId="0" xfId="0" applyFont="1" applyAlignment="1">
      <alignment horizontal="center"/>
    </xf>
    <xf numFmtId="0" fontId="36" fillId="8" borderId="2" xfId="0" applyFont="1" applyFill="1" applyBorder="1" applyAlignment="1">
      <alignment horizontal="left" vertical="center" wrapText="1" indent="1"/>
    </xf>
    <xf numFmtId="0" fontId="16" fillId="0" borderId="1" xfId="0" applyFont="1" applyBorder="1" applyAlignment="1">
      <alignment horizontal="left" vertical="center" wrapText="1" indent="14"/>
    </xf>
    <xf numFmtId="0" fontId="17" fillId="7" borderId="0" xfId="3" applyFont="1" applyFill="1" applyBorder="1" applyAlignment="1" applyProtection="1">
      <alignment horizontal="left" vertical="center" wrapText="1"/>
    </xf>
    <xf numFmtId="0" fontId="24" fillId="0" borderId="0" xfId="0" applyFont="1" applyBorder="1" applyAlignment="1" applyProtection="1">
      <alignment horizontal="center"/>
    </xf>
    <xf numFmtId="0" fontId="17" fillId="8" borderId="0" xfId="3" applyFont="1" applyFill="1" applyBorder="1" applyAlignment="1" applyProtection="1">
      <alignment horizontal="left" vertical="center"/>
    </xf>
    <xf numFmtId="0" fontId="20" fillId="8" borderId="0" xfId="3" applyFont="1" applyFill="1" applyBorder="1" applyAlignment="1" applyProtection="1">
      <alignment horizontal="left" vertical="center"/>
    </xf>
    <xf numFmtId="0" fontId="8" fillId="16" borderId="47" xfId="0" applyFont="1" applyFill="1" applyBorder="1" applyAlignment="1">
      <alignment horizontal="center" vertical="center"/>
    </xf>
    <xf numFmtId="0" fontId="8" fillId="16" borderId="48" xfId="0" applyFont="1" applyFill="1" applyBorder="1" applyAlignment="1">
      <alignment horizontal="center" vertical="center"/>
    </xf>
    <xf numFmtId="0" fontId="8" fillId="16" borderId="55" xfId="0" applyFont="1" applyFill="1" applyBorder="1" applyAlignment="1">
      <alignment horizontal="center" vertical="center"/>
    </xf>
    <xf numFmtId="0" fontId="8" fillId="16" borderId="49" xfId="0" applyFont="1" applyFill="1" applyBorder="1" applyAlignment="1">
      <alignment horizontal="center" vertical="center"/>
    </xf>
    <xf numFmtId="0" fontId="8" fillId="16" borderId="56" xfId="0" applyFont="1" applyFill="1" applyBorder="1" applyAlignment="1">
      <alignment horizontal="center" vertical="center"/>
    </xf>
    <xf numFmtId="0" fontId="8" fillId="16" borderId="50" xfId="0" applyFont="1" applyFill="1" applyBorder="1" applyAlignment="1">
      <alignment horizontal="center" vertical="center"/>
    </xf>
  </cellXfs>
  <cellStyles count="6">
    <cellStyle name="Heading 1" xfId="3" builtinId="16"/>
    <cellStyle name="Heading 2" xfId="4" builtinId="17"/>
    <cellStyle name="Heading 3" xfId="5" builtinId="18"/>
    <cellStyle name="Normal" xfId="0" builtinId="0"/>
    <cellStyle name="Normal 2" xfId="1" xr:uid="{00000000-0005-0000-0000-000004000000}"/>
    <cellStyle name="Normal 3" xfId="2" xr:uid="{00000000-0005-0000-0000-000005000000}"/>
  </cellStyles>
  <dxfs count="268">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B30F10"/>
        </patternFill>
      </fill>
    </dxf>
    <dxf>
      <font>
        <b val="0"/>
        <i/>
        <strike val="0"/>
        <u val="none"/>
      </font>
      <border>
        <left/>
        <right/>
        <top style="thin">
          <color theme="0" tint="-0.34998626667073579"/>
        </top>
        <bottom style="thin">
          <color theme="0" tint="-0.34998626667073579"/>
        </bottom>
        <vertical/>
        <horizontal/>
      </border>
    </dxf>
    <dxf>
      <fill>
        <patternFill>
          <bgColor rgb="FFB30F10"/>
        </patternFill>
      </fill>
    </dxf>
    <dxf>
      <font>
        <b val="0"/>
        <i/>
        <strike val="0"/>
        <u val="none"/>
      </font>
      <border>
        <left/>
        <right/>
        <top style="thin">
          <color theme="0" tint="-0.34998626667073579"/>
        </top>
        <bottom style="thin">
          <color theme="0" tint="-0.34998626667073579"/>
        </bottom>
        <vertical/>
        <horizontal/>
      </border>
    </dxf>
    <dxf>
      <fill>
        <patternFill>
          <bgColor rgb="FFB30F10"/>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B30F10"/>
        </patternFill>
      </fill>
    </dxf>
    <dxf>
      <font>
        <b val="0"/>
        <i/>
        <strike val="0"/>
        <u val="none"/>
      </font>
      <border>
        <left/>
        <right/>
        <top style="thin">
          <color theme="0" tint="-0.34998626667073579"/>
        </top>
        <bottom style="thin">
          <color theme="0" tint="-0.34998626667073579"/>
        </bottom>
        <vertical/>
        <horizontal/>
      </border>
    </dxf>
    <dxf>
      <fill>
        <patternFill>
          <bgColor rgb="FFB30F10"/>
        </patternFill>
      </fill>
    </dxf>
    <dxf>
      <font>
        <b val="0"/>
        <i/>
        <strike val="0"/>
        <u val="none"/>
      </font>
      <border>
        <left/>
        <right/>
        <top style="thin">
          <color theme="0" tint="-0.34998626667073579"/>
        </top>
        <bottom style="thin">
          <color theme="0" tint="-0.34998626667073579"/>
        </bottom>
        <vertical/>
        <horizontal/>
      </border>
    </dxf>
    <dxf>
      <fill>
        <patternFill>
          <bgColor rgb="FFB30F10"/>
        </patternFill>
      </fill>
    </dxf>
    <dxf>
      <font>
        <b val="0"/>
        <i/>
        <strike val="0"/>
        <u val="none"/>
      </font>
      <border>
        <left/>
        <right/>
        <top style="thin">
          <color theme="0" tint="-0.34998626667073579"/>
        </top>
        <bottom style="thin">
          <color theme="0" tint="-0.34998626667073579"/>
        </bottom>
        <vertical/>
        <horizontal/>
      </border>
    </dxf>
    <dxf>
      <fill>
        <patternFill>
          <bgColor rgb="FFB30F10"/>
        </patternFill>
      </fill>
    </dxf>
    <dxf>
      <font>
        <b val="0"/>
        <i/>
        <strike val="0"/>
        <u val="none"/>
      </font>
      <border>
        <left/>
        <right/>
        <top style="thin">
          <color theme="0" tint="-0.34998626667073579"/>
        </top>
        <bottom style="thin">
          <color theme="0" tint="-0.34998626667073579"/>
        </bottom>
        <vertical/>
        <horizontal/>
      </border>
    </dxf>
    <dxf>
      <fill>
        <patternFill>
          <bgColor rgb="FFB30F10"/>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B30F10"/>
        </patternFill>
      </fill>
    </dxf>
    <dxf>
      <font>
        <b val="0"/>
        <i/>
        <strike val="0"/>
        <u val="none"/>
      </font>
      <border>
        <left/>
        <right/>
        <top style="thin">
          <color theme="0" tint="-0.34998626667073579"/>
        </top>
        <bottom style="thin">
          <color theme="0" tint="-0.34998626667073579"/>
        </bottom>
        <vertical/>
        <horizontal/>
      </border>
    </dxf>
    <dxf>
      <fill>
        <patternFill>
          <bgColor rgb="FFB30F10"/>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B30F10"/>
        </patternFill>
      </fill>
    </dxf>
    <dxf>
      <font>
        <b val="0"/>
        <i/>
        <strike val="0"/>
        <u val="none"/>
      </font>
      <border>
        <left/>
        <right/>
        <top style="thin">
          <color theme="0" tint="-0.34998626667073579"/>
        </top>
        <bottom style="thin">
          <color theme="0" tint="-0.34998626667073579"/>
        </bottom>
        <vertical/>
        <horizontal/>
      </border>
    </dxf>
    <dxf>
      <fill>
        <patternFill>
          <bgColor rgb="FFB30F10"/>
        </patternFill>
      </fill>
    </dxf>
    <dxf>
      <font>
        <b val="0"/>
        <i/>
        <strike val="0"/>
        <u val="none"/>
      </font>
      <border>
        <left/>
        <right/>
        <top style="thin">
          <color theme="0" tint="-0.34998626667073579"/>
        </top>
        <bottom style="thin">
          <color theme="0" tint="-0.34998626667073579"/>
        </bottom>
        <vertical/>
        <horizontal/>
      </border>
    </dxf>
    <dxf>
      <fill>
        <patternFill>
          <bgColor rgb="FFB30F10"/>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B30F10"/>
        </patternFill>
      </fill>
    </dxf>
    <dxf>
      <font>
        <b val="0"/>
        <i/>
        <strike val="0"/>
        <u val="none"/>
      </font>
      <border>
        <left/>
        <right/>
        <top style="thin">
          <color theme="0" tint="-0.34998626667073579"/>
        </top>
        <bottom style="thin">
          <color theme="0" tint="-0.34998626667073579"/>
        </bottom>
        <vertical/>
        <horizontal/>
      </border>
    </dxf>
    <dxf>
      <fill>
        <patternFill>
          <bgColor rgb="FFB30F10"/>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B30F10"/>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s>
  <tableStyles count="0" defaultTableStyle="TableStyleMedium2" defaultPivotStyle="PivotStyleLight16"/>
  <colors>
    <mruColors>
      <color rgb="FF638EC6"/>
      <color rgb="FFF8A6A6"/>
      <color rgb="FFF58383"/>
      <color rgb="FFE87727"/>
      <color rgb="FF00B050"/>
      <color rgb="FF3156BD"/>
      <color rgb="FF14989C"/>
      <color rgb="FF9AB0BB"/>
      <color rgb="FFB30F10"/>
      <color rgb="FF9CAF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activeX1.xml><?xml version="1.0" encoding="utf-8"?>
<ax:ocx xmlns:ax="http://schemas.microsoft.com/office/2006/activeX" xmlns:r="http://schemas.openxmlformats.org/officeDocument/2006/relationships" ax:classid="{8BD21D50-EC42-11CE-9E0D-00AA006002F3}" ax:persistence="persistStreamInit" r:id="rId1"/>
</file>

<file path=xl/activeX/activeX2.xml><?xml version="1.0" encoding="utf-8"?>
<ax:ocx xmlns:ax="http://schemas.microsoft.com/office/2006/activeX" xmlns:r="http://schemas.openxmlformats.org/officeDocument/2006/relationships" ax:classid="{8BD21D50-EC42-11CE-9E0D-00AA006002F3}" ax:persistence="persistStreamInit" r:id="rId1"/>
</file>

<file path=xl/activeX/activeX3.xml><?xml version="1.0" encoding="utf-8"?>
<ax:ocx xmlns:ax="http://schemas.microsoft.com/office/2006/activeX" xmlns:r="http://schemas.openxmlformats.org/officeDocument/2006/relationships" ax:classid="{8BD21D50-EC42-11CE-9E0D-00AA006002F3}" ax:persistence="persistStreamInit" r:id="rId1"/>
</file>

<file path=xl/activeX/activeX4.xml><?xml version="1.0" encoding="utf-8"?>
<ax:ocx xmlns:ax="http://schemas.microsoft.com/office/2006/activeX" xmlns:r="http://schemas.openxmlformats.org/officeDocument/2006/relationships" ax:classid="{8BD21D50-EC42-11CE-9E0D-00AA006002F3}" ax:persistence="persistStreamInit" r:id="rId1"/>
</file>

<file path=xl/activeX/activeX5.xml><?xml version="1.0" encoding="utf-8"?>
<ax:ocx xmlns:ax="http://schemas.microsoft.com/office/2006/activeX" xmlns:r="http://schemas.openxmlformats.org/officeDocument/2006/relationships" ax:classid="{8BD21D50-EC42-11CE-9E0D-00AA006002F3}" ax:persistence="persistStreamInit" r:id="rId1"/>
</file>

<file path=xl/activeX/activeX6.xml><?xml version="1.0" encoding="utf-8"?>
<ax:ocx xmlns:ax="http://schemas.microsoft.com/office/2006/activeX" xmlns:r="http://schemas.openxmlformats.org/officeDocument/2006/relationships" ax:classid="{8BD21D50-EC42-11CE-9E0D-00AA006002F3}" ax:persistence="persistStreamInit" r:id="rId1"/>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636846713772962"/>
          <c:y val="6.4422160007444024E-2"/>
          <c:w val="0.55997877307332677"/>
          <c:h val="0.63071355164240606"/>
        </c:manualLayout>
      </c:layout>
      <c:radarChart>
        <c:radarStyle val="marker"/>
        <c:varyColors val="0"/>
        <c:ser>
          <c:idx val="3"/>
          <c:order val="0"/>
          <c:spPr>
            <a:ln w="38100">
              <a:solidFill>
                <a:srgbClr val="00B050"/>
              </a:solidFill>
              <a:headEnd type="none" w="med" len="med"/>
              <a:tailEnd type="none" w="med" len="med"/>
            </a:ln>
          </c:spPr>
          <c:marker>
            <c:symbol val="circle"/>
            <c:size val="7"/>
            <c:spPr>
              <a:solidFill>
                <a:srgbClr val="00B050"/>
              </a:solidFill>
              <a:ln>
                <a:noFill/>
              </a:ln>
            </c:spPr>
          </c:marker>
          <c:cat>
            <c:strRef>
              <c:f>'Aggregated Results'!$AB$4:$AB$25</c:f>
              <c:strCache>
                <c:ptCount val="22"/>
                <c:pt idx="0">
                  <c:v>A.1 - Maintain a technical security assurance framework</c:v>
                </c:pt>
                <c:pt idx="1">
                  <c:v>A.2 - Establish a penetration testing governance structure</c:v>
                </c:pt>
                <c:pt idx="2">
                  <c:v>A.3 - Evaluate drivers for conducting penetration tests</c:v>
                </c:pt>
                <c:pt idx="3">
                  <c:v>A.4 - Identify target environments</c:v>
                </c:pt>
                <c:pt idx="4">
                  <c:v>A.5 - Define the purpose of the penetration tests</c:v>
                </c:pt>
                <c:pt idx="5">
                  <c:v>A.6 - Produce requirements specifications</c:v>
                </c:pt>
                <c:pt idx="6">
                  <c:v>A.7 - Select suitable suppliers</c:v>
                </c:pt>
                <c:pt idx="7">
                  <c:v>B.1 - Agree testing style and type</c:v>
                </c:pt>
                <c:pt idx="8">
                  <c:v>B.2 - Identify testing constraints</c:v>
                </c:pt>
                <c:pt idx="9">
                  <c:v>B.3 - Produce scope statements</c:v>
                </c:pt>
                <c:pt idx="10">
                  <c:v>B.4 - Establish a management assurance framework</c:v>
                </c:pt>
                <c:pt idx="11">
                  <c:v>B.5 - Implement management control processes</c:v>
                </c:pt>
                <c:pt idx="12">
                  <c:v>B.6 - Use an effective testing methodology</c:v>
                </c:pt>
                <c:pt idx="13">
                  <c:v>B.7 - Conduct sufficient research and planning</c:v>
                </c:pt>
                <c:pt idx="14">
                  <c:v>B.8 - Identify and exploit vulnerabilities</c:v>
                </c:pt>
                <c:pt idx="15">
                  <c:v>B.9 - Report key findings</c:v>
                </c:pt>
                <c:pt idx="16">
                  <c:v>C.1 - Remediate weaknesses</c:v>
                </c:pt>
                <c:pt idx="17">
                  <c:v>C.2 - Address root causes of weaknesses</c:v>
                </c:pt>
                <c:pt idx="18">
                  <c:v>C.3 - Initiate improvement programme</c:v>
                </c:pt>
                <c:pt idx="19">
                  <c:v>C.4 - Evaluate penetration testing effectiveness</c:v>
                </c:pt>
                <c:pt idx="20">
                  <c:v>C.5 - Build on lessons learned</c:v>
                </c:pt>
                <c:pt idx="21">
                  <c:v>C.6 - Create and monitor action plans</c:v>
                </c:pt>
              </c:strCache>
            </c:strRef>
          </c:cat>
          <c:val>
            <c:numRef>
              <c:f>'Aggregated Results'!$AH$4:$AH$25</c:f>
              <c:numCache>
                <c:formatCode>General</c:formatCode>
                <c:ptCount val="22"/>
                <c:pt idx="0">
                  <c:v>4</c:v>
                </c:pt>
                <c:pt idx="1">
                  <c:v>4</c:v>
                </c:pt>
                <c:pt idx="2">
                  <c:v>4</c:v>
                </c:pt>
                <c:pt idx="3">
                  <c:v>4</c:v>
                </c:pt>
                <c:pt idx="4">
                  <c:v>4</c:v>
                </c:pt>
                <c:pt idx="5">
                  <c:v>4</c:v>
                </c:pt>
                <c:pt idx="6">
                  <c:v>4</c:v>
                </c:pt>
              </c:numCache>
            </c:numRef>
          </c:val>
          <c:extLst xmlns:c15="http://schemas.microsoft.com/office/drawing/2012/chart">
            <c:ext xmlns:c16="http://schemas.microsoft.com/office/drawing/2014/chart" uri="{C3380CC4-5D6E-409C-BE32-E72D297353CC}">
              <c16:uniqueId val="{00000000-DA53-41C3-8B9F-47B6595AB4E3}"/>
            </c:ext>
          </c:extLst>
        </c:ser>
        <c:ser>
          <c:idx val="4"/>
          <c:order val="1"/>
          <c:spPr>
            <a:ln w="38100">
              <a:solidFill>
                <a:srgbClr val="00B050"/>
              </a:solidFill>
              <a:headEnd type="none"/>
              <a:tailEnd type="none"/>
            </a:ln>
          </c:spPr>
          <c:marker>
            <c:symbol val="circle"/>
            <c:size val="7"/>
            <c:spPr>
              <a:solidFill>
                <a:srgbClr val="00B050"/>
              </a:solidFill>
              <a:ln>
                <a:noFill/>
              </a:ln>
            </c:spPr>
          </c:marker>
          <c:cat>
            <c:strRef>
              <c:f>'Aggregated Results'!$AB$4:$AB$25</c:f>
              <c:strCache>
                <c:ptCount val="22"/>
                <c:pt idx="0">
                  <c:v>A.1 - Maintain a technical security assurance framework</c:v>
                </c:pt>
                <c:pt idx="1">
                  <c:v>A.2 - Establish a penetration testing governance structure</c:v>
                </c:pt>
                <c:pt idx="2">
                  <c:v>A.3 - Evaluate drivers for conducting penetration tests</c:v>
                </c:pt>
                <c:pt idx="3">
                  <c:v>A.4 - Identify target environments</c:v>
                </c:pt>
                <c:pt idx="4">
                  <c:v>A.5 - Define the purpose of the penetration tests</c:v>
                </c:pt>
                <c:pt idx="5">
                  <c:v>A.6 - Produce requirements specifications</c:v>
                </c:pt>
                <c:pt idx="6">
                  <c:v>A.7 - Select suitable suppliers</c:v>
                </c:pt>
                <c:pt idx="7">
                  <c:v>B.1 - Agree testing style and type</c:v>
                </c:pt>
                <c:pt idx="8">
                  <c:v>B.2 - Identify testing constraints</c:v>
                </c:pt>
                <c:pt idx="9">
                  <c:v>B.3 - Produce scope statements</c:v>
                </c:pt>
                <c:pt idx="10">
                  <c:v>B.4 - Establish a management assurance framework</c:v>
                </c:pt>
                <c:pt idx="11">
                  <c:v>B.5 - Implement management control processes</c:v>
                </c:pt>
                <c:pt idx="12">
                  <c:v>B.6 - Use an effective testing methodology</c:v>
                </c:pt>
                <c:pt idx="13">
                  <c:v>B.7 - Conduct sufficient research and planning</c:v>
                </c:pt>
                <c:pt idx="14">
                  <c:v>B.8 - Identify and exploit vulnerabilities</c:v>
                </c:pt>
                <c:pt idx="15">
                  <c:v>B.9 - Report key findings</c:v>
                </c:pt>
                <c:pt idx="16">
                  <c:v>C.1 - Remediate weaknesses</c:v>
                </c:pt>
                <c:pt idx="17">
                  <c:v>C.2 - Address root causes of weaknesses</c:v>
                </c:pt>
                <c:pt idx="18">
                  <c:v>C.3 - Initiate improvement programme</c:v>
                </c:pt>
                <c:pt idx="19">
                  <c:v>C.4 - Evaluate penetration testing effectiveness</c:v>
                </c:pt>
                <c:pt idx="20">
                  <c:v>C.5 - Build on lessons learned</c:v>
                </c:pt>
                <c:pt idx="21">
                  <c:v>C.6 - Create and monitor action plans</c:v>
                </c:pt>
              </c:strCache>
            </c:strRef>
          </c:cat>
          <c:val>
            <c:numRef>
              <c:f>'Aggregated Results'!$AI$4:$AI$25</c:f>
              <c:numCache>
                <c:formatCode>General</c:formatCode>
                <c:ptCount val="22"/>
                <c:pt idx="7">
                  <c:v>4</c:v>
                </c:pt>
                <c:pt idx="8">
                  <c:v>4</c:v>
                </c:pt>
                <c:pt idx="9">
                  <c:v>4</c:v>
                </c:pt>
                <c:pt idx="10">
                  <c:v>4</c:v>
                </c:pt>
                <c:pt idx="11">
                  <c:v>4</c:v>
                </c:pt>
                <c:pt idx="12">
                  <c:v>4</c:v>
                </c:pt>
                <c:pt idx="13">
                  <c:v>4</c:v>
                </c:pt>
                <c:pt idx="14">
                  <c:v>4</c:v>
                </c:pt>
                <c:pt idx="15">
                  <c:v>4</c:v>
                </c:pt>
              </c:numCache>
            </c:numRef>
          </c:val>
          <c:extLst xmlns:c15="http://schemas.microsoft.com/office/drawing/2012/chart">
            <c:ext xmlns:c16="http://schemas.microsoft.com/office/drawing/2014/chart" uri="{C3380CC4-5D6E-409C-BE32-E72D297353CC}">
              <c16:uniqueId val="{00000001-DA53-41C3-8B9F-47B6595AB4E3}"/>
            </c:ext>
          </c:extLst>
        </c:ser>
        <c:ser>
          <c:idx val="5"/>
          <c:order val="2"/>
          <c:spPr>
            <a:ln w="38100">
              <a:solidFill>
                <a:srgbClr val="00B050"/>
              </a:solidFill>
              <a:headEnd type="none"/>
              <a:tailEnd type="none"/>
            </a:ln>
          </c:spPr>
          <c:marker>
            <c:symbol val="circle"/>
            <c:size val="7"/>
            <c:spPr>
              <a:solidFill>
                <a:srgbClr val="00B050"/>
              </a:solidFill>
              <a:ln>
                <a:noFill/>
              </a:ln>
            </c:spPr>
          </c:marker>
          <c:cat>
            <c:strRef>
              <c:f>'Aggregated Results'!$AB$4:$AB$25</c:f>
              <c:strCache>
                <c:ptCount val="22"/>
                <c:pt idx="0">
                  <c:v>A.1 - Maintain a technical security assurance framework</c:v>
                </c:pt>
                <c:pt idx="1">
                  <c:v>A.2 - Establish a penetration testing governance structure</c:v>
                </c:pt>
                <c:pt idx="2">
                  <c:v>A.3 - Evaluate drivers for conducting penetration tests</c:v>
                </c:pt>
                <c:pt idx="3">
                  <c:v>A.4 - Identify target environments</c:v>
                </c:pt>
                <c:pt idx="4">
                  <c:v>A.5 - Define the purpose of the penetration tests</c:v>
                </c:pt>
                <c:pt idx="5">
                  <c:v>A.6 - Produce requirements specifications</c:v>
                </c:pt>
                <c:pt idx="6">
                  <c:v>A.7 - Select suitable suppliers</c:v>
                </c:pt>
                <c:pt idx="7">
                  <c:v>B.1 - Agree testing style and type</c:v>
                </c:pt>
                <c:pt idx="8">
                  <c:v>B.2 - Identify testing constraints</c:v>
                </c:pt>
                <c:pt idx="9">
                  <c:v>B.3 - Produce scope statements</c:v>
                </c:pt>
                <c:pt idx="10">
                  <c:v>B.4 - Establish a management assurance framework</c:v>
                </c:pt>
                <c:pt idx="11">
                  <c:v>B.5 - Implement management control processes</c:v>
                </c:pt>
                <c:pt idx="12">
                  <c:v>B.6 - Use an effective testing methodology</c:v>
                </c:pt>
                <c:pt idx="13">
                  <c:v>B.7 - Conduct sufficient research and planning</c:v>
                </c:pt>
                <c:pt idx="14">
                  <c:v>B.8 - Identify and exploit vulnerabilities</c:v>
                </c:pt>
                <c:pt idx="15">
                  <c:v>B.9 - Report key findings</c:v>
                </c:pt>
                <c:pt idx="16">
                  <c:v>C.1 - Remediate weaknesses</c:v>
                </c:pt>
                <c:pt idx="17">
                  <c:v>C.2 - Address root causes of weaknesses</c:v>
                </c:pt>
                <c:pt idx="18">
                  <c:v>C.3 - Initiate improvement programme</c:v>
                </c:pt>
                <c:pt idx="19">
                  <c:v>C.4 - Evaluate penetration testing effectiveness</c:v>
                </c:pt>
                <c:pt idx="20">
                  <c:v>C.5 - Build on lessons learned</c:v>
                </c:pt>
                <c:pt idx="21">
                  <c:v>C.6 - Create and monitor action plans</c:v>
                </c:pt>
              </c:strCache>
            </c:strRef>
          </c:cat>
          <c:val>
            <c:numRef>
              <c:f>'Aggregated Results'!$AJ$4:$AJ$25</c:f>
              <c:numCache>
                <c:formatCode>General</c:formatCode>
                <c:ptCount val="22"/>
                <c:pt idx="16">
                  <c:v>4</c:v>
                </c:pt>
                <c:pt idx="17">
                  <c:v>4</c:v>
                </c:pt>
                <c:pt idx="18">
                  <c:v>4</c:v>
                </c:pt>
                <c:pt idx="19">
                  <c:v>4</c:v>
                </c:pt>
                <c:pt idx="20">
                  <c:v>4</c:v>
                </c:pt>
                <c:pt idx="21">
                  <c:v>4</c:v>
                </c:pt>
              </c:numCache>
            </c:numRef>
          </c:val>
          <c:extLst xmlns:c15="http://schemas.microsoft.com/office/drawing/2012/chart">
            <c:ext xmlns:c16="http://schemas.microsoft.com/office/drawing/2014/chart" uri="{C3380CC4-5D6E-409C-BE32-E72D297353CC}">
              <c16:uniqueId val="{00000002-DA53-41C3-8B9F-47B6595AB4E3}"/>
            </c:ext>
          </c:extLst>
        </c:ser>
        <c:ser>
          <c:idx val="0"/>
          <c:order val="3"/>
          <c:spPr>
            <a:ln w="38100">
              <a:solidFill>
                <a:srgbClr val="3156BD"/>
              </a:solidFill>
              <a:headEnd type="none"/>
              <a:tailEnd type="none"/>
            </a:ln>
          </c:spPr>
          <c:marker>
            <c:symbol val="circle"/>
            <c:size val="7"/>
            <c:spPr>
              <a:solidFill>
                <a:srgbClr val="3156BD"/>
              </a:solidFill>
              <a:ln>
                <a:noFill/>
              </a:ln>
            </c:spPr>
          </c:marker>
          <c:cat>
            <c:strRef>
              <c:f>'Aggregated Results'!$AB$4:$AB$25</c:f>
              <c:strCache>
                <c:ptCount val="22"/>
                <c:pt idx="0">
                  <c:v>A.1 - Maintain a technical security assurance framework</c:v>
                </c:pt>
                <c:pt idx="1">
                  <c:v>A.2 - Establish a penetration testing governance structure</c:v>
                </c:pt>
                <c:pt idx="2">
                  <c:v>A.3 - Evaluate drivers for conducting penetration tests</c:v>
                </c:pt>
                <c:pt idx="3">
                  <c:v>A.4 - Identify target environments</c:v>
                </c:pt>
                <c:pt idx="4">
                  <c:v>A.5 - Define the purpose of the penetration tests</c:v>
                </c:pt>
                <c:pt idx="5">
                  <c:v>A.6 - Produce requirements specifications</c:v>
                </c:pt>
                <c:pt idx="6">
                  <c:v>A.7 - Select suitable suppliers</c:v>
                </c:pt>
                <c:pt idx="7">
                  <c:v>B.1 - Agree testing style and type</c:v>
                </c:pt>
                <c:pt idx="8">
                  <c:v>B.2 - Identify testing constraints</c:v>
                </c:pt>
                <c:pt idx="9">
                  <c:v>B.3 - Produce scope statements</c:v>
                </c:pt>
                <c:pt idx="10">
                  <c:v>B.4 - Establish a management assurance framework</c:v>
                </c:pt>
                <c:pt idx="11">
                  <c:v>B.5 - Implement management control processes</c:v>
                </c:pt>
                <c:pt idx="12">
                  <c:v>B.6 - Use an effective testing methodology</c:v>
                </c:pt>
                <c:pt idx="13">
                  <c:v>B.7 - Conduct sufficient research and planning</c:v>
                </c:pt>
                <c:pt idx="14">
                  <c:v>B.8 - Identify and exploit vulnerabilities</c:v>
                </c:pt>
                <c:pt idx="15">
                  <c:v>B.9 - Report key findings</c:v>
                </c:pt>
                <c:pt idx="16">
                  <c:v>C.1 - Remediate weaknesses</c:v>
                </c:pt>
                <c:pt idx="17">
                  <c:v>C.2 - Address root causes of weaknesses</c:v>
                </c:pt>
                <c:pt idx="18">
                  <c:v>C.3 - Initiate improvement programme</c:v>
                </c:pt>
                <c:pt idx="19">
                  <c:v>C.4 - Evaluate penetration testing effectiveness</c:v>
                </c:pt>
                <c:pt idx="20">
                  <c:v>C.5 - Build on lessons learned</c:v>
                </c:pt>
                <c:pt idx="21">
                  <c:v>C.6 - Create and monitor action plans</c:v>
                </c:pt>
              </c:strCache>
            </c:strRef>
          </c:cat>
          <c:val>
            <c:numRef>
              <c:f>'Aggregated Results'!$AE$4:$AE$25</c:f>
              <c:numCache>
                <c:formatCode>General</c:formatCode>
                <c:ptCount val="22"/>
                <c:pt idx="0">
                  <c:v>1</c:v>
                </c:pt>
                <c:pt idx="1">
                  <c:v>1</c:v>
                </c:pt>
                <c:pt idx="2">
                  <c:v>1</c:v>
                </c:pt>
                <c:pt idx="3">
                  <c:v>1</c:v>
                </c:pt>
                <c:pt idx="4">
                  <c:v>1</c:v>
                </c:pt>
                <c:pt idx="5">
                  <c:v>1</c:v>
                </c:pt>
                <c:pt idx="6">
                  <c:v>1</c:v>
                </c:pt>
              </c:numCache>
            </c:numRef>
          </c:val>
          <c:extLst>
            <c:ext xmlns:c16="http://schemas.microsoft.com/office/drawing/2014/chart" uri="{C3380CC4-5D6E-409C-BE32-E72D297353CC}">
              <c16:uniqueId val="{00000003-DA53-41C3-8B9F-47B6595AB4E3}"/>
            </c:ext>
          </c:extLst>
        </c:ser>
        <c:ser>
          <c:idx val="1"/>
          <c:order val="4"/>
          <c:spPr>
            <a:ln w="38100">
              <a:solidFill>
                <a:srgbClr val="3156BD"/>
              </a:solidFill>
              <a:headEnd type="none"/>
              <a:tailEnd type="none"/>
            </a:ln>
          </c:spPr>
          <c:marker>
            <c:symbol val="circle"/>
            <c:size val="7"/>
            <c:spPr>
              <a:solidFill>
                <a:srgbClr val="3156BD"/>
              </a:solidFill>
              <a:ln>
                <a:noFill/>
              </a:ln>
            </c:spPr>
          </c:marker>
          <c:cat>
            <c:strRef>
              <c:f>'Aggregated Results'!$AB$4:$AB$25</c:f>
              <c:strCache>
                <c:ptCount val="22"/>
                <c:pt idx="0">
                  <c:v>A.1 - Maintain a technical security assurance framework</c:v>
                </c:pt>
                <c:pt idx="1">
                  <c:v>A.2 - Establish a penetration testing governance structure</c:v>
                </c:pt>
                <c:pt idx="2">
                  <c:v>A.3 - Evaluate drivers for conducting penetration tests</c:v>
                </c:pt>
                <c:pt idx="3">
                  <c:v>A.4 - Identify target environments</c:v>
                </c:pt>
                <c:pt idx="4">
                  <c:v>A.5 - Define the purpose of the penetration tests</c:v>
                </c:pt>
                <c:pt idx="5">
                  <c:v>A.6 - Produce requirements specifications</c:v>
                </c:pt>
                <c:pt idx="6">
                  <c:v>A.7 - Select suitable suppliers</c:v>
                </c:pt>
                <c:pt idx="7">
                  <c:v>B.1 - Agree testing style and type</c:v>
                </c:pt>
                <c:pt idx="8">
                  <c:v>B.2 - Identify testing constraints</c:v>
                </c:pt>
                <c:pt idx="9">
                  <c:v>B.3 - Produce scope statements</c:v>
                </c:pt>
                <c:pt idx="10">
                  <c:v>B.4 - Establish a management assurance framework</c:v>
                </c:pt>
                <c:pt idx="11">
                  <c:v>B.5 - Implement management control processes</c:v>
                </c:pt>
                <c:pt idx="12">
                  <c:v>B.6 - Use an effective testing methodology</c:v>
                </c:pt>
                <c:pt idx="13">
                  <c:v>B.7 - Conduct sufficient research and planning</c:v>
                </c:pt>
                <c:pt idx="14">
                  <c:v>B.8 - Identify and exploit vulnerabilities</c:v>
                </c:pt>
                <c:pt idx="15">
                  <c:v>B.9 - Report key findings</c:v>
                </c:pt>
                <c:pt idx="16">
                  <c:v>C.1 - Remediate weaknesses</c:v>
                </c:pt>
                <c:pt idx="17">
                  <c:v>C.2 - Address root causes of weaknesses</c:v>
                </c:pt>
                <c:pt idx="18">
                  <c:v>C.3 - Initiate improvement programme</c:v>
                </c:pt>
                <c:pt idx="19">
                  <c:v>C.4 - Evaluate penetration testing effectiveness</c:v>
                </c:pt>
                <c:pt idx="20">
                  <c:v>C.5 - Build on lessons learned</c:v>
                </c:pt>
                <c:pt idx="21">
                  <c:v>C.6 - Create and monitor action plans</c:v>
                </c:pt>
              </c:strCache>
            </c:strRef>
          </c:cat>
          <c:val>
            <c:numRef>
              <c:f>'Aggregated Results'!$AF$4:$AF$25</c:f>
              <c:numCache>
                <c:formatCode>General</c:formatCode>
                <c:ptCount val="22"/>
                <c:pt idx="7">
                  <c:v>1</c:v>
                </c:pt>
                <c:pt idx="8">
                  <c:v>1</c:v>
                </c:pt>
                <c:pt idx="9">
                  <c:v>1</c:v>
                </c:pt>
                <c:pt idx="10">
                  <c:v>1</c:v>
                </c:pt>
                <c:pt idx="11">
                  <c:v>1</c:v>
                </c:pt>
                <c:pt idx="12">
                  <c:v>1</c:v>
                </c:pt>
                <c:pt idx="13">
                  <c:v>1</c:v>
                </c:pt>
                <c:pt idx="14">
                  <c:v>1</c:v>
                </c:pt>
                <c:pt idx="15">
                  <c:v>1</c:v>
                </c:pt>
              </c:numCache>
            </c:numRef>
          </c:val>
          <c:extLst>
            <c:ext xmlns:c16="http://schemas.microsoft.com/office/drawing/2014/chart" uri="{C3380CC4-5D6E-409C-BE32-E72D297353CC}">
              <c16:uniqueId val="{00000004-DA53-41C3-8B9F-47B6595AB4E3}"/>
            </c:ext>
          </c:extLst>
        </c:ser>
        <c:ser>
          <c:idx val="2"/>
          <c:order val="5"/>
          <c:spPr>
            <a:ln w="38100">
              <a:solidFill>
                <a:srgbClr val="3156BD"/>
              </a:solidFill>
              <a:headEnd type="none"/>
              <a:tailEnd type="none"/>
            </a:ln>
          </c:spPr>
          <c:marker>
            <c:symbol val="circle"/>
            <c:size val="7"/>
            <c:spPr>
              <a:solidFill>
                <a:srgbClr val="3156BD"/>
              </a:solidFill>
              <a:ln>
                <a:noFill/>
              </a:ln>
            </c:spPr>
          </c:marker>
          <c:cat>
            <c:strRef>
              <c:f>'Aggregated Results'!$AB$4:$AB$25</c:f>
              <c:strCache>
                <c:ptCount val="22"/>
                <c:pt idx="0">
                  <c:v>A.1 - Maintain a technical security assurance framework</c:v>
                </c:pt>
                <c:pt idx="1">
                  <c:v>A.2 - Establish a penetration testing governance structure</c:v>
                </c:pt>
                <c:pt idx="2">
                  <c:v>A.3 - Evaluate drivers for conducting penetration tests</c:v>
                </c:pt>
                <c:pt idx="3">
                  <c:v>A.4 - Identify target environments</c:v>
                </c:pt>
                <c:pt idx="4">
                  <c:v>A.5 - Define the purpose of the penetration tests</c:v>
                </c:pt>
                <c:pt idx="5">
                  <c:v>A.6 - Produce requirements specifications</c:v>
                </c:pt>
                <c:pt idx="6">
                  <c:v>A.7 - Select suitable suppliers</c:v>
                </c:pt>
                <c:pt idx="7">
                  <c:v>B.1 - Agree testing style and type</c:v>
                </c:pt>
                <c:pt idx="8">
                  <c:v>B.2 - Identify testing constraints</c:v>
                </c:pt>
                <c:pt idx="9">
                  <c:v>B.3 - Produce scope statements</c:v>
                </c:pt>
                <c:pt idx="10">
                  <c:v>B.4 - Establish a management assurance framework</c:v>
                </c:pt>
                <c:pt idx="11">
                  <c:v>B.5 - Implement management control processes</c:v>
                </c:pt>
                <c:pt idx="12">
                  <c:v>B.6 - Use an effective testing methodology</c:v>
                </c:pt>
                <c:pt idx="13">
                  <c:v>B.7 - Conduct sufficient research and planning</c:v>
                </c:pt>
                <c:pt idx="14">
                  <c:v>B.8 - Identify and exploit vulnerabilities</c:v>
                </c:pt>
                <c:pt idx="15">
                  <c:v>B.9 - Report key findings</c:v>
                </c:pt>
                <c:pt idx="16">
                  <c:v>C.1 - Remediate weaknesses</c:v>
                </c:pt>
                <c:pt idx="17">
                  <c:v>C.2 - Address root causes of weaknesses</c:v>
                </c:pt>
                <c:pt idx="18">
                  <c:v>C.3 - Initiate improvement programme</c:v>
                </c:pt>
                <c:pt idx="19">
                  <c:v>C.4 - Evaluate penetration testing effectiveness</c:v>
                </c:pt>
                <c:pt idx="20">
                  <c:v>C.5 - Build on lessons learned</c:v>
                </c:pt>
                <c:pt idx="21">
                  <c:v>C.6 - Create and monitor action plans</c:v>
                </c:pt>
              </c:strCache>
            </c:strRef>
          </c:cat>
          <c:val>
            <c:numRef>
              <c:f>'Aggregated Results'!$AG$4:$AG$25</c:f>
              <c:numCache>
                <c:formatCode>General</c:formatCode>
                <c:ptCount val="22"/>
                <c:pt idx="16">
                  <c:v>1</c:v>
                </c:pt>
                <c:pt idx="17">
                  <c:v>1</c:v>
                </c:pt>
                <c:pt idx="18">
                  <c:v>1</c:v>
                </c:pt>
                <c:pt idx="19">
                  <c:v>1</c:v>
                </c:pt>
                <c:pt idx="20">
                  <c:v>1</c:v>
                </c:pt>
                <c:pt idx="21">
                  <c:v>1</c:v>
                </c:pt>
              </c:numCache>
            </c:numRef>
          </c:val>
          <c:extLst>
            <c:ext xmlns:c16="http://schemas.microsoft.com/office/drawing/2014/chart" uri="{C3380CC4-5D6E-409C-BE32-E72D297353CC}">
              <c16:uniqueId val="{00000005-DA53-41C3-8B9F-47B6595AB4E3}"/>
            </c:ext>
          </c:extLst>
        </c:ser>
        <c:ser>
          <c:idx val="10"/>
          <c:order val="6"/>
          <c:tx>
            <c:v>Series11</c:v>
          </c:tx>
          <c:spPr>
            <a:ln>
              <a:solidFill>
                <a:srgbClr val="E87727"/>
              </a:solidFill>
              <a:headEnd type="none"/>
            </a:ln>
          </c:spPr>
          <c:marker>
            <c:symbol val="circle"/>
            <c:size val="7"/>
            <c:spPr>
              <a:solidFill>
                <a:srgbClr val="E87727"/>
              </a:solidFill>
              <a:ln>
                <a:noFill/>
              </a:ln>
            </c:spPr>
          </c:marker>
          <c:cat>
            <c:strRef>
              <c:f>'Aggregated Results'!$AB$4:$AB$25</c:f>
              <c:strCache>
                <c:ptCount val="22"/>
                <c:pt idx="0">
                  <c:v>A.1 - Maintain a technical security assurance framework</c:v>
                </c:pt>
                <c:pt idx="1">
                  <c:v>A.2 - Establish a penetration testing governance structure</c:v>
                </c:pt>
                <c:pt idx="2">
                  <c:v>A.3 - Evaluate drivers for conducting penetration tests</c:v>
                </c:pt>
                <c:pt idx="3">
                  <c:v>A.4 - Identify target environments</c:v>
                </c:pt>
                <c:pt idx="4">
                  <c:v>A.5 - Define the purpose of the penetration tests</c:v>
                </c:pt>
                <c:pt idx="5">
                  <c:v>A.6 - Produce requirements specifications</c:v>
                </c:pt>
                <c:pt idx="6">
                  <c:v>A.7 - Select suitable suppliers</c:v>
                </c:pt>
                <c:pt idx="7">
                  <c:v>B.1 - Agree testing style and type</c:v>
                </c:pt>
                <c:pt idx="8">
                  <c:v>B.2 - Identify testing constraints</c:v>
                </c:pt>
                <c:pt idx="9">
                  <c:v>B.3 - Produce scope statements</c:v>
                </c:pt>
                <c:pt idx="10">
                  <c:v>B.4 - Establish a management assurance framework</c:v>
                </c:pt>
                <c:pt idx="11">
                  <c:v>B.5 - Implement management control processes</c:v>
                </c:pt>
                <c:pt idx="12">
                  <c:v>B.6 - Use an effective testing methodology</c:v>
                </c:pt>
                <c:pt idx="13">
                  <c:v>B.7 - Conduct sufficient research and planning</c:v>
                </c:pt>
                <c:pt idx="14">
                  <c:v>B.8 - Identify and exploit vulnerabilities</c:v>
                </c:pt>
                <c:pt idx="15">
                  <c:v>B.9 - Report key findings</c:v>
                </c:pt>
                <c:pt idx="16">
                  <c:v>C.1 - Remediate weaknesses</c:v>
                </c:pt>
                <c:pt idx="17">
                  <c:v>C.2 - Address root causes of weaknesses</c:v>
                </c:pt>
                <c:pt idx="18">
                  <c:v>C.3 - Initiate improvement programme</c:v>
                </c:pt>
                <c:pt idx="19">
                  <c:v>C.4 - Evaluate penetration testing effectiveness</c:v>
                </c:pt>
                <c:pt idx="20">
                  <c:v>C.5 - Build on lessons learned</c:v>
                </c:pt>
                <c:pt idx="21">
                  <c:v>C.6 - Create and monitor action plans</c:v>
                </c:pt>
              </c:strCache>
            </c:strRef>
          </c:cat>
          <c:val>
            <c:numRef>
              <c:f>'Aggregated Results'!$AK$4:$AK$25</c:f>
              <c:numCache>
                <c:formatCode>0.00</c:formatCode>
                <c:ptCount val="22"/>
                <c:pt idx="0">
                  <c:v>3.8</c:v>
                </c:pt>
                <c:pt idx="1">
                  <c:v>3.4</c:v>
                </c:pt>
                <c:pt idx="2">
                  <c:v>1.2</c:v>
                </c:pt>
                <c:pt idx="3">
                  <c:v>2</c:v>
                </c:pt>
                <c:pt idx="4">
                  <c:v>2</c:v>
                </c:pt>
                <c:pt idx="5">
                  <c:v>4</c:v>
                </c:pt>
                <c:pt idx="6">
                  <c:v>5</c:v>
                </c:pt>
              </c:numCache>
            </c:numRef>
          </c:val>
          <c:extLst xmlns:c15="http://schemas.microsoft.com/office/drawing/2012/chart">
            <c:ext xmlns:c16="http://schemas.microsoft.com/office/drawing/2014/chart" uri="{C3380CC4-5D6E-409C-BE32-E72D297353CC}">
              <c16:uniqueId val="{00000008-7FE1-444A-BA57-D7976E6C906F}"/>
            </c:ext>
          </c:extLst>
        </c:ser>
        <c:ser>
          <c:idx val="11"/>
          <c:order val="7"/>
          <c:tx>
            <c:v>Series 12</c:v>
          </c:tx>
          <c:marker>
            <c:symbol val="circle"/>
            <c:size val="7"/>
            <c:spPr>
              <a:ln>
                <a:noFill/>
              </a:ln>
            </c:spPr>
          </c:marker>
          <c:cat>
            <c:strRef>
              <c:f>'Aggregated Results'!$AB$4:$AB$25</c:f>
              <c:strCache>
                <c:ptCount val="22"/>
                <c:pt idx="0">
                  <c:v>A.1 - Maintain a technical security assurance framework</c:v>
                </c:pt>
                <c:pt idx="1">
                  <c:v>A.2 - Establish a penetration testing governance structure</c:v>
                </c:pt>
                <c:pt idx="2">
                  <c:v>A.3 - Evaluate drivers for conducting penetration tests</c:v>
                </c:pt>
                <c:pt idx="3">
                  <c:v>A.4 - Identify target environments</c:v>
                </c:pt>
                <c:pt idx="4">
                  <c:v>A.5 - Define the purpose of the penetration tests</c:v>
                </c:pt>
                <c:pt idx="5">
                  <c:v>A.6 - Produce requirements specifications</c:v>
                </c:pt>
                <c:pt idx="6">
                  <c:v>A.7 - Select suitable suppliers</c:v>
                </c:pt>
                <c:pt idx="7">
                  <c:v>B.1 - Agree testing style and type</c:v>
                </c:pt>
                <c:pt idx="8">
                  <c:v>B.2 - Identify testing constraints</c:v>
                </c:pt>
                <c:pt idx="9">
                  <c:v>B.3 - Produce scope statements</c:v>
                </c:pt>
                <c:pt idx="10">
                  <c:v>B.4 - Establish a management assurance framework</c:v>
                </c:pt>
                <c:pt idx="11">
                  <c:v>B.5 - Implement management control processes</c:v>
                </c:pt>
                <c:pt idx="12">
                  <c:v>B.6 - Use an effective testing methodology</c:v>
                </c:pt>
                <c:pt idx="13">
                  <c:v>B.7 - Conduct sufficient research and planning</c:v>
                </c:pt>
                <c:pt idx="14">
                  <c:v>B.8 - Identify and exploit vulnerabilities</c:v>
                </c:pt>
                <c:pt idx="15">
                  <c:v>B.9 - Report key findings</c:v>
                </c:pt>
                <c:pt idx="16">
                  <c:v>C.1 - Remediate weaknesses</c:v>
                </c:pt>
                <c:pt idx="17">
                  <c:v>C.2 - Address root causes of weaknesses</c:v>
                </c:pt>
                <c:pt idx="18">
                  <c:v>C.3 - Initiate improvement programme</c:v>
                </c:pt>
                <c:pt idx="19">
                  <c:v>C.4 - Evaluate penetration testing effectiveness</c:v>
                </c:pt>
                <c:pt idx="20">
                  <c:v>C.5 - Build on lessons learned</c:v>
                </c:pt>
                <c:pt idx="21">
                  <c:v>C.6 - Create and monitor action plans</c:v>
                </c:pt>
              </c:strCache>
            </c:strRef>
          </c:cat>
          <c:val>
            <c:numRef>
              <c:f>'Aggregated Results'!$AL$4:$AL$25</c:f>
              <c:numCache>
                <c:formatCode>General</c:formatCode>
                <c:ptCount val="22"/>
                <c:pt idx="7" formatCode="0.00">
                  <c:v>2.1</c:v>
                </c:pt>
                <c:pt idx="8" formatCode="0.00">
                  <c:v>0.5</c:v>
                </c:pt>
                <c:pt idx="9" formatCode="0.00">
                  <c:v>2</c:v>
                </c:pt>
                <c:pt idx="10" formatCode="0.00">
                  <c:v>3</c:v>
                </c:pt>
                <c:pt idx="11" formatCode="0.00">
                  <c:v>4</c:v>
                </c:pt>
                <c:pt idx="12" formatCode="0.00">
                  <c:v>5</c:v>
                </c:pt>
                <c:pt idx="13" formatCode="0.00">
                  <c:v>2</c:v>
                </c:pt>
                <c:pt idx="14" formatCode="0.00">
                  <c:v>2.1</c:v>
                </c:pt>
                <c:pt idx="15" formatCode="0.00">
                  <c:v>4</c:v>
                </c:pt>
              </c:numCache>
            </c:numRef>
          </c:val>
          <c:extLst xmlns:c15="http://schemas.microsoft.com/office/drawing/2012/chart">
            <c:ext xmlns:c16="http://schemas.microsoft.com/office/drawing/2014/chart" uri="{C3380CC4-5D6E-409C-BE32-E72D297353CC}">
              <c16:uniqueId val="{00000009-7FE1-444A-BA57-D7976E6C906F}"/>
            </c:ext>
          </c:extLst>
        </c:ser>
        <c:ser>
          <c:idx val="12"/>
          <c:order val="8"/>
          <c:tx>
            <c:v>Series13</c:v>
          </c:tx>
          <c:spPr>
            <a:ln>
              <a:solidFill>
                <a:srgbClr val="E87727"/>
              </a:solidFill>
            </a:ln>
          </c:spPr>
          <c:marker>
            <c:symbol val="circle"/>
            <c:size val="7"/>
            <c:spPr>
              <a:solidFill>
                <a:srgbClr val="E87727"/>
              </a:solidFill>
              <a:ln>
                <a:noFill/>
              </a:ln>
            </c:spPr>
          </c:marker>
          <c:cat>
            <c:strRef>
              <c:f>'Aggregated Results'!$AB$4:$AB$25</c:f>
              <c:strCache>
                <c:ptCount val="22"/>
                <c:pt idx="0">
                  <c:v>A.1 - Maintain a technical security assurance framework</c:v>
                </c:pt>
                <c:pt idx="1">
                  <c:v>A.2 - Establish a penetration testing governance structure</c:v>
                </c:pt>
                <c:pt idx="2">
                  <c:v>A.3 - Evaluate drivers for conducting penetration tests</c:v>
                </c:pt>
                <c:pt idx="3">
                  <c:v>A.4 - Identify target environments</c:v>
                </c:pt>
                <c:pt idx="4">
                  <c:v>A.5 - Define the purpose of the penetration tests</c:v>
                </c:pt>
                <c:pt idx="5">
                  <c:v>A.6 - Produce requirements specifications</c:v>
                </c:pt>
                <c:pt idx="6">
                  <c:v>A.7 - Select suitable suppliers</c:v>
                </c:pt>
                <c:pt idx="7">
                  <c:v>B.1 - Agree testing style and type</c:v>
                </c:pt>
                <c:pt idx="8">
                  <c:v>B.2 - Identify testing constraints</c:v>
                </c:pt>
                <c:pt idx="9">
                  <c:v>B.3 - Produce scope statements</c:v>
                </c:pt>
                <c:pt idx="10">
                  <c:v>B.4 - Establish a management assurance framework</c:v>
                </c:pt>
                <c:pt idx="11">
                  <c:v>B.5 - Implement management control processes</c:v>
                </c:pt>
                <c:pt idx="12">
                  <c:v>B.6 - Use an effective testing methodology</c:v>
                </c:pt>
                <c:pt idx="13">
                  <c:v>B.7 - Conduct sufficient research and planning</c:v>
                </c:pt>
                <c:pt idx="14">
                  <c:v>B.8 - Identify and exploit vulnerabilities</c:v>
                </c:pt>
                <c:pt idx="15">
                  <c:v>B.9 - Report key findings</c:v>
                </c:pt>
                <c:pt idx="16">
                  <c:v>C.1 - Remediate weaknesses</c:v>
                </c:pt>
                <c:pt idx="17">
                  <c:v>C.2 - Address root causes of weaknesses</c:v>
                </c:pt>
                <c:pt idx="18">
                  <c:v>C.3 - Initiate improvement programme</c:v>
                </c:pt>
                <c:pt idx="19">
                  <c:v>C.4 - Evaluate penetration testing effectiveness</c:v>
                </c:pt>
                <c:pt idx="20">
                  <c:v>C.5 - Build on lessons learned</c:v>
                </c:pt>
                <c:pt idx="21">
                  <c:v>C.6 - Create and monitor action plans</c:v>
                </c:pt>
              </c:strCache>
            </c:strRef>
          </c:cat>
          <c:val>
            <c:numRef>
              <c:f>'Aggregated Results'!$AM$4:$AM$25</c:f>
              <c:numCache>
                <c:formatCode>General</c:formatCode>
                <c:ptCount val="22"/>
                <c:pt idx="16" formatCode="0.00">
                  <c:v>1</c:v>
                </c:pt>
                <c:pt idx="17" formatCode="0.00">
                  <c:v>2.8</c:v>
                </c:pt>
                <c:pt idx="18" formatCode="0.00">
                  <c:v>3</c:v>
                </c:pt>
                <c:pt idx="19" formatCode="0.00">
                  <c:v>2.9</c:v>
                </c:pt>
                <c:pt idx="20" formatCode="0.00">
                  <c:v>1.7</c:v>
                </c:pt>
                <c:pt idx="21" formatCode="0.00">
                  <c:v>3</c:v>
                </c:pt>
              </c:numCache>
            </c:numRef>
          </c:val>
          <c:extLst xmlns:c15="http://schemas.microsoft.com/office/drawing/2012/chart">
            <c:ext xmlns:c16="http://schemas.microsoft.com/office/drawing/2014/chart" uri="{C3380CC4-5D6E-409C-BE32-E72D297353CC}">
              <c16:uniqueId val="{0000000A-7FE1-444A-BA57-D7976E6C906F}"/>
            </c:ext>
          </c:extLst>
        </c:ser>
        <c:dLbls>
          <c:showLegendKey val="0"/>
          <c:showVal val="0"/>
          <c:showCatName val="0"/>
          <c:showSerName val="0"/>
          <c:showPercent val="0"/>
          <c:showBubbleSize val="0"/>
        </c:dLbls>
        <c:axId val="536329744"/>
        <c:axId val="536328960"/>
        <c:extLst/>
      </c:radarChart>
      <c:catAx>
        <c:axId val="536329744"/>
        <c:scaling>
          <c:orientation val="minMax"/>
        </c:scaling>
        <c:delete val="0"/>
        <c:axPos val="b"/>
        <c:majorGridlines/>
        <c:numFmt formatCode="General" sourceLinked="0"/>
        <c:majorTickMark val="out"/>
        <c:minorTickMark val="none"/>
        <c:tickLblPos val="nextTo"/>
        <c:txPr>
          <a:bodyPr/>
          <a:lstStyle/>
          <a:p>
            <a:pPr>
              <a:defRPr sz="1200" baseline="0"/>
            </a:pPr>
            <a:endParaRPr lang="en-US"/>
          </a:p>
        </c:txPr>
        <c:crossAx val="536328960"/>
        <c:crosses val="autoZero"/>
        <c:auto val="1"/>
        <c:lblAlgn val="ctr"/>
        <c:lblOffset val="100"/>
        <c:noMultiLvlLbl val="0"/>
      </c:catAx>
      <c:valAx>
        <c:axId val="536328960"/>
        <c:scaling>
          <c:orientation val="minMax"/>
          <c:max val="5"/>
          <c:min val="0"/>
        </c:scaling>
        <c:delete val="0"/>
        <c:axPos val="l"/>
        <c:majorGridlines>
          <c:spPr>
            <a:ln w="3175">
              <a:solidFill>
                <a:srgbClr val="C4C4C4"/>
              </a:solidFill>
            </a:ln>
          </c:spPr>
        </c:majorGridlines>
        <c:numFmt formatCode="0" sourceLinked="0"/>
        <c:majorTickMark val="cross"/>
        <c:minorTickMark val="none"/>
        <c:tickLblPos val="nextTo"/>
        <c:spPr>
          <a:ln>
            <a:solidFill>
              <a:srgbClr val="C4C4C4"/>
            </a:solidFill>
          </a:ln>
        </c:spPr>
        <c:txPr>
          <a:bodyPr/>
          <a:lstStyle/>
          <a:p>
            <a:pPr>
              <a:defRPr b="1" i="0" baseline="0"/>
            </a:pPr>
            <a:endParaRPr lang="en-US"/>
          </a:p>
        </c:txPr>
        <c:crossAx val="536329744"/>
        <c:crosses val="autoZero"/>
        <c:crossBetween val="between"/>
        <c:majorUnit val="1"/>
      </c:valAx>
    </c:plotArea>
    <c:plotVisOnly val="0"/>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636846713772962"/>
          <c:y val="6.4422160007444024E-2"/>
          <c:w val="0.55997877307332677"/>
          <c:h val="0.63071355164240606"/>
        </c:manualLayout>
      </c:layout>
      <c:radarChart>
        <c:radarStyle val="marker"/>
        <c:varyColors val="0"/>
        <c:ser>
          <c:idx val="3"/>
          <c:order val="0"/>
          <c:spPr>
            <a:ln w="38100">
              <a:solidFill>
                <a:srgbClr val="00B050"/>
              </a:solidFill>
              <a:headEnd type="none" w="med" len="med"/>
              <a:tailEnd type="none" w="med" len="med"/>
            </a:ln>
          </c:spPr>
          <c:marker>
            <c:symbol val="circle"/>
            <c:size val="7"/>
            <c:spPr>
              <a:solidFill>
                <a:srgbClr val="00B050"/>
              </a:solidFill>
              <a:ln>
                <a:noFill/>
              </a:ln>
            </c:spPr>
          </c:marker>
          <c:cat>
            <c:strRef>
              <c:f>'Aggregated Results'!$AB$4:$AB$25</c:f>
              <c:strCache>
                <c:ptCount val="22"/>
                <c:pt idx="0">
                  <c:v>A.1 - Maintain a technical security assurance framework</c:v>
                </c:pt>
                <c:pt idx="1">
                  <c:v>A.2 - Establish a penetration testing governance structure</c:v>
                </c:pt>
                <c:pt idx="2">
                  <c:v>A.3 - Evaluate drivers for conducting penetration tests</c:v>
                </c:pt>
                <c:pt idx="3">
                  <c:v>A.4 - Identify target environments</c:v>
                </c:pt>
                <c:pt idx="4">
                  <c:v>A.5 - Define the purpose of the penetration tests</c:v>
                </c:pt>
                <c:pt idx="5">
                  <c:v>A.6 - Produce requirements specifications</c:v>
                </c:pt>
                <c:pt idx="6">
                  <c:v>A.7 - Select suitable suppliers</c:v>
                </c:pt>
                <c:pt idx="7">
                  <c:v>B.1 - Agree testing style and type</c:v>
                </c:pt>
                <c:pt idx="8">
                  <c:v>B.2 - Identify testing constraints</c:v>
                </c:pt>
                <c:pt idx="9">
                  <c:v>B.3 - Produce scope statements</c:v>
                </c:pt>
                <c:pt idx="10">
                  <c:v>B.4 - Establish a management assurance framework</c:v>
                </c:pt>
                <c:pt idx="11">
                  <c:v>B.5 - Implement management control processes</c:v>
                </c:pt>
                <c:pt idx="12">
                  <c:v>B.6 - Use an effective testing methodology</c:v>
                </c:pt>
                <c:pt idx="13">
                  <c:v>B.7 - Conduct sufficient research and planning</c:v>
                </c:pt>
                <c:pt idx="14">
                  <c:v>B.8 - Identify and exploit vulnerabilities</c:v>
                </c:pt>
                <c:pt idx="15">
                  <c:v>B.9 - Report key findings</c:v>
                </c:pt>
                <c:pt idx="16">
                  <c:v>C.1 - Remediate weaknesses</c:v>
                </c:pt>
                <c:pt idx="17">
                  <c:v>C.2 - Address root causes of weaknesses</c:v>
                </c:pt>
                <c:pt idx="18">
                  <c:v>C.3 - Initiate improvement programme</c:v>
                </c:pt>
                <c:pt idx="19">
                  <c:v>C.4 - Evaluate penetration testing effectiveness</c:v>
                </c:pt>
                <c:pt idx="20">
                  <c:v>C.5 - Build on lessons learned</c:v>
                </c:pt>
                <c:pt idx="21">
                  <c:v>C.6 - Create and monitor action plans</c:v>
                </c:pt>
              </c:strCache>
            </c:strRef>
          </c:cat>
          <c:val>
            <c:numRef>
              <c:f>'Aggregated Results'!$AH$34:$AH$55</c:f>
              <c:numCache>
                <c:formatCode>0.00</c:formatCode>
                <c:ptCount val="22"/>
                <c:pt idx="0">
                  <c:v>4</c:v>
                </c:pt>
                <c:pt idx="1">
                  <c:v>4</c:v>
                </c:pt>
                <c:pt idx="2">
                  <c:v>4</c:v>
                </c:pt>
                <c:pt idx="3">
                  <c:v>4</c:v>
                </c:pt>
                <c:pt idx="4">
                  <c:v>4</c:v>
                </c:pt>
                <c:pt idx="5">
                  <c:v>4</c:v>
                </c:pt>
                <c:pt idx="6">
                  <c:v>4</c:v>
                </c:pt>
              </c:numCache>
            </c:numRef>
          </c:val>
          <c:extLst xmlns:c15="http://schemas.microsoft.com/office/drawing/2012/chart">
            <c:ext xmlns:c16="http://schemas.microsoft.com/office/drawing/2014/chart" uri="{C3380CC4-5D6E-409C-BE32-E72D297353CC}">
              <c16:uniqueId val="{00000000-D2A8-49B7-94A7-95F52A180508}"/>
            </c:ext>
          </c:extLst>
        </c:ser>
        <c:ser>
          <c:idx val="4"/>
          <c:order val="1"/>
          <c:spPr>
            <a:ln w="38100">
              <a:solidFill>
                <a:srgbClr val="00B050"/>
              </a:solidFill>
              <a:headEnd type="none"/>
              <a:tailEnd type="none"/>
            </a:ln>
          </c:spPr>
          <c:marker>
            <c:symbol val="circle"/>
            <c:size val="7"/>
            <c:spPr>
              <a:solidFill>
                <a:srgbClr val="00B050"/>
              </a:solidFill>
              <a:ln>
                <a:noFill/>
              </a:ln>
            </c:spPr>
          </c:marker>
          <c:cat>
            <c:strRef>
              <c:f>'Aggregated Results'!$AB$4:$AB$25</c:f>
              <c:strCache>
                <c:ptCount val="22"/>
                <c:pt idx="0">
                  <c:v>A.1 - Maintain a technical security assurance framework</c:v>
                </c:pt>
                <c:pt idx="1">
                  <c:v>A.2 - Establish a penetration testing governance structure</c:v>
                </c:pt>
                <c:pt idx="2">
                  <c:v>A.3 - Evaluate drivers for conducting penetration tests</c:v>
                </c:pt>
                <c:pt idx="3">
                  <c:v>A.4 - Identify target environments</c:v>
                </c:pt>
                <c:pt idx="4">
                  <c:v>A.5 - Define the purpose of the penetration tests</c:v>
                </c:pt>
                <c:pt idx="5">
                  <c:v>A.6 - Produce requirements specifications</c:v>
                </c:pt>
                <c:pt idx="6">
                  <c:v>A.7 - Select suitable suppliers</c:v>
                </c:pt>
                <c:pt idx="7">
                  <c:v>B.1 - Agree testing style and type</c:v>
                </c:pt>
                <c:pt idx="8">
                  <c:v>B.2 - Identify testing constraints</c:v>
                </c:pt>
                <c:pt idx="9">
                  <c:v>B.3 - Produce scope statements</c:v>
                </c:pt>
                <c:pt idx="10">
                  <c:v>B.4 - Establish a management assurance framework</c:v>
                </c:pt>
                <c:pt idx="11">
                  <c:v>B.5 - Implement management control processes</c:v>
                </c:pt>
                <c:pt idx="12">
                  <c:v>B.6 - Use an effective testing methodology</c:v>
                </c:pt>
                <c:pt idx="13">
                  <c:v>B.7 - Conduct sufficient research and planning</c:v>
                </c:pt>
                <c:pt idx="14">
                  <c:v>B.8 - Identify and exploit vulnerabilities</c:v>
                </c:pt>
                <c:pt idx="15">
                  <c:v>B.9 - Report key findings</c:v>
                </c:pt>
                <c:pt idx="16">
                  <c:v>C.1 - Remediate weaknesses</c:v>
                </c:pt>
                <c:pt idx="17">
                  <c:v>C.2 - Address root causes of weaknesses</c:v>
                </c:pt>
                <c:pt idx="18">
                  <c:v>C.3 - Initiate improvement programme</c:v>
                </c:pt>
                <c:pt idx="19">
                  <c:v>C.4 - Evaluate penetration testing effectiveness</c:v>
                </c:pt>
                <c:pt idx="20">
                  <c:v>C.5 - Build on lessons learned</c:v>
                </c:pt>
                <c:pt idx="21">
                  <c:v>C.6 - Create and monitor action plans</c:v>
                </c:pt>
              </c:strCache>
            </c:strRef>
          </c:cat>
          <c:val>
            <c:numRef>
              <c:f>'Aggregated Results'!$AI$34:$AI$55</c:f>
              <c:numCache>
                <c:formatCode>0.00</c:formatCode>
                <c:ptCount val="22"/>
                <c:pt idx="7">
                  <c:v>4</c:v>
                </c:pt>
                <c:pt idx="8">
                  <c:v>4</c:v>
                </c:pt>
                <c:pt idx="9">
                  <c:v>4</c:v>
                </c:pt>
                <c:pt idx="10">
                  <c:v>4</c:v>
                </c:pt>
                <c:pt idx="11">
                  <c:v>4</c:v>
                </c:pt>
                <c:pt idx="12">
                  <c:v>4</c:v>
                </c:pt>
                <c:pt idx="13">
                  <c:v>4</c:v>
                </c:pt>
                <c:pt idx="14">
                  <c:v>4</c:v>
                </c:pt>
                <c:pt idx="15">
                  <c:v>4</c:v>
                </c:pt>
              </c:numCache>
            </c:numRef>
          </c:val>
          <c:extLst xmlns:c15="http://schemas.microsoft.com/office/drawing/2012/chart">
            <c:ext xmlns:c16="http://schemas.microsoft.com/office/drawing/2014/chart" uri="{C3380CC4-5D6E-409C-BE32-E72D297353CC}">
              <c16:uniqueId val="{00000001-D2A8-49B7-94A7-95F52A180508}"/>
            </c:ext>
          </c:extLst>
        </c:ser>
        <c:ser>
          <c:idx val="5"/>
          <c:order val="2"/>
          <c:spPr>
            <a:ln w="38100">
              <a:solidFill>
                <a:srgbClr val="00B050"/>
              </a:solidFill>
              <a:headEnd type="none"/>
              <a:tailEnd type="none"/>
            </a:ln>
          </c:spPr>
          <c:marker>
            <c:symbol val="circle"/>
            <c:size val="7"/>
            <c:spPr>
              <a:solidFill>
                <a:srgbClr val="00B050"/>
              </a:solidFill>
              <a:ln>
                <a:noFill/>
              </a:ln>
            </c:spPr>
          </c:marker>
          <c:cat>
            <c:strRef>
              <c:f>'Aggregated Results'!$AB$4:$AB$25</c:f>
              <c:strCache>
                <c:ptCount val="22"/>
                <c:pt idx="0">
                  <c:v>A.1 - Maintain a technical security assurance framework</c:v>
                </c:pt>
                <c:pt idx="1">
                  <c:v>A.2 - Establish a penetration testing governance structure</c:v>
                </c:pt>
                <c:pt idx="2">
                  <c:v>A.3 - Evaluate drivers for conducting penetration tests</c:v>
                </c:pt>
                <c:pt idx="3">
                  <c:v>A.4 - Identify target environments</c:v>
                </c:pt>
                <c:pt idx="4">
                  <c:v>A.5 - Define the purpose of the penetration tests</c:v>
                </c:pt>
                <c:pt idx="5">
                  <c:v>A.6 - Produce requirements specifications</c:v>
                </c:pt>
                <c:pt idx="6">
                  <c:v>A.7 - Select suitable suppliers</c:v>
                </c:pt>
                <c:pt idx="7">
                  <c:v>B.1 - Agree testing style and type</c:v>
                </c:pt>
                <c:pt idx="8">
                  <c:v>B.2 - Identify testing constraints</c:v>
                </c:pt>
                <c:pt idx="9">
                  <c:v>B.3 - Produce scope statements</c:v>
                </c:pt>
                <c:pt idx="10">
                  <c:v>B.4 - Establish a management assurance framework</c:v>
                </c:pt>
                <c:pt idx="11">
                  <c:v>B.5 - Implement management control processes</c:v>
                </c:pt>
                <c:pt idx="12">
                  <c:v>B.6 - Use an effective testing methodology</c:v>
                </c:pt>
                <c:pt idx="13">
                  <c:v>B.7 - Conduct sufficient research and planning</c:v>
                </c:pt>
                <c:pt idx="14">
                  <c:v>B.8 - Identify and exploit vulnerabilities</c:v>
                </c:pt>
                <c:pt idx="15">
                  <c:v>B.9 - Report key findings</c:v>
                </c:pt>
                <c:pt idx="16">
                  <c:v>C.1 - Remediate weaknesses</c:v>
                </c:pt>
                <c:pt idx="17">
                  <c:v>C.2 - Address root causes of weaknesses</c:v>
                </c:pt>
                <c:pt idx="18">
                  <c:v>C.3 - Initiate improvement programme</c:v>
                </c:pt>
                <c:pt idx="19">
                  <c:v>C.4 - Evaluate penetration testing effectiveness</c:v>
                </c:pt>
                <c:pt idx="20">
                  <c:v>C.5 - Build on lessons learned</c:v>
                </c:pt>
                <c:pt idx="21">
                  <c:v>C.6 - Create and monitor action plans</c:v>
                </c:pt>
              </c:strCache>
            </c:strRef>
          </c:cat>
          <c:val>
            <c:numRef>
              <c:f>'Aggregated Results'!$AJ$34:$AJ$55</c:f>
              <c:numCache>
                <c:formatCode>0.00</c:formatCode>
                <c:ptCount val="22"/>
                <c:pt idx="16">
                  <c:v>4</c:v>
                </c:pt>
                <c:pt idx="17">
                  <c:v>4</c:v>
                </c:pt>
                <c:pt idx="18">
                  <c:v>4</c:v>
                </c:pt>
                <c:pt idx="19">
                  <c:v>4</c:v>
                </c:pt>
                <c:pt idx="20">
                  <c:v>4</c:v>
                </c:pt>
                <c:pt idx="21">
                  <c:v>4</c:v>
                </c:pt>
              </c:numCache>
            </c:numRef>
          </c:val>
          <c:extLst xmlns:c15="http://schemas.microsoft.com/office/drawing/2012/chart">
            <c:ext xmlns:c16="http://schemas.microsoft.com/office/drawing/2014/chart" uri="{C3380CC4-5D6E-409C-BE32-E72D297353CC}">
              <c16:uniqueId val="{00000002-D2A8-49B7-94A7-95F52A180508}"/>
            </c:ext>
          </c:extLst>
        </c:ser>
        <c:ser>
          <c:idx val="0"/>
          <c:order val="3"/>
          <c:spPr>
            <a:ln w="38100">
              <a:solidFill>
                <a:srgbClr val="3156BD"/>
              </a:solidFill>
              <a:headEnd type="none"/>
              <a:tailEnd type="none"/>
            </a:ln>
          </c:spPr>
          <c:marker>
            <c:symbol val="circle"/>
            <c:size val="7"/>
            <c:spPr>
              <a:solidFill>
                <a:srgbClr val="3156BD"/>
              </a:solidFill>
              <a:ln>
                <a:noFill/>
              </a:ln>
            </c:spPr>
          </c:marker>
          <c:cat>
            <c:strRef>
              <c:f>'Aggregated Results'!$AB$4:$AB$25</c:f>
              <c:strCache>
                <c:ptCount val="22"/>
                <c:pt idx="0">
                  <c:v>A.1 - Maintain a technical security assurance framework</c:v>
                </c:pt>
                <c:pt idx="1">
                  <c:v>A.2 - Establish a penetration testing governance structure</c:v>
                </c:pt>
                <c:pt idx="2">
                  <c:v>A.3 - Evaluate drivers for conducting penetration tests</c:v>
                </c:pt>
                <c:pt idx="3">
                  <c:v>A.4 - Identify target environments</c:v>
                </c:pt>
                <c:pt idx="4">
                  <c:v>A.5 - Define the purpose of the penetration tests</c:v>
                </c:pt>
                <c:pt idx="5">
                  <c:v>A.6 - Produce requirements specifications</c:v>
                </c:pt>
                <c:pt idx="6">
                  <c:v>A.7 - Select suitable suppliers</c:v>
                </c:pt>
                <c:pt idx="7">
                  <c:v>B.1 - Agree testing style and type</c:v>
                </c:pt>
                <c:pt idx="8">
                  <c:v>B.2 - Identify testing constraints</c:v>
                </c:pt>
                <c:pt idx="9">
                  <c:v>B.3 - Produce scope statements</c:v>
                </c:pt>
                <c:pt idx="10">
                  <c:v>B.4 - Establish a management assurance framework</c:v>
                </c:pt>
                <c:pt idx="11">
                  <c:v>B.5 - Implement management control processes</c:v>
                </c:pt>
                <c:pt idx="12">
                  <c:v>B.6 - Use an effective testing methodology</c:v>
                </c:pt>
                <c:pt idx="13">
                  <c:v>B.7 - Conduct sufficient research and planning</c:v>
                </c:pt>
                <c:pt idx="14">
                  <c:v>B.8 - Identify and exploit vulnerabilities</c:v>
                </c:pt>
                <c:pt idx="15">
                  <c:v>B.9 - Report key findings</c:v>
                </c:pt>
                <c:pt idx="16">
                  <c:v>C.1 - Remediate weaknesses</c:v>
                </c:pt>
                <c:pt idx="17">
                  <c:v>C.2 - Address root causes of weaknesses</c:v>
                </c:pt>
                <c:pt idx="18">
                  <c:v>C.3 - Initiate improvement programme</c:v>
                </c:pt>
                <c:pt idx="19">
                  <c:v>C.4 - Evaluate penetration testing effectiveness</c:v>
                </c:pt>
                <c:pt idx="20">
                  <c:v>C.5 - Build on lessons learned</c:v>
                </c:pt>
                <c:pt idx="21">
                  <c:v>C.6 - Create and monitor action plans</c:v>
                </c:pt>
              </c:strCache>
            </c:strRef>
          </c:cat>
          <c:val>
            <c:numRef>
              <c:f>'Aggregated Results'!$AE$34:$AE$55</c:f>
              <c:numCache>
                <c:formatCode>0.00</c:formatCode>
                <c:ptCount val="22"/>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3-D2A8-49B7-94A7-95F52A180508}"/>
            </c:ext>
          </c:extLst>
        </c:ser>
        <c:ser>
          <c:idx val="1"/>
          <c:order val="4"/>
          <c:spPr>
            <a:ln w="38100">
              <a:solidFill>
                <a:srgbClr val="3156BD"/>
              </a:solidFill>
              <a:headEnd type="none"/>
              <a:tailEnd type="none"/>
            </a:ln>
          </c:spPr>
          <c:marker>
            <c:symbol val="circle"/>
            <c:size val="7"/>
            <c:spPr>
              <a:solidFill>
                <a:srgbClr val="3156BD"/>
              </a:solidFill>
              <a:ln>
                <a:noFill/>
              </a:ln>
            </c:spPr>
          </c:marker>
          <c:cat>
            <c:strRef>
              <c:f>'Aggregated Results'!$AB$4:$AB$25</c:f>
              <c:strCache>
                <c:ptCount val="22"/>
                <c:pt idx="0">
                  <c:v>A.1 - Maintain a technical security assurance framework</c:v>
                </c:pt>
                <c:pt idx="1">
                  <c:v>A.2 - Establish a penetration testing governance structure</c:v>
                </c:pt>
                <c:pt idx="2">
                  <c:v>A.3 - Evaluate drivers for conducting penetration tests</c:v>
                </c:pt>
                <c:pt idx="3">
                  <c:v>A.4 - Identify target environments</c:v>
                </c:pt>
                <c:pt idx="4">
                  <c:v>A.5 - Define the purpose of the penetration tests</c:v>
                </c:pt>
                <c:pt idx="5">
                  <c:v>A.6 - Produce requirements specifications</c:v>
                </c:pt>
                <c:pt idx="6">
                  <c:v>A.7 - Select suitable suppliers</c:v>
                </c:pt>
                <c:pt idx="7">
                  <c:v>B.1 - Agree testing style and type</c:v>
                </c:pt>
                <c:pt idx="8">
                  <c:v>B.2 - Identify testing constraints</c:v>
                </c:pt>
                <c:pt idx="9">
                  <c:v>B.3 - Produce scope statements</c:v>
                </c:pt>
                <c:pt idx="10">
                  <c:v>B.4 - Establish a management assurance framework</c:v>
                </c:pt>
                <c:pt idx="11">
                  <c:v>B.5 - Implement management control processes</c:v>
                </c:pt>
                <c:pt idx="12">
                  <c:v>B.6 - Use an effective testing methodology</c:v>
                </c:pt>
                <c:pt idx="13">
                  <c:v>B.7 - Conduct sufficient research and planning</c:v>
                </c:pt>
                <c:pt idx="14">
                  <c:v>B.8 - Identify and exploit vulnerabilities</c:v>
                </c:pt>
                <c:pt idx="15">
                  <c:v>B.9 - Report key findings</c:v>
                </c:pt>
                <c:pt idx="16">
                  <c:v>C.1 - Remediate weaknesses</c:v>
                </c:pt>
                <c:pt idx="17">
                  <c:v>C.2 - Address root causes of weaknesses</c:v>
                </c:pt>
                <c:pt idx="18">
                  <c:v>C.3 - Initiate improvement programme</c:v>
                </c:pt>
                <c:pt idx="19">
                  <c:v>C.4 - Evaluate penetration testing effectiveness</c:v>
                </c:pt>
                <c:pt idx="20">
                  <c:v>C.5 - Build on lessons learned</c:v>
                </c:pt>
                <c:pt idx="21">
                  <c:v>C.6 - Create and monitor action plans</c:v>
                </c:pt>
              </c:strCache>
            </c:strRef>
          </c:cat>
          <c:val>
            <c:numRef>
              <c:f>'Aggregated Results'!$AF$34:$AF$55</c:f>
              <c:numCache>
                <c:formatCode>0.00</c:formatCode>
                <c:ptCount val="22"/>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4-D2A8-49B7-94A7-95F52A180508}"/>
            </c:ext>
          </c:extLst>
        </c:ser>
        <c:ser>
          <c:idx val="2"/>
          <c:order val="5"/>
          <c:spPr>
            <a:ln w="38100">
              <a:solidFill>
                <a:srgbClr val="3156BD"/>
              </a:solidFill>
              <a:headEnd type="none"/>
              <a:tailEnd type="none"/>
            </a:ln>
          </c:spPr>
          <c:marker>
            <c:symbol val="circle"/>
            <c:size val="7"/>
            <c:spPr>
              <a:solidFill>
                <a:srgbClr val="3156BD"/>
              </a:solidFill>
              <a:ln>
                <a:noFill/>
              </a:ln>
            </c:spPr>
          </c:marker>
          <c:cat>
            <c:strRef>
              <c:f>'Aggregated Results'!$AB$4:$AB$25</c:f>
              <c:strCache>
                <c:ptCount val="22"/>
                <c:pt idx="0">
                  <c:v>A.1 - Maintain a technical security assurance framework</c:v>
                </c:pt>
                <c:pt idx="1">
                  <c:v>A.2 - Establish a penetration testing governance structure</c:v>
                </c:pt>
                <c:pt idx="2">
                  <c:v>A.3 - Evaluate drivers for conducting penetration tests</c:v>
                </c:pt>
                <c:pt idx="3">
                  <c:v>A.4 - Identify target environments</c:v>
                </c:pt>
                <c:pt idx="4">
                  <c:v>A.5 - Define the purpose of the penetration tests</c:v>
                </c:pt>
                <c:pt idx="5">
                  <c:v>A.6 - Produce requirements specifications</c:v>
                </c:pt>
                <c:pt idx="6">
                  <c:v>A.7 - Select suitable suppliers</c:v>
                </c:pt>
                <c:pt idx="7">
                  <c:v>B.1 - Agree testing style and type</c:v>
                </c:pt>
                <c:pt idx="8">
                  <c:v>B.2 - Identify testing constraints</c:v>
                </c:pt>
                <c:pt idx="9">
                  <c:v>B.3 - Produce scope statements</c:v>
                </c:pt>
                <c:pt idx="10">
                  <c:v>B.4 - Establish a management assurance framework</c:v>
                </c:pt>
                <c:pt idx="11">
                  <c:v>B.5 - Implement management control processes</c:v>
                </c:pt>
                <c:pt idx="12">
                  <c:v>B.6 - Use an effective testing methodology</c:v>
                </c:pt>
                <c:pt idx="13">
                  <c:v>B.7 - Conduct sufficient research and planning</c:v>
                </c:pt>
                <c:pt idx="14">
                  <c:v>B.8 - Identify and exploit vulnerabilities</c:v>
                </c:pt>
                <c:pt idx="15">
                  <c:v>B.9 - Report key findings</c:v>
                </c:pt>
                <c:pt idx="16">
                  <c:v>C.1 - Remediate weaknesses</c:v>
                </c:pt>
                <c:pt idx="17">
                  <c:v>C.2 - Address root causes of weaknesses</c:v>
                </c:pt>
                <c:pt idx="18">
                  <c:v>C.3 - Initiate improvement programme</c:v>
                </c:pt>
                <c:pt idx="19">
                  <c:v>C.4 - Evaluate penetration testing effectiveness</c:v>
                </c:pt>
                <c:pt idx="20">
                  <c:v>C.5 - Build on lessons learned</c:v>
                </c:pt>
                <c:pt idx="21">
                  <c:v>C.6 - Create and monitor action plans</c:v>
                </c:pt>
              </c:strCache>
            </c:strRef>
          </c:cat>
          <c:val>
            <c:numRef>
              <c:f>'Aggregated Results'!$AG$34:$AG$55</c:f>
              <c:numCache>
                <c:formatCode>0.00</c:formatCode>
                <c:ptCount val="22"/>
                <c:pt idx="16">
                  <c:v>0</c:v>
                </c:pt>
                <c:pt idx="17">
                  <c:v>0</c:v>
                </c:pt>
                <c:pt idx="18">
                  <c:v>0</c:v>
                </c:pt>
                <c:pt idx="19">
                  <c:v>0</c:v>
                </c:pt>
                <c:pt idx="20">
                  <c:v>0</c:v>
                </c:pt>
                <c:pt idx="21">
                  <c:v>0</c:v>
                </c:pt>
              </c:numCache>
            </c:numRef>
          </c:val>
          <c:extLst>
            <c:ext xmlns:c16="http://schemas.microsoft.com/office/drawing/2014/chart" uri="{C3380CC4-5D6E-409C-BE32-E72D297353CC}">
              <c16:uniqueId val="{00000005-D2A8-49B7-94A7-95F52A180508}"/>
            </c:ext>
          </c:extLst>
        </c:ser>
        <c:ser>
          <c:idx val="10"/>
          <c:order val="6"/>
          <c:tx>
            <c:v>Series11</c:v>
          </c:tx>
          <c:spPr>
            <a:ln>
              <a:solidFill>
                <a:srgbClr val="E87727"/>
              </a:solidFill>
              <a:headEnd type="none"/>
            </a:ln>
          </c:spPr>
          <c:marker>
            <c:symbol val="circle"/>
            <c:size val="7"/>
            <c:spPr>
              <a:solidFill>
                <a:srgbClr val="E87727"/>
              </a:solidFill>
              <a:ln>
                <a:noFill/>
              </a:ln>
            </c:spPr>
          </c:marker>
          <c:cat>
            <c:strRef>
              <c:f>'Aggregated Results'!$AB$4:$AB$25</c:f>
              <c:strCache>
                <c:ptCount val="22"/>
                <c:pt idx="0">
                  <c:v>A.1 - Maintain a technical security assurance framework</c:v>
                </c:pt>
                <c:pt idx="1">
                  <c:v>A.2 - Establish a penetration testing governance structure</c:v>
                </c:pt>
                <c:pt idx="2">
                  <c:v>A.3 - Evaluate drivers for conducting penetration tests</c:v>
                </c:pt>
                <c:pt idx="3">
                  <c:v>A.4 - Identify target environments</c:v>
                </c:pt>
                <c:pt idx="4">
                  <c:v>A.5 - Define the purpose of the penetration tests</c:v>
                </c:pt>
                <c:pt idx="5">
                  <c:v>A.6 - Produce requirements specifications</c:v>
                </c:pt>
                <c:pt idx="6">
                  <c:v>A.7 - Select suitable suppliers</c:v>
                </c:pt>
                <c:pt idx="7">
                  <c:v>B.1 - Agree testing style and type</c:v>
                </c:pt>
                <c:pt idx="8">
                  <c:v>B.2 - Identify testing constraints</c:v>
                </c:pt>
                <c:pt idx="9">
                  <c:v>B.3 - Produce scope statements</c:v>
                </c:pt>
                <c:pt idx="10">
                  <c:v>B.4 - Establish a management assurance framework</c:v>
                </c:pt>
                <c:pt idx="11">
                  <c:v>B.5 - Implement management control processes</c:v>
                </c:pt>
                <c:pt idx="12">
                  <c:v>B.6 - Use an effective testing methodology</c:v>
                </c:pt>
                <c:pt idx="13">
                  <c:v>B.7 - Conduct sufficient research and planning</c:v>
                </c:pt>
                <c:pt idx="14">
                  <c:v>B.8 - Identify and exploit vulnerabilities</c:v>
                </c:pt>
                <c:pt idx="15">
                  <c:v>B.9 - Report key findings</c:v>
                </c:pt>
                <c:pt idx="16">
                  <c:v>C.1 - Remediate weaknesses</c:v>
                </c:pt>
                <c:pt idx="17">
                  <c:v>C.2 - Address root causes of weaknesses</c:v>
                </c:pt>
                <c:pt idx="18">
                  <c:v>C.3 - Initiate improvement programme</c:v>
                </c:pt>
                <c:pt idx="19">
                  <c:v>C.4 - Evaluate penetration testing effectiveness</c:v>
                </c:pt>
                <c:pt idx="20">
                  <c:v>C.5 - Build on lessons learned</c:v>
                </c:pt>
                <c:pt idx="21">
                  <c:v>C.6 - Create and monitor action plans</c:v>
                </c:pt>
              </c:strCache>
            </c:strRef>
          </c:cat>
          <c:val>
            <c:numRef>
              <c:f>'Aggregated Results'!$AK$34:$AK$55</c:f>
              <c:numCache>
                <c:formatCode>0.00</c:formatCode>
                <c:ptCount val="22"/>
                <c:pt idx="0">
                  <c:v>3.8</c:v>
                </c:pt>
                <c:pt idx="1">
                  <c:v>3.4</c:v>
                </c:pt>
                <c:pt idx="2">
                  <c:v>1.2</c:v>
                </c:pt>
                <c:pt idx="3">
                  <c:v>2</c:v>
                </c:pt>
                <c:pt idx="4">
                  <c:v>2</c:v>
                </c:pt>
                <c:pt idx="5">
                  <c:v>4</c:v>
                </c:pt>
                <c:pt idx="6">
                  <c:v>5</c:v>
                </c:pt>
              </c:numCache>
            </c:numRef>
          </c:val>
          <c:extLst xmlns:c15="http://schemas.microsoft.com/office/drawing/2012/chart">
            <c:ext xmlns:c16="http://schemas.microsoft.com/office/drawing/2014/chart" uri="{C3380CC4-5D6E-409C-BE32-E72D297353CC}">
              <c16:uniqueId val="{0000000A-D2A8-49B7-94A7-95F52A180508}"/>
            </c:ext>
          </c:extLst>
        </c:ser>
        <c:ser>
          <c:idx val="11"/>
          <c:order val="7"/>
          <c:tx>
            <c:v>Series12</c:v>
          </c:tx>
          <c:marker>
            <c:symbol val="circle"/>
            <c:size val="7"/>
            <c:spPr>
              <a:ln>
                <a:noFill/>
              </a:ln>
            </c:spPr>
          </c:marker>
          <c:cat>
            <c:strRef>
              <c:f>'Aggregated Results'!$AB$4:$AB$25</c:f>
              <c:strCache>
                <c:ptCount val="22"/>
                <c:pt idx="0">
                  <c:v>A.1 - Maintain a technical security assurance framework</c:v>
                </c:pt>
                <c:pt idx="1">
                  <c:v>A.2 - Establish a penetration testing governance structure</c:v>
                </c:pt>
                <c:pt idx="2">
                  <c:v>A.3 - Evaluate drivers for conducting penetration tests</c:v>
                </c:pt>
                <c:pt idx="3">
                  <c:v>A.4 - Identify target environments</c:v>
                </c:pt>
                <c:pt idx="4">
                  <c:v>A.5 - Define the purpose of the penetration tests</c:v>
                </c:pt>
                <c:pt idx="5">
                  <c:v>A.6 - Produce requirements specifications</c:v>
                </c:pt>
                <c:pt idx="6">
                  <c:v>A.7 - Select suitable suppliers</c:v>
                </c:pt>
                <c:pt idx="7">
                  <c:v>B.1 - Agree testing style and type</c:v>
                </c:pt>
                <c:pt idx="8">
                  <c:v>B.2 - Identify testing constraints</c:v>
                </c:pt>
                <c:pt idx="9">
                  <c:v>B.3 - Produce scope statements</c:v>
                </c:pt>
                <c:pt idx="10">
                  <c:v>B.4 - Establish a management assurance framework</c:v>
                </c:pt>
                <c:pt idx="11">
                  <c:v>B.5 - Implement management control processes</c:v>
                </c:pt>
                <c:pt idx="12">
                  <c:v>B.6 - Use an effective testing methodology</c:v>
                </c:pt>
                <c:pt idx="13">
                  <c:v>B.7 - Conduct sufficient research and planning</c:v>
                </c:pt>
                <c:pt idx="14">
                  <c:v>B.8 - Identify and exploit vulnerabilities</c:v>
                </c:pt>
                <c:pt idx="15">
                  <c:v>B.9 - Report key findings</c:v>
                </c:pt>
                <c:pt idx="16">
                  <c:v>C.1 - Remediate weaknesses</c:v>
                </c:pt>
                <c:pt idx="17">
                  <c:v>C.2 - Address root causes of weaknesses</c:v>
                </c:pt>
                <c:pt idx="18">
                  <c:v>C.3 - Initiate improvement programme</c:v>
                </c:pt>
                <c:pt idx="19">
                  <c:v>C.4 - Evaluate penetration testing effectiveness</c:v>
                </c:pt>
                <c:pt idx="20">
                  <c:v>C.5 - Build on lessons learned</c:v>
                </c:pt>
                <c:pt idx="21">
                  <c:v>C.6 - Create and monitor action plans</c:v>
                </c:pt>
              </c:strCache>
            </c:strRef>
          </c:cat>
          <c:val>
            <c:numRef>
              <c:f>'Aggregated Results'!$AL$34:$AL$55</c:f>
              <c:numCache>
                <c:formatCode>0.00</c:formatCode>
                <c:ptCount val="22"/>
                <c:pt idx="7">
                  <c:v>2.1</c:v>
                </c:pt>
                <c:pt idx="8">
                  <c:v>0.5</c:v>
                </c:pt>
                <c:pt idx="9">
                  <c:v>2</c:v>
                </c:pt>
                <c:pt idx="10">
                  <c:v>3</c:v>
                </c:pt>
                <c:pt idx="11">
                  <c:v>4</c:v>
                </c:pt>
                <c:pt idx="12">
                  <c:v>5</c:v>
                </c:pt>
                <c:pt idx="13">
                  <c:v>2</c:v>
                </c:pt>
                <c:pt idx="14">
                  <c:v>2.1</c:v>
                </c:pt>
                <c:pt idx="15">
                  <c:v>4</c:v>
                </c:pt>
              </c:numCache>
            </c:numRef>
          </c:val>
          <c:extLst xmlns:c15="http://schemas.microsoft.com/office/drawing/2012/chart">
            <c:ext xmlns:c16="http://schemas.microsoft.com/office/drawing/2014/chart" uri="{C3380CC4-5D6E-409C-BE32-E72D297353CC}">
              <c16:uniqueId val="{0000000B-D2A8-49B7-94A7-95F52A180508}"/>
            </c:ext>
          </c:extLst>
        </c:ser>
        <c:ser>
          <c:idx val="12"/>
          <c:order val="8"/>
          <c:tx>
            <c:v>Series13</c:v>
          </c:tx>
          <c:spPr>
            <a:ln>
              <a:solidFill>
                <a:srgbClr val="E87727"/>
              </a:solidFill>
            </a:ln>
          </c:spPr>
          <c:marker>
            <c:symbol val="circle"/>
            <c:size val="7"/>
            <c:spPr>
              <a:solidFill>
                <a:srgbClr val="E87727"/>
              </a:solidFill>
              <a:ln>
                <a:noFill/>
              </a:ln>
            </c:spPr>
          </c:marker>
          <c:cat>
            <c:strRef>
              <c:f>'Aggregated Results'!$AB$4:$AB$25</c:f>
              <c:strCache>
                <c:ptCount val="22"/>
                <c:pt idx="0">
                  <c:v>A.1 - Maintain a technical security assurance framework</c:v>
                </c:pt>
                <c:pt idx="1">
                  <c:v>A.2 - Establish a penetration testing governance structure</c:v>
                </c:pt>
                <c:pt idx="2">
                  <c:v>A.3 - Evaluate drivers for conducting penetration tests</c:v>
                </c:pt>
                <c:pt idx="3">
                  <c:v>A.4 - Identify target environments</c:v>
                </c:pt>
                <c:pt idx="4">
                  <c:v>A.5 - Define the purpose of the penetration tests</c:v>
                </c:pt>
                <c:pt idx="5">
                  <c:v>A.6 - Produce requirements specifications</c:v>
                </c:pt>
                <c:pt idx="6">
                  <c:v>A.7 - Select suitable suppliers</c:v>
                </c:pt>
                <c:pt idx="7">
                  <c:v>B.1 - Agree testing style and type</c:v>
                </c:pt>
                <c:pt idx="8">
                  <c:v>B.2 - Identify testing constraints</c:v>
                </c:pt>
                <c:pt idx="9">
                  <c:v>B.3 - Produce scope statements</c:v>
                </c:pt>
                <c:pt idx="10">
                  <c:v>B.4 - Establish a management assurance framework</c:v>
                </c:pt>
                <c:pt idx="11">
                  <c:v>B.5 - Implement management control processes</c:v>
                </c:pt>
                <c:pt idx="12">
                  <c:v>B.6 - Use an effective testing methodology</c:v>
                </c:pt>
                <c:pt idx="13">
                  <c:v>B.7 - Conduct sufficient research and planning</c:v>
                </c:pt>
                <c:pt idx="14">
                  <c:v>B.8 - Identify and exploit vulnerabilities</c:v>
                </c:pt>
                <c:pt idx="15">
                  <c:v>B.9 - Report key findings</c:v>
                </c:pt>
                <c:pt idx="16">
                  <c:v>C.1 - Remediate weaknesses</c:v>
                </c:pt>
                <c:pt idx="17">
                  <c:v>C.2 - Address root causes of weaknesses</c:v>
                </c:pt>
                <c:pt idx="18">
                  <c:v>C.3 - Initiate improvement programme</c:v>
                </c:pt>
                <c:pt idx="19">
                  <c:v>C.4 - Evaluate penetration testing effectiveness</c:v>
                </c:pt>
                <c:pt idx="20">
                  <c:v>C.5 - Build on lessons learned</c:v>
                </c:pt>
                <c:pt idx="21">
                  <c:v>C.6 - Create and monitor action plans</c:v>
                </c:pt>
              </c:strCache>
            </c:strRef>
          </c:cat>
          <c:val>
            <c:numRef>
              <c:f>'Aggregated Results'!$AM$34:$AM$55</c:f>
              <c:numCache>
                <c:formatCode>0.00</c:formatCode>
                <c:ptCount val="22"/>
                <c:pt idx="16">
                  <c:v>1</c:v>
                </c:pt>
                <c:pt idx="17">
                  <c:v>2.8</c:v>
                </c:pt>
                <c:pt idx="18">
                  <c:v>3</c:v>
                </c:pt>
                <c:pt idx="19">
                  <c:v>2.9</c:v>
                </c:pt>
                <c:pt idx="20">
                  <c:v>1.7</c:v>
                </c:pt>
                <c:pt idx="21">
                  <c:v>3</c:v>
                </c:pt>
              </c:numCache>
            </c:numRef>
          </c:val>
          <c:extLst xmlns:c15="http://schemas.microsoft.com/office/drawing/2012/chart">
            <c:ext xmlns:c16="http://schemas.microsoft.com/office/drawing/2014/chart" uri="{C3380CC4-5D6E-409C-BE32-E72D297353CC}">
              <c16:uniqueId val="{0000000C-D2A8-49B7-94A7-95F52A180508}"/>
            </c:ext>
          </c:extLst>
        </c:ser>
        <c:dLbls>
          <c:showLegendKey val="0"/>
          <c:showVal val="0"/>
          <c:showCatName val="0"/>
          <c:showSerName val="0"/>
          <c:showPercent val="0"/>
          <c:showBubbleSize val="0"/>
        </c:dLbls>
        <c:axId val="536332880"/>
        <c:axId val="536330528"/>
        <c:extLst/>
      </c:radarChart>
      <c:catAx>
        <c:axId val="536332880"/>
        <c:scaling>
          <c:orientation val="minMax"/>
        </c:scaling>
        <c:delete val="0"/>
        <c:axPos val="b"/>
        <c:majorGridlines/>
        <c:numFmt formatCode="General" sourceLinked="0"/>
        <c:majorTickMark val="out"/>
        <c:minorTickMark val="none"/>
        <c:tickLblPos val="nextTo"/>
        <c:txPr>
          <a:bodyPr/>
          <a:lstStyle/>
          <a:p>
            <a:pPr>
              <a:defRPr sz="1200" baseline="0"/>
            </a:pPr>
            <a:endParaRPr lang="en-US"/>
          </a:p>
        </c:txPr>
        <c:crossAx val="536330528"/>
        <c:crosses val="autoZero"/>
        <c:auto val="1"/>
        <c:lblAlgn val="ctr"/>
        <c:lblOffset val="100"/>
        <c:noMultiLvlLbl val="0"/>
      </c:catAx>
      <c:valAx>
        <c:axId val="536330528"/>
        <c:scaling>
          <c:orientation val="minMax"/>
          <c:max val="5"/>
          <c:min val="0"/>
        </c:scaling>
        <c:delete val="0"/>
        <c:axPos val="l"/>
        <c:majorGridlines>
          <c:spPr>
            <a:ln w="3175">
              <a:solidFill>
                <a:srgbClr val="C4C4C4"/>
              </a:solidFill>
            </a:ln>
          </c:spPr>
        </c:majorGridlines>
        <c:numFmt formatCode="0.00" sourceLinked="0"/>
        <c:majorTickMark val="cross"/>
        <c:minorTickMark val="none"/>
        <c:tickLblPos val="nextTo"/>
        <c:spPr>
          <a:ln>
            <a:solidFill>
              <a:srgbClr val="C4C4C4"/>
            </a:solidFill>
          </a:ln>
        </c:spPr>
        <c:txPr>
          <a:bodyPr/>
          <a:lstStyle/>
          <a:p>
            <a:pPr>
              <a:defRPr b="1" i="0" baseline="0"/>
            </a:pPr>
            <a:endParaRPr lang="en-US"/>
          </a:p>
        </c:txPr>
        <c:crossAx val="536332880"/>
        <c:crosses val="autoZero"/>
        <c:crossBetween val="between"/>
        <c:majorUnit val="1"/>
      </c:valAx>
    </c:plotArea>
    <c:plotVisOnly val="0"/>
    <c:dispBlanksAs val="gap"/>
    <c:showDLblsOverMax val="0"/>
  </c:chart>
  <c:spPr>
    <a:ln>
      <a:noFill/>
    </a:ln>
  </c:spPr>
  <c:printSettings>
    <c:headerFooter/>
    <c:pageMargins b="0.75" l="0.7" r="0.7" t="0.75" header="0.3" footer="0.3"/>
    <c:pageSetup/>
  </c:printSettings>
</c:chartSpace>
</file>

<file path=xl/ctrlProps/ctrlProp1.xml><?xml version="1.0" encoding="utf-8"?>
<formControlPr xmlns="http://schemas.microsoft.com/office/spreadsheetml/2009/9/main" objectType="Drop" dropLines="12" dropStyle="combo" dx="16" fmlaLink="profile_sector" fmlaRange="sector_responses" noThreeD="1" sel="1" val="0"/>
</file>

<file path=xl/ctrlProps/ctrlProp10.xml><?xml version="1.0" encoding="utf-8"?>
<formControlPr xmlns="http://schemas.microsoft.com/office/spreadsheetml/2009/9/main" objectType="Drop" dropLines="12" dropStyle="combo" dx="16" fmlaLink="req_reliance_data_integrity" fmlaRange="responses_reliance_data_integrity" noThreeD="1" sel="1" val="0"/>
</file>

<file path=xl/ctrlProps/ctrlProp100.xml><?xml version="1.0" encoding="utf-8"?>
<formControlPr xmlns="http://schemas.microsoft.com/office/spreadsheetml/2009/9/main" objectType="Drop" dropLines="12" dropStyle="combo" dx="16" fmlaLink="#REF!" fmlaRange="weighting_responses" noThreeD="1" sel="5" val="0"/>
</file>

<file path=xl/ctrlProps/ctrlProp1000.xml><?xml version="1.0" encoding="utf-8"?>
<formControlPr xmlns="http://schemas.microsoft.com/office/spreadsheetml/2009/9/main" objectType="Drop" dropStyle="combo" dx="16" fmlaLink="$AH$175" fmlaRange="maturity_response_frame" noThreeD="1" sel="1" val="0"/>
</file>

<file path=xl/ctrlProps/ctrlProp1001.xml><?xml version="1.0" encoding="utf-8"?>
<formControlPr xmlns="http://schemas.microsoft.com/office/spreadsheetml/2009/9/main" objectType="Drop" dropStyle="combo" dx="16" fmlaLink="$AH$177" fmlaRange="maturity_response_frame" noThreeD="1" sel="1" val="0"/>
</file>

<file path=xl/ctrlProps/ctrlProp1002.xml><?xml version="1.0" encoding="utf-8"?>
<formControlPr xmlns="http://schemas.microsoft.com/office/spreadsheetml/2009/9/main" objectType="Drop" dropStyle="combo" dx="16" fmlaLink="$AH$178" fmlaRange="maturity_response_frame" noThreeD="1" sel="1" val="0"/>
</file>

<file path=xl/ctrlProps/ctrlProp1003.xml><?xml version="1.0" encoding="utf-8"?>
<formControlPr xmlns="http://schemas.microsoft.com/office/spreadsheetml/2009/9/main" objectType="Drop" dropStyle="combo" dx="16" fmlaLink="$AH$180" fmlaRange="maturity_response_frame" noThreeD="1" sel="1" val="0"/>
</file>

<file path=xl/ctrlProps/ctrlProp1004.xml><?xml version="1.0" encoding="utf-8"?>
<formControlPr xmlns="http://schemas.microsoft.com/office/spreadsheetml/2009/9/main" objectType="Drop" dropStyle="combo" dx="16" fmlaLink="$AH$181" fmlaRange="maturity_response_frame" noThreeD="1" sel="1" val="0"/>
</file>

<file path=xl/ctrlProps/ctrlProp1005.xml><?xml version="1.0" encoding="utf-8"?>
<formControlPr xmlns="http://schemas.microsoft.com/office/spreadsheetml/2009/9/main" objectType="Drop" dropStyle="combo" dx="16" fmlaLink="$AH$182" fmlaRange="maturity_response_frame" noThreeD="1" sel="1" val="0"/>
</file>

<file path=xl/ctrlProps/ctrlProp1006.xml><?xml version="1.0" encoding="utf-8"?>
<formControlPr xmlns="http://schemas.microsoft.com/office/spreadsheetml/2009/9/main" objectType="Drop" dropStyle="combo" dx="16" fmlaLink="$AH$184" fmlaRange="maturity_response_frame" noThreeD="1" sel="1" val="0"/>
</file>

<file path=xl/ctrlProps/ctrlProp1007.xml><?xml version="1.0" encoding="utf-8"?>
<formControlPr xmlns="http://schemas.microsoft.com/office/spreadsheetml/2009/9/main" objectType="Drop" dropStyle="combo" dx="16" fmlaLink="$AH$185" fmlaRange="maturity_response_frame" noThreeD="1" sel="1" val="0"/>
</file>

<file path=xl/ctrlProps/ctrlProp1008.xml><?xml version="1.0" encoding="utf-8"?>
<formControlPr xmlns="http://schemas.microsoft.com/office/spreadsheetml/2009/9/main" objectType="Drop" dropStyle="combo" dx="16" fmlaLink="$AH$186" fmlaRange="maturity_response_frame" noThreeD="1" sel="1" val="0"/>
</file>

<file path=xl/ctrlProps/ctrlProp1009.xml><?xml version="1.0" encoding="utf-8"?>
<formControlPr xmlns="http://schemas.microsoft.com/office/spreadsheetml/2009/9/main" objectType="Drop" dropStyle="combo" dx="16" fmlaLink="$AH$188" fmlaRange="maturity_response_frame" noThreeD="1" sel="1" val="0"/>
</file>

<file path=xl/ctrlProps/ctrlProp101.xml><?xml version="1.0" encoding="utf-8"?>
<formControlPr xmlns="http://schemas.microsoft.com/office/spreadsheetml/2009/9/main" objectType="Drop" dropLines="12" dropStyle="combo" dx="16" fmlaLink="#REF!" fmlaRange="weighting_responses" noThreeD="1" sel="5" val="0"/>
</file>

<file path=xl/ctrlProps/ctrlProp1010.xml><?xml version="1.0" encoding="utf-8"?>
<formControlPr xmlns="http://schemas.microsoft.com/office/spreadsheetml/2009/9/main" objectType="Drop" dropStyle="combo" dx="16" fmlaLink="$AH$189" fmlaRange="maturity_response_frame" noThreeD="1" sel="1" val="0"/>
</file>

<file path=xl/ctrlProps/ctrlProp1011.xml><?xml version="1.0" encoding="utf-8"?>
<formControlPr xmlns="http://schemas.microsoft.com/office/spreadsheetml/2009/9/main" objectType="Drop" dropStyle="combo" dx="16" fmlaLink="$AH$190" fmlaRange="maturity_response_frame" noThreeD="1" sel="1" val="0"/>
</file>

<file path=xl/ctrlProps/ctrlProp1012.xml><?xml version="1.0" encoding="utf-8"?>
<formControlPr xmlns="http://schemas.microsoft.com/office/spreadsheetml/2009/9/main" objectType="Drop" dropStyle="combo" dx="16" fmlaLink="$AH$192" fmlaRange="maturity_response_frame" noThreeD="1" sel="1" val="0"/>
</file>

<file path=xl/ctrlProps/ctrlProp1013.xml><?xml version="1.0" encoding="utf-8"?>
<formControlPr xmlns="http://schemas.microsoft.com/office/spreadsheetml/2009/9/main" objectType="Drop" dropStyle="combo" dx="16" fmlaLink="$AH$194" fmlaRange="maturity_response_frame" noThreeD="1" sel="1" val="0"/>
</file>

<file path=xl/ctrlProps/ctrlProp1014.xml><?xml version="1.0" encoding="utf-8"?>
<formControlPr xmlns="http://schemas.microsoft.com/office/spreadsheetml/2009/9/main" objectType="Drop" dropStyle="combo" dx="16" fmlaLink="$AH$195" fmlaRange="maturity_response_frame" noThreeD="1" sel="1" val="0"/>
</file>

<file path=xl/ctrlProps/ctrlProp1015.xml><?xml version="1.0" encoding="utf-8"?>
<formControlPr xmlns="http://schemas.microsoft.com/office/spreadsheetml/2009/9/main" objectType="Drop" dropStyle="combo" dx="16" fmlaLink="$AH$197" fmlaRange="maturity_response_frame" noThreeD="1" sel="1" val="0"/>
</file>

<file path=xl/ctrlProps/ctrlProp1016.xml><?xml version="1.0" encoding="utf-8"?>
<formControlPr xmlns="http://schemas.microsoft.com/office/spreadsheetml/2009/9/main" objectType="Drop" dropStyle="combo" dx="16" fmlaLink="$AH$198" fmlaRange="maturity_response_frame" noThreeD="1" sel="1" val="0"/>
</file>

<file path=xl/ctrlProps/ctrlProp1017.xml><?xml version="1.0" encoding="utf-8"?>
<formControlPr xmlns="http://schemas.microsoft.com/office/spreadsheetml/2009/9/main" objectType="Drop" dropStyle="combo" dx="16" fmlaLink="$AH$200" fmlaRange="maturity_response_frame" noThreeD="1" sel="1" val="0"/>
</file>

<file path=xl/ctrlProps/ctrlProp1018.xml><?xml version="1.0" encoding="utf-8"?>
<formControlPr xmlns="http://schemas.microsoft.com/office/spreadsheetml/2009/9/main" objectType="Drop" dropStyle="combo" dx="16" fmlaLink="$AH$201" fmlaRange="maturity_response_frame" noThreeD="1" sel="1" val="0"/>
</file>

<file path=xl/ctrlProps/ctrlProp1019.xml><?xml version="1.0" encoding="utf-8"?>
<formControlPr xmlns="http://schemas.microsoft.com/office/spreadsheetml/2009/9/main" objectType="Drop" dropStyle="combo" dx="16" fmlaLink="$AH$202" fmlaRange="maturity_response_frame" noThreeD="1" sel="1" val="0"/>
</file>

<file path=xl/ctrlProps/ctrlProp102.xml><?xml version="1.0" encoding="utf-8"?>
<formControlPr xmlns="http://schemas.microsoft.com/office/spreadsheetml/2009/9/main" objectType="Drop" dropLines="12" dropStyle="combo" dx="16" fmlaLink="W268" fmlaRange="weighting_responses" noThreeD="1" sel="1" val="0"/>
</file>

<file path=xl/ctrlProps/ctrlProp1020.xml><?xml version="1.0" encoding="utf-8"?>
<formControlPr xmlns="http://schemas.microsoft.com/office/spreadsheetml/2009/9/main" objectType="Drop" dropStyle="combo" dx="16" fmlaLink="$AH$203" fmlaRange="maturity_response_frame" noThreeD="1" sel="1" val="0"/>
</file>

<file path=xl/ctrlProps/ctrlProp1021.xml><?xml version="1.0" encoding="utf-8"?>
<formControlPr xmlns="http://schemas.microsoft.com/office/spreadsheetml/2009/9/main" objectType="Drop" dropStyle="combo" dx="16" fmlaLink="$AH$204" fmlaRange="maturity_response_frame" noThreeD="1" sel="1" val="0"/>
</file>

<file path=xl/ctrlProps/ctrlProp1022.xml><?xml version="1.0" encoding="utf-8"?>
<formControlPr xmlns="http://schemas.microsoft.com/office/spreadsheetml/2009/9/main" objectType="Drop" dropStyle="combo" dx="16" fmlaLink="$AH$205" fmlaRange="maturity_response_frame" noThreeD="1" sel="1" val="0"/>
</file>

<file path=xl/ctrlProps/ctrlProp1023.xml><?xml version="1.0" encoding="utf-8"?>
<formControlPr xmlns="http://schemas.microsoft.com/office/spreadsheetml/2009/9/main" objectType="Drop" dropStyle="combo" dx="16" fmlaLink="$AH$207" fmlaRange="maturity_response_frame" noThreeD="1" sel="1" val="0"/>
</file>

<file path=xl/ctrlProps/ctrlProp1024.xml><?xml version="1.0" encoding="utf-8"?>
<formControlPr xmlns="http://schemas.microsoft.com/office/spreadsheetml/2009/9/main" objectType="Drop" dropStyle="combo" dx="16" fmlaLink="$AH$208" fmlaRange="maturity_response_frame" noThreeD="1" sel="1" val="0"/>
</file>

<file path=xl/ctrlProps/ctrlProp1025.xml><?xml version="1.0" encoding="utf-8"?>
<formControlPr xmlns="http://schemas.microsoft.com/office/spreadsheetml/2009/9/main" objectType="Drop" dropStyle="combo" dx="16" fmlaLink="$AH$210" fmlaRange="maturity_response_frame" noThreeD="1" sel="1" val="0"/>
</file>

<file path=xl/ctrlProps/ctrlProp1026.xml><?xml version="1.0" encoding="utf-8"?>
<formControlPr xmlns="http://schemas.microsoft.com/office/spreadsheetml/2009/9/main" objectType="Drop" dropStyle="combo" dx="16" fmlaLink="$AH$212" fmlaRange="maturity_response_frame" noThreeD="1" sel="1" val="0"/>
</file>

<file path=xl/ctrlProps/ctrlProp1027.xml><?xml version="1.0" encoding="utf-8"?>
<formControlPr xmlns="http://schemas.microsoft.com/office/spreadsheetml/2009/9/main" objectType="Drop" dropStyle="combo" dx="16" fmlaLink="$AH$213" fmlaRange="maturity_response_frame" noThreeD="1" sel="1" val="0"/>
</file>

<file path=xl/ctrlProps/ctrlProp1028.xml><?xml version="1.0" encoding="utf-8"?>
<formControlPr xmlns="http://schemas.microsoft.com/office/spreadsheetml/2009/9/main" objectType="Drop" dropStyle="combo" dx="16" fmlaLink="$AH$214" fmlaRange="maturity_response_frame" noThreeD="1" sel="1" val="0"/>
</file>

<file path=xl/ctrlProps/ctrlProp1029.xml><?xml version="1.0" encoding="utf-8"?>
<formControlPr xmlns="http://schemas.microsoft.com/office/spreadsheetml/2009/9/main" objectType="Drop" dropStyle="combo" dx="16" fmlaLink="$AH$216" fmlaRange="maturity_response_frame" noThreeD="1" sel="1" val="0"/>
</file>

<file path=xl/ctrlProps/ctrlProp103.xml><?xml version="1.0" encoding="utf-8"?>
<formControlPr xmlns="http://schemas.microsoft.com/office/spreadsheetml/2009/9/main" objectType="Drop" dropLines="12" dropStyle="combo" dx="16" fmlaLink="W279" fmlaRange="weighting_responses" noThreeD="1" sel="1" val="0"/>
</file>

<file path=xl/ctrlProps/ctrlProp1030.xml><?xml version="1.0" encoding="utf-8"?>
<formControlPr xmlns="http://schemas.microsoft.com/office/spreadsheetml/2009/9/main" objectType="Drop" dropStyle="combo" dx="16" fmlaLink="$AH$217" fmlaRange="maturity_response_frame" noThreeD="1" sel="1" val="0"/>
</file>

<file path=xl/ctrlProps/ctrlProp1031.xml><?xml version="1.0" encoding="utf-8"?>
<formControlPr xmlns="http://schemas.microsoft.com/office/spreadsheetml/2009/9/main" objectType="Drop" dropStyle="combo" dx="16" fmlaLink="$AH$218" fmlaRange="maturity_response_frame" noThreeD="1" sel="1" val="0"/>
</file>

<file path=xl/ctrlProps/ctrlProp1032.xml><?xml version="1.0" encoding="utf-8"?>
<formControlPr xmlns="http://schemas.microsoft.com/office/spreadsheetml/2009/9/main" objectType="Drop" dropStyle="combo" dx="16" fmlaLink="$AH$219" fmlaRange="maturity_response_frame" noThreeD="1" sel="1" val="0"/>
</file>

<file path=xl/ctrlProps/ctrlProp1033.xml><?xml version="1.0" encoding="utf-8"?>
<formControlPr xmlns="http://schemas.microsoft.com/office/spreadsheetml/2009/9/main" objectType="Drop" dropStyle="combo" dx="16" fmlaLink="$AH$220" fmlaRange="maturity_response_frame" noThreeD="1" sel="1" val="0"/>
</file>

<file path=xl/ctrlProps/ctrlProp1034.xml><?xml version="1.0" encoding="utf-8"?>
<formControlPr xmlns="http://schemas.microsoft.com/office/spreadsheetml/2009/9/main" objectType="Drop" dropStyle="combo" dx="16" fmlaLink="$AH$222" fmlaRange="maturity_response_frame" noThreeD="1" sel="1" val="0"/>
</file>

<file path=xl/ctrlProps/ctrlProp1035.xml><?xml version="1.0" encoding="utf-8"?>
<formControlPr xmlns="http://schemas.microsoft.com/office/spreadsheetml/2009/9/main" objectType="Drop" dropStyle="combo" dx="16" fmlaLink="$AH$223" fmlaRange="maturity_response_frame" noThreeD="1" sel="1" val="0"/>
</file>

<file path=xl/ctrlProps/ctrlProp1036.xml><?xml version="1.0" encoding="utf-8"?>
<formControlPr xmlns="http://schemas.microsoft.com/office/spreadsheetml/2009/9/main" objectType="Drop" dropStyle="combo" dx="16" fmlaLink="$AH$224" fmlaRange="maturity_response_frame" noThreeD="1" sel="1" val="0"/>
</file>

<file path=xl/ctrlProps/ctrlProp1037.xml><?xml version="1.0" encoding="utf-8"?>
<formControlPr xmlns="http://schemas.microsoft.com/office/spreadsheetml/2009/9/main" objectType="Drop" dropStyle="combo" dx="16" fmlaLink="$AH$225" fmlaRange="maturity_response_frame" noThreeD="1" sel="1" val="0"/>
</file>

<file path=xl/ctrlProps/ctrlProp1038.xml><?xml version="1.0" encoding="utf-8"?>
<formControlPr xmlns="http://schemas.microsoft.com/office/spreadsheetml/2009/9/main" objectType="Drop" dropStyle="combo" dx="16" fmlaLink="$AH$226" fmlaRange="maturity_response_frame" noThreeD="1" sel="1" val="0"/>
</file>

<file path=xl/ctrlProps/ctrlProp1039.xml><?xml version="1.0" encoding="utf-8"?>
<formControlPr xmlns="http://schemas.microsoft.com/office/spreadsheetml/2009/9/main" objectType="Drop" dropStyle="combo" dx="16" fmlaLink="$AH$227" fmlaRange="maturity_response_frame" noThreeD="1" sel="1" val="0"/>
</file>

<file path=xl/ctrlProps/ctrlProp104.xml><?xml version="1.0" encoding="utf-8"?>
<formControlPr xmlns="http://schemas.microsoft.com/office/spreadsheetml/2009/9/main" objectType="Drop" dropLines="12" dropStyle="combo" dx="16" fmlaLink="W287" fmlaRange="weighting_responses" noThreeD="1" sel="5" val="0"/>
</file>

<file path=xl/ctrlProps/ctrlProp1040.xml><?xml version="1.0" encoding="utf-8"?>
<formControlPr xmlns="http://schemas.microsoft.com/office/spreadsheetml/2009/9/main" objectType="Drop" dropStyle="combo" dx="16" fmlaLink="$AH$228" fmlaRange="maturity_response_frame" noThreeD="1" sel="1" val="0"/>
</file>

<file path=xl/ctrlProps/ctrlProp1041.xml><?xml version="1.0" encoding="utf-8"?>
<formControlPr xmlns="http://schemas.microsoft.com/office/spreadsheetml/2009/9/main" objectType="Drop" dropStyle="combo" dx="16" fmlaLink="$AH$230" fmlaRange="maturity_response_frame" noThreeD="1" sel="1" val="0"/>
</file>

<file path=xl/ctrlProps/ctrlProp1042.xml><?xml version="1.0" encoding="utf-8"?>
<formControlPr xmlns="http://schemas.microsoft.com/office/spreadsheetml/2009/9/main" objectType="Drop" dropStyle="combo" dx="16" fmlaLink="$AH$231" fmlaRange="maturity_response_frame" noThreeD="1" sel="1" val="0"/>
</file>

<file path=xl/ctrlProps/ctrlProp1043.xml><?xml version="1.0" encoding="utf-8"?>
<formControlPr xmlns="http://schemas.microsoft.com/office/spreadsheetml/2009/9/main" objectType="Drop" dropStyle="combo" dx="16" fmlaLink="$AH$232" fmlaRange="maturity_response_frame" noThreeD="1" sel="1" val="0"/>
</file>

<file path=xl/ctrlProps/ctrlProp1044.xml><?xml version="1.0" encoding="utf-8"?>
<formControlPr xmlns="http://schemas.microsoft.com/office/spreadsheetml/2009/9/main" objectType="Drop" dropStyle="combo" dx="16" fmlaLink="$AH$234" fmlaRange="maturity_response_frame" noThreeD="1" sel="1" val="0"/>
</file>

<file path=xl/ctrlProps/ctrlProp1045.xml><?xml version="1.0" encoding="utf-8"?>
<formControlPr xmlns="http://schemas.microsoft.com/office/spreadsheetml/2009/9/main" objectType="Drop" dropStyle="combo" dx="16" fmlaLink="$AH$235" fmlaRange="maturity_response_frame" noThreeD="1" sel="1" val="0"/>
</file>

<file path=xl/ctrlProps/ctrlProp1046.xml><?xml version="1.0" encoding="utf-8"?>
<formControlPr xmlns="http://schemas.microsoft.com/office/spreadsheetml/2009/9/main" objectType="Drop" dropStyle="combo" dx="16" fmlaLink="$AH$236" fmlaRange="maturity_response_frame" noThreeD="1" sel="1" val="0"/>
</file>

<file path=xl/ctrlProps/ctrlProp1047.xml><?xml version="1.0" encoding="utf-8"?>
<formControlPr xmlns="http://schemas.microsoft.com/office/spreadsheetml/2009/9/main" objectType="Drop" dropStyle="combo" dx="16" fmlaLink="$AH$237" fmlaRange="maturity_response_frame" noThreeD="1" sel="1" val="0"/>
</file>

<file path=xl/ctrlProps/ctrlProp1048.xml><?xml version="1.0" encoding="utf-8"?>
<formControlPr xmlns="http://schemas.microsoft.com/office/spreadsheetml/2009/9/main" objectType="Drop" dropStyle="combo" dx="16" fmlaLink="$AH$239" fmlaRange="maturity_response_frame" noThreeD="1" sel="1" val="0"/>
</file>

<file path=xl/ctrlProps/ctrlProp1049.xml><?xml version="1.0" encoding="utf-8"?>
<formControlPr xmlns="http://schemas.microsoft.com/office/spreadsheetml/2009/9/main" objectType="Drop" dropStyle="combo" dx="16" fmlaLink="$AH$241" fmlaRange="maturity_response_frame" noThreeD="1" sel="1" val="0"/>
</file>

<file path=xl/ctrlProps/ctrlProp105.xml><?xml version="1.0" encoding="utf-8"?>
<formControlPr xmlns="http://schemas.microsoft.com/office/spreadsheetml/2009/9/main" objectType="Drop" dropLines="12" dropStyle="combo" dx="16" fmlaLink="#REF!" fmlaRange="weighting_responses" noThreeD="1" sel="5" val="0"/>
</file>

<file path=xl/ctrlProps/ctrlProp1050.xml><?xml version="1.0" encoding="utf-8"?>
<formControlPr xmlns="http://schemas.microsoft.com/office/spreadsheetml/2009/9/main" objectType="Drop" dropStyle="combo" dx="16" fmlaLink="$AH$242" fmlaRange="maturity_response_frame" noThreeD="1" sel="1" val="0"/>
</file>

<file path=xl/ctrlProps/ctrlProp1051.xml><?xml version="1.0" encoding="utf-8"?>
<formControlPr xmlns="http://schemas.microsoft.com/office/spreadsheetml/2009/9/main" objectType="Drop" dropStyle="combo" dx="16" fmlaLink="$AH$243" fmlaRange="maturity_response_frame" noThreeD="1" sel="1" val="0"/>
</file>

<file path=xl/ctrlProps/ctrlProp1052.xml><?xml version="1.0" encoding="utf-8"?>
<formControlPr xmlns="http://schemas.microsoft.com/office/spreadsheetml/2009/9/main" objectType="Drop" dropStyle="combo" dx="16" fmlaLink="$AH$244" fmlaRange="maturity_response_frame" noThreeD="1" sel="1" val="0"/>
</file>

<file path=xl/ctrlProps/ctrlProp1053.xml><?xml version="1.0" encoding="utf-8"?>
<formControlPr xmlns="http://schemas.microsoft.com/office/spreadsheetml/2009/9/main" objectType="Drop" dropStyle="combo" dx="16" fmlaLink="$AH$245" fmlaRange="maturity_response_frame" noThreeD="1" sel="1" val="0"/>
</file>

<file path=xl/ctrlProps/ctrlProp1054.xml><?xml version="1.0" encoding="utf-8"?>
<formControlPr xmlns="http://schemas.microsoft.com/office/spreadsheetml/2009/9/main" objectType="Drop" dropStyle="combo" dx="16" fmlaLink="$AH$246" fmlaRange="maturity_response_frame" noThreeD="1" sel="1" val="0"/>
</file>

<file path=xl/ctrlProps/ctrlProp1055.xml><?xml version="1.0" encoding="utf-8"?>
<formControlPr xmlns="http://schemas.microsoft.com/office/spreadsheetml/2009/9/main" objectType="Drop" dropStyle="combo" dx="16" fmlaLink="$AH$247" fmlaRange="maturity_response_frame" noThreeD="1" sel="1" val="0"/>
</file>

<file path=xl/ctrlProps/ctrlProp1056.xml><?xml version="1.0" encoding="utf-8"?>
<formControlPr xmlns="http://schemas.microsoft.com/office/spreadsheetml/2009/9/main" objectType="Drop" dropStyle="combo" dx="16" fmlaLink="$AH$248" fmlaRange="maturity_response_frame" noThreeD="1" sel="1" val="0"/>
</file>

<file path=xl/ctrlProps/ctrlProp1057.xml><?xml version="1.0" encoding="utf-8"?>
<formControlPr xmlns="http://schemas.microsoft.com/office/spreadsheetml/2009/9/main" objectType="Drop" dropStyle="combo" dx="16" fmlaLink="$AH$250" fmlaRange="maturity_response_frame" noThreeD="1" sel="1" val="0"/>
</file>

<file path=xl/ctrlProps/ctrlProp1058.xml><?xml version="1.0" encoding="utf-8"?>
<formControlPr xmlns="http://schemas.microsoft.com/office/spreadsheetml/2009/9/main" objectType="Drop" dropStyle="combo" dx="16" fmlaLink="$AH$251" fmlaRange="maturity_response_frame" noThreeD="1" sel="1" val="0"/>
</file>

<file path=xl/ctrlProps/ctrlProp1059.xml><?xml version="1.0" encoding="utf-8"?>
<formControlPr xmlns="http://schemas.microsoft.com/office/spreadsheetml/2009/9/main" objectType="Drop" dropStyle="combo" dx="16" fmlaLink="$AH$252" fmlaRange="maturity_response_frame" noThreeD="1" sel="1" val="0"/>
</file>

<file path=xl/ctrlProps/ctrlProp106.xml><?xml version="1.0" encoding="utf-8"?>
<formControlPr xmlns="http://schemas.microsoft.com/office/spreadsheetml/2009/9/main" objectType="Drop" dropLines="12" dropStyle="combo" dx="16" fmlaLink="#REF!" fmlaRange="weighting_responses" noThreeD="1" sel="1" val="0"/>
</file>

<file path=xl/ctrlProps/ctrlProp1060.xml><?xml version="1.0" encoding="utf-8"?>
<formControlPr xmlns="http://schemas.microsoft.com/office/spreadsheetml/2009/9/main" objectType="Drop" dropStyle="combo" dx="16" fmlaLink="$AH$253" fmlaRange="maturity_response_frame" noThreeD="1" sel="1" val="0"/>
</file>

<file path=xl/ctrlProps/ctrlProp1061.xml><?xml version="1.0" encoding="utf-8"?>
<formControlPr xmlns="http://schemas.microsoft.com/office/spreadsheetml/2009/9/main" objectType="Drop" dropStyle="combo" dx="16" fmlaLink="$AH$255" fmlaRange="maturity_response_frame" noThreeD="1" sel="1" val="0"/>
</file>

<file path=xl/ctrlProps/ctrlProp1062.xml><?xml version="1.0" encoding="utf-8"?>
<formControlPr xmlns="http://schemas.microsoft.com/office/spreadsheetml/2009/9/main" objectType="Drop" dropStyle="combo" dx="16" fmlaLink="$AH$257" fmlaRange="maturity_response_frame" noThreeD="1" sel="1" val="0"/>
</file>

<file path=xl/ctrlProps/ctrlProp1063.xml><?xml version="1.0" encoding="utf-8"?>
<formControlPr xmlns="http://schemas.microsoft.com/office/spreadsheetml/2009/9/main" objectType="Drop" dropStyle="combo" dx="16" fmlaLink="$AH$258" fmlaRange="maturity_response_frame" noThreeD="1" sel="1" val="0"/>
</file>

<file path=xl/ctrlProps/ctrlProp1064.xml><?xml version="1.0" encoding="utf-8"?>
<formControlPr xmlns="http://schemas.microsoft.com/office/spreadsheetml/2009/9/main" objectType="Drop" dropStyle="combo" dx="16" fmlaLink="$AH$260" fmlaRange="maturity_response_frame" noThreeD="1" sel="1" val="0"/>
</file>

<file path=xl/ctrlProps/ctrlProp1065.xml><?xml version="1.0" encoding="utf-8"?>
<formControlPr xmlns="http://schemas.microsoft.com/office/spreadsheetml/2009/9/main" objectType="Drop" dropStyle="combo" dx="16" fmlaLink="$AH$261" fmlaRange="maturity_response_frame" noThreeD="1" sel="1" val="0"/>
</file>

<file path=xl/ctrlProps/ctrlProp1066.xml><?xml version="1.0" encoding="utf-8"?>
<formControlPr xmlns="http://schemas.microsoft.com/office/spreadsheetml/2009/9/main" objectType="Drop" dropStyle="combo" dx="16" fmlaLink="$AH$262" fmlaRange="maturity_response_frame" noThreeD="1" sel="1" val="0"/>
</file>

<file path=xl/ctrlProps/ctrlProp1067.xml><?xml version="1.0" encoding="utf-8"?>
<formControlPr xmlns="http://schemas.microsoft.com/office/spreadsheetml/2009/9/main" objectType="Drop" dropStyle="combo" dx="16" fmlaLink="$AH$264" fmlaRange="maturity_response_frame" noThreeD="1" sel="1" val="0"/>
</file>

<file path=xl/ctrlProps/ctrlProp1068.xml><?xml version="1.0" encoding="utf-8"?>
<formControlPr xmlns="http://schemas.microsoft.com/office/spreadsheetml/2009/9/main" objectType="Drop" dropStyle="combo" dx="16" fmlaLink="$AH$265" fmlaRange="maturity_response_frame" noThreeD="1" sel="1" val="0"/>
</file>

<file path=xl/ctrlProps/ctrlProp1069.xml><?xml version="1.0" encoding="utf-8"?>
<formControlPr xmlns="http://schemas.microsoft.com/office/spreadsheetml/2009/9/main" objectType="Drop" dropStyle="combo" dx="16" fmlaLink="$AH$266" fmlaRange="maturity_response_frame" noThreeD="1" sel="1" val="0"/>
</file>

<file path=xl/ctrlProps/ctrlProp107.xml><?xml version="1.0" encoding="utf-8"?>
<formControlPr xmlns="http://schemas.microsoft.com/office/spreadsheetml/2009/9/main" objectType="Drop" dropLines="12" dropStyle="combo" dx="16" fmlaLink="#REF!" fmlaRange="weighting_responses" noThreeD="1" sel="5" val="0"/>
</file>

<file path=xl/ctrlProps/ctrlProp1070.xml><?xml version="1.0" encoding="utf-8"?>
<formControlPr xmlns="http://schemas.microsoft.com/office/spreadsheetml/2009/9/main" objectType="Drop" dropStyle="combo" dx="16" fmlaLink="$AH$268" fmlaRange="maturity_response_frame" noThreeD="1" sel="1" val="0"/>
</file>

<file path=xl/ctrlProps/ctrlProp1071.xml><?xml version="1.0" encoding="utf-8"?>
<formControlPr xmlns="http://schemas.microsoft.com/office/spreadsheetml/2009/9/main" objectType="Drop" dropStyle="combo" dx="16" fmlaLink="$AH$269" fmlaRange="maturity_response_frame" noThreeD="1" sel="1" val="0"/>
</file>

<file path=xl/ctrlProps/ctrlProp1072.xml><?xml version="1.0" encoding="utf-8"?>
<formControlPr xmlns="http://schemas.microsoft.com/office/spreadsheetml/2009/9/main" objectType="Drop" dropStyle="combo" dx="16" fmlaLink="$AH$270" fmlaRange="maturity_response_frame" noThreeD="1" sel="1" val="0"/>
</file>

<file path=xl/ctrlProps/ctrlProp1073.xml><?xml version="1.0" encoding="utf-8"?>
<formControlPr xmlns="http://schemas.microsoft.com/office/spreadsheetml/2009/9/main" objectType="Drop" dropStyle="combo" dx="16" fmlaLink="$AH$272" fmlaRange="maturity_response_frame" noThreeD="1" sel="1" val="0"/>
</file>

<file path=xl/ctrlProps/ctrlProp1074.xml><?xml version="1.0" encoding="utf-8"?>
<formControlPr xmlns="http://schemas.microsoft.com/office/spreadsheetml/2009/9/main" objectType="Drop" dropStyle="combo" dx="16" fmlaLink="$AH$273" fmlaRange="maturity_response_frame" noThreeD="1" sel="1" val="0"/>
</file>

<file path=xl/ctrlProps/ctrlProp1075.xml><?xml version="1.0" encoding="utf-8"?>
<formControlPr xmlns="http://schemas.microsoft.com/office/spreadsheetml/2009/9/main" objectType="Drop" dropStyle="combo" dx="16" fmlaLink="$AH$274" fmlaRange="maturity_response_frame" noThreeD="1" sel="1" val="0"/>
</file>

<file path=xl/ctrlProps/ctrlProp1076.xml><?xml version="1.0" encoding="utf-8"?>
<formControlPr xmlns="http://schemas.microsoft.com/office/spreadsheetml/2009/9/main" objectType="Drop" dropStyle="combo" dx="16" fmlaLink="$AH$276" fmlaRange="maturity_response_frame" noThreeD="1" sel="1" val="0"/>
</file>

<file path=xl/ctrlProps/ctrlProp1077.xml><?xml version="1.0" encoding="utf-8"?>
<formControlPr xmlns="http://schemas.microsoft.com/office/spreadsheetml/2009/9/main" objectType="Drop" dropStyle="combo" dx="16" fmlaLink="$AH$277" fmlaRange="maturity_response_frame" noThreeD="1" sel="1" val="0"/>
</file>

<file path=xl/ctrlProps/ctrlProp1078.xml><?xml version="1.0" encoding="utf-8"?>
<formControlPr xmlns="http://schemas.microsoft.com/office/spreadsheetml/2009/9/main" objectType="Drop" dropStyle="combo" dx="16" fmlaLink="$AH$278" fmlaRange="maturity_response_frame" noThreeD="1" sel="1" val="0"/>
</file>

<file path=xl/ctrlProps/ctrlProp1079.xml><?xml version="1.0" encoding="utf-8"?>
<formControlPr xmlns="http://schemas.microsoft.com/office/spreadsheetml/2009/9/main" objectType="Drop" dropStyle="combo" dx="16" fmlaLink="$AH$279" fmlaRange="maturity_response_frame" noThreeD="1" sel="1" val="0"/>
</file>

<file path=xl/ctrlProps/ctrlProp108.xml><?xml version="1.0" encoding="utf-8"?>
<formControlPr xmlns="http://schemas.microsoft.com/office/spreadsheetml/2009/9/main" objectType="Drop" dropLines="12" dropStyle="combo" dx="16" fmlaLink="#REF!" fmlaRange="weighting_responses" noThreeD="1" sel="4" val="0"/>
</file>

<file path=xl/ctrlProps/ctrlProp1080.xml><?xml version="1.0" encoding="utf-8"?>
<formControlPr xmlns="http://schemas.microsoft.com/office/spreadsheetml/2009/9/main" objectType="Drop" dropStyle="combo" dx="16" fmlaLink="$AH$281" fmlaRange="maturity_response_frame" noThreeD="1" sel="1" val="0"/>
</file>

<file path=xl/ctrlProps/ctrlProp1081.xml><?xml version="1.0" encoding="utf-8"?>
<formControlPr xmlns="http://schemas.microsoft.com/office/spreadsheetml/2009/9/main" objectType="Drop" dropStyle="combo" dx="16" fmlaLink="$AH$282" fmlaRange="maturity_response_frame" noThreeD="1" sel="1" val="0"/>
</file>

<file path=xl/ctrlProps/ctrlProp1082.xml><?xml version="1.0" encoding="utf-8"?>
<formControlPr xmlns="http://schemas.microsoft.com/office/spreadsheetml/2009/9/main" objectType="Drop" dropStyle="combo" dx="16" fmlaLink="$AH$284" fmlaRange="maturity_response_frame" noThreeD="1" sel="1" val="0"/>
</file>

<file path=xl/ctrlProps/ctrlProp1083.xml><?xml version="1.0" encoding="utf-8"?>
<formControlPr xmlns="http://schemas.microsoft.com/office/spreadsheetml/2009/9/main" objectType="Drop" dropStyle="combo" dx="16" fmlaLink="$AH$285" fmlaRange="maturity_response_frame" noThreeD="1" sel="1" val="0"/>
</file>

<file path=xl/ctrlProps/ctrlProp1084.xml><?xml version="1.0" encoding="utf-8"?>
<formControlPr xmlns="http://schemas.microsoft.com/office/spreadsheetml/2009/9/main" objectType="Drop" dropStyle="combo" dx="16" fmlaLink="$AH$286" fmlaRange="maturity_response_frame" noThreeD="1" sel="1" val="0"/>
</file>

<file path=xl/ctrlProps/ctrlProp1085.xml><?xml version="1.0" encoding="utf-8"?>
<formControlPr xmlns="http://schemas.microsoft.com/office/spreadsheetml/2009/9/main" objectType="Drop" dropStyle="combo" dx="16" fmlaLink="$AH$287" fmlaRange="maturity_response_frame" noThreeD="1" sel="1" val="0"/>
</file>

<file path=xl/ctrlProps/ctrlProp1086.xml><?xml version="1.0" encoding="utf-8"?>
<formControlPr xmlns="http://schemas.microsoft.com/office/spreadsheetml/2009/9/main" objectType="Drop" dropStyle="combo" dx="16" fmlaLink="$AH$9" fmlaRange="maturity_response_frame" noThreeD="1" sel="1" val="0"/>
</file>

<file path=xl/ctrlProps/ctrlProp1087.xml><?xml version="1.0" encoding="utf-8"?>
<formControlPr xmlns="http://schemas.microsoft.com/office/spreadsheetml/2009/9/main" objectType="Drop" dropStyle="combo" dx="16" fmlaLink="$AH$11" fmlaRange="maturity_response_frame" noThreeD="1" sel="1" val="0"/>
</file>

<file path=xl/ctrlProps/ctrlProp1088.xml><?xml version="1.0" encoding="utf-8"?>
<formControlPr xmlns="http://schemas.microsoft.com/office/spreadsheetml/2009/9/main" objectType="Drop" dropStyle="combo" dx="16" fmlaLink="$AH$12" fmlaRange="maturity_response_frame" noThreeD="1" sel="1" val="0"/>
</file>

<file path=xl/ctrlProps/ctrlProp1089.xml><?xml version="1.0" encoding="utf-8"?>
<formControlPr xmlns="http://schemas.microsoft.com/office/spreadsheetml/2009/9/main" objectType="Drop" dropStyle="combo" dx="16" fmlaLink="$AH$13" fmlaRange="maturity_response_frame" noThreeD="1" sel="1" val="0"/>
</file>

<file path=xl/ctrlProps/ctrlProp109.xml><?xml version="1.0" encoding="utf-8"?>
<formControlPr xmlns="http://schemas.microsoft.com/office/spreadsheetml/2009/9/main" objectType="Drop" dropLines="12" dropStyle="combo" dx="16" fmlaLink="#REF!" fmlaRange="weighting_responses" noThreeD="1" sel="4" val="0"/>
</file>

<file path=xl/ctrlProps/ctrlProp1090.xml><?xml version="1.0" encoding="utf-8"?>
<formControlPr xmlns="http://schemas.microsoft.com/office/spreadsheetml/2009/9/main" objectType="Drop" dropStyle="combo" dx="16" fmlaLink="$AH$14" fmlaRange="maturity_response_frame" noThreeD="1" sel="1" val="0"/>
</file>

<file path=xl/ctrlProps/ctrlProp1091.xml><?xml version="1.0" encoding="utf-8"?>
<formControlPr xmlns="http://schemas.microsoft.com/office/spreadsheetml/2009/9/main" objectType="Drop" dropStyle="combo" dx="16" fmlaLink="$AH$15" fmlaRange="maturity_response_frame" noThreeD="1" sel="1" val="0"/>
</file>

<file path=xl/ctrlProps/ctrlProp1092.xml><?xml version="1.0" encoding="utf-8"?>
<formControlPr xmlns="http://schemas.microsoft.com/office/spreadsheetml/2009/9/main" objectType="Drop" dropStyle="combo" dx="16" fmlaLink="$AH$16" fmlaRange="maturity_response_frame" noThreeD="1" sel="1" val="0"/>
</file>

<file path=xl/ctrlProps/ctrlProp1093.xml><?xml version="1.0" encoding="utf-8"?>
<formControlPr xmlns="http://schemas.microsoft.com/office/spreadsheetml/2009/9/main" objectType="Drop" dropStyle="combo" dx="16" fmlaLink="$AH$17" fmlaRange="maturity_response_frame" noThreeD="1" sel="1" val="0"/>
</file>

<file path=xl/ctrlProps/ctrlProp1094.xml><?xml version="1.0" encoding="utf-8"?>
<formControlPr xmlns="http://schemas.microsoft.com/office/spreadsheetml/2009/9/main" objectType="Drop" dropStyle="combo" dx="16" fmlaLink="$AH$19" fmlaRange="maturity_response_frame" noThreeD="1" sel="1" val="0"/>
</file>

<file path=xl/ctrlProps/ctrlProp1095.xml><?xml version="1.0" encoding="utf-8"?>
<formControlPr xmlns="http://schemas.microsoft.com/office/spreadsheetml/2009/9/main" objectType="Drop" dropStyle="combo" dx="16" fmlaLink="$AH$20" fmlaRange="maturity_response_frame" noThreeD="1" sel="1" val="0"/>
</file>

<file path=xl/ctrlProps/ctrlProp1096.xml><?xml version="1.0" encoding="utf-8"?>
<formControlPr xmlns="http://schemas.microsoft.com/office/spreadsheetml/2009/9/main" objectType="Drop" dropStyle="combo" dx="16" fmlaLink="$AH$22" fmlaRange="maturity_response_frame" noThreeD="1" sel="1" val="0"/>
</file>

<file path=xl/ctrlProps/ctrlProp1097.xml><?xml version="1.0" encoding="utf-8"?>
<formControlPr xmlns="http://schemas.microsoft.com/office/spreadsheetml/2009/9/main" objectType="Drop" dropStyle="combo" dx="16" fmlaLink="$AH$24" fmlaRange="maturity_response_frame" noThreeD="1" sel="1" val="0"/>
</file>

<file path=xl/ctrlProps/ctrlProp1098.xml><?xml version="1.0" encoding="utf-8"?>
<formControlPr xmlns="http://schemas.microsoft.com/office/spreadsheetml/2009/9/main" objectType="Drop" dropStyle="combo" dx="16" fmlaLink="$AH$25" fmlaRange="maturity_response_frame" noThreeD="1" sel="1" val="0"/>
</file>

<file path=xl/ctrlProps/ctrlProp1099.xml><?xml version="1.0" encoding="utf-8"?>
<formControlPr xmlns="http://schemas.microsoft.com/office/spreadsheetml/2009/9/main" objectType="Drop" dropStyle="combo" dx="16" fmlaLink="$AH$26" fmlaRange="maturity_response_frame" noThreeD="1" sel="1" val="0"/>
</file>

<file path=xl/ctrlProps/ctrlProp11.xml><?xml version="1.0" encoding="utf-8"?>
<formControlPr xmlns="http://schemas.microsoft.com/office/spreadsheetml/2009/9/main" objectType="Drop" dropLines="12" dropStyle="combo" dx="16" fmlaLink="req_possible_integrity_impact" fmlaRange="responses_possible_impact" noThreeD="1" sel="1" val="0"/>
</file>

<file path=xl/ctrlProps/ctrlProp110.xml><?xml version="1.0" encoding="utf-8"?>
<formControlPr xmlns="http://schemas.microsoft.com/office/spreadsheetml/2009/9/main" objectType="Drop" dropLines="12" dropStyle="combo" dx="16" fmlaLink="#REF!" fmlaRange="weighting_responses" noThreeD="1" sel="4" val="0"/>
</file>

<file path=xl/ctrlProps/ctrlProp1100.xml><?xml version="1.0" encoding="utf-8"?>
<formControlPr xmlns="http://schemas.microsoft.com/office/spreadsheetml/2009/9/main" objectType="Drop" dropStyle="combo" dx="16" fmlaLink="$AH$27" fmlaRange="maturity_response_frame" noThreeD="1" sel="1" val="0"/>
</file>

<file path=xl/ctrlProps/ctrlProp1101.xml><?xml version="1.0" encoding="utf-8"?>
<formControlPr xmlns="http://schemas.microsoft.com/office/spreadsheetml/2009/9/main" objectType="Drop" dropStyle="combo" dx="16" fmlaLink="$AH$30" fmlaRange="maturity_response_frame" noThreeD="1" sel="1" val="0"/>
</file>

<file path=xl/ctrlProps/ctrlProp1102.xml><?xml version="1.0" encoding="utf-8"?>
<formControlPr xmlns="http://schemas.microsoft.com/office/spreadsheetml/2009/9/main" objectType="Drop" dropStyle="combo" dx="16" fmlaLink="$AH$31" fmlaRange="maturity_response_frame" noThreeD="1" sel="1" val="0"/>
</file>

<file path=xl/ctrlProps/ctrlProp1103.xml><?xml version="1.0" encoding="utf-8"?>
<formControlPr xmlns="http://schemas.microsoft.com/office/spreadsheetml/2009/9/main" objectType="Drop" dropStyle="combo" dx="16" fmlaLink="$AH$33" fmlaRange="maturity_response_frame" noThreeD="1" sel="1" val="0"/>
</file>

<file path=xl/ctrlProps/ctrlProp1104.xml><?xml version="1.0" encoding="utf-8"?>
<formControlPr xmlns="http://schemas.microsoft.com/office/spreadsheetml/2009/9/main" objectType="Drop" dropStyle="combo" dx="16" fmlaLink="$AH$34" fmlaRange="maturity_response_frame" noThreeD="1" sel="1" val="0"/>
</file>

<file path=xl/ctrlProps/ctrlProp1105.xml><?xml version="1.0" encoding="utf-8"?>
<formControlPr xmlns="http://schemas.microsoft.com/office/spreadsheetml/2009/9/main" objectType="Drop" dropStyle="combo" dx="16" fmlaLink="$AH$35" fmlaRange="maturity_response_frame" noThreeD="1" sel="1" val="0"/>
</file>

<file path=xl/ctrlProps/ctrlProp1106.xml><?xml version="1.0" encoding="utf-8"?>
<formControlPr xmlns="http://schemas.microsoft.com/office/spreadsheetml/2009/9/main" objectType="Drop" dropStyle="combo" dx="16" fmlaLink="$AH$36" fmlaRange="maturity_response_frame" noThreeD="1" sel="1" val="0"/>
</file>

<file path=xl/ctrlProps/ctrlProp1107.xml><?xml version="1.0" encoding="utf-8"?>
<formControlPr xmlns="http://schemas.microsoft.com/office/spreadsheetml/2009/9/main" objectType="Drop" dropStyle="combo" dx="16" fmlaLink="$AH$37" fmlaRange="maturity_response_frame" noThreeD="1" sel="1" val="0"/>
</file>

<file path=xl/ctrlProps/ctrlProp1108.xml><?xml version="1.0" encoding="utf-8"?>
<formControlPr xmlns="http://schemas.microsoft.com/office/spreadsheetml/2009/9/main" objectType="Drop" dropStyle="combo" dx="16" fmlaLink="$AH$39" fmlaRange="maturity_response_frame" noThreeD="1" sel="1" val="0"/>
</file>

<file path=xl/ctrlProps/ctrlProp1109.xml><?xml version="1.0" encoding="utf-8"?>
<formControlPr xmlns="http://schemas.microsoft.com/office/spreadsheetml/2009/9/main" objectType="Drop" dropStyle="combo" dx="16" fmlaLink="$AH$41" fmlaRange="maturity_response_frame" noThreeD="1" sel="1" val="0"/>
</file>

<file path=xl/ctrlProps/ctrlProp111.xml><?xml version="1.0" encoding="utf-8"?>
<formControlPr xmlns="http://schemas.microsoft.com/office/spreadsheetml/2009/9/main" objectType="Drop" dropLines="12" dropStyle="combo" dx="16" fmlaLink="#REF!" fmlaRange="weighting_responses" noThreeD="1" sel="4" val="0"/>
</file>

<file path=xl/ctrlProps/ctrlProp1110.xml><?xml version="1.0" encoding="utf-8"?>
<formControlPr xmlns="http://schemas.microsoft.com/office/spreadsheetml/2009/9/main" objectType="Drop" dropStyle="combo" dx="16" fmlaLink="$AH$42" fmlaRange="maturity_response_frame" noThreeD="1" sel="1" val="0"/>
</file>

<file path=xl/ctrlProps/ctrlProp1111.xml><?xml version="1.0" encoding="utf-8"?>
<formControlPr xmlns="http://schemas.microsoft.com/office/spreadsheetml/2009/9/main" objectType="Drop" dropStyle="combo" dx="16" fmlaLink="$AH$43" fmlaRange="maturity_response_frame" noThreeD="1" sel="1" val="0"/>
</file>

<file path=xl/ctrlProps/ctrlProp1112.xml><?xml version="1.0" encoding="utf-8"?>
<formControlPr xmlns="http://schemas.microsoft.com/office/spreadsheetml/2009/9/main" objectType="Drop" dropStyle="combo" dx="16" fmlaLink="$AH$44" fmlaRange="maturity_response_frame" noThreeD="1" sel="1" val="0"/>
</file>

<file path=xl/ctrlProps/ctrlProp1113.xml><?xml version="1.0" encoding="utf-8"?>
<formControlPr xmlns="http://schemas.microsoft.com/office/spreadsheetml/2009/9/main" objectType="Drop" dropStyle="combo" dx="16" fmlaLink="$AH$45" fmlaRange="maturity_response_frame" noThreeD="1" sel="1" val="0"/>
</file>

<file path=xl/ctrlProps/ctrlProp1114.xml><?xml version="1.0" encoding="utf-8"?>
<formControlPr xmlns="http://schemas.microsoft.com/office/spreadsheetml/2009/9/main" objectType="Drop" dropStyle="combo" dx="16" fmlaLink="$AH$47" fmlaRange="maturity_response_frame" noThreeD="1" sel="1" val="0"/>
</file>

<file path=xl/ctrlProps/ctrlProp1115.xml><?xml version="1.0" encoding="utf-8"?>
<formControlPr xmlns="http://schemas.microsoft.com/office/spreadsheetml/2009/9/main" objectType="Drop" dropStyle="combo" dx="16" fmlaLink="$AH$48" fmlaRange="maturity_response_frame" noThreeD="1" sel="1" val="0"/>
</file>

<file path=xl/ctrlProps/ctrlProp1116.xml><?xml version="1.0" encoding="utf-8"?>
<formControlPr xmlns="http://schemas.microsoft.com/office/spreadsheetml/2009/9/main" objectType="Drop" dropStyle="combo" dx="16" fmlaLink="$AH$50" fmlaRange="maturity_response_frame" noThreeD="1" sel="1" val="0"/>
</file>

<file path=xl/ctrlProps/ctrlProp1117.xml><?xml version="1.0" encoding="utf-8"?>
<formControlPr xmlns="http://schemas.microsoft.com/office/spreadsheetml/2009/9/main" objectType="Drop" dropStyle="combo" dx="16" fmlaLink="$AH$52" fmlaRange="maturity_response_frame" noThreeD="1" sel="1" val="0"/>
</file>

<file path=xl/ctrlProps/ctrlProp1118.xml><?xml version="1.0" encoding="utf-8"?>
<formControlPr xmlns="http://schemas.microsoft.com/office/spreadsheetml/2009/9/main" objectType="Drop" dropStyle="combo" dx="16" fmlaLink="$AH$53" fmlaRange="maturity_response_frame" noThreeD="1" sel="1" val="0"/>
</file>

<file path=xl/ctrlProps/ctrlProp1119.xml><?xml version="1.0" encoding="utf-8"?>
<formControlPr xmlns="http://schemas.microsoft.com/office/spreadsheetml/2009/9/main" objectType="Drop" dropStyle="combo" dx="16" fmlaLink="$AH$54" fmlaRange="maturity_response_frame" noThreeD="1" sel="1" val="0"/>
</file>

<file path=xl/ctrlProps/ctrlProp112.xml><?xml version="1.0" encoding="utf-8"?>
<formControlPr xmlns="http://schemas.microsoft.com/office/spreadsheetml/2009/9/main" objectType="Drop" dropLines="12" dropStyle="combo" dx="16" fmlaLink="#REF!" fmlaRange="weighting_responses" noThreeD="1" sel="4" val="0"/>
</file>

<file path=xl/ctrlProps/ctrlProp1120.xml><?xml version="1.0" encoding="utf-8"?>
<formControlPr xmlns="http://schemas.microsoft.com/office/spreadsheetml/2009/9/main" objectType="Drop" dropStyle="combo" dx="16" fmlaLink="$AH$56" fmlaRange="maturity_response_frame" noThreeD="1" sel="1" val="0"/>
</file>

<file path=xl/ctrlProps/ctrlProp1121.xml><?xml version="1.0" encoding="utf-8"?>
<formControlPr xmlns="http://schemas.microsoft.com/office/spreadsheetml/2009/9/main" objectType="Drop" dropStyle="combo" dx="16" fmlaLink="$AH$57" fmlaRange="maturity_response_frame" noThreeD="1" sel="1" val="0"/>
</file>

<file path=xl/ctrlProps/ctrlProp1122.xml><?xml version="1.0" encoding="utf-8"?>
<formControlPr xmlns="http://schemas.microsoft.com/office/spreadsheetml/2009/9/main" objectType="Drop" dropStyle="combo" dx="16" fmlaLink="$AH$58" fmlaRange="maturity_response_frame" noThreeD="1" sel="1" val="0"/>
</file>

<file path=xl/ctrlProps/ctrlProp1123.xml><?xml version="1.0" encoding="utf-8"?>
<formControlPr xmlns="http://schemas.microsoft.com/office/spreadsheetml/2009/9/main" objectType="Drop" dropStyle="combo" dx="16" fmlaLink="$AH$59" fmlaRange="maturity_response_frame" noThreeD="1" sel="1" val="0"/>
</file>

<file path=xl/ctrlProps/ctrlProp1124.xml><?xml version="1.0" encoding="utf-8"?>
<formControlPr xmlns="http://schemas.microsoft.com/office/spreadsheetml/2009/9/main" objectType="Drop" dropStyle="combo" dx="16" fmlaLink="$AH$60" fmlaRange="maturity_response_frame" noThreeD="1" sel="1" val="0"/>
</file>

<file path=xl/ctrlProps/ctrlProp1125.xml><?xml version="1.0" encoding="utf-8"?>
<formControlPr xmlns="http://schemas.microsoft.com/office/spreadsheetml/2009/9/main" objectType="Drop" dropStyle="combo" dx="16" fmlaLink="$AH$62" fmlaRange="maturity_response_frame" noThreeD="1" sel="1" val="0"/>
</file>

<file path=xl/ctrlProps/ctrlProp1126.xml><?xml version="1.0" encoding="utf-8"?>
<formControlPr xmlns="http://schemas.microsoft.com/office/spreadsheetml/2009/9/main" objectType="Drop" dropStyle="combo" dx="16" fmlaLink="$AH$63" fmlaRange="maturity_response_frame" noThreeD="1" sel="1" val="0"/>
</file>

<file path=xl/ctrlProps/ctrlProp1127.xml><?xml version="1.0" encoding="utf-8"?>
<formControlPr xmlns="http://schemas.microsoft.com/office/spreadsheetml/2009/9/main" objectType="Drop" dropStyle="combo" dx="16" fmlaLink="$AH$64" fmlaRange="maturity_response_frame" noThreeD="1" sel="1" val="0"/>
</file>

<file path=xl/ctrlProps/ctrlProp1128.xml><?xml version="1.0" encoding="utf-8"?>
<formControlPr xmlns="http://schemas.microsoft.com/office/spreadsheetml/2009/9/main" objectType="Drop" dropStyle="combo" dx="16" fmlaLink="$AH$66" fmlaRange="maturity_response_frame" noThreeD="1" sel="1" val="0"/>
</file>

<file path=xl/ctrlProps/ctrlProp1129.xml><?xml version="1.0" encoding="utf-8"?>
<formControlPr xmlns="http://schemas.microsoft.com/office/spreadsheetml/2009/9/main" objectType="Drop" dropStyle="combo" dx="16" fmlaLink="$AH$67" fmlaRange="maturity_response_frame" noThreeD="1" sel="1" val="0"/>
</file>

<file path=xl/ctrlProps/ctrlProp113.xml><?xml version="1.0" encoding="utf-8"?>
<formControlPr xmlns="http://schemas.microsoft.com/office/spreadsheetml/2009/9/main" objectType="Drop" dropLines="12" dropStyle="combo" dx="16" fmlaLink="#REF!" fmlaRange="weighting_responses" noThreeD="1" sel="5" val="0"/>
</file>

<file path=xl/ctrlProps/ctrlProp1130.xml><?xml version="1.0" encoding="utf-8"?>
<formControlPr xmlns="http://schemas.microsoft.com/office/spreadsheetml/2009/9/main" objectType="Drop" dropStyle="combo" dx="16" fmlaLink="$AH$69" fmlaRange="maturity_response_frame" noThreeD="1" sel="1" val="0"/>
</file>

<file path=xl/ctrlProps/ctrlProp1131.xml><?xml version="1.0" encoding="utf-8"?>
<formControlPr xmlns="http://schemas.microsoft.com/office/spreadsheetml/2009/9/main" objectType="Drop" dropStyle="combo" dx="16" fmlaLink="$AH$70" fmlaRange="maturity_response_frame" noThreeD="1" sel="1" val="0"/>
</file>

<file path=xl/ctrlProps/ctrlProp1132.xml><?xml version="1.0" encoding="utf-8"?>
<formControlPr xmlns="http://schemas.microsoft.com/office/spreadsheetml/2009/9/main" objectType="Drop" dropStyle="combo" dx="16" fmlaLink="$AH$72" fmlaRange="maturity_response_frame" noThreeD="1" sel="1" val="0"/>
</file>

<file path=xl/ctrlProps/ctrlProp1133.xml><?xml version="1.0" encoding="utf-8"?>
<formControlPr xmlns="http://schemas.microsoft.com/office/spreadsheetml/2009/9/main" objectType="Drop" dropStyle="combo" dx="16" fmlaLink="$AH$74" fmlaRange="maturity_response_frame" noThreeD="1" sel="1" val="0"/>
</file>

<file path=xl/ctrlProps/ctrlProp1134.xml><?xml version="1.0" encoding="utf-8"?>
<formControlPr xmlns="http://schemas.microsoft.com/office/spreadsheetml/2009/9/main" objectType="Drop" dropStyle="combo" dx="16" fmlaLink="$AH$75" fmlaRange="maturity_response_frame" noThreeD="1" sel="1" val="0"/>
</file>

<file path=xl/ctrlProps/ctrlProp1135.xml><?xml version="1.0" encoding="utf-8"?>
<formControlPr xmlns="http://schemas.microsoft.com/office/spreadsheetml/2009/9/main" objectType="Drop" dropStyle="combo" dx="16" fmlaLink="$AH$76" fmlaRange="maturity_response_frame" noThreeD="1" sel="1" val="0"/>
</file>

<file path=xl/ctrlProps/ctrlProp1136.xml><?xml version="1.0" encoding="utf-8"?>
<formControlPr xmlns="http://schemas.microsoft.com/office/spreadsheetml/2009/9/main" objectType="Drop" dropStyle="combo" dx="16" fmlaLink="$AH$77" fmlaRange="maturity_response_frame" noThreeD="1" sel="1" val="0"/>
</file>

<file path=xl/ctrlProps/ctrlProp1137.xml><?xml version="1.0" encoding="utf-8"?>
<formControlPr xmlns="http://schemas.microsoft.com/office/spreadsheetml/2009/9/main" objectType="Drop" dropStyle="combo" dx="16" fmlaLink="$AH$79" fmlaRange="maturity_response_frame" noThreeD="1" sel="1" val="0"/>
</file>

<file path=xl/ctrlProps/ctrlProp1138.xml><?xml version="1.0" encoding="utf-8"?>
<formControlPr xmlns="http://schemas.microsoft.com/office/spreadsheetml/2009/9/main" objectType="Drop" dropStyle="combo" dx="16" fmlaLink="$AH$80" fmlaRange="maturity_response_frame" noThreeD="1" sel="1" val="0"/>
</file>

<file path=xl/ctrlProps/ctrlProp1139.xml><?xml version="1.0" encoding="utf-8"?>
<formControlPr xmlns="http://schemas.microsoft.com/office/spreadsheetml/2009/9/main" objectType="Drop" dropStyle="combo" dx="16" fmlaLink="$AH$82" fmlaRange="maturity_response_frame" noThreeD="1" sel="1" val="0"/>
</file>

<file path=xl/ctrlProps/ctrlProp114.xml><?xml version="1.0" encoding="utf-8"?>
<formControlPr xmlns="http://schemas.microsoft.com/office/spreadsheetml/2009/9/main" objectType="Drop" dropLines="12" dropStyle="combo" dx="16" fmlaLink="W289" fmlaRange="weighting_responses" noThreeD="1" sel="1" val="0"/>
</file>

<file path=xl/ctrlProps/ctrlProp1140.xml><?xml version="1.0" encoding="utf-8"?>
<formControlPr xmlns="http://schemas.microsoft.com/office/spreadsheetml/2009/9/main" objectType="Drop" dropStyle="combo" dx="16" fmlaLink="$AH$83" fmlaRange="maturity_response_frame" noThreeD="1" sel="1" val="0"/>
</file>

<file path=xl/ctrlProps/ctrlProp1141.xml><?xml version="1.0" encoding="utf-8"?>
<formControlPr xmlns="http://schemas.microsoft.com/office/spreadsheetml/2009/9/main" objectType="Drop" dropStyle="combo" dx="16" fmlaLink="$AH$84" fmlaRange="maturity_response_frame" noThreeD="1" sel="1" val="0"/>
</file>

<file path=xl/ctrlProps/ctrlProp1142.xml><?xml version="1.0" encoding="utf-8"?>
<formControlPr xmlns="http://schemas.microsoft.com/office/spreadsheetml/2009/9/main" objectType="Drop" dropStyle="combo" dx="16" fmlaLink="$AH$85" fmlaRange="maturity_response_frame" noThreeD="1" sel="1" val="0"/>
</file>

<file path=xl/ctrlProps/ctrlProp1143.xml><?xml version="1.0" encoding="utf-8"?>
<formControlPr xmlns="http://schemas.microsoft.com/office/spreadsheetml/2009/9/main" objectType="Drop" dropStyle="combo" dx="16" fmlaLink="$AH$86" fmlaRange="maturity_response_frame" noThreeD="1" sel="1" val="0"/>
</file>

<file path=xl/ctrlProps/ctrlProp1144.xml><?xml version="1.0" encoding="utf-8"?>
<formControlPr xmlns="http://schemas.microsoft.com/office/spreadsheetml/2009/9/main" objectType="Drop" dropStyle="combo" dx="16" fmlaLink="$AH$89" fmlaRange="maturity_response_frame" noThreeD="1" sel="1" val="0"/>
</file>

<file path=xl/ctrlProps/ctrlProp1145.xml><?xml version="1.0" encoding="utf-8"?>
<formControlPr xmlns="http://schemas.microsoft.com/office/spreadsheetml/2009/9/main" objectType="Drop" dropStyle="combo" dx="16" fmlaLink="$AH$90" fmlaRange="maturity_response_frame" noThreeD="1" sel="1" val="0"/>
</file>

<file path=xl/ctrlProps/ctrlProp1146.xml><?xml version="1.0" encoding="utf-8"?>
<formControlPr xmlns="http://schemas.microsoft.com/office/spreadsheetml/2009/9/main" objectType="Drop" dropStyle="combo" dx="16" fmlaLink="$AH$92" fmlaRange="maturity_response_frame" noThreeD="1" sel="1" val="0"/>
</file>

<file path=xl/ctrlProps/ctrlProp1147.xml><?xml version="1.0" encoding="utf-8"?>
<formControlPr xmlns="http://schemas.microsoft.com/office/spreadsheetml/2009/9/main" objectType="Drop" dropStyle="combo" dx="16" fmlaLink="$AH$93" fmlaRange="maturity_response_frame" noThreeD="1" sel="1" val="0"/>
</file>

<file path=xl/ctrlProps/ctrlProp1148.xml><?xml version="1.0" encoding="utf-8"?>
<formControlPr xmlns="http://schemas.microsoft.com/office/spreadsheetml/2009/9/main" objectType="Drop" dropStyle="combo" dx="16" fmlaLink="$AH$94" fmlaRange="maturity_response_frame" noThreeD="1" sel="1" val="0"/>
</file>

<file path=xl/ctrlProps/ctrlProp1149.xml><?xml version="1.0" encoding="utf-8"?>
<formControlPr xmlns="http://schemas.microsoft.com/office/spreadsheetml/2009/9/main" objectType="Drop" dropStyle="combo" dx="16" fmlaLink="$AH$95" fmlaRange="maturity_response_frame" noThreeD="1" sel="1" val="0"/>
</file>

<file path=xl/ctrlProps/ctrlProp115.xml><?xml version="1.0" encoding="utf-8"?>
<formControlPr xmlns="http://schemas.microsoft.com/office/spreadsheetml/2009/9/main" objectType="Drop" dropLines="12" dropStyle="combo" dx="16" fmlaLink="W290" fmlaRange="weighting_responses" noThreeD="1" sel="5" val="0"/>
</file>

<file path=xl/ctrlProps/ctrlProp1150.xml><?xml version="1.0" encoding="utf-8"?>
<formControlPr xmlns="http://schemas.microsoft.com/office/spreadsheetml/2009/9/main" objectType="Drop" dropStyle="combo" dx="16" fmlaLink="$AH$97" fmlaRange="maturity_response_frame" noThreeD="1" sel="1" val="0"/>
</file>

<file path=xl/ctrlProps/ctrlProp1151.xml><?xml version="1.0" encoding="utf-8"?>
<formControlPr xmlns="http://schemas.microsoft.com/office/spreadsheetml/2009/9/main" objectType="Drop" dropStyle="combo" dx="16" fmlaLink="$AH$98" fmlaRange="maturity_response_frame" noThreeD="1" sel="1" val="0"/>
</file>

<file path=xl/ctrlProps/ctrlProp1152.xml><?xml version="1.0" encoding="utf-8"?>
<formControlPr xmlns="http://schemas.microsoft.com/office/spreadsheetml/2009/9/main" objectType="Drop" dropStyle="combo" dx="16" fmlaLink="$AH$100" fmlaRange="maturity_response_frame" noThreeD="1" sel="1" val="0"/>
</file>

<file path=xl/ctrlProps/ctrlProp1153.xml><?xml version="1.0" encoding="utf-8"?>
<formControlPr xmlns="http://schemas.microsoft.com/office/spreadsheetml/2009/9/main" objectType="Drop" dropStyle="combo" dx="16" fmlaLink="$AH$101" fmlaRange="maturity_response_frame" noThreeD="1" sel="1" val="0"/>
</file>

<file path=xl/ctrlProps/ctrlProp1154.xml><?xml version="1.0" encoding="utf-8"?>
<formControlPr xmlns="http://schemas.microsoft.com/office/spreadsheetml/2009/9/main" objectType="Drop" dropStyle="combo" dx="16" fmlaLink="$AH$102" fmlaRange="maturity_response_frame" noThreeD="1" sel="1" val="0"/>
</file>

<file path=xl/ctrlProps/ctrlProp116.xml><?xml version="1.0" encoding="utf-8"?>
<formControlPr xmlns="http://schemas.microsoft.com/office/spreadsheetml/2009/9/main" objectType="Drop" dropLines="12" dropStyle="combo" dx="16" fmlaLink="W294" fmlaRange="weighting_responses" noThreeD="1" sel="4" val="0"/>
</file>

<file path=xl/ctrlProps/ctrlProp117.xml><?xml version="1.0" encoding="utf-8"?>
<formControlPr xmlns="http://schemas.microsoft.com/office/spreadsheetml/2009/9/main" objectType="Drop" dropLines="12" dropStyle="combo" dx="16" fmlaLink="W298" fmlaRange="weighting_responses" noThreeD="1" sel="4" val="0"/>
</file>

<file path=xl/ctrlProps/ctrlProp118.xml><?xml version="1.0" encoding="utf-8"?>
<formControlPr xmlns="http://schemas.microsoft.com/office/spreadsheetml/2009/9/main" objectType="Drop" dropLines="12" dropStyle="combo" dx="16" fmlaLink="W302" fmlaRange="weighting_responses" noThreeD="1" sel="2" val="0"/>
</file>

<file path=xl/ctrlProps/ctrlProp119.xml><?xml version="1.0" encoding="utf-8"?>
<formControlPr xmlns="http://schemas.microsoft.com/office/spreadsheetml/2009/9/main" objectType="Drop" dropLines="12" dropStyle="combo" dx="16" fmlaLink="W306" fmlaRange="weighting_responses" noThreeD="1" sel="4" val="0"/>
</file>

<file path=xl/ctrlProps/ctrlProp12.xml><?xml version="1.0" encoding="utf-8"?>
<formControlPr xmlns="http://schemas.microsoft.com/office/spreadsheetml/2009/9/main" objectType="Drop" dropLines="12" dropStyle="combo" dx="16" fmlaLink="req_maximum_outage_objective" fmlaRange="responses_maximum_outage_objective" noThreeD="1" sel="1" val="0"/>
</file>

<file path=xl/ctrlProps/ctrlProp120.xml><?xml version="1.0" encoding="utf-8"?>
<formControlPr xmlns="http://schemas.microsoft.com/office/spreadsheetml/2009/9/main" objectType="Drop" dropLines="12" dropStyle="combo" dx="16" fmlaLink="W307" fmlaRange="weighting_responses" noThreeD="1" sel="5" val="0"/>
</file>

<file path=xl/ctrlProps/ctrlProp121.xml><?xml version="1.0" encoding="utf-8"?>
<formControlPr xmlns="http://schemas.microsoft.com/office/spreadsheetml/2009/9/main" objectType="Drop" dropLines="12" dropStyle="combo" dx="16" fmlaLink="W308" fmlaRange="weighting_responses" noThreeD="1" sel="4" val="0"/>
</file>

<file path=xl/ctrlProps/ctrlProp122.xml><?xml version="1.0" encoding="utf-8"?>
<formControlPr xmlns="http://schemas.microsoft.com/office/spreadsheetml/2009/9/main" objectType="Drop" dropLines="12" dropStyle="combo" dx="16" fmlaLink="W312" fmlaRange="weighting_responses" noThreeD="1" sel="5" val="0"/>
</file>

<file path=xl/ctrlProps/ctrlProp123.xml><?xml version="1.0" encoding="utf-8"?>
<formControlPr xmlns="http://schemas.microsoft.com/office/spreadsheetml/2009/9/main" objectType="Drop" dropLines="12" dropStyle="combo" dx="16" fmlaLink="W319" fmlaRange="weighting_responses" noThreeD="1" sel="5" val="0"/>
</file>

<file path=xl/ctrlProps/ctrlProp124.xml><?xml version="1.0" encoding="utf-8"?>
<formControlPr xmlns="http://schemas.microsoft.com/office/spreadsheetml/2009/9/main" objectType="Drop" dropLines="12" dropStyle="combo" dx="16" fmlaLink="#REF!" fmlaRange="weighting_responses" noThreeD="1" sel="5" val="0"/>
</file>

<file path=xl/ctrlProps/ctrlProp125.xml><?xml version="1.0" encoding="utf-8"?>
<formControlPr xmlns="http://schemas.microsoft.com/office/spreadsheetml/2009/9/main" objectType="Drop" dropLines="12" dropStyle="combo" dx="16" fmlaLink="#REF!" fmlaRange="weighting_responses" noThreeD="1" sel="1" val="0"/>
</file>

<file path=xl/ctrlProps/ctrlProp126.xml><?xml version="1.0" encoding="utf-8"?>
<formControlPr xmlns="http://schemas.microsoft.com/office/spreadsheetml/2009/9/main" objectType="Drop" dropLines="12" dropStyle="combo" dx="16" fmlaLink="#REF!" fmlaRange="weighting_responses" noThreeD="1" sel="2" val="0"/>
</file>

<file path=xl/ctrlProps/ctrlProp127.xml><?xml version="1.0" encoding="utf-8"?>
<formControlPr xmlns="http://schemas.microsoft.com/office/spreadsheetml/2009/9/main" objectType="Drop" dropLines="12" dropStyle="combo" dx="16" fmlaLink="#REF!" fmlaRange="weighting_responses" noThreeD="1" sel="3" val="0"/>
</file>

<file path=xl/ctrlProps/ctrlProp128.xml><?xml version="1.0" encoding="utf-8"?>
<formControlPr xmlns="http://schemas.microsoft.com/office/spreadsheetml/2009/9/main" objectType="Drop" dropLines="12" dropStyle="combo" dx="16" fmlaLink="#REF!" fmlaRange="weighting_responses" noThreeD="1" sel="3" val="0"/>
</file>

<file path=xl/ctrlProps/ctrlProp129.xml><?xml version="1.0" encoding="utf-8"?>
<formControlPr xmlns="http://schemas.microsoft.com/office/spreadsheetml/2009/9/main" objectType="Drop" dropLines="12" dropStyle="combo" dx="16" fmlaLink="#REF!" fmlaRange="weighting_responses" noThreeD="1" sel="5" val="0"/>
</file>

<file path=xl/ctrlProps/ctrlProp13.xml><?xml version="1.0" encoding="utf-8"?>
<formControlPr xmlns="http://schemas.microsoft.com/office/spreadsheetml/2009/9/main" objectType="Drop" dropLines="12" dropStyle="combo" dx="16" fmlaLink="req_maximum_acceptable_objective" fmlaRange="reponses_maximum_acceptable_objective" noThreeD="1" sel="1" val="0"/>
</file>

<file path=xl/ctrlProps/ctrlProp130.xml><?xml version="1.0" encoding="utf-8"?>
<formControlPr xmlns="http://schemas.microsoft.com/office/spreadsheetml/2009/9/main" objectType="Drop" dropLines="12" dropStyle="combo" dx="16" fmlaLink="#REF!" fmlaRange="weighting_responses" noThreeD="1" sel="3" val="0"/>
</file>

<file path=xl/ctrlProps/ctrlProp131.xml><?xml version="1.0" encoding="utf-8"?>
<formControlPr xmlns="http://schemas.microsoft.com/office/spreadsheetml/2009/9/main" objectType="Drop" dropLines="12" dropStyle="combo" dx="16" fmlaLink="#REF!" fmlaRange="weighting_responses" noThreeD="1" sel="1" val="0"/>
</file>

<file path=xl/ctrlProps/ctrlProp132.xml><?xml version="1.0" encoding="utf-8"?>
<formControlPr xmlns="http://schemas.microsoft.com/office/spreadsheetml/2009/9/main" objectType="Drop" dropLines="12" dropStyle="combo" dx="16" fmlaLink="#REF!" fmlaRange="weighting_responses" noThreeD="1" sel="3" val="0"/>
</file>

<file path=xl/ctrlProps/ctrlProp133.xml><?xml version="1.0" encoding="utf-8"?>
<formControlPr xmlns="http://schemas.microsoft.com/office/spreadsheetml/2009/9/main" objectType="Drop" dropLines="12" dropStyle="combo" dx="16" fmlaLink="W321" fmlaRange="weighting_responses" noThreeD="1" sel="1" val="0"/>
</file>

<file path=xl/ctrlProps/ctrlProp134.xml><?xml version="1.0" encoding="utf-8"?>
<formControlPr xmlns="http://schemas.microsoft.com/office/spreadsheetml/2009/9/main" objectType="Drop" dropLines="12" dropStyle="combo" dx="16" fmlaLink="W327" fmlaRange="weighting_responses" noThreeD="1" sel="2" val="0"/>
</file>

<file path=xl/ctrlProps/ctrlProp135.xml><?xml version="1.0" encoding="utf-8"?>
<formControlPr xmlns="http://schemas.microsoft.com/office/spreadsheetml/2009/9/main" objectType="Drop" dropLines="12" dropStyle="combo" dx="16" fmlaLink="W334" fmlaRange="weighting_responses" noThreeD="1" sel="3" val="0"/>
</file>

<file path=xl/ctrlProps/ctrlProp136.xml><?xml version="1.0" encoding="utf-8"?>
<formControlPr xmlns="http://schemas.microsoft.com/office/spreadsheetml/2009/9/main" objectType="Drop" dropLines="12" dropStyle="combo" dx="16" fmlaLink="W345" fmlaRange="weighting_responses" noThreeD="1" sel="3" val="0"/>
</file>

<file path=xl/ctrlProps/ctrlProp137.xml><?xml version="1.0" encoding="utf-8"?>
<formControlPr xmlns="http://schemas.microsoft.com/office/spreadsheetml/2009/9/main" objectType="Drop" dropLines="12" dropStyle="combo" dx="16" fmlaLink="W346" fmlaRange="weighting_responses" noThreeD="1" sel="4" val="0"/>
</file>

<file path=xl/ctrlProps/ctrlProp138.xml><?xml version="1.0" encoding="utf-8"?>
<formControlPr xmlns="http://schemas.microsoft.com/office/spreadsheetml/2009/9/main" objectType="Drop" dropLines="12" dropStyle="combo" dx="16" fmlaLink="W350" fmlaRange="weighting_responses" noThreeD="1" sel="2" val="0"/>
</file>

<file path=xl/ctrlProps/ctrlProp139.xml><?xml version="1.0" encoding="utf-8"?>
<formControlPr xmlns="http://schemas.microsoft.com/office/spreadsheetml/2009/9/main" objectType="Drop" dropLines="12" dropStyle="combo" dx="16" fmlaLink="W357" fmlaRange="weighting_responses" noThreeD="1" sel="1" val="0"/>
</file>

<file path=xl/ctrlProps/ctrlProp14.xml><?xml version="1.0" encoding="utf-8"?>
<formControlPr xmlns="http://schemas.microsoft.com/office/spreadsheetml/2009/9/main" objectType="Drop" dropLines="12" dropStyle="combo" dx="16" fmlaLink="req_possible_availability_impact" fmlaRange="responses_possible_impact" noThreeD="1" sel="1" val="0"/>
</file>

<file path=xl/ctrlProps/ctrlProp140.xml><?xml version="1.0" encoding="utf-8"?>
<formControlPr xmlns="http://schemas.microsoft.com/office/spreadsheetml/2009/9/main" objectType="Drop" dropLines="12" dropStyle="combo" dx="16" fmlaLink="#REF!" fmlaRange="weighting_responses" noThreeD="1" sel="5" val="0"/>
</file>

<file path=xl/ctrlProps/ctrlProp141.xml><?xml version="1.0" encoding="utf-8"?>
<formControlPr xmlns="http://schemas.microsoft.com/office/spreadsheetml/2009/9/main" objectType="Drop" dropLines="12" dropStyle="combo" dx="16" fmlaLink="#REF!" fmlaRange="weighting_responses" noThreeD="1" sel="1" val="0"/>
</file>

<file path=xl/ctrlProps/ctrlProp142.xml><?xml version="1.0" encoding="utf-8"?>
<formControlPr xmlns="http://schemas.microsoft.com/office/spreadsheetml/2009/9/main" objectType="Drop" dropLines="12" dropStyle="combo" dx="16" fmlaLink="#REF!" fmlaRange="weighting_responses" noThreeD="1" sel="2" val="0"/>
</file>

<file path=xl/ctrlProps/ctrlProp143.xml><?xml version="1.0" encoding="utf-8"?>
<formControlPr xmlns="http://schemas.microsoft.com/office/spreadsheetml/2009/9/main" objectType="Drop" dropLines="12" dropStyle="combo" dx="16" fmlaLink="#REF!" fmlaRange="weighting_responses" noThreeD="1" sel="5" val="0"/>
</file>

<file path=xl/ctrlProps/ctrlProp144.xml><?xml version="1.0" encoding="utf-8"?>
<formControlPr xmlns="http://schemas.microsoft.com/office/spreadsheetml/2009/9/main" objectType="Drop" dropLines="12" dropStyle="combo" dx="16" fmlaLink="#REF!" fmlaRange="weighting_responses" noThreeD="1" sel="4" val="0"/>
</file>

<file path=xl/ctrlProps/ctrlProp145.xml><?xml version="1.0" encoding="utf-8"?>
<formControlPr xmlns="http://schemas.microsoft.com/office/spreadsheetml/2009/9/main" objectType="Drop" dropLines="12" dropStyle="combo" dx="16" fmlaLink="#REF!" fmlaRange="weighting_responses" noThreeD="1" sel="1" val="0"/>
</file>

<file path=xl/ctrlProps/ctrlProp146.xml><?xml version="1.0" encoding="utf-8"?>
<formControlPr xmlns="http://schemas.microsoft.com/office/spreadsheetml/2009/9/main" objectType="Drop" dropLines="12" dropStyle="combo" dx="16" fmlaLink="#REF!" fmlaRange="weighting_responses" noThreeD="1" sel="5" val="0"/>
</file>

<file path=xl/ctrlProps/ctrlProp147.xml><?xml version="1.0" encoding="utf-8"?>
<formControlPr xmlns="http://schemas.microsoft.com/office/spreadsheetml/2009/9/main" objectType="Drop" dropLines="12" dropStyle="combo" dx="16" fmlaLink="#REF!" fmlaRange="weighting_responses" noThreeD="1" sel="1" val="0"/>
</file>

<file path=xl/ctrlProps/ctrlProp148.xml><?xml version="1.0" encoding="utf-8"?>
<formControlPr xmlns="http://schemas.microsoft.com/office/spreadsheetml/2009/9/main" objectType="Drop" dropLines="12" dropStyle="combo" dx="16" fmlaLink="W371" fmlaRange="weighting_responses" noThreeD="1" sel="4" val="0"/>
</file>

<file path=xl/ctrlProps/ctrlProp149.xml><?xml version="1.0" encoding="utf-8"?>
<formControlPr xmlns="http://schemas.microsoft.com/office/spreadsheetml/2009/9/main" objectType="Drop" dropLines="12" dropStyle="combo" dx="16" fmlaLink="W372" fmlaRange="weighting_responses" noThreeD="1" sel="1" val="0"/>
</file>

<file path=xl/ctrlProps/ctrlProp15.xml><?xml version="1.0" encoding="utf-8"?>
<formControlPr xmlns="http://schemas.microsoft.com/office/spreadsheetml/2009/9/main" objectType="GBox" noThreeD="1"/>
</file>

<file path=xl/ctrlProps/ctrlProp150.xml><?xml version="1.0" encoding="utf-8"?>
<formControlPr xmlns="http://schemas.microsoft.com/office/spreadsheetml/2009/9/main" objectType="Drop" dropLines="12" dropStyle="combo" dx="16" fmlaLink="W373" fmlaRange="weighting_responses" noThreeD="1" sel="2" val="0"/>
</file>

<file path=xl/ctrlProps/ctrlProp151.xml><?xml version="1.0" encoding="utf-8"?>
<formControlPr xmlns="http://schemas.microsoft.com/office/spreadsheetml/2009/9/main" objectType="Drop" dropLines="12" dropStyle="combo" dx="16" fmlaLink="W383" fmlaRange="weighting_responses" noThreeD="1" sel="1" val="0"/>
</file>

<file path=xl/ctrlProps/ctrlProp152.xml><?xml version="1.0" encoding="utf-8"?>
<formControlPr xmlns="http://schemas.microsoft.com/office/spreadsheetml/2009/9/main" objectType="Drop" dropLines="12" dropStyle="combo" dx="16" fmlaLink="#REF!" fmlaRange="weighting_responses" noThreeD="1" sel="5" val="0"/>
</file>

<file path=xl/ctrlProps/ctrlProp153.xml><?xml version="1.0" encoding="utf-8"?>
<formControlPr xmlns="http://schemas.microsoft.com/office/spreadsheetml/2009/9/main" objectType="Drop" dropLines="12" dropStyle="combo" dx="16" fmlaLink="#REF!" fmlaRange="weighting_responses" noThreeD="1" sel="1" val="0"/>
</file>

<file path=xl/ctrlProps/ctrlProp154.xml><?xml version="1.0" encoding="utf-8"?>
<formControlPr xmlns="http://schemas.microsoft.com/office/spreadsheetml/2009/9/main" objectType="Drop" dropLines="12" dropStyle="combo" dx="16" fmlaLink="#REF!" fmlaRange="weighting_responses" noThreeD="1" sel="4" val="0"/>
</file>

<file path=xl/ctrlProps/ctrlProp155.xml><?xml version="1.0" encoding="utf-8"?>
<formControlPr xmlns="http://schemas.microsoft.com/office/spreadsheetml/2009/9/main" objectType="Drop" dropLines="12" dropStyle="combo" dx="16" fmlaLink="#REF!" fmlaRange="weighting_responses" noThreeD="1" sel="3" val="0"/>
</file>

<file path=xl/ctrlProps/ctrlProp156.xml><?xml version="1.0" encoding="utf-8"?>
<formControlPr xmlns="http://schemas.microsoft.com/office/spreadsheetml/2009/9/main" objectType="Drop" dropLines="12" dropStyle="combo" dx="16" fmlaLink="#REF!" fmlaRange="weighting_responses" noThreeD="1" sel="3" val="0"/>
</file>

<file path=xl/ctrlProps/ctrlProp157.xml><?xml version="1.0" encoding="utf-8"?>
<formControlPr xmlns="http://schemas.microsoft.com/office/spreadsheetml/2009/9/main" objectType="Drop" dropLines="12" dropStyle="combo" dx="16" fmlaLink="#REF!" fmlaRange="weighting_responses" noThreeD="1" sel="2" val="0"/>
</file>

<file path=xl/ctrlProps/ctrlProp158.xml><?xml version="1.0" encoding="utf-8"?>
<formControlPr xmlns="http://schemas.microsoft.com/office/spreadsheetml/2009/9/main" objectType="Drop" dropLines="12" dropStyle="combo" dx="16" fmlaLink="#REF!" fmlaRange="weighting_responses" noThreeD="1" sel="3" val="0"/>
</file>

<file path=xl/ctrlProps/ctrlProp159.xml><?xml version="1.0" encoding="utf-8"?>
<formControlPr xmlns="http://schemas.microsoft.com/office/spreadsheetml/2009/9/main" objectType="Drop" dropLines="12" dropStyle="combo" dx="16" fmlaLink="#REF!" fmlaRange="weighting_responses" noThreeD="1" sel="4" val="0"/>
</file>

<file path=xl/ctrlProps/ctrlProp16.xml><?xml version="1.0" encoding="utf-8"?>
<formControlPr xmlns="http://schemas.microsoft.com/office/spreadsheetml/2009/9/main" objectType="Drop" dropLines="12" dropStyle="combo" dx="16" fmlaLink="#REF!" fmlaRange="weighting_responses" noThreeD="1" sel="2" val="0"/>
</file>

<file path=xl/ctrlProps/ctrlProp160.xml><?xml version="1.0" encoding="utf-8"?>
<formControlPr xmlns="http://schemas.microsoft.com/office/spreadsheetml/2009/9/main" objectType="Drop" dropLines="12" dropStyle="combo" dx="16" fmlaLink="#REF!" fmlaRange="weighting_responses" noThreeD="1" sel="5" val="0"/>
</file>

<file path=xl/ctrlProps/ctrlProp161.xml><?xml version="1.0" encoding="utf-8"?>
<formControlPr xmlns="http://schemas.microsoft.com/office/spreadsheetml/2009/9/main" objectType="Drop" dropLines="12" dropStyle="combo" dx="16" fmlaLink="#REF!" fmlaRange="weighting_responses" noThreeD="1" sel="1" val="0"/>
</file>

<file path=xl/ctrlProps/ctrlProp162.xml><?xml version="1.0" encoding="utf-8"?>
<formControlPr xmlns="http://schemas.microsoft.com/office/spreadsheetml/2009/9/main" objectType="Drop" dropLines="12" dropStyle="combo" dx="16" fmlaLink="#REF!" fmlaRange="weighting_responses" noThreeD="1" sel="2" val="0"/>
</file>

<file path=xl/ctrlProps/ctrlProp163.xml><?xml version="1.0" encoding="utf-8"?>
<formControlPr xmlns="http://schemas.microsoft.com/office/spreadsheetml/2009/9/main" objectType="Drop" dropLines="12" dropStyle="combo" dx="16" fmlaLink="#REF!" fmlaRange="weighting_responses" noThreeD="1" sel="3" val="0"/>
</file>

<file path=xl/ctrlProps/ctrlProp164.xml><?xml version="1.0" encoding="utf-8"?>
<formControlPr xmlns="http://schemas.microsoft.com/office/spreadsheetml/2009/9/main" objectType="Drop" dropLines="12" dropStyle="combo" dx="16" fmlaLink="#REF!" fmlaRange="weighting_responses" noThreeD="1" sel="4" val="0"/>
</file>

<file path=xl/ctrlProps/ctrlProp165.xml><?xml version="1.0" encoding="utf-8"?>
<formControlPr xmlns="http://schemas.microsoft.com/office/spreadsheetml/2009/9/main" objectType="Drop" dropLines="12" dropStyle="combo" dx="16" fmlaLink="#REF!" fmlaRange="weighting_responses" noThreeD="1" sel="5" val="0"/>
</file>

<file path=xl/ctrlProps/ctrlProp166.xml><?xml version="1.0" encoding="utf-8"?>
<formControlPr xmlns="http://schemas.microsoft.com/office/spreadsheetml/2009/9/main" objectType="Drop" dropLines="12" dropStyle="combo" dx="16" fmlaLink="W451" fmlaRange="weighting_responses" noThreeD="1" sel="1" val="0"/>
</file>

<file path=xl/ctrlProps/ctrlProp167.xml><?xml version="1.0" encoding="utf-8"?>
<formControlPr xmlns="http://schemas.microsoft.com/office/spreadsheetml/2009/9/main" objectType="Drop" dropLines="12" dropStyle="combo" dx="16" fmlaLink="#REF!" fmlaRange="weighting_responses" noThreeD="1" sel="5" val="0"/>
</file>

<file path=xl/ctrlProps/ctrlProp168.xml><?xml version="1.0" encoding="utf-8"?>
<formControlPr xmlns="http://schemas.microsoft.com/office/spreadsheetml/2009/9/main" objectType="Drop" dropLines="12" dropStyle="combo" dx="16" fmlaLink="#REF!" fmlaRange="weighting_responses" noThreeD="1" sel="1" val="0"/>
</file>

<file path=xl/ctrlProps/ctrlProp169.xml><?xml version="1.0" encoding="utf-8"?>
<formControlPr xmlns="http://schemas.microsoft.com/office/spreadsheetml/2009/9/main" objectType="Drop" dropLines="12" dropStyle="combo" dx="16" fmlaLink="#REF!" fmlaRange="weighting_responses" noThreeD="1" sel="4" val="0"/>
</file>

<file path=xl/ctrlProps/ctrlProp17.xml><?xml version="1.0" encoding="utf-8"?>
<formControlPr xmlns="http://schemas.microsoft.com/office/spreadsheetml/2009/9/main" objectType="Drop" dropLines="12" dropStyle="combo" dx="16" fmlaLink="#REF!" fmlaRange="weighting_responses" noThreeD="1" sel="5" val="0"/>
</file>

<file path=xl/ctrlProps/ctrlProp170.xml><?xml version="1.0" encoding="utf-8"?>
<formControlPr xmlns="http://schemas.microsoft.com/office/spreadsheetml/2009/9/main" objectType="Drop" dropLines="12" dropStyle="combo" dx="16" fmlaLink="#REF!" fmlaRange="weighting_responses" noThreeD="1" sel="3" val="0"/>
</file>

<file path=xl/ctrlProps/ctrlProp171.xml><?xml version="1.0" encoding="utf-8"?>
<formControlPr xmlns="http://schemas.microsoft.com/office/spreadsheetml/2009/9/main" objectType="Drop" dropLines="12" dropStyle="combo" dx="16" fmlaLink="#REF!" fmlaRange="weighting_responses" noThreeD="1" sel="2" val="0"/>
</file>

<file path=xl/ctrlProps/ctrlProp172.xml><?xml version="1.0" encoding="utf-8"?>
<formControlPr xmlns="http://schemas.microsoft.com/office/spreadsheetml/2009/9/main" objectType="Drop" dropLines="12" dropStyle="combo" dx="16" fmlaLink="#REF!" fmlaRange="weighting_responses" noThreeD="1" sel="5" val="0"/>
</file>

<file path=xl/ctrlProps/ctrlProp173.xml><?xml version="1.0" encoding="utf-8"?>
<formControlPr xmlns="http://schemas.microsoft.com/office/spreadsheetml/2009/9/main" objectType="Drop" dropLines="12" dropStyle="combo" dx="16" fmlaLink="#REF!" fmlaRange="weighting_responses" noThreeD="1" sel="3" val="0"/>
</file>

<file path=xl/ctrlProps/ctrlProp174.xml><?xml version="1.0" encoding="utf-8"?>
<formControlPr xmlns="http://schemas.microsoft.com/office/spreadsheetml/2009/9/main" objectType="Drop" dropLines="12" dropStyle="combo" dx="16" fmlaLink="#REF!" fmlaRange="weighting_responses" noThreeD="1" sel="3" val="0"/>
</file>

<file path=xl/ctrlProps/ctrlProp175.xml><?xml version="1.0" encoding="utf-8"?>
<formControlPr xmlns="http://schemas.microsoft.com/office/spreadsheetml/2009/9/main" objectType="Drop" dropLines="12" dropStyle="combo" dx="16" fmlaLink="#REF!" fmlaRange="weighting_responses" noThreeD="1" sel="3" val="0"/>
</file>

<file path=xl/ctrlProps/ctrlProp176.xml><?xml version="1.0" encoding="utf-8"?>
<formControlPr xmlns="http://schemas.microsoft.com/office/spreadsheetml/2009/9/main" objectType="Drop" dropLines="12" dropStyle="combo" dx="16" fmlaLink="W469" fmlaRange="weighting_responses" noThreeD="1" sel="1" val="0"/>
</file>

<file path=xl/ctrlProps/ctrlProp177.xml><?xml version="1.0" encoding="utf-8"?>
<formControlPr xmlns="http://schemas.microsoft.com/office/spreadsheetml/2009/9/main" objectType="Drop" dropLines="12" dropStyle="combo" dx="16" fmlaLink="W478" fmlaRange="weighting_responses" noThreeD="1" sel="1" val="0"/>
</file>

<file path=xl/ctrlProps/ctrlProp178.xml><?xml version="1.0" encoding="utf-8"?>
<formControlPr xmlns="http://schemas.microsoft.com/office/spreadsheetml/2009/9/main" objectType="Drop" dropLines="12" dropStyle="combo" dx="16" fmlaLink="W479" fmlaRange="weighting_responses" noThreeD="1" sel="2" val="0"/>
</file>

<file path=xl/ctrlProps/ctrlProp179.xml><?xml version="1.0" encoding="utf-8"?>
<formControlPr xmlns="http://schemas.microsoft.com/office/spreadsheetml/2009/9/main" objectType="Drop" dropLines="12" dropStyle="combo" dx="16" fmlaLink="W485" fmlaRange="weighting_responses" noThreeD="1" sel="3" val="0"/>
</file>

<file path=xl/ctrlProps/ctrlProp18.xml><?xml version="1.0" encoding="utf-8"?>
<formControlPr xmlns="http://schemas.microsoft.com/office/spreadsheetml/2009/9/main" objectType="Drop" dropLines="12" dropStyle="combo" dx="16" fmlaLink="#REF!" fmlaRange="weighting_responses" noThreeD="1" sel="2" val="0"/>
</file>

<file path=xl/ctrlProps/ctrlProp180.xml><?xml version="1.0" encoding="utf-8"?>
<formControlPr xmlns="http://schemas.microsoft.com/office/spreadsheetml/2009/9/main" objectType="Drop" dropLines="12" dropStyle="combo" dx="16" fmlaLink="W486" fmlaRange="weighting_responses" noThreeD="1" sel="4" val="0"/>
</file>

<file path=xl/ctrlProps/ctrlProp181.xml><?xml version="1.0" encoding="utf-8"?>
<formControlPr xmlns="http://schemas.microsoft.com/office/spreadsheetml/2009/9/main" objectType="Drop" dropLines="12" dropStyle="combo" dx="16" fmlaLink="W487" fmlaRange="weighting_responses" noThreeD="1" sel="3" val="0"/>
</file>

<file path=xl/ctrlProps/ctrlProp182.xml><?xml version="1.0" encoding="utf-8"?>
<formControlPr xmlns="http://schemas.microsoft.com/office/spreadsheetml/2009/9/main" objectType="Drop" dropLines="12" dropStyle="combo" dx="16" fmlaLink="W491" fmlaRange="weighting_responses" noThreeD="1" sel="3" val="0"/>
</file>

<file path=xl/ctrlProps/ctrlProp183.xml><?xml version="1.0" encoding="utf-8"?>
<formControlPr xmlns="http://schemas.microsoft.com/office/spreadsheetml/2009/9/main" objectType="Drop" dropLines="12" dropStyle="combo" dx="16" fmlaLink="W496" fmlaRange="weighting_responses" noThreeD="1" sel="4" val="0"/>
</file>

<file path=xl/ctrlProps/ctrlProp184.xml><?xml version="1.0" encoding="utf-8"?>
<formControlPr xmlns="http://schemas.microsoft.com/office/spreadsheetml/2009/9/main" objectType="Drop" dropLines="12" dropStyle="combo" dx="16" fmlaLink="#REF!" fmlaRange="weighting_responses" noThreeD="1" sel="5" val="0"/>
</file>

<file path=xl/ctrlProps/ctrlProp185.xml><?xml version="1.0" encoding="utf-8"?>
<formControlPr xmlns="http://schemas.microsoft.com/office/spreadsheetml/2009/9/main" objectType="Drop" dropLines="12" dropStyle="combo" dx="16" fmlaLink="#REF!" fmlaRange="weighting_responses" noThreeD="1" sel="1" val="0"/>
</file>

<file path=xl/ctrlProps/ctrlProp186.xml><?xml version="1.0" encoding="utf-8"?>
<formControlPr xmlns="http://schemas.microsoft.com/office/spreadsheetml/2009/9/main" objectType="Drop" dropLines="12" dropStyle="combo" dx="16" fmlaLink="#REF!" fmlaRange="weighting_responses" noThreeD="1" sel="4" val="0"/>
</file>

<file path=xl/ctrlProps/ctrlProp187.xml><?xml version="1.0" encoding="utf-8"?>
<formControlPr xmlns="http://schemas.microsoft.com/office/spreadsheetml/2009/9/main" objectType="Drop" dropLines="12" dropStyle="combo" dx="16" fmlaLink="#REF!" fmlaRange="weighting_responses" noThreeD="1" sel="3" val="0"/>
</file>

<file path=xl/ctrlProps/ctrlProp188.xml><?xml version="1.0" encoding="utf-8"?>
<formControlPr xmlns="http://schemas.microsoft.com/office/spreadsheetml/2009/9/main" objectType="Drop" dropLines="12" dropStyle="combo" dx="16" fmlaLink="#REF!" fmlaRange="weighting_responses" noThreeD="1" sel="4" val="0"/>
</file>

<file path=xl/ctrlProps/ctrlProp189.xml><?xml version="1.0" encoding="utf-8"?>
<formControlPr xmlns="http://schemas.microsoft.com/office/spreadsheetml/2009/9/main" objectType="Drop" dropLines="12" dropStyle="combo" dx="16" fmlaLink="#REF!" fmlaRange="weighting_responses" noThreeD="1" sel="2" val="0"/>
</file>

<file path=xl/ctrlProps/ctrlProp19.xml><?xml version="1.0" encoding="utf-8"?>
<formControlPr xmlns="http://schemas.microsoft.com/office/spreadsheetml/2009/9/main" objectType="Drop" dropLines="12" dropStyle="combo" dx="16" fmlaLink="#REF!" fmlaRange="weighting_responses" noThreeD="1" sel="4" val="0"/>
</file>

<file path=xl/ctrlProps/ctrlProp190.xml><?xml version="1.0" encoding="utf-8"?>
<formControlPr xmlns="http://schemas.microsoft.com/office/spreadsheetml/2009/9/main" objectType="Drop" dropLines="12" dropStyle="combo" dx="16" fmlaLink="#REF!" fmlaRange="weighting_responses" noThreeD="1" sel="5" val="0"/>
</file>

<file path=xl/ctrlProps/ctrlProp191.xml><?xml version="1.0" encoding="utf-8"?>
<formControlPr xmlns="http://schemas.microsoft.com/office/spreadsheetml/2009/9/main" objectType="Drop" dropLines="12" dropStyle="combo" dx="16" fmlaLink="W498" fmlaRange="weighting_responses" noThreeD="1" sel="1" val="0"/>
</file>

<file path=xl/ctrlProps/ctrlProp192.xml><?xml version="1.0" encoding="utf-8"?>
<formControlPr xmlns="http://schemas.microsoft.com/office/spreadsheetml/2009/9/main" objectType="Drop" dropLines="12" dropStyle="combo" dx="16" fmlaLink="W504" fmlaRange="weighting_responses" noThreeD="1" sel="3" val="0"/>
</file>

<file path=xl/ctrlProps/ctrlProp193.xml><?xml version="1.0" encoding="utf-8"?>
<formControlPr xmlns="http://schemas.microsoft.com/office/spreadsheetml/2009/9/main" objectType="Drop" dropLines="12" dropStyle="combo" dx="16" fmlaLink="W505" fmlaRange="weighting_responses" noThreeD="1" sel="4" val="0"/>
</file>

<file path=xl/ctrlProps/ctrlProp194.xml><?xml version="1.0" encoding="utf-8"?>
<formControlPr xmlns="http://schemas.microsoft.com/office/spreadsheetml/2009/9/main" objectType="Drop" dropLines="12" dropStyle="combo" dx="16" fmlaLink="W506" fmlaRange="weighting_responses" noThreeD="1" sel="1" val="0"/>
</file>

<file path=xl/ctrlProps/ctrlProp195.xml><?xml version="1.0" encoding="utf-8"?>
<formControlPr xmlns="http://schemas.microsoft.com/office/spreadsheetml/2009/9/main" objectType="Drop" dropLines="12" dropStyle="combo" dx="16" fmlaLink="W507" fmlaRange="weighting_responses" noThreeD="1" sel="2" val="0"/>
</file>

<file path=xl/ctrlProps/ctrlProp196.xml><?xml version="1.0" encoding="utf-8"?>
<formControlPr xmlns="http://schemas.microsoft.com/office/spreadsheetml/2009/9/main" objectType="Drop" dropLines="12" dropStyle="combo" dx="16" fmlaLink="#REF!" fmlaRange="weighting_responses" noThreeD="1" sel="5" val="0"/>
</file>

<file path=xl/ctrlProps/ctrlProp197.xml><?xml version="1.0" encoding="utf-8"?>
<formControlPr xmlns="http://schemas.microsoft.com/office/spreadsheetml/2009/9/main" objectType="Drop" dropLines="12" dropStyle="combo" dx="16" fmlaLink="#REF!" fmlaRange="weighting_responses" noThreeD="1" sel="1" val="0"/>
</file>

<file path=xl/ctrlProps/ctrlProp198.xml><?xml version="1.0" encoding="utf-8"?>
<formControlPr xmlns="http://schemas.microsoft.com/office/spreadsheetml/2009/9/main" objectType="Drop" dropLines="12" dropStyle="combo" dx="16" fmlaLink="#REF!" fmlaRange="weighting_responses" noThreeD="1" sel="4" val="0"/>
</file>

<file path=xl/ctrlProps/ctrlProp199.xml><?xml version="1.0" encoding="utf-8"?>
<formControlPr xmlns="http://schemas.microsoft.com/office/spreadsheetml/2009/9/main" objectType="Drop" dropLines="12" dropStyle="combo" dx="16" fmlaLink="#REF!" fmlaRange="weighting_responses" noThreeD="1" sel="4" val="0"/>
</file>

<file path=xl/ctrlProps/ctrlProp2.xml><?xml version="1.0" encoding="utf-8"?>
<formControlPr xmlns="http://schemas.microsoft.com/office/spreadsheetml/2009/9/main" objectType="Drop" dropLines="12" dropStyle="combo" dx="16" fmlaLink="profile_scope_of_assessment" fmlaRange="scope_responses" noThreeD="1" sel="1" val="0"/>
</file>

<file path=xl/ctrlProps/ctrlProp20.xml><?xml version="1.0" encoding="utf-8"?>
<formControlPr xmlns="http://schemas.microsoft.com/office/spreadsheetml/2009/9/main" objectType="Drop" dropLines="12" dropStyle="combo" dx="16" fmlaLink="#REF!" fmlaRange="weighting_responses" noThreeD="1" sel="3" val="0"/>
</file>

<file path=xl/ctrlProps/ctrlProp200.xml><?xml version="1.0" encoding="utf-8"?>
<formControlPr xmlns="http://schemas.microsoft.com/office/spreadsheetml/2009/9/main" objectType="Drop" dropLines="12" dropStyle="combo" dx="16" fmlaLink="#REF!" fmlaRange="weighting_responses" noThreeD="1" sel="3" val="0"/>
</file>

<file path=xl/ctrlProps/ctrlProp201.xml><?xml version="1.0" encoding="utf-8"?>
<formControlPr xmlns="http://schemas.microsoft.com/office/spreadsheetml/2009/9/main" objectType="Drop" dropLines="12" dropStyle="combo" dx="16" fmlaLink="#REF!" fmlaRange="weighting_responses" noThreeD="1" sel="5" val="0"/>
</file>

<file path=xl/ctrlProps/ctrlProp202.xml><?xml version="1.0" encoding="utf-8"?>
<formControlPr xmlns="http://schemas.microsoft.com/office/spreadsheetml/2009/9/main" objectType="Drop" dropLines="12" dropStyle="combo" dx="16" fmlaLink="W514" fmlaRange="weighting_responses" noThreeD="1" sel="1" val="0"/>
</file>

<file path=xl/ctrlProps/ctrlProp203.xml><?xml version="1.0" encoding="utf-8"?>
<formControlPr xmlns="http://schemas.microsoft.com/office/spreadsheetml/2009/9/main" objectType="Drop" dropLines="12" dropStyle="combo" dx="16" fmlaLink="W533" fmlaRange="weighting_responses" noThreeD="1" sel="4" val="0"/>
</file>

<file path=xl/ctrlProps/ctrlProp204.xml><?xml version="1.0" encoding="utf-8"?>
<formControlPr xmlns="http://schemas.microsoft.com/office/spreadsheetml/2009/9/main" objectType="Drop" dropLines="12" dropStyle="combo" dx="16" fmlaLink="#REF!" fmlaRange="weighting_responses" noThreeD="1" sel="5" val="0"/>
</file>

<file path=xl/ctrlProps/ctrlProp205.xml><?xml version="1.0" encoding="utf-8"?>
<formControlPr xmlns="http://schemas.microsoft.com/office/spreadsheetml/2009/9/main" objectType="Drop" dropLines="12" dropStyle="combo" dx="16" fmlaLink="#REF!" fmlaRange="weighting_responses" noThreeD="1" sel="2" val="0"/>
</file>

<file path=xl/ctrlProps/ctrlProp206.xml><?xml version="1.0" encoding="utf-8"?>
<formControlPr xmlns="http://schemas.microsoft.com/office/spreadsheetml/2009/9/main" objectType="Drop" dropLines="12" dropStyle="combo" dx="16" fmlaLink="#REF!" fmlaRange="weighting_responses" noThreeD="1" sel="4" val="0"/>
</file>

<file path=xl/ctrlProps/ctrlProp207.xml><?xml version="1.0" encoding="utf-8"?>
<formControlPr xmlns="http://schemas.microsoft.com/office/spreadsheetml/2009/9/main" objectType="Drop" dropLines="12" dropStyle="combo" dx="16" fmlaLink="W549" fmlaRange="weighting_responses" noThreeD="1" sel="1" val="0"/>
</file>

<file path=xl/ctrlProps/ctrlProp208.xml><?xml version="1.0" encoding="utf-8"?>
<formControlPr xmlns="http://schemas.microsoft.com/office/spreadsheetml/2009/9/main" objectType="Drop" dropLines="12" dropStyle="combo" dx="16" fmlaLink="#REF!" fmlaRange="weighting_responses" noThreeD="1" sel="5" val="0"/>
</file>

<file path=xl/ctrlProps/ctrlProp209.xml><?xml version="1.0" encoding="utf-8"?>
<formControlPr xmlns="http://schemas.microsoft.com/office/spreadsheetml/2009/9/main" objectType="Drop" dropLines="12" dropStyle="combo" dx="16" fmlaLink="#REF!" fmlaRange="weighting_responses" noThreeD="1" sel="2" val="0"/>
</file>

<file path=xl/ctrlProps/ctrlProp21.xml><?xml version="1.0" encoding="utf-8"?>
<formControlPr xmlns="http://schemas.microsoft.com/office/spreadsheetml/2009/9/main" objectType="Drop" dropLines="12" dropStyle="combo" dx="16" fmlaLink="#REF!" fmlaRange="weighting_responses" noThreeD="1" sel="4" val="0"/>
</file>

<file path=xl/ctrlProps/ctrlProp210.xml><?xml version="1.0" encoding="utf-8"?>
<formControlPr xmlns="http://schemas.microsoft.com/office/spreadsheetml/2009/9/main" objectType="Drop" dropLines="12" dropStyle="combo" dx="16" fmlaLink="#REF!" fmlaRange="weighting_responses" noThreeD="1" sel="4" val="0"/>
</file>

<file path=xl/ctrlProps/ctrlProp211.xml><?xml version="1.0" encoding="utf-8"?>
<formControlPr xmlns="http://schemas.microsoft.com/office/spreadsheetml/2009/9/main" objectType="Drop" dropLines="12" dropStyle="combo" dx="16" fmlaLink="W562" fmlaRange="weighting_responses" noThreeD="1" sel="1" val="0"/>
</file>

<file path=xl/ctrlProps/ctrlProp212.xml><?xml version="1.0" encoding="utf-8"?>
<formControlPr xmlns="http://schemas.microsoft.com/office/spreadsheetml/2009/9/main" objectType="Drop" dropLines="12" dropStyle="combo" dx="16" fmlaLink="#REF!" fmlaRange="weighting_responses" noThreeD="1" sel="5" val="0"/>
</file>

<file path=xl/ctrlProps/ctrlProp213.xml><?xml version="1.0" encoding="utf-8"?>
<formControlPr xmlns="http://schemas.microsoft.com/office/spreadsheetml/2009/9/main" objectType="Drop" dropLines="12" dropStyle="combo" dx="16" fmlaLink="#REF!" fmlaRange="weighting_responses" noThreeD="1" sel="1" val="0"/>
</file>

<file path=xl/ctrlProps/ctrlProp214.xml><?xml version="1.0" encoding="utf-8"?>
<formControlPr xmlns="http://schemas.microsoft.com/office/spreadsheetml/2009/9/main" objectType="Drop" dropLines="12" dropStyle="combo" dx="16" fmlaLink="#REF!" fmlaRange="weighting_responses" noThreeD="1" sel="3" val="0"/>
</file>

<file path=xl/ctrlProps/ctrlProp215.xml><?xml version="1.0" encoding="utf-8"?>
<formControlPr xmlns="http://schemas.microsoft.com/office/spreadsheetml/2009/9/main" objectType="Drop" dropLines="12" dropStyle="combo" dx="16" fmlaLink="#REF!" fmlaRange="weighting_responses" noThreeD="1" sel="5" val="0"/>
</file>

<file path=xl/ctrlProps/ctrlProp216.xml><?xml version="1.0" encoding="utf-8"?>
<formControlPr xmlns="http://schemas.microsoft.com/office/spreadsheetml/2009/9/main" objectType="Drop" dropLines="12" dropStyle="combo" dx="16" fmlaLink="W569" fmlaRange="weighting_responses" noThreeD="1" sel="1" val="0"/>
</file>

<file path=xl/ctrlProps/ctrlProp217.xml><?xml version="1.0" encoding="utf-8"?>
<formControlPr xmlns="http://schemas.microsoft.com/office/spreadsheetml/2009/9/main" objectType="Drop" dropLines="12" dropStyle="combo" dx="16" fmlaLink="W570" fmlaRange="weighting_responses" noThreeD="1" sel="3" val="0"/>
</file>

<file path=xl/ctrlProps/ctrlProp218.xml><?xml version="1.0" encoding="utf-8"?>
<formControlPr xmlns="http://schemas.microsoft.com/office/spreadsheetml/2009/9/main" objectType="Drop" dropLines="12" dropStyle="combo" dx="16" fmlaLink="#REF!" fmlaRange="weighting_responses" noThreeD="1" sel="5" val="0"/>
</file>

<file path=xl/ctrlProps/ctrlProp219.xml><?xml version="1.0" encoding="utf-8"?>
<formControlPr xmlns="http://schemas.microsoft.com/office/spreadsheetml/2009/9/main" objectType="Drop" dropLines="12" dropStyle="combo" dx="16" fmlaLink="#REF!" fmlaRange="weighting_responses" noThreeD="1" sel="1" val="0"/>
</file>

<file path=xl/ctrlProps/ctrlProp22.xml><?xml version="1.0" encoding="utf-8"?>
<formControlPr xmlns="http://schemas.microsoft.com/office/spreadsheetml/2009/9/main" objectType="Drop" dropLines="12" dropStyle="combo" dx="16" fmlaLink="#REF!" fmlaRange="weighting_responses" noThreeD="1" sel="3" val="0"/>
</file>

<file path=xl/ctrlProps/ctrlProp220.xml><?xml version="1.0" encoding="utf-8"?>
<formControlPr xmlns="http://schemas.microsoft.com/office/spreadsheetml/2009/9/main" objectType="Drop" dropLines="12" dropStyle="combo" dx="16" fmlaLink="#REF!" fmlaRange="weighting_responses" noThreeD="1" sel="5" val="0"/>
</file>

<file path=xl/ctrlProps/ctrlProp221.xml><?xml version="1.0" encoding="utf-8"?>
<formControlPr xmlns="http://schemas.microsoft.com/office/spreadsheetml/2009/9/main" objectType="Drop" dropLines="12" dropStyle="combo" dx="16" fmlaLink="W578" fmlaRange="weighting_responses" noThreeD="1" sel="1" val="0"/>
</file>

<file path=xl/ctrlProps/ctrlProp222.xml><?xml version="1.0" encoding="utf-8"?>
<formControlPr xmlns="http://schemas.microsoft.com/office/spreadsheetml/2009/9/main" objectType="Drop" dropLines="12" dropStyle="combo" dx="16" fmlaLink="W584" fmlaRange="weighting_responses" noThreeD="1" sel="4" val="0"/>
</file>

<file path=xl/ctrlProps/ctrlProp223.xml><?xml version="1.0" encoding="utf-8"?>
<formControlPr xmlns="http://schemas.microsoft.com/office/spreadsheetml/2009/9/main" objectType="Drop" dropLines="12" dropStyle="combo" dx="16" fmlaLink="#REF!" fmlaRange="weighting_responses" noThreeD="1" sel="5" val="0"/>
</file>

<file path=xl/ctrlProps/ctrlProp224.xml><?xml version="1.0" encoding="utf-8"?>
<formControlPr xmlns="http://schemas.microsoft.com/office/spreadsheetml/2009/9/main" objectType="Drop" dropLines="12" dropStyle="combo" dx="16" fmlaLink="#REF!" fmlaRange="weighting_responses" noThreeD="1" sel="1" val="0"/>
</file>

<file path=xl/ctrlProps/ctrlProp225.xml><?xml version="1.0" encoding="utf-8"?>
<formControlPr xmlns="http://schemas.microsoft.com/office/spreadsheetml/2009/9/main" objectType="Drop" dropLines="12" dropStyle="combo" dx="16" fmlaLink="#REF!" fmlaRange="weighting_responses" noThreeD="1" sel="5" val="0"/>
</file>

<file path=xl/ctrlProps/ctrlProp226.xml><?xml version="1.0" encoding="utf-8"?>
<formControlPr xmlns="http://schemas.microsoft.com/office/spreadsheetml/2009/9/main" objectType="Drop" dropLines="12" dropStyle="combo" dx="16" fmlaLink="#REF!" fmlaRange="weighting_responses" noThreeD="1" sel="1" val="0"/>
</file>

<file path=xl/ctrlProps/ctrlProp227.xml><?xml version="1.0" encoding="utf-8"?>
<formControlPr xmlns="http://schemas.microsoft.com/office/spreadsheetml/2009/9/main" objectType="Drop" dropLines="12" dropStyle="combo" dx="16" fmlaLink="#REF!" fmlaRange="weighting_responses" noThreeD="1" sel="5" val="0"/>
</file>

<file path=xl/ctrlProps/ctrlProp228.xml><?xml version="1.0" encoding="utf-8"?>
<formControlPr xmlns="http://schemas.microsoft.com/office/spreadsheetml/2009/9/main" objectType="Drop" dropLines="12" dropStyle="combo" dx="16" fmlaLink="W589" fmlaRange="weighting_responses" noThreeD="1" sel="1" val="0"/>
</file>

<file path=xl/ctrlProps/ctrlProp229.xml><?xml version="1.0" encoding="utf-8"?>
<formControlPr xmlns="http://schemas.microsoft.com/office/spreadsheetml/2009/9/main" objectType="Drop" dropLines="12" dropStyle="combo" dx="16" fmlaLink="W598" fmlaRange="weighting_responses" noThreeD="1" sel="1" val="0"/>
</file>

<file path=xl/ctrlProps/ctrlProp23.xml><?xml version="1.0" encoding="utf-8"?>
<formControlPr xmlns="http://schemas.microsoft.com/office/spreadsheetml/2009/9/main" objectType="Drop" dropLines="12" dropStyle="combo" dx="16" fmlaLink="#REF!" fmlaRange="weighting_responses" noThreeD="1" sel="5" val="0"/>
</file>

<file path=xl/ctrlProps/ctrlProp230.xml><?xml version="1.0" encoding="utf-8"?>
<formControlPr xmlns="http://schemas.microsoft.com/office/spreadsheetml/2009/9/main" objectType="Drop" dropLines="12" dropStyle="combo" dx="16" fmlaLink="W599" fmlaRange="weighting_responses" noThreeD="1" sel="3" val="0"/>
</file>

<file path=xl/ctrlProps/ctrlProp231.xml><?xml version="1.0" encoding="utf-8"?>
<formControlPr xmlns="http://schemas.microsoft.com/office/spreadsheetml/2009/9/main" objectType="Drop" dropLines="12" dropStyle="combo" dx="16" fmlaLink="#REF!" fmlaRange="weighting_responses" noThreeD="1" sel="5" val="0"/>
</file>

<file path=xl/ctrlProps/ctrlProp232.xml><?xml version="1.0" encoding="utf-8"?>
<formControlPr xmlns="http://schemas.microsoft.com/office/spreadsheetml/2009/9/main" objectType="Drop" dropLines="12" dropStyle="combo" dx="16" fmlaLink="#REF!" fmlaRange="weighting_responses" noThreeD="1" sel="1" val="0"/>
</file>

<file path=xl/ctrlProps/ctrlProp233.xml><?xml version="1.0" encoding="utf-8"?>
<formControlPr xmlns="http://schemas.microsoft.com/office/spreadsheetml/2009/9/main" objectType="Drop" dropLines="12" dropStyle="combo" dx="16" fmlaLink="#REF!" fmlaRange="weighting_responses" noThreeD="1" sel="3" val="0"/>
</file>

<file path=xl/ctrlProps/ctrlProp234.xml><?xml version="1.0" encoding="utf-8"?>
<formControlPr xmlns="http://schemas.microsoft.com/office/spreadsheetml/2009/9/main" objectType="Drop" dropLines="12" dropStyle="combo" dx="16" fmlaLink="#REF!" fmlaRange="weighting_responses" noThreeD="1" sel="3" val="0"/>
</file>

<file path=xl/ctrlProps/ctrlProp235.xml><?xml version="1.0" encoding="utf-8"?>
<formControlPr xmlns="http://schemas.microsoft.com/office/spreadsheetml/2009/9/main" objectType="Drop" dropLines="12" dropStyle="combo" dx="16" fmlaLink="#REF!" fmlaRange="weighting_responses" noThreeD="1" sel="3" val="0"/>
</file>

<file path=xl/ctrlProps/ctrlProp236.xml><?xml version="1.0" encoding="utf-8"?>
<formControlPr xmlns="http://schemas.microsoft.com/office/spreadsheetml/2009/9/main" objectType="Drop" dropLines="12" dropStyle="combo" dx="16" fmlaLink="#REF!" fmlaRange="weighting_responses" noThreeD="1" sel="4" val="0"/>
</file>

<file path=xl/ctrlProps/ctrlProp237.xml><?xml version="1.0" encoding="utf-8"?>
<formControlPr xmlns="http://schemas.microsoft.com/office/spreadsheetml/2009/9/main" objectType="Drop" dropLines="12" dropStyle="combo" dx="16" fmlaLink="#REF!" fmlaRange="weighting_responses" noThreeD="1" sel="5" val="0"/>
</file>

<file path=xl/ctrlProps/ctrlProp238.xml><?xml version="1.0" encoding="utf-8"?>
<formControlPr xmlns="http://schemas.microsoft.com/office/spreadsheetml/2009/9/main" objectType="Drop" dropLines="12" dropStyle="combo" dx="16" fmlaLink="W611" fmlaRange="weighting_responses" noThreeD="1" sel="1" val="0"/>
</file>

<file path=xl/ctrlProps/ctrlProp239.xml><?xml version="1.0" encoding="utf-8"?>
<formControlPr xmlns="http://schemas.microsoft.com/office/spreadsheetml/2009/9/main" objectType="Drop" dropLines="12" dropStyle="combo" dx="16" fmlaLink="W13" fmlaRange="weighting_responses" noThreeD="1" sel="4" val="0"/>
</file>

<file path=xl/ctrlProps/ctrlProp24.xml><?xml version="1.0" encoding="utf-8"?>
<formControlPr xmlns="http://schemas.microsoft.com/office/spreadsheetml/2009/9/main" objectType="Drop" dropLines="12" dropStyle="combo" dx="16" fmlaLink="W10" fmlaRange="weighting_responses" noThreeD="1" sel="1" val="0"/>
</file>

<file path=xl/ctrlProps/ctrlProp240.xml><?xml version="1.0" encoding="utf-8"?>
<formControlPr xmlns="http://schemas.microsoft.com/office/spreadsheetml/2009/9/main" objectType="Drop" dropLines="12" dropStyle="combo" dx="16" fmlaLink="W14" fmlaRange="weighting_responses" noThreeD="1" sel="3" val="0"/>
</file>

<file path=xl/ctrlProps/ctrlProp241.xml><?xml version="1.0" encoding="utf-8"?>
<formControlPr xmlns="http://schemas.microsoft.com/office/spreadsheetml/2009/9/main" objectType="Drop" dropLines="12" dropStyle="combo" dx="16" fmlaLink="W15" fmlaRange="weighting_responses" noThreeD="1" sel="4" val="0"/>
</file>

<file path=xl/ctrlProps/ctrlProp242.xml><?xml version="1.0" encoding="utf-8"?>
<formControlPr xmlns="http://schemas.microsoft.com/office/spreadsheetml/2009/9/main" objectType="Drop" dropLines="12" dropStyle="combo" dx="16" fmlaLink="W16" fmlaRange="weighting_responses" noThreeD="1" sel="3" val="0"/>
</file>

<file path=xl/ctrlProps/ctrlProp243.xml><?xml version="1.0" encoding="utf-8"?>
<formControlPr xmlns="http://schemas.microsoft.com/office/spreadsheetml/2009/9/main" objectType="Drop" dropLines="12" dropStyle="combo" dx="16" fmlaLink="W17" fmlaRange="weighting_responses" noThreeD="1" sel="3" val="0"/>
</file>

<file path=xl/ctrlProps/ctrlProp244.xml><?xml version="1.0" encoding="utf-8"?>
<formControlPr xmlns="http://schemas.microsoft.com/office/spreadsheetml/2009/9/main" objectType="Drop" dropLines="12" dropStyle="combo" dx="16" fmlaLink="W18" fmlaRange="weighting_responses" noThreeD="1" sel="2" val="0"/>
</file>

<file path=xl/ctrlProps/ctrlProp245.xml><?xml version="1.0" encoding="utf-8"?>
<formControlPr xmlns="http://schemas.microsoft.com/office/spreadsheetml/2009/9/main" objectType="Drop" dropLines="12" dropStyle="combo" dx="16" fmlaLink="W19" fmlaRange="weighting_responses" noThreeD="1" sel="4" val="0"/>
</file>

<file path=xl/ctrlProps/ctrlProp246.xml><?xml version="1.0" encoding="utf-8"?>
<formControlPr xmlns="http://schemas.microsoft.com/office/spreadsheetml/2009/9/main" objectType="Drop" dropLines="12" dropStyle="combo" dx="16" fmlaLink="W23" fmlaRange="weighting_responses" noThreeD="1" sel="3" val="0"/>
</file>

<file path=xl/ctrlProps/ctrlProp247.xml><?xml version="1.0" encoding="utf-8"?>
<formControlPr xmlns="http://schemas.microsoft.com/office/spreadsheetml/2009/9/main" objectType="Drop" dropLines="12" dropStyle="combo" dx="16" fmlaLink="W24" fmlaRange="weighting_responses" noThreeD="1" sel="3" val="0"/>
</file>

<file path=xl/ctrlProps/ctrlProp248.xml><?xml version="1.0" encoding="utf-8"?>
<formControlPr xmlns="http://schemas.microsoft.com/office/spreadsheetml/2009/9/main" objectType="Drop" dropLines="12" dropStyle="combo" dx="16" fmlaLink="W27" fmlaRange="weighting_responses" noThreeD="1" sel="2" val="0"/>
</file>

<file path=xl/ctrlProps/ctrlProp249.xml><?xml version="1.0" encoding="utf-8"?>
<formControlPr xmlns="http://schemas.microsoft.com/office/spreadsheetml/2009/9/main" objectType="Drop" dropLines="12" dropStyle="combo" dx="16" fmlaLink="W28" fmlaRange="weighting_responses" noThreeD="1" sel="4" val="0"/>
</file>

<file path=xl/ctrlProps/ctrlProp25.xml><?xml version="1.0" encoding="utf-8"?>
<formControlPr xmlns="http://schemas.microsoft.com/office/spreadsheetml/2009/9/main" objectType="Drop" dropLines="12" dropStyle="combo" dx="16" fmlaLink="W11" fmlaRange="weighting_responses" noThreeD="1" sel="2" val="0"/>
</file>

<file path=xl/ctrlProps/ctrlProp250.xml><?xml version="1.0" encoding="utf-8"?>
<formControlPr xmlns="http://schemas.microsoft.com/office/spreadsheetml/2009/9/main" objectType="Drop" dropLines="12" dropStyle="combo" dx="16" fmlaLink="W29" fmlaRange="weighting_responses" noThreeD="1" sel="4" val="0"/>
</file>

<file path=xl/ctrlProps/ctrlProp251.xml><?xml version="1.0" encoding="utf-8"?>
<formControlPr xmlns="http://schemas.microsoft.com/office/spreadsheetml/2009/9/main" objectType="Drop" dropLines="12" dropStyle="combo" dx="16" fmlaLink="W30" fmlaRange="weighting_responses" noThreeD="1" sel="5" val="0"/>
</file>

<file path=xl/ctrlProps/ctrlProp252.xml><?xml version="1.0" encoding="utf-8"?>
<formControlPr xmlns="http://schemas.microsoft.com/office/spreadsheetml/2009/9/main" objectType="Drop" dropLines="12" dropStyle="combo" dx="16" fmlaLink="W31" fmlaRange="weighting_responses" noThreeD="1" sel="3" val="0"/>
</file>

<file path=xl/ctrlProps/ctrlProp253.xml><?xml version="1.0" encoding="utf-8"?>
<formControlPr xmlns="http://schemas.microsoft.com/office/spreadsheetml/2009/9/main" objectType="Drop" dropLines="12" dropStyle="combo" dx="16" fmlaLink="W32" fmlaRange="weighting_responses" noThreeD="1" sel="5" val="0"/>
</file>

<file path=xl/ctrlProps/ctrlProp254.xml><?xml version="1.0" encoding="utf-8"?>
<formControlPr xmlns="http://schemas.microsoft.com/office/spreadsheetml/2009/9/main" objectType="Drop" dropLines="12" dropStyle="combo" dx="16" fmlaLink="W33" fmlaRange="weighting_responses" noThreeD="1" sel="5" val="0"/>
</file>

<file path=xl/ctrlProps/ctrlProp255.xml><?xml version="1.0" encoding="utf-8"?>
<formControlPr xmlns="http://schemas.microsoft.com/office/spreadsheetml/2009/9/main" objectType="Drop" dropLines="12" dropStyle="combo" dx="16" fmlaLink="W34" fmlaRange="weighting_responses" noThreeD="1" sel="5" val="0"/>
</file>

<file path=xl/ctrlProps/ctrlProp256.xml><?xml version="1.0" encoding="utf-8"?>
<formControlPr xmlns="http://schemas.microsoft.com/office/spreadsheetml/2009/9/main" objectType="Drop" dropLines="12" dropStyle="combo" dx="16" fmlaLink="W36" fmlaRange="weighting_responses" noThreeD="1" sel="1" val="0"/>
</file>

<file path=xl/ctrlProps/ctrlProp257.xml><?xml version="1.0" encoding="utf-8"?>
<formControlPr xmlns="http://schemas.microsoft.com/office/spreadsheetml/2009/9/main" objectType="Drop" dropLines="12" dropStyle="combo" dx="16" fmlaLink="W37" fmlaRange="weighting_responses" noThreeD="1" sel="3" val="0"/>
</file>

<file path=xl/ctrlProps/ctrlProp258.xml><?xml version="1.0" encoding="utf-8"?>
<formControlPr xmlns="http://schemas.microsoft.com/office/spreadsheetml/2009/9/main" objectType="Drop" dropLines="12" dropStyle="combo" dx="16" fmlaLink="W38" fmlaRange="weighting_responses" noThreeD="1" sel="2" val="0"/>
</file>

<file path=xl/ctrlProps/ctrlProp259.xml><?xml version="1.0" encoding="utf-8"?>
<formControlPr xmlns="http://schemas.microsoft.com/office/spreadsheetml/2009/9/main" objectType="Drop" dropLines="12" dropStyle="combo" dx="16" fmlaLink="W40" fmlaRange="weighting_responses" noThreeD="1" sel="3" val="0"/>
</file>

<file path=xl/ctrlProps/ctrlProp26.xml><?xml version="1.0" encoding="utf-8"?>
<formControlPr xmlns="http://schemas.microsoft.com/office/spreadsheetml/2009/9/main" objectType="Drop" dropLines="12" dropStyle="combo" dx="16" fmlaLink="W20" fmlaRange="weighting_responses" noThreeD="1" sel="5" val="0"/>
</file>

<file path=xl/ctrlProps/ctrlProp260.xml><?xml version="1.0" encoding="utf-8"?>
<formControlPr xmlns="http://schemas.microsoft.com/office/spreadsheetml/2009/9/main" objectType="Drop" dropLines="12" dropStyle="combo" dx="16" fmlaLink="W41" fmlaRange="weighting_responses" noThreeD="1" sel="4" val="0"/>
</file>

<file path=xl/ctrlProps/ctrlProp261.xml><?xml version="1.0" encoding="utf-8"?>
<formControlPr xmlns="http://schemas.microsoft.com/office/spreadsheetml/2009/9/main" objectType="Drop" dropLines="12" dropStyle="combo" dx="16" fmlaLink="W42" fmlaRange="weighting_responses" noThreeD="1" sel="3" val="0"/>
</file>

<file path=xl/ctrlProps/ctrlProp262.xml><?xml version="1.0" encoding="utf-8"?>
<formControlPr xmlns="http://schemas.microsoft.com/office/spreadsheetml/2009/9/main" objectType="Drop" dropLines="12" dropStyle="combo" dx="16" fmlaLink="W43" fmlaRange="weighting_responses" noThreeD="1" sel="3" val="0"/>
</file>

<file path=xl/ctrlProps/ctrlProp263.xml><?xml version="1.0" encoding="utf-8"?>
<formControlPr xmlns="http://schemas.microsoft.com/office/spreadsheetml/2009/9/main" objectType="Drop" dropLines="12" dropStyle="combo" dx="16" fmlaLink="W45" fmlaRange="weighting_responses" noThreeD="1" sel="3" val="0"/>
</file>

<file path=xl/ctrlProps/ctrlProp264.xml><?xml version="1.0" encoding="utf-8"?>
<formControlPr xmlns="http://schemas.microsoft.com/office/spreadsheetml/2009/9/main" objectType="Drop" dropLines="12" dropStyle="combo" dx="16" fmlaLink="W46" fmlaRange="weighting_responses" noThreeD="1" sel="4" val="0"/>
</file>

<file path=xl/ctrlProps/ctrlProp265.xml><?xml version="1.0" encoding="utf-8"?>
<formControlPr xmlns="http://schemas.microsoft.com/office/spreadsheetml/2009/9/main" objectType="Drop" dropLines="12" dropStyle="combo" dx="16" fmlaLink="W47" fmlaRange="weighting_responses" noThreeD="1" sel="4" val="0"/>
</file>

<file path=xl/ctrlProps/ctrlProp266.xml><?xml version="1.0" encoding="utf-8"?>
<formControlPr xmlns="http://schemas.microsoft.com/office/spreadsheetml/2009/9/main" objectType="Drop" dropLines="12" dropStyle="combo" dx="16" fmlaLink="W48" fmlaRange="weighting_responses" noThreeD="1" sel="3" val="0"/>
</file>

<file path=xl/ctrlProps/ctrlProp267.xml><?xml version="1.0" encoding="utf-8"?>
<formControlPr xmlns="http://schemas.microsoft.com/office/spreadsheetml/2009/9/main" objectType="Drop" dropLines="12" dropStyle="combo" dx="16" fmlaLink="W51" fmlaRange="weighting_responses" noThreeD="1" sel="4" val="0"/>
</file>

<file path=xl/ctrlProps/ctrlProp268.xml><?xml version="1.0" encoding="utf-8"?>
<formControlPr xmlns="http://schemas.microsoft.com/office/spreadsheetml/2009/9/main" objectType="Drop" dropLines="12" dropStyle="combo" dx="16" fmlaLink="W52" fmlaRange="weighting_responses" noThreeD="1" sel="3" val="0"/>
</file>

<file path=xl/ctrlProps/ctrlProp269.xml><?xml version="1.0" encoding="utf-8"?>
<formControlPr xmlns="http://schemas.microsoft.com/office/spreadsheetml/2009/9/main" objectType="Drop" dropLines="12" dropStyle="combo" dx="16" fmlaLink="W53" fmlaRange="weighting_responses" noThreeD="1" sel="4" val="0"/>
</file>

<file path=xl/ctrlProps/ctrlProp27.xml><?xml version="1.0" encoding="utf-8"?>
<formControlPr xmlns="http://schemas.microsoft.com/office/spreadsheetml/2009/9/main" objectType="Drop" dropLines="12" dropStyle="combo" dx="16" fmlaLink="W21" fmlaRange="weighting_responses" noThreeD="1" sel="3" val="0"/>
</file>

<file path=xl/ctrlProps/ctrlProp270.xml><?xml version="1.0" encoding="utf-8"?>
<formControlPr xmlns="http://schemas.microsoft.com/office/spreadsheetml/2009/9/main" objectType="Drop" dropLines="12" dropStyle="combo" dx="16" fmlaLink="W54" fmlaRange="weighting_responses" noThreeD="1" sel="3" val="0"/>
</file>

<file path=xl/ctrlProps/ctrlProp271.xml><?xml version="1.0" encoding="utf-8"?>
<formControlPr xmlns="http://schemas.microsoft.com/office/spreadsheetml/2009/9/main" objectType="Drop" dropLines="12" dropStyle="combo" dx="16" fmlaLink="W55" fmlaRange="weighting_responses" noThreeD="1" sel="4" val="0"/>
</file>

<file path=xl/ctrlProps/ctrlProp272.xml><?xml version="1.0" encoding="utf-8"?>
<formControlPr xmlns="http://schemas.microsoft.com/office/spreadsheetml/2009/9/main" objectType="Drop" dropLines="12" dropStyle="combo" dx="16" fmlaLink="W60" fmlaRange="weighting_responses" noThreeD="1" sel="4" val="0"/>
</file>

<file path=xl/ctrlProps/ctrlProp273.xml><?xml version="1.0" encoding="utf-8"?>
<formControlPr xmlns="http://schemas.microsoft.com/office/spreadsheetml/2009/9/main" objectType="Drop" dropLines="12" dropStyle="combo" dx="16" fmlaLink="W61" fmlaRange="weighting_responses" noThreeD="1" sel="4" val="0"/>
</file>

<file path=xl/ctrlProps/ctrlProp274.xml><?xml version="1.0" encoding="utf-8"?>
<formControlPr xmlns="http://schemas.microsoft.com/office/spreadsheetml/2009/9/main" objectType="Drop" dropLines="12" dropStyle="combo" dx="16" fmlaLink="W62" fmlaRange="weighting_responses" noThreeD="1" sel="4" val="0"/>
</file>

<file path=xl/ctrlProps/ctrlProp275.xml><?xml version="1.0" encoding="utf-8"?>
<formControlPr xmlns="http://schemas.microsoft.com/office/spreadsheetml/2009/9/main" objectType="Drop" dropLines="12" dropStyle="combo" dx="16" fmlaLink="W64" fmlaRange="weighting_responses" noThreeD="1" sel="2" val="0"/>
</file>

<file path=xl/ctrlProps/ctrlProp276.xml><?xml version="1.0" encoding="utf-8"?>
<formControlPr xmlns="http://schemas.microsoft.com/office/spreadsheetml/2009/9/main" objectType="Drop" dropLines="12" dropStyle="combo" dx="16" fmlaLink="W65" fmlaRange="weighting_responses" noThreeD="1" sel="3" val="0"/>
</file>

<file path=xl/ctrlProps/ctrlProp277.xml><?xml version="1.0" encoding="utf-8"?>
<formControlPr xmlns="http://schemas.microsoft.com/office/spreadsheetml/2009/9/main" objectType="Drop" dropLines="12" dropStyle="combo" dx="16" fmlaLink="W66" fmlaRange="weighting_responses" noThreeD="1" sel="3" val="0"/>
</file>

<file path=xl/ctrlProps/ctrlProp278.xml><?xml version="1.0" encoding="utf-8"?>
<formControlPr xmlns="http://schemas.microsoft.com/office/spreadsheetml/2009/9/main" objectType="Drop" dropLines="12" dropStyle="combo" dx="16" fmlaLink="W68" fmlaRange="weighting_responses" noThreeD="1" sel="2" val="0"/>
</file>

<file path=xl/ctrlProps/ctrlProp279.xml><?xml version="1.0" encoding="utf-8"?>
<formControlPr xmlns="http://schemas.microsoft.com/office/spreadsheetml/2009/9/main" objectType="Drop" dropLines="12" dropStyle="combo" dx="16" fmlaLink="W69" fmlaRange="weighting_responses" noThreeD="1" sel="3" val="0"/>
</file>

<file path=xl/ctrlProps/ctrlProp28.xml><?xml version="1.0" encoding="utf-8"?>
<formControlPr xmlns="http://schemas.microsoft.com/office/spreadsheetml/2009/9/main" objectType="Drop" dropLines="12" dropStyle="combo" dx="16" fmlaLink="W25" fmlaRange="weighting_responses" noThreeD="1" sel="4" val="0"/>
</file>

<file path=xl/ctrlProps/ctrlProp280.xml><?xml version="1.0" encoding="utf-8"?>
<formControlPr xmlns="http://schemas.microsoft.com/office/spreadsheetml/2009/9/main" objectType="Drop" dropLines="12" dropStyle="combo" dx="16" fmlaLink="W70" fmlaRange="weighting_responses" noThreeD="1" sel="3" val="0"/>
</file>

<file path=xl/ctrlProps/ctrlProp281.xml><?xml version="1.0" encoding="utf-8"?>
<formControlPr xmlns="http://schemas.microsoft.com/office/spreadsheetml/2009/9/main" objectType="Drop" dropLines="12" dropStyle="combo" dx="16" fmlaLink="W71" fmlaRange="weighting_responses" noThreeD="1" sel="5" val="0"/>
</file>

<file path=xl/ctrlProps/ctrlProp282.xml><?xml version="1.0" encoding="utf-8"?>
<formControlPr xmlns="http://schemas.microsoft.com/office/spreadsheetml/2009/9/main" objectType="Drop" dropLines="12" dropStyle="combo" dx="16" fmlaLink="W73" fmlaRange="weighting_responses" noThreeD="1" sel="2" val="0"/>
</file>

<file path=xl/ctrlProps/ctrlProp283.xml><?xml version="1.0" encoding="utf-8"?>
<formControlPr xmlns="http://schemas.microsoft.com/office/spreadsheetml/2009/9/main" objectType="Drop" dropLines="12" dropStyle="combo" dx="16" fmlaLink="W74" fmlaRange="weighting_responses" noThreeD="1" sel="3" val="0"/>
</file>

<file path=xl/ctrlProps/ctrlProp284.xml><?xml version="1.0" encoding="utf-8"?>
<formControlPr xmlns="http://schemas.microsoft.com/office/spreadsheetml/2009/9/main" objectType="Drop" dropLines="12" dropStyle="combo" dx="16" fmlaLink="W75" fmlaRange="weighting_responses" noThreeD="1" sel="3" val="0"/>
</file>

<file path=xl/ctrlProps/ctrlProp285.xml><?xml version="1.0" encoding="utf-8"?>
<formControlPr xmlns="http://schemas.microsoft.com/office/spreadsheetml/2009/9/main" objectType="Drop" dropLines="12" dropStyle="combo" dx="16" fmlaLink="W76" fmlaRange="weighting_responses" noThreeD="1" sel="3" val="0"/>
</file>

<file path=xl/ctrlProps/ctrlProp286.xml><?xml version="1.0" encoding="utf-8"?>
<formControlPr xmlns="http://schemas.microsoft.com/office/spreadsheetml/2009/9/main" objectType="Drop" dropLines="12" dropStyle="combo" dx="16" fmlaLink="W78" fmlaRange="weighting_responses" noThreeD="1" sel="3" val="0"/>
</file>

<file path=xl/ctrlProps/ctrlProp287.xml><?xml version="1.0" encoding="utf-8"?>
<formControlPr xmlns="http://schemas.microsoft.com/office/spreadsheetml/2009/9/main" objectType="Drop" dropLines="12" dropStyle="combo" dx="16" fmlaLink="W79" fmlaRange="weighting_responses" noThreeD="1" sel="4" val="0"/>
</file>

<file path=xl/ctrlProps/ctrlProp288.xml><?xml version="1.0" encoding="utf-8"?>
<formControlPr xmlns="http://schemas.microsoft.com/office/spreadsheetml/2009/9/main" objectType="Drop" dropLines="12" dropStyle="combo" dx="16" fmlaLink="W80" fmlaRange="weighting_responses" noThreeD="1" sel="3" val="0"/>
</file>

<file path=xl/ctrlProps/ctrlProp289.xml><?xml version="1.0" encoding="utf-8"?>
<formControlPr xmlns="http://schemas.microsoft.com/office/spreadsheetml/2009/9/main" objectType="Drop" dropLines="12" dropStyle="combo" dx="16" fmlaLink="W82" fmlaRange="weighting_responses" noThreeD="1" sel="4" val="0"/>
</file>

<file path=xl/ctrlProps/ctrlProp29.xml><?xml version="1.0" encoding="utf-8"?>
<formControlPr xmlns="http://schemas.microsoft.com/office/spreadsheetml/2009/9/main" objectType="Drop" dropLines="12" dropStyle="combo" dx="16" fmlaLink="W49" fmlaRange="weighting_responses" noThreeD="1" sel="3" val="0"/>
</file>

<file path=xl/ctrlProps/ctrlProp290.xml><?xml version="1.0" encoding="utf-8"?>
<formControlPr xmlns="http://schemas.microsoft.com/office/spreadsheetml/2009/9/main" objectType="Drop" dropLines="12" dropStyle="combo" dx="16" fmlaLink="W83" fmlaRange="weighting_responses" noThreeD="1" sel="3" val="0"/>
</file>

<file path=xl/ctrlProps/ctrlProp291.xml><?xml version="1.0" encoding="utf-8"?>
<formControlPr xmlns="http://schemas.microsoft.com/office/spreadsheetml/2009/9/main" objectType="Drop" dropLines="12" dropStyle="combo" dx="16" fmlaLink="W84" fmlaRange="weighting_responses" noThreeD="1" sel="3" val="0"/>
</file>

<file path=xl/ctrlProps/ctrlProp292.xml><?xml version="1.0" encoding="utf-8"?>
<formControlPr xmlns="http://schemas.microsoft.com/office/spreadsheetml/2009/9/main" objectType="Drop" dropLines="12" dropStyle="combo" dx="16" fmlaLink="W85" fmlaRange="weighting_responses" noThreeD="1" sel="2" val="0"/>
</file>

<file path=xl/ctrlProps/ctrlProp293.xml><?xml version="1.0" encoding="utf-8"?>
<formControlPr xmlns="http://schemas.microsoft.com/office/spreadsheetml/2009/9/main" objectType="Drop" dropLines="12" dropStyle="combo" dx="16" fmlaLink="W87" fmlaRange="weighting_responses" noThreeD="1" sel="3" val="0"/>
</file>

<file path=xl/ctrlProps/ctrlProp294.xml><?xml version="1.0" encoding="utf-8"?>
<formControlPr xmlns="http://schemas.microsoft.com/office/spreadsheetml/2009/9/main" objectType="Drop" dropLines="12" dropStyle="combo" dx="16" fmlaLink="W88" fmlaRange="weighting_responses" noThreeD="1" sel="4" val="0"/>
</file>

<file path=xl/ctrlProps/ctrlProp295.xml><?xml version="1.0" encoding="utf-8"?>
<formControlPr xmlns="http://schemas.microsoft.com/office/spreadsheetml/2009/9/main" objectType="Drop" dropLines="12" dropStyle="combo" dx="16" fmlaLink="W89" fmlaRange="weighting_responses" noThreeD="1" sel="4" val="0"/>
</file>

<file path=xl/ctrlProps/ctrlProp296.xml><?xml version="1.0" encoding="utf-8"?>
<formControlPr xmlns="http://schemas.microsoft.com/office/spreadsheetml/2009/9/main" objectType="Drop" dropLines="12" dropStyle="combo" dx="16" fmlaLink="W91" fmlaRange="weighting_responses" noThreeD="1" sel="5" val="0"/>
</file>

<file path=xl/ctrlProps/ctrlProp297.xml><?xml version="1.0" encoding="utf-8"?>
<formControlPr xmlns="http://schemas.microsoft.com/office/spreadsheetml/2009/9/main" objectType="Drop" dropLines="12" dropStyle="combo" dx="16" fmlaLink="W92" fmlaRange="weighting_responses" noThreeD="1" sel="4" val="0"/>
</file>

<file path=xl/ctrlProps/ctrlProp298.xml><?xml version="1.0" encoding="utf-8"?>
<formControlPr xmlns="http://schemas.microsoft.com/office/spreadsheetml/2009/9/main" objectType="Drop" dropLines="12" dropStyle="combo" dx="16" fmlaLink="W93" fmlaRange="weighting_responses" noThreeD="1" sel="3" val="0"/>
</file>

<file path=xl/ctrlProps/ctrlProp299.xml><?xml version="1.0" encoding="utf-8"?>
<formControlPr xmlns="http://schemas.microsoft.com/office/spreadsheetml/2009/9/main" objectType="Drop" dropLines="12" dropStyle="combo" dx="16" fmlaLink="W95" fmlaRange="weighting_responses" noThreeD="1" sel="4" val="0"/>
</file>

<file path=xl/ctrlProps/ctrlProp3.xml><?xml version="1.0" encoding="utf-8"?>
<formControlPr xmlns="http://schemas.microsoft.com/office/spreadsheetml/2009/9/main" objectType="Drop" dropLines="12" dropStyle="combo" dx="16" fmlaLink="profile_size_of_business" fmlaRange="size_of_business_responses" noThreeD="1" sel="1" val="0"/>
</file>

<file path=xl/ctrlProps/ctrlProp30.xml><?xml version="1.0" encoding="utf-8"?>
<formControlPr xmlns="http://schemas.microsoft.com/office/spreadsheetml/2009/9/main" objectType="Drop" dropLines="12" dropStyle="combo" dx="16" fmlaLink="#REF!" fmlaRange="weighting_responses" noThreeD="1" sel="5" val="0"/>
</file>

<file path=xl/ctrlProps/ctrlProp300.xml><?xml version="1.0" encoding="utf-8"?>
<formControlPr xmlns="http://schemas.microsoft.com/office/spreadsheetml/2009/9/main" objectType="Drop" dropLines="12" dropStyle="combo" dx="16" fmlaLink="W96" fmlaRange="weighting_responses" noThreeD="1" sel="4" val="0"/>
</file>

<file path=xl/ctrlProps/ctrlProp301.xml><?xml version="1.0" encoding="utf-8"?>
<formControlPr xmlns="http://schemas.microsoft.com/office/spreadsheetml/2009/9/main" objectType="Drop" dropLines="12" dropStyle="combo" dx="16" fmlaLink="W97" fmlaRange="weighting_responses" noThreeD="1" sel="5" val="0"/>
</file>

<file path=xl/ctrlProps/ctrlProp302.xml><?xml version="1.0" encoding="utf-8"?>
<formControlPr xmlns="http://schemas.microsoft.com/office/spreadsheetml/2009/9/main" objectType="Drop" dropLines="12" dropStyle="combo" dx="16" fmlaLink="W99" fmlaRange="weighting_responses" noThreeD="1" sel="3" val="0"/>
</file>

<file path=xl/ctrlProps/ctrlProp303.xml><?xml version="1.0" encoding="utf-8"?>
<formControlPr xmlns="http://schemas.microsoft.com/office/spreadsheetml/2009/9/main" objectType="Drop" dropLines="12" dropStyle="combo" dx="16" fmlaLink="W100" fmlaRange="weighting_responses" noThreeD="1" sel="5" val="0"/>
</file>

<file path=xl/ctrlProps/ctrlProp304.xml><?xml version="1.0" encoding="utf-8"?>
<formControlPr xmlns="http://schemas.microsoft.com/office/spreadsheetml/2009/9/main" objectType="Drop" dropLines="12" dropStyle="combo" dx="16" fmlaLink="W101" fmlaRange="weighting_responses" noThreeD="1" sel="4" val="0"/>
</file>

<file path=xl/ctrlProps/ctrlProp305.xml><?xml version="1.0" encoding="utf-8"?>
<formControlPr xmlns="http://schemas.microsoft.com/office/spreadsheetml/2009/9/main" objectType="Drop" dropLines="12" dropStyle="combo" dx="16" fmlaLink="W102" fmlaRange="weighting_responses" noThreeD="1" sel="5" val="0"/>
</file>

<file path=xl/ctrlProps/ctrlProp306.xml><?xml version="1.0" encoding="utf-8"?>
<formControlPr xmlns="http://schemas.microsoft.com/office/spreadsheetml/2009/9/main" objectType="Drop" dropLines="12" dropStyle="combo" dx="16" fmlaLink="W106" fmlaRange="weighting_responses" noThreeD="1" sel="2" val="0"/>
</file>

<file path=xl/ctrlProps/ctrlProp307.xml><?xml version="1.0" encoding="utf-8"?>
<formControlPr xmlns="http://schemas.microsoft.com/office/spreadsheetml/2009/9/main" objectType="Drop" dropLines="12" dropStyle="combo" dx="16" fmlaLink="W107" fmlaRange="weighting_responses" noThreeD="1" sel="3" val="0"/>
</file>

<file path=xl/ctrlProps/ctrlProp308.xml><?xml version="1.0" encoding="utf-8"?>
<formControlPr xmlns="http://schemas.microsoft.com/office/spreadsheetml/2009/9/main" objectType="Drop" dropLines="12" dropStyle="combo" dx="16" fmlaLink="W108" fmlaRange="weighting_responses" noThreeD="1" sel="3" val="0"/>
</file>

<file path=xl/ctrlProps/ctrlProp309.xml><?xml version="1.0" encoding="utf-8"?>
<formControlPr xmlns="http://schemas.microsoft.com/office/spreadsheetml/2009/9/main" objectType="Drop" dropLines="12" dropStyle="combo" dx="16" fmlaLink="W109" fmlaRange="weighting_responses" noThreeD="1" sel="2" val="0"/>
</file>

<file path=xl/ctrlProps/ctrlProp31.xml><?xml version="1.0" encoding="utf-8"?>
<formControlPr xmlns="http://schemas.microsoft.com/office/spreadsheetml/2009/9/main" objectType="Drop" dropLines="12" dropStyle="combo" dx="16" fmlaLink="#REF!" fmlaRange="weighting_responses" noThreeD="1" sel="1" val="0"/>
</file>

<file path=xl/ctrlProps/ctrlProp310.xml><?xml version="1.0" encoding="utf-8"?>
<formControlPr xmlns="http://schemas.microsoft.com/office/spreadsheetml/2009/9/main" objectType="Drop" dropLines="12" dropStyle="combo" dx="16" fmlaLink="W110" fmlaRange="weighting_responses" noThreeD="1" sel="3" val="0"/>
</file>

<file path=xl/ctrlProps/ctrlProp311.xml><?xml version="1.0" encoding="utf-8"?>
<formControlPr xmlns="http://schemas.microsoft.com/office/spreadsheetml/2009/9/main" objectType="Drop" dropLines="12" dropStyle="combo" dx="16" fmlaLink="W111" fmlaRange="weighting_responses" noThreeD="1" sel="5" val="0"/>
</file>

<file path=xl/ctrlProps/ctrlProp312.xml><?xml version="1.0" encoding="utf-8"?>
<formControlPr xmlns="http://schemas.microsoft.com/office/spreadsheetml/2009/9/main" objectType="Drop" dropLines="12" dropStyle="combo" dx="16" fmlaLink="W112" fmlaRange="weighting_responses" noThreeD="1" sel="2" val="0"/>
</file>

<file path=xl/ctrlProps/ctrlProp313.xml><?xml version="1.0" encoding="utf-8"?>
<formControlPr xmlns="http://schemas.microsoft.com/office/spreadsheetml/2009/9/main" objectType="Drop" dropLines="12" dropStyle="combo" dx="16" fmlaLink="W114" fmlaRange="weighting_responses" noThreeD="1" sel="3" val="0"/>
</file>

<file path=xl/ctrlProps/ctrlProp314.xml><?xml version="1.0" encoding="utf-8"?>
<formControlPr xmlns="http://schemas.microsoft.com/office/spreadsheetml/2009/9/main" objectType="Drop" dropLines="12" dropStyle="combo" dx="16" fmlaLink="W115" fmlaRange="weighting_responses" noThreeD="1" sel="3" val="0"/>
</file>

<file path=xl/ctrlProps/ctrlProp315.xml><?xml version="1.0" encoding="utf-8"?>
<formControlPr xmlns="http://schemas.microsoft.com/office/spreadsheetml/2009/9/main" objectType="Drop" dropLines="12" dropStyle="combo" dx="16" fmlaLink="W116" fmlaRange="weighting_responses" noThreeD="1" sel="3" val="0"/>
</file>

<file path=xl/ctrlProps/ctrlProp316.xml><?xml version="1.0" encoding="utf-8"?>
<formControlPr xmlns="http://schemas.microsoft.com/office/spreadsheetml/2009/9/main" objectType="Drop" dropLines="12" dropStyle="combo" dx="16" fmlaLink="W117" fmlaRange="weighting_responses" noThreeD="1" sel="4" val="0"/>
</file>

<file path=xl/ctrlProps/ctrlProp317.xml><?xml version="1.0" encoding="utf-8"?>
<formControlPr xmlns="http://schemas.microsoft.com/office/spreadsheetml/2009/9/main" objectType="Drop" dropLines="12" dropStyle="combo" dx="16" fmlaLink="W118" fmlaRange="weighting_responses" noThreeD="1" sel="3" val="0"/>
</file>

<file path=xl/ctrlProps/ctrlProp318.xml><?xml version="1.0" encoding="utf-8"?>
<formControlPr xmlns="http://schemas.microsoft.com/office/spreadsheetml/2009/9/main" objectType="Drop" dropLines="12" dropStyle="combo" dx="16" fmlaLink="W119" fmlaRange="weighting_responses" noThreeD="1" sel="4" val="0"/>
</file>

<file path=xl/ctrlProps/ctrlProp319.xml><?xml version="1.0" encoding="utf-8"?>
<formControlPr xmlns="http://schemas.microsoft.com/office/spreadsheetml/2009/9/main" objectType="Drop" dropLines="12" dropStyle="combo" dx="16" fmlaLink="W120" fmlaRange="weighting_responses" noThreeD="1" sel="3" val="0"/>
</file>

<file path=xl/ctrlProps/ctrlProp32.xml><?xml version="1.0" encoding="utf-8"?>
<formControlPr xmlns="http://schemas.microsoft.com/office/spreadsheetml/2009/9/main" objectType="Drop" dropLines="12" dropStyle="combo" dx="16" fmlaLink="#REF!" fmlaRange="weighting_responses" noThreeD="1" sel="4" val="0"/>
</file>

<file path=xl/ctrlProps/ctrlProp320.xml><?xml version="1.0" encoding="utf-8"?>
<formControlPr xmlns="http://schemas.microsoft.com/office/spreadsheetml/2009/9/main" objectType="Drop" dropLines="12" dropStyle="combo" dx="16" fmlaLink="W123" fmlaRange="weighting_responses" noThreeD="1" sel="5" val="0"/>
</file>

<file path=xl/ctrlProps/ctrlProp321.xml><?xml version="1.0" encoding="utf-8"?>
<formControlPr xmlns="http://schemas.microsoft.com/office/spreadsheetml/2009/9/main" objectType="Drop" dropLines="12" dropStyle="combo" dx="16" fmlaLink="W124" fmlaRange="weighting_responses" noThreeD="1" sel="3" val="0"/>
</file>

<file path=xl/ctrlProps/ctrlProp322.xml><?xml version="1.0" encoding="utf-8"?>
<formControlPr xmlns="http://schemas.microsoft.com/office/spreadsheetml/2009/9/main" objectType="Drop" dropLines="12" dropStyle="combo" dx="16" fmlaLink="W125" fmlaRange="weighting_responses" noThreeD="1" sel="4" val="0"/>
</file>

<file path=xl/ctrlProps/ctrlProp323.xml><?xml version="1.0" encoding="utf-8"?>
<formControlPr xmlns="http://schemas.microsoft.com/office/spreadsheetml/2009/9/main" objectType="Drop" dropLines="12" dropStyle="combo" dx="16" fmlaLink="W129" fmlaRange="weighting_responses" noThreeD="1" sel="2" val="0"/>
</file>

<file path=xl/ctrlProps/ctrlProp324.xml><?xml version="1.0" encoding="utf-8"?>
<formControlPr xmlns="http://schemas.microsoft.com/office/spreadsheetml/2009/9/main" objectType="Drop" dropLines="12" dropStyle="combo" dx="16" fmlaLink="W130" fmlaRange="weighting_responses" noThreeD="1" sel="3" val="0"/>
</file>

<file path=xl/ctrlProps/ctrlProp325.xml><?xml version="1.0" encoding="utf-8"?>
<formControlPr xmlns="http://schemas.microsoft.com/office/spreadsheetml/2009/9/main" objectType="Drop" dropLines="12" dropStyle="combo" dx="16" fmlaLink="W131" fmlaRange="weighting_responses" noThreeD="1" sel="2" val="0"/>
</file>

<file path=xl/ctrlProps/ctrlProp326.xml><?xml version="1.0" encoding="utf-8"?>
<formControlPr xmlns="http://schemas.microsoft.com/office/spreadsheetml/2009/9/main" objectType="Drop" dropLines="12" dropStyle="combo" dx="16" fmlaLink="W132" fmlaRange="weighting_responses" noThreeD="1" sel="2" val="0"/>
</file>

<file path=xl/ctrlProps/ctrlProp327.xml><?xml version="1.0" encoding="utf-8"?>
<formControlPr xmlns="http://schemas.microsoft.com/office/spreadsheetml/2009/9/main" objectType="Drop" dropLines="12" dropStyle="combo" dx="16" fmlaLink="W133" fmlaRange="weighting_responses" noThreeD="1" sel="3" val="0"/>
</file>

<file path=xl/ctrlProps/ctrlProp328.xml><?xml version="1.0" encoding="utf-8"?>
<formControlPr xmlns="http://schemas.microsoft.com/office/spreadsheetml/2009/9/main" objectType="Drop" dropLines="12" dropStyle="combo" dx="16" fmlaLink="W135" fmlaRange="weighting_responses" noThreeD="1" sel="3" val="0"/>
</file>

<file path=xl/ctrlProps/ctrlProp329.xml><?xml version="1.0" encoding="utf-8"?>
<formControlPr xmlns="http://schemas.microsoft.com/office/spreadsheetml/2009/9/main" objectType="Drop" dropLines="12" dropStyle="combo" dx="16" fmlaLink="W136" fmlaRange="weighting_responses" noThreeD="1" sel="2" val="0"/>
</file>

<file path=xl/ctrlProps/ctrlProp33.xml><?xml version="1.0" encoding="utf-8"?>
<formControlPr xmlns="http://schemas.microsoft.com/office/spreadsheetml/2009/9/main" objectType="Drop" dropLines="12" dropStyle="combo" dx="16" fmlaLink="#REF!" fmlaRange="weighting_responses" noThreeD="1" sel="3" val="0"/>
</file>

<file path=xl/ctrlProps/ctrlProp330.xml><?xml version="1.0" encoding="utf-8"?>
<formControlPr xmlns="http://schemas.microsoft.com/office/spreadsheetml/2009/9/main" objectType="Drop" dropLines="12" dropStyle="combo" dx="16" fmlaLink="W137" fmlaRange="weighting_responses" noThreeD="1" sel="3" val="0"/>
</file>

<file path=xl/ctrlProps/ctrlProp331.xml><?xml version="1.0" encoding="utf-8"?>
<formControlPr xmlns="http://schemas.microsoft.com/office/spreadsheetml/2009/9/main" objectType="Drop" dropLines="12" dropStyle="combo" dx="16" fmlaLink="W138" fmlaRange="weighting_responses" noThreeD="1" sel="2" val="0"/>
</file>

<file path=xl/ctrlProps/ctrlProp332.xml><?xml version="1.0" encoding="utf-8"?>
<formControlPr xmlns="http://schemas.microsoft.com/office/spreadsheetml/2009/9/main" objectType="Drop" dropLines="12" dropStyle="combo" dx="16" fmlaLink="W139" fmlaRange="weighting_responses" noThreeD="1" sel="4" val="0"/>
</file>

<file path=xl/ctrlProps/ctrlProp333.xml><?xml version="1.0" encoding="utf-8"?>
<formControlPr xmlns="http://schemas.microsoft.com/office/spreadsheetml/2009/9/main" objectType="Drop" dropLines="12" dropStyle="combo" dx="16" fmlaLink="W140" fmlaRange="weighting_responses" noThreeD="1" sel="4" val="0"/>
</file>

<file path=xl/ctrlProps/ctrlProp334.xml><?xml version="1.0" encoding="utf-8"?>
<formControlPr xmlns="http://schemas.microsoft.com/office/spreadsheetml/2009/9/main" objectType="Drop" dropLines="12" dropStyle="combo" dx="16" fmlaLink="W142" fmlaRange="weighting_responses" noThreeD="1" sel="4" val="0"/>
</file>

<file path=xl/ctrlProps/ctrlProp335.xml><?xml version="1.0" encoding="utf-8"?>
<formControlPr xmlns="http://schemas.microsoft.com/office/spreadsheetml/2009/9/main" objectType="Drop" dropLines="12" dropStyle="combo" dx="16" fmlaLink="W143" fmlaRange="weighting_responses" noThreeD="1" sel="4" val="0"/>
</file>

<file path=xl/ctrlProps/ctrlProp336.xml><?xml version="1.0" encoding="utf-8"?>
<formControlPr xmlns="http://schemas.microsoft.com/office/spreadsheetml/2009/9/main" objectType="Drop" dropLines="12" dropStyle="combo" dx="16" fmlaLink="W144" fmlaRange="weighting_responses" noThreeD="1" sel="5" val="0"/>
</file>

<file path=xl/ctrlProps/ctrlProp337.xml><?xml version="1.0" encoding="utf-8"?>
<formControlPr xmlns="http://schemas.microsoft.com/office/spreadsheetml/2009/9/main" objectType="Drop" dropLines="12" dropStyle="combo" dx="16" fmlaLink="W145" fmlaRange="weighting_responses" noThreeD="1" sel="4" val="0"/>
</file>

<file path=xl/ctrlProps/ctrlProp338.xml><?xml version="1.0" encoding="utf-8"?>
<formControlPr xmlns="http://schemas.microsoft.com/office/spreadsheetml/2009/9/main" objectType="Drop" dropLines="12" dropStyle="combo" dx="16" fmlaLink="W147" fmlaRange="weighting_responses" noThreeD="1" sel="3" val="0"/>
</file>

<file path=xl/ctrlProps/ctrlProp339.xml><?xml version="1.0" encoding="utf-8"?>
<formControlPr xmlns="http://schemas.microsoft.com/office/spreadsheetml/2009/9/main" objectType="Drop" dropLines="12" dropStyle="combo" dx="16" fmlaLink="W148" fmlaRange="weighting_responses" noThreeD="1" sel="3" val="0"/>
</file>

<file path=xl/ctrlProps/ctrlProp34.xml><?xml version="1.0" encoding="utf-8"?>
<formControlPr xmlns="http://schemas.microsoft.com/office/spreadsheetml/2009/9/main" objectType="Drop" dropLines="12" dropStyle="combo" dx="16" fmlaLink="#REF!" fmlaRange="weighting_responses" noThreeD="1" sel="3" val="0"/>
</file>

<file path=xl/ctrlProps/ctrlProp340.xml><?xml version="1.0" encoding="utf-8"?>
<formControlPr xmlns="http://schemas.microsoft.com/office/spreadsheetml/2009/9/main" objectType="Drop" dropLines="12" dropStyle="combo" dx="16" fmlaLink="W150" fmlaRange="weighting_responses" noThreeD="1" sel="4" val="0"/>
</file>

<file path=xl/ctrlProps/ctrlProp341.xml><?xml version="1.0" encoding="utf-8"?>
<formControlPr xmlns="http://schemas.microsoft.com/office/spreadsheetml/2009/9/main" objectType="Drop" dropLines="12" dropStyle="combo" dx="16" fmlaLink="W151" fmlaRange="weighting_responses" noThreeD="1" sel="3" val="0"/>
</file>

<file path=xl/ctrlProps/ctrlProp342.xml><?xml version="1.0" encoding="utf-8"?>
<formControlPr xmlns="http://schemas.microsoft.com/office/spreadsheetml/2009/9/main" objectType="Drop" dropLines="12" dropStyle="combo" dx="16" fmlaLink="W152" fmlaRange="weighting_responses" noThreeD="1" sel="3" val="0"/>
</file>

<file path=xl/ctrlProps/ctrlProp343.xml><?xml version="1.0" encoding="utf-8"?>
<formControlPr xmlns="http://schemas.microsoft.com/office/spreadsheetml/2009/9/main" objectType="Drop" dropLines="12" dropStyle="combo" dx="16" fmlaLink="W153" fmlaRange="weighting_responses" noThreeD="1" sel="4" val="0"/>
</file>

<file path=xl/ctrlProps/ctrlProp344.xml><?xml version="1.0" encoding="utf-8"?>
<formControlPr xmlns="http://schemas.microsoft.com/office/spreadsheetml/2009/9/main" objectType="Drop" dropLines="12" dropStyle="combo" dx="16" fmlaLink="W156" fmlaRange="weighting_responses" noThreeD="1" sel="3" val="0"/>
</file>

<file path=xl/ctrlProps/ctrlProp345.xml><?xml version="1.0" encoding="utf-8"?>
<formControlPr xmlns="http://schemas.microsoft.com/office/spreadsheetml/2009/9/main" objectType="Drop" dropLines="12" dropStyle="combo" dx="16" fmlaLink="W157" fmlaRange="weighting_responses" noThreeD="1" sel="3" val="0"/>
</file>

<file path=xl/ctrlProps/ctrlProp346.xml><?xml version="1.0" encoding="utf-8"?>
<formControlPr xmlns="http://schemas.microsoft.com/office/spreadsheetml/2009/9/main" objectType="Drop" dropLines="12" dropStyle="combo" dx="16" fmlaLink="W158" fmlaRange="weighting_responses" noThreeD="1" sel="3" val="0"/>
</file>

<file path=xl/ctrlProps/ctrlProp347.xml><?xml version="1.0" encoding="utf-8"?>
<formControlPr xmlns="http://schemas.microsoft.com/office/spreadsheetml/2009/9/main" objectType="Drop" dropLines="12" dropStyle="combo" dx="16" fmlaLink="W159" fmlaRange="weighting_responses" noThreeD="1" sel="3" val="0"/>
</file>

<file path=xl/ctrlProps/ctrlProp348.xml><?xml version="1.0" encoding="utf-8"?>
<formControlPr xmlns="http://schemas.microsoft.com/office/spreadsheetml/2009/9/main" objectType="Drop" dropLines="12" dropStyle="combo" dx="16" fmlaLink="W160" fmlaRange="weighting_responses" noThreeD="1" sel="3" val="0"/>
</file>

<file path=xl/ctrlProps/ctrlProp349.xml><?xml version="1.0" encoding="utf-8"?>
<formControlPr xmlns="http://schemas.microsoft.com/office/spreadsheetml/2009/9/main" objectType="Drop" dropLines="12" dropStyle="combo" dx="16" fmlaLink="W163" fmlaRange="weighting_responses" noThreeD="1" sel="3" val="0"/>
</file>

<file path=xl/ctrlProps/ctrlProp35.xml><?xml version="1.0" encoding="utf-8"?>
<formControlPr xmlns="http://schemas.microsoft.com/office/spreadsheetml/2009/9/main" objectType="Drop" dropLines="12" dropStyle="combo" dx="16" fmlaLink="#REF!" fmlaRange="weighting_responses" noThreeD="1" sel="3" val="0"/>
</file>

<file path=xl/ctrlProps/ctrlProp350.xml><?xml version="1.0" encoding="utf-8"?>
<formControlPr xmlns="http://schemas.microsoft.com/office/spreadsheetml/2009/9/main" objectType="Drop" dropLines="12" dropStyle="combo" dx="16" fmlaLink="W164" fmlaRange="weighting_responses" noThreeD="1" sel="5" val="0"/>
</file>

<file path=xl/ctrlProps/ctrlProp351.xml><?xml version="1.0" encoding="utf-8"?>
<formControlPr xmlns="http://schemas.microsoft.com/office/spreadsheetml/2009/9/main" objectType="Drop" dropLines="12" dropStyle="combo" dx="16" fmlaLink="W165" fmlaRange="weighting_responses" noThreeD="1" sel="4" val="0"/>
</file>

<file path=xl/ctrlProps/ctrlProp352.xml><?xml version="1.0" encoding="utf-8"?>
<formControlPr xmlns="http://schemas.microsoft.com/office/spreadsheetml/2009/9/main" objectType="Drop" dropLines="12" dropStyle="combo" dx="16" fmlaLink="W169" fmlaRange="weighting_responses" noThreeD="1" sel="2" val="0"/>
</file>

<file path=xl/ctrlProps/ctrlProp353.xml><?xml version="1.0" encoding="utf-8"?>
<formControlPr xmlns="http://schemas.microsoft.com/office/spreadsheetml/2009/9/main" objectType="Drop" dropLines="12" dropStyle="combo" dx="16" fmlaLink="W170" fmlaRange="weighting_responses" noThreeD="1" sel="4" val="0"/>
</file>

<file path=xl/ctrlProps/ctrlProp354.xml><?xml version="1.0" encoding="utf-8"?>
<formControlPr xmlns="http://schemas.microsoft.com/office/spreadsheetml/2009/9/main" objectType="Drop" dropLines="12" dropStyle="combo" dx="16" fmlaLink="W171" fmlaRange="weighting_responses" noThreeD="1" sel="2" val="0"/>
</file>

<file path=xl/ctrlProps/ctrlProp355.xml><?xml version="1.0" encoding="utf-8"?>
<formControlPr xmlns="http://schemas.microsoft.com/office/spreadsheetml/2009/9/main" objectType="Drop" dropLines="12" dropStyle="combo" dx="16" fmlaLink="W172" fmlaRange="weighting_responses" noThreeD="1" sel="2" val="0"/>
</file>

<file path=xl/ctrlProps/ctrlProp356.xml><?xml version="1.0" encoding="utf-8"?>
<formControlPr xmlns="http://schemas.microsoft.com/office/spreadsheetml/2009/9/main" objectType="Drop" dropLines="12" dropStyle="combo" dx="16" fmlaLink="W173" fmlaRange="weighting_responses" noThreeD="1" sel="4" val="0"/>
</file>

<file path=xl/ctrlProps/ctrlProp357.xml><?xml version="1.0" encoding="utf-8"?>
<formControlPr xmlns="http://schemas.microsoft.com/office/spreadsheetml/2009/9/main" objectType="Drop" dropLines="12" dropStyle="combo" dx="16" fmlaLink="W174" fmlaRange="weighting_responses" noThreeD="1" sel="3" val="0"/>
</file>

<file path=xl/ctrlProps/ctrlProp358.xml><?xml version="1.0" encoding="utf-8"?>
<formControlPr xmlns="http://schemas.microsoft.com/office/spreadsheetml/2009/9/main" objectType="Drop" dropLines="12" dropStyle="combo" dx="16" fmlaLink="W177" fmlaRange="weighting_responses" noThreeD="1" sel="4" val="0"/>
</file>

<file path=xl/ctrlProps/ctrlProp359.xml><?xml version="1.0" encoding="utf-8"?>
<formControlPr xmlns="http://schemas.microsoft.com/office/spreadsheetml/2009/9/main" objectType="Drop" dropLines="12" dropStyle="combo" dx="16" fmlaLink="W178" fmlaRange="weighting_responses" noThreeD="1" sel="3" val="0"/>
</file>

<file path=xl/ctrlProps/ctrlProp36.xml><?xml version="1.0" encoding="utf-8"?>
<formControlPr xmlns="http://schemas.microsoft.com/office/spreadsheetml/2009/9/main" objectType="Drop" dropLines="12" dropStyle="combo" dx="16" fmlaLink="#REF!" fmlaRange="weighting_responses" noThreeD="1" sel="4" val="0"/>
</file>

<file path=xl/ctrlProps/ctrlProp360.xml><?xml version="1.0" encoding="utf-8"?>
<formControlPr xmlns="http://schemas.microsoft.com/office/spreadsheetml/2009/9/main" objectType="Drop" dropLines="12" dropStyle="combo" dx="16" fmlaLink="W179" fmlaRange="weighting_responses" noThreeD="1" sel="4" val="0"/>
</file>

<file path=xl/ctrlProps/ctrlProp361.xml><?xml version="1.0" encoding="utf-8"?>
<formControlPr xmlns="http://schemas.microsoft.com/office/spreadsheetml/2009/9/main" objectType="Drop" dropLines="12" dropStyle="combo" dx="16" fmlaLink="W180" fmlaRange="weighting_responses" noThreeD="1" sel="4" val="0"/>
</file>

<file path=xl/ctrlProps/ctrlProp362.xml><?xml version="1.0" encoding="utf-8"?>
<formControlPr xmlns="http://schemas.microsoft.com/office/spreadsheetml/2009/9/main" objectType="Drop" dropLines="12" dropStyle="combo" dx="16" fmlaLink="W183" fmlaRange="weighting_responses" noThreeD="1" sel="3" val="0"/>
</file>

<file path=xl/ctrlProps/ctrlProp363.xml><?xml version="1.0" encoding="utf-8"?>
<formControlPr xmlns="http://schemas.microsoft.com/office/spreadsheetml/2009/9/main" objectType="Drop" dropLines="12" dropStyle="combo" dx="16" fmlaLink="W184" fmlaRange="weighting_responses" noThreeD="1" sel="4" val="0"/>
</file>

<file path=xl/ctrlProps/ctrlProp364.xml><?xml version="1.0" encoding="utf-8"?>
<formControlPr xmlns="http://schemas.microsoft.com/office/spreadsheetml/2009/9/main" objectType="Drop" dropLines="12" dropStyle="combo" dx="16" fmlaLink="W185" fmlaRange="weighting_responses" noThreeD="1" sel="4" val="0"/>
</file>

<file path=xl/ctrlProps/ctrlProp365.xml><?xml version="1.0" encoding="utf-8"?>
<formControlPr xmlns="http://schemas.microsoft.com/office/spreadsheetml/2009/9/main" objectType="Drop" dropLines="12" dropStyle="combo" dx="16" fmlaLink="W186" fmlaRange="weighting_responses" noThreeD="1" sel="4" val="0"/>
</file>

<file path=xl/ctrlProps/ctrlProp366.xml><?xml version="1.0" encoding="utf-8"?>
<formControlPr xmlns="http://schemas.microsoft.com/office/spreadsheetml/2009/9/main" objectType="Drop" dropLines="12" dropStyle="combo" dx="16" fmlaLink="W187" fmlaRange="weighting_responses" noThreeD="1" sel="5" val="0"/>
</file>

<file path=xl/ctrlProps/ctrlProp367.xml><?xml version="1.0" encoding="utf-8"?>
<formControlPr xmlns="http://schemas.microsoft.com/office/spreadsheetml/2009/9/main" objectType="Drop" dropLines="12" dropStyle="combo" dx="16" fmlaLink="W188" fmlaRange="weighting_responses" noThreeD="1" sel="4" val="0"/>
</file>

<file path=xl/ctrlProps/ctrlProp368.xml><?xml version="1.0" encoding="utf-8"?>
<formControlPr xmlns="http://schemas.microsoft.com/office/spreadsheetml/2009/9/main" objectType="Drop" dropLines="12" dropStyle="combo" dx="16" fmlaLink="W189" fmlaRange="weighting_responses" noThreeD="1" sel="4" val="0"/>
</file>

<file path=xl/ctrlProps/ctrlProp369.xml><?xml version="1.0" encoding="utf-8"?>
<formControlPr xmlns="http://schemas.microsoft.com/office/spreadsheetml/2009/9/main" objectType="Drop" dropLines="12" dropStyle="combo" dx="16" fmlaLink="W192" fmlaRange="weighting_responses" noThreeD="1" sel="5" val="0"/>
</file>

<file path=xl/ctrlProps/ctrlProp37.xml><?xml version="1.0" encoding="utf-8"?>
<formControlPr xmlns="http://schemas.microsoft.com/office/spreadsheetml/2009/9/main" objectType="Drop" dropLines="12" dropStyle="combo" dx="16" fmlaLink="#REF!" fmlaRange="weighting_responses" noThreeD="1" sel="5" val="0"/>
</file>

<file path=xl/ctrlProps/ctrlProp370.xml><?xml version="1.0" encoding="utf-8"?>
<formControlPr xmlns="http://schemas.microsoft.com/office/spreadsheetml/2009/9/main" objectType="Drop" dropLines="12" dropStyle="combo" dx="16" fmlaLink="W193" fmlaRange="weighting_responses" noThreeD="1" sel="4" val="0"/>
</file>

<file path=xl/ctrlProps/ctrlProp371.xml><?xml version="1.0" encoding="utf-8"?>
<formControlPr xmlns="http://schemas.microsoft.com/office/spreadsheetml/2009/9/main" objectType="Drop" dropLines="12" dropStyle="combo" dx="16" fmlaLink="W194" fmlaRange="weighting_responses" noThreeD="1" sel="3" val="0"/>
</file>

<file path=xl/ctrlProps/ctrlProp372.xml><?xml version="1.0" encoding="utf-8"?>
<formControlPr xmlns="http://schemas.microsoft.com/office/spreadsheetml/2009/9/main" objectType="Drop" dropLines="12" dropStyle="combo" dx="16" fmlaLink="W195" fmlaRange="weighting_responses" noThreeD="1" sel="5" val="0"/>
</file>

<file path=xl/ctrlProps/ctrlProp373.xml><?xml version="1.0" encoding="utf-8"?>
<formControlPr xmlns="http://schemas.microsoft.com/office/spreadsheetml/2009/9/main" objectType="Drop" dropLines="12" dropStyle="combo" dx="16" fmlaLink="W196" fmlaRange="weighting_responses" noThreeD="1" sel="3" val="0"/>
</file>

<file path=xl/ctrlProps/ctrlProp374.xml><?xml version="1.0" encoding="utf-8"?>
<formControlPr xmlns="http://schemas.microsoft.com/office/spreadsheetml/2009/9/main" objectType="Drop" dropLines="12" dropStyle="combo" dx="16" fmlaLink="W197" fmlaRange="weighting_responses" noThreeD="1" sel="4" val="0"/>
</file>

<file path=xl/ctrlProps/ctrlProp375.xml><?xml version="1.0" encoding="utf-8"?>
<formControlPr xmlns="http://schemas.microsoft.com/office/spreadsheetml/2009/9/main" objectType="Drop" dropLines="12" dropStyle="combo" dx="16" fmlaLink="W198" fmlaRange="weighting_responses" noThreeD="1" sel="3" val="0"/>
</file>

<file path=xl/ctrlProps/ctrlProp376.xml><?xml version="1.0" encoding="utf-8"?>
<formControlPr xmlns="http://schemas.microsoft.com/office/spreadsheetml/2009/9/main" objectType="Drop" dropLines="12" dropStyle="combo" dx="16" fmlaLink="W199" fmlaRange="weighting_responses" noThreeD="1" sel="5" val="0"/>
</file>

<file path=xl/ctrlProps/ctrlProp377.xml><?xml version="1.0" encoding="utf-8"?>
<formControlPr xmlns="http://schemas.microsoft.com/office/spreadsheetml/2009/9/main" objectType="Drop" dropLines="12" dropStyle="combo" dx="16" fmlaLink="W200" fmlaRange="weighting_responses" noThreeD="1" sel="4" val="0"/>
</file>

<file path=xl/ctrlProps/ctrlProp378.xml><?xml version="1.0" encoding="utf-8"?>
<formControlPr xmlns="http://schemas.microsoft.com/office/spreadsheetml/2009/9/main" objectType="Drop" dropLines="12" dropStyle="combo" dx="16" fmlaLink="W204" fmlaRange="weighting_responses" noThreeD="1" sel="2" val="0"/>
</file>

<file path=xl/ctrlProps/ctrlProp379.xml><?xml version="1.0" encoding="utf-8"?>
<formControlPr xmlns="http://schemas.microsoft.com/office/spreadsheetml/2009/9/main" objectType="Drop" dropLines="12" dropStyle="combo" dx="16" fmlaLink="W205" fmlaRange="weighting_responses" noThreeD="1" sel="3" val="0"/>
</file>

<file path=xl/ctrlProps/ctrlProp38.xml><?xml version="1.0" encoding="utf-8"?>
<formControlPr xmlns="http://schemas.microsoft.com/office/spreadsheetml/2009/9/main" objectType="Drop" dropLines="12" dropStyle="combo" dx="16" fmlaLink="#REF!" fmlaRange="weighting_responses" noThreeD="1" sel="5" val="0"/>
</file>

<file path=xl/ctrlProps/ctrlProp380.xml><?xml version="1.0" encoding="utf-8"?>
<formControlPr xmlns="http://schemas.microsoft.com/office/spreadsheetml/2009/9/main" objectType="Drop" dropLines="12" dropStyle="combo" dx="16" fmlaLink="W206" fmlaRange="weighting_responses" noThreeD="1" sel="3" val="0"/>
</file>

<file path=xl/ctrlProps/ctrlProp381.xml><?xml version="1.0" encoding="utf-8"?>
<formControlPr xmlns="http://schemas.microsoft.com/office/spreadsheetml/2009/9/main" objectType="Drop" dropLines="12" dropStyle="combo" dx="16" fmlaLink="W208" fmlaRange="weighting_responses" noThreeD="1" sel="2" val="0"/>
</file>

<file path=xl/ctrlProps/ctrlProp382.xml><?xml version="1.0" encoding="utf-8"?>
<formControlPr xmlns="http://schemas.microsoft.com/office/spreadsheetml/2009/9/main" objectType="Drop" dropLines="12" dropStyle="combo" dx="16" fmlaLink="W209" fmlaRange="weighting_responses" noThreeD="1" sel="1" val="0"/>
</file>

<file path=xl/ctrlProps/ctrlProp383.xml><?xml version="1.0" encoding="utf-8"?>
<formControlPr xmlns="http://schemas.microsoft.com/office/spreadsheetml/2009/9/main" objectType="Drop" dropLines="12" dropStyle="combo" dx="16" fmlaLink="W210" fmlaRange="weighting_responses" noThreeD="1" sel="3" val="0"/>
</file>

<file path=xl/ctrlProps/ctrlProp384.xml><?xml version="1.0" encoding="utf-8"?>
<formControlPr xmlns="http://schemas.microsoft.com/office/spreadsheetml/2009/9/main" objectType="Drop" dropLines="12" dropStyle="combo" dx="16" fmlaLink="W212" fmlaRange="weighting_responses" noThreeD="1" sel="4" val="0"/>
</file>

<file path=xl/ctrlProps/ctrlProp385.xml><?xml version="1.0" encoding="utf-8"?>
<formControlPr xmlns="http://schemas.microsoft.com/office/spreadsheetml/2009/9/main" objectType="Drop" dropLines="12" dropStyle="combo" dx="16" fmlaLink="W213" fmlaRange="weighting_responses" noThreeD="1" sel="4" val="0"/>
</file>

<file path=xl/ctrlProps/ctrlProp386.xml><?xml version="1.0" encoding="utf-8"?>
<formControlPr xmlns="http://schemas.microsoft.com/office/spreadsheetml/2009/9/main" objectType="Drop" dropLines="12" dropStyle="combo" dx="16" fmlaLink="W214" fmlaRange="weighting_responses" noThreeD="1" sel="4" val="0"/>
</file>

<file path=xl/ctrlProps/ctrlProp387.xml><?xml version="1.0" encoding="utf-8"?>
<formControlPr xmlns="http://schemas.microsoft.com/office/spreadsheetml/2009/9/main" objectType="Drop" dropLines="12" dropStyle="combo" dx="16" fmlaLink="W215" fmlaRange="weighting_responses" noThreeD="1" sel="4" val="0"/>
</file>

<file path=xl/ctrlProps/ctrlProp388.xml><?xml version="1.0" encoding="utf-8"?>
<formControlPr xmlns="http://schemas.microsoft.com/office/spreadsheetml/2009/9/main" objectType="Drop" dropLines="12" dropStyle="combo" dx="16" fmlaLink="W217" fmlaRange="weighting_responses" noThreeD="1" sel="4" val="0"/>
</file>

<file path=xl/ctrlProps/ctrlProp389.xml><?xml version="1.0" encoding="utf-8"?>
<formControlPr xmlns="http://schemas.microsoft.com/office/spreadsheetml/2009/9/main" objectType="Drop" dropLines="12" dropStyle="combo" dx="16" fmlaLink="W218" fmlaRange="weighting_responses" noThreeD="1" sel="4" val="0"/>
</file>

<file path=xl/ctrlProps/ctrlProp39.xml><?xml version="1.0" encoding="utf-8"?>
<formControlPr xmlns="http://schemas.microsoft.com/office/spreadsheetml/2009/9/main" objectType="Drop" dropLines="12" dropStyle="combo" dx="16" fmlaLink="W57" fmlaRange="weighting_responses" noThreeD="1" sel="1" val="0"/>
</file>

<file path=xl/ctrlProps/ctrlProp390.xml><?xml version="1.0" encoding="utf-8"?>
<formControlPr xmlns="http://schemas.microsoft.com/office/spreadsheetml/2009/9/main" objectType="Drop" dropLines="12" dropStyle="combo" dx="16" fmlaLink="W219" fmlaRange="weighting_responses" noThreeD="1" sel="3" val="0"/>
</file>

<file path=xl/ctrlProps/ctrlProp391.xml><?xml version="1.0" encoding="utf-8"?>
<formControlPr xmlns="http://schemas.microsoft.com/office/spreadsheetml/2009/9/main" objectType="Drop" dropLines="12" dropStyle="combo" dx="16" fmlaLink="W220" fmlaRange="weighting_responses" noThreeD="1" sel="3" val="0"/>
</file>

<file path=xl/ctrlProps/ctrlProp392.xml><?xml version="1.0" encoding="utf-8"?>
<formControlPr xmlns="http://schemas.microsoft.com/office/spreadsheetml/2009/9/main" objectType="Drop" dropLines="12" dropStyle="combo" dx="16" fmlaLink="W221" fmlaRange="weighting_responses" noThreeD="1" sel="5" val="0"/>
</file>

<file path=xl/ctrlProps/ctrlProp393.xml><?xml version="1.0" encoding="utf-8"?>
<formControlPr xmlns="http://schemas.microsoft.com/office/spreadsheetml/2009/9/main" objectType="Drop" dropLines="12" dropStyle="combo" dx="16" fmlaLink="W222" fmlaRange="weighting_responses" noThreeD="1" sel="4" val="0"/>
</file>

<file path=xl/ctrlProps/ctrlProp394.xml><?xml version="1.0" encoding="utf-8"?>
<formControlPr xmlns="http://schemas.microsoft.com/office/spreadsheetml/2009/9/main" objectType="Drop" dropLines="12" dropStyle="combo" dx="16" fmlaLink="W228" fmlaRange="weighting_responses" noThreeD="1" sel="2" val="0"/>
</file>

<file path=xl/ctrlProps/ctrlProp395.xml><?xml version="1.0" encoding="utf-8"?>
<formControlPr xmlns="http://schemas.microsoft.com/office/spreadsheetml/2009/9/main" objectType="Drop" dropLines="12" dropStyle="combo" dx="16" fmlaLink="W229" fmlaRange="weighting_responses" noThreeD="1" sel="5" val="0"/>
</file>

<file path=xl/ctrlProps/ctrlProp396.xml><?xml version="1.0" encoding="utf-8"?>
<formControlPr xmlns="http://schemas.microsoft.com/office/spreadsheetml/2009/9/main" objectType="Drop" dropLines="12" dropStyle="combo" dx="16" fmlaLink="W230" fmlaRange="weighting_responses" noThreeD="1" sel="4" val="0"/>
</file>

<file path=xl/ctrlProps/ctrlProp397.xml><?xml version="1.0" encoding="utf-8"?>
<formControlPr xmlns="http://schemas.microsoft.com/office/spreadsheetml/2009/9/main" objectType="Drop" dropLines="12" dropStyle="combo" dx="16" fmlaLink="W231" fmlaRange="weighting_responses" noThreeD="1" sel="2" val="0"/>
</file>

<file path=xl/ctrlProps/ctrlProp398.xml><?xml version="1.0" encoding="utf-8"?>
<formControlPr xmlns="http://schemas.microsoft.com/office/spreadsheetml/2009/9/main" objectType="Drop" dropLines="12" dropStyle="combo" dx="16" fmlaLink="W232" fmlaRange="weighting_responses" noThreeD="1" sel="4" val="0"/>
</file>

<file path=xl/ctrlProps/ctrlProp399.xml><?xml version="1.0" encoding="utf-8"?>
<formControlPr xmlns="http://schemas.microsoft.com/office/spreadsheetml/2009/9/main" objectType="Drop" dropLines="12" dropStyle="combo" dx="16" fmlaLink="W235" fmlaRange="weighting_responses" noThreeD="1" sel="3" val="0"/>
</file>

<file path=xl/ctrlProps/ctrlProp4.xml><?xml version="1.0" encoding="utf-8"?>
<formControlPr xmlns="http://schemas.microsoft.com/office/spreadsheetml/2009/9/main" objectType="Drop" dropLines="12" dropStyle="combo" dx="16" fmlaLink="profile_type_of_business" fmlaRange="type_of_business_responses" noThreeD="1" sel="1" val="0"/>
</file>

<file path=xl/ctrlProps/ctrlProp40.xml><?xml version="1.0" encoding="utf-8"?>
<formControlPr xmlns="http://schemas.microsoft.com/office/spreadsheetml/2009/9/main" objectType="Drop" dropLines="12" dropStyle="combo" dx="16" fmlaLink="W58" fmlaRange="weighting_responses" noThreeD="1" sel="3" val="0"/>
</file>

<file path=xl/ctrlProps/ctrlProp400.xml><?xml version="1.0" encoding="utf-8"?>
<formControlPr xmlns="http://schemas.microsoft.com/office/spreadsheetml/2009/9/main" objectType="Drop" dropLines="12" dropStyle="combo" dx="16" fmlaLink="W236" fmlaRange="weighting_responses" noThreeD="1" sel="3" val="0"/>
</file>

<file path=xl/ctrlProps/ctrlProp401.xml><?xml version="1.0" encoding="utf-8"?>
<formControlPr xmlns="http://schemas.microsoft.com/office/spreadsheetml/2009/9/main" objectType="Drop" dropLines="12" dropStyle="combo" dx="16" fmlaLink="W237" fmlaRange="weighting_responses" noThreeD="1" sel="3" val="0"/>
</file>

<file path=xl/ctrlProps/ctrlProp402.xml><?xml version="1.0" encoding="utf-8"?>
<formControlPr xmlns="http://schemas.microsoft.com/office/spreadsheetml/2009/9/main" objectType="Drop" dropLines="12" dropStyle="combo" dx="16" fmlaLink="W238" fmlaRange="weighting_responses" noThreeD="1" sel="3" val="0"/>
</file>

<file path=xl/ctrlProps/ctrlProp403.xml><?xml version="1.0" encoding="utf-8"?>
<formControlPr xmlns="http://schemas.microsoft.com/office/spreadsheetml/2009/9/main" objectType="Drop" dropLines="12" dropStyle="combo" dx="16" fmlaLink="W239" fmlaRange="weighting_responses" noThreeD="1" sel="4" val="0"/>
</file>

<file path=xl/ctrlProps/ctrlProp404.xml><?xml version="1.0" encoding="utf-8"?>
<formControlPr xmlns="http://schemas.microsoft.com/office/spreadsheetml/2009/9/main" objectType="Drop" dropLines="12" dropStyle="combo" dx="16" fmlaLink="W242" fmlaRange="weighting_responses" noThreeD="1" sel="2" val="0"/>
</file>

<file path=xl/ctrlProps/ctrlProp405.xml><?xml version="1.0" encoding="utf-8"?>
<formControlPr xmlns="http://schemas.microsoft.com/office/spreadsheetml/2009/9/main" objectType="Drop" dropLines="12" dropStyle="combo" dx="16" fmlaLink="W243" fmlaRange="weighting_responses" noThreeD="1" sel="3" val="0"/>
</file>

<file path=xl/ctrlProps/ctrlProp406.xml><?xml version="1.0" encoding="utf-8"?>
<formControlPr xmlns="http://schemas.microsoft.com/office/spreadsheetml/2009/9/main" objectType="Drop" dropLines="12" dropStyle="combo" dx="16" fmlaLink="W244" fmlaRange="weighting_responses" noThreeD="1" sel="2" val="0"/>
</file>

<file path=xl/ctrlProps/ctrlProp407.xml><?xml version="1.0" encoding="utf-8"?>
<formControlPr xmlns="http://schemas.microsoft.com/office/spreadsheetml/2009/9/main" objectType="Drop" dropLines="12" dropStyle="combo" dx="16" fmlaLink="W245" fmlaRange="weighting_responses" noThreeD="1" sel="3" val="0"/>
</file>

<file path=xl/ctrlProps/ctrlProp408.xml><?xml version="1.0" encoding="utf-8"?>
<formControlPr xmlns="http://schemas.microsoft.com/office/spreadsheetml/2009/9/main" objectType="Drop" dropLines="12" dropStyle="combo" dx="16" fmlaLink="W246" fmlaRange="weighting_responses" noThreeD="1" sel="3" val="0"/>
</file>

<file path=xl/ctrlProps/ctrlProp409.xml><?xml version="1.0" encoding="utf-8"?>
<formControlPr xmlns="http://schemas.microsoft.com/office/spreadsheetml/2009/9/main" objectType="Drop" dropLines="12" dropStyle="combo" dx="16" fmlaLink="W247" fmlaRange="weighting_responses" noThreeD="1" sel="5" val="0"/>
</file>

<file path=xl/ctrlProps/ctrlProp41.xml><?xml version="1.0" encoding="utf-8"?>
<formControlPr xmlns="http://schemas.microsoft.com/office/spreadsheetml/2009/9/main" objectType="Drop" dropLines="12" dropStyle="combo" dx="16" fmlaLink="#REF!" fmlaRange="weighting_responses" noThreeD="1" sel="5" val="0"/>
</file>

<file path=xl/ctrlProps/ctrlProp410.xml><?xml version="1.0" encoding="utf-8"?>
<formControlPr xmlns="http://schemas.microsoft.com/office/spreadsheetml/2009/9/main" objectType="Drop" dropLines="12" dropStyle="combo" dx="16" fmlaLink="W248" fmlaRange="weighting_responses" noThreeD="1" sel="5" val="0"/>
</file>

<file path=xl/ctrlProps/ctrlProp411.xml><?xml version="1.0" encoding="utf-8"?>
<formControlPr xmlns="http://schemas.microsoft.com/office/spreadsheetml/2009/9/main" objectType="Drop" dropLines="12" dropStyle="combo" dx="16" fmlaLink="W249" fmlaRange="weighting_responses" noThreeD="1" sel="4" val="0"/>
</file>

<file path=xl/ctrlProps/ctrlProp412.xml><?xml version="1.0" encoding="utf-8"?>
<formControlPr xmlns="http://schemas.microsoft.com/office/spreadsheetml/2009/9/main" objectType="Drop" dropLines="12" dropStyle="combo" dx="16" fmlaLink="W250" fmlaRange="weighting_responses" noThreeD="1" sel="4" val="0"/>
</file>

<file path=xl/ctrlProps/ctrlProp413.xml><?xml version="1.0" encoding="utf-8"?>
<formControlPr xmlns="http://schemas.microsoft.com/office/spreadsheetml/2009/9/main" objectType="Drop" dropLines="12" dropStyle="combo" dx="16" fmlaLink="W252" fmlaRange="weighting_responses" noThreeD="1" sel="3" val="0"/>
</file>

<file path=xl/ctrlProps/ctrlProp414.xml><?xml version="1.0" encoding="utf-8"?>
<formControlPr xmlns="http://schemas.microsoft.com/office/spreadsheetml/2009/9/main" objectType="Drop" dropLines="12" dropStyle="combo" dx="16" fmlaLink="W253" fmlaRange="weighting_responses" noThreeD="1" sel="3" val="0"/>
</file>

<file path=xl/ctrlProps/ctrlProp415.xml><?xml version="1.0" encoding="utf-8"?>
<formControlPr xmlns="http://schemas.microsoft.com/office/spreadsheetml/2009/9/main" objectType="Drop" dropLines="12" dropStyle="combo" dx="16" fmlaLink="W254" fmlaRange="weighting_responses" noThreeD="1" sel="3" val="0"/>
</file>

<file path=xl/ctrlProps/ctrlProp416.xml><?xml version="1.0" encoding="utf-8"?>
<formControlPr xmlns="http://schemas.microsoft.com/office/spreadsheetml/2009/9/main" objectType="Drop" dropLines="12" dropStyle="combo" dx="16" fmlaLink="W255" fmlaRange="weighting_responses" noThreeD="1" sel="3" val="0"/>
</file>

<file path=xl/ctrlProps/ctrlProp417.xml><?xml version="1.0" encoding="utf-8"?>
<formControlPr xmlns="http://schemas.microsoft.com/office/spreadsheetml/2009/9/main" objectType="Drop" dropLines="12" dropStyle="combo" dx="16" fmlaLink="W256" fmlaRange="weighting_responses" noThreeD="1" sel="3" val="0"/>
</file>

<file path=xl/ctrlProps/ctrlProp418.xml><?xml version="1.0" encoding="utf-8"?>
<formControlPr xmlns="http://schemas.microsoft.com/office/spreadsheetml/2009/9/main" objectType="Drop" dropLines="12" dropStyle="combo" dx="16" fmlaLink="W257" fmlaRange="weighting_responses" noThreeD="1" sel="3" val="0"/>
</file>

<file path=xl/ctrlProps/ctrlProp419.xml><?xml version="1.0" encoding="utf-8"?>
<formControlPr xmlns="http://schemas.microsoft.com/office/spreadsheetml/2009/9/main" objectType="Drop" dropLines="12" dropStyle="combo" dx="16" fmlaLink="W260" fmlaRange="weighting_responses" noThreeD="1" sel="3" val="0"/>
</file>

<file path=xl/ctrlProps/ctrlProp42.xml><?xml version="1.0" encoding="utf-8"?>
<formControlPr xmlns="http://schemas.microsoft.com/office/spreadsheetml/2009/9/main" objectType="Drop" dropLines="12" dropStyle="combo" dx="16" fmlaLink="#REF!" fmlaRange="weighting_responses" noThreeD="1" sel="1" val="0"/>
</file>

<file path=xl/ctrlProps/ctrlProp420.xml><?xml version="1.0" encoding="utf-8"?>
<formControlPr xmlns="http://schemas.microsoft.com/office/spreadsheetml/2009/9/main" objectType="Drop" dropLines="12" dropStyle="combo" dx="16" fmlaLink="W261" fmlaRange="weighting_responses" noThreeD="1" sel="2" val="0"/>
</file>

<file path=xl/ctrlProps/ctrlProp421.xml><?xml version="1.0" encoding="utf-8"?>
<formControlPr xmlns="http://schemas.microsoft.com/office/spreadsheetml/2009/9/main" objectType="Drop" dropLines="12" dropStyle="combo" dx="16" fmlaLink="W270" fmlaRange="weighting_responses" noThreeD="1" sel="2" val="0"/>
</file>

<file path=xl/ctrlProps/ctrlProp422.xml><?xml version="1.0" encoding="utf-8"?>
<formControlPr xmlns="http://schemas.microsoft.com/office/spreadsheetml/2009/9/main" objectType="Drop" dropLines="12" dropStyle="combo" dx="16" fmlaLink="W271" fmlaRange="weighting_responses" noThreeD="1" sel="3" val="0"/>
</file>

<file path=xl/ctrlProps/ctrlProp423.xml><?xml version="1.0" encoding="utf-8"?>
<formControlPr xmlns="http://schemas.microsoft.com/office/spreadsheetml/2009/9/main" objectType="Drop" dropLines="12" dropStyle="combo" dx="16" fmlaLink="W272" fmlaRange="weighting_responses" noThreeD="1" sel="4" val="0"/>
</file>

<file path=xl/ctrlProps/ctrlProp424.xml><?xml version="1.0" encoding="utf-8"?>
<formControlPr xmlns="http://schemas.microsoft.com/office/spreadsheetml/2009/9/main" objectType="Drop" dropLines="12" dropStyle="combo" dx="16" fmlaLink="W274" fmlaRange="weighting_responses" noThreeD="1" sel="2" val="0"/>
</file>

<file path=xl/ctrlProps/ctrlProp425.xml><?xml version="1.0" encoding="utf-8"?>
<formControlPr xmlns="http://schemas.microsoft.com/office/spreadsheetml/2009/9/main" objectType="Drop" dropLines="12" dropStyle="combo" dx="16" fmlaLink="W275" fmlaRange="weighting_responses" noThreeD="1" sel="5" val="0"/>
</file>

<file path=xl/ctrlProps/ctrlProp426.xml><?xml version="1.0" encoding="utf-8"?>
<formControlPr xmlns="http://schemas.microsoft.com/office/spreadsheetml/2009/9/main" objectType="Drop" dropLines="12" dropStyle="combo" dx="16" fmlaLink="W276" fmlaRange="weighting_responses" noThreeD="1" sel="5" val="0"/>
</file>

<file path=xl/ctrlProps/ctrlProp427.xml><?xml version="1.0" encoding="utf-8"?>
<formControlPr xmlns="http://schemas.microsoft.com/office/spreadsheetml/2009/9/main" objectType="Drop" dropLines="12" dropStyle="combo" dx="16" fmlaLink="W277" fmlaRange="weighting_responses" noThreeD="1" sel="4" val="0"/>
</file>

<file path=xl/ctrlProps/ctrlProp428.xml><?xml version="1.0" encoding="utf-8"?>
<formControlPr xmlns="http://schemas.microsoft.com/office/spreadsheetml/2009/9/main" objectType="Drop" dropLines="12" dropStyle="combo" dx="16" fmlaLink="W278" fmlaRange="weighting_responses" noThreeD="1" sel="4" val="0"/>
</file>

<file path=xl/ctrlProps/ctrlProp429.xml><?xml version="1.0" encoding="utf-8"?>
<formControlPr xmlns="http://schemas.microsoft.com/office/spreadsheetml/2009/9/main" objectType="Drop" dropLines="12" dropStyle="combo" dx="16" fmlaLink="W281" fmlaRange="weighting_responses" noThreeD="1" sel="3" val="0"/>
</file>

<file path=xl/ctrlProps/ctrlProp43.xml><?xml version="1.0" encoding="utf-8"?>
<formControlPr xmlns="http://schemas.microsoft.com/office/spreadsheetml/2009/9/main" objectType="Drop" dropLines="12" dropStyle="combo" dx="16" fmlaLink="#REF!" fmlaRange="weighting_responses" noThreeD="1" sel="3" val="0"/>
</file>

<file path=xl/ctrlProps/ctrlProp430.xml><?xml version="1.0" encoding="utf-8"?>
<formControlPr xmlns="http://schemas.microsoft.com/office/spreadsheetml/2009/9/main" objectType="Drop" dropLines="12" dropStyle="combo" dx="16" fmlaLink="W282" fmlaRange="weighting_responses" noThreeD="1" sel="2" val="0"/>
</file>

<file path=xl/ctrlProps/ctrlProp431.xml><?xml version="1.0" encoding="utf-8"?>
<formControlPr xmlns="http://schemas.microsoft.com/office/spreadsheetml/2009/9/main" objectType="Drop" dropLines="12" dropStyle="combo" dx="16" fmlaLink="W283" fmlaRange="weighting_responses" noThreeD="1" sel="3" val="0"/>
</file>

<file path=xl/ctrlProps/ctrlProp432.xml><?xml version="1.0" encoding="utf-8"?>
<formControlPr xmlns="http://schemas.microsoft.com/office/spreadsheetml/2009/9/main" objectType="Drop" dropLines="12" dropStyle="combo" dx="16" fmlaLink="W285" fmlaRange="weighting_responses" noThreeD="1" sel="3" val="0"/>
</file>

<file path=xl/ctrlProps/ctrlProp433.xml><?xml version="1.0" encoding="utf-8"?>
<formControlPr xmlns="http://schemas.microsoft.com/office/spreadsheetml/2009/9/main" objectType="Drop" dropLines="12" dropStyle="combo" dx="16" fmlaLink="W286" fmlaRange="weighting_responses" noThreeD="1" sel="4" val="0"/>
</file>

<file path=xl/ctrlProps/ctrlProp434.xml><?xml version="1.0" encoding="utf-8"?>
<formControlPr xmlns="http://schemas.microsoft.com/office/spreadsheetml/2009/9/main" objectType="Drop" dropLines="12" dropStyle="combo" dx="16" fmlaLink="W292" fmlaRange="weighting_responses" noThreeD="1" sel="3" val="0"/>
</file>

<file path=xl/ctrlProps/ctrlProp435.xml><?xml version="1.0" encoding="utf-8"?>
<formControlPr xmlns="http://schemas.microsoft.com/office/spreadsheetml/2009/9/main" objectType="Drop" dropLines="12" dropStyle="combo" dx="16" fmlaLink="W293" fmlaRange="weighting_responses" noThreeD="1" sel="4" val="0"/>
</file>

<file path=xl/ctrlProps/ctrlProp436.xml><?xml version="1.0" encoding="utf-8"?>
<formControlPr xmlns="http://schemas.microsoft.com/office/spreadsheetml/2009/9/main" objectType="Drop" dropLines="12" dropStyle="combo" dx="16" fmlaLink="W296" fmlaRange="weighting_responses" noThreeD="1" sel="4" val="0"/>
</file>

<file path=xl/ctrlProps/ctrlProp437.xml><?xml version="1.0" encoding="utf-8"?>
<formControlPr xmlns="http://schemas.microsoft.com/office/spreadsheetml/2009/9/main" objectType="Drop" dropLines="12" dropStyle="combo" dx="16" fmlaLink="W297" fmlaRange="weighting_responses" noThreeD="1" sel="3" val="0"/>
</file>

<file path=xl/ctrlProps/ctrlProp438.xml><?xml version="1.0" encoding="utf-8"?>
<formControlPr xmlns="http://schemas.microsoft.com/office/spreadsheetml/2009/9/main" objectType="Drop" dropLines="12" dropStyle="combo" dx="16" fmlaLink="W300" fmlaRange="weighting_responses" noThreeD="1" sel="3" val="0"/>
</file>

<file path=xl/ctrlProps/ctrlProp439.xml><?xml version="1.0" encoding="utf-8"?>
<formControlPr xmlns="http://schemas.microsoft.com/office/spreadsheetml/2009/9/main" objectType="Drop" dropLines="12" dropStyle="combo" dx="16" fmlaLink="W301" fmlaRange="weighting_responses" noThreeD="1" sel="2" val="0"/>
</file>

<file path=xl/ctrlProps/ctrlProp44.xml><?xml version="1.0" encoding="utf-8"?>
<formControlPr xmlns="http://schemas.microsoft.com/office/spreadsheetml/2009/9/main" objectType="Drop" dropLines="12" dropStyle="combo" dx="16" fmlaLink="#REF!" fmlaRange="weighting_responses" noThreeD="1" sel="4" val="0"/>
</file>

<file path=xl/ctrlProps/ctrlProp440.xml><?xml version="1.0" encoding="utf-8"?>
<formControlPr xmlns="http://schemas.microsoft.com/office/spreadsheetml/2009/9/main" objectType="Drop" dropLines="12" dropStyle="combo" dx="16" fmlaLink="W304" fmlaRange="weighting_responses" noThreeD="1" sel="2" val="0"/>
</file>

<file path=xl/ctrlProps/ctrlProp441.xml><?xml version="1.0" encoding="utf-8"?>
<formControlPr xmlns="http://schemas.microsoft.com/office/spreadsheetml/2009/9/main" objectType="Drop" dropLines="12" dropStyle="combo" dx="16" fmlaLink="W305" fmlaRange="weighting_responses" noThreeD="1" sel="5" val="0"/>
</file>

<file path=xl/ctrlProps/ctrlProp442.xml><?xml version="1.0" encoding="utf-8"?>
<formControlPr xmlns="http://schemas.microsoft.com/office/spreadsheetml/2009/9/main" objectType="Drop" dropLines="12" dropStyle="combo" dx="16" fmlaLink="W310" fmlaRange="weighting_responses" noThreeD="1" sel="5" val="0"/>
</file>

<file path=xl/ctrlProps/ctrlProp443.xml><?xml version="1.0" encoding="utf-8"?>
<formControlPr xmlns="http://schemas.microsoft.com/office/spreadsheetml/2009/9/main" objectType="Drop" dropLines="12" dropStyle="combo" dx="16" fmlaLink="W311" fmlaRange="weighting_responses" noThreeD="1" sel="3" val="0"/>
</file>

<file path=xl/ctrlProps/ctrlProp444.xml><?xml version="1.0" encoding="utf-8"?>
<formControlPr xmlns="http://schemas.microsoft.com/office/spreadsheetml/2009/9/main" objectType="Drop" dropLines="12" dropStyle="combo" dx="16" fmlaLink="W314" fmlaRange="weighting_responses" noThreeD="1" sel="5" val="0"/>
</file>

<file path=xl/ctrlProps/ctrlProp445.xml><?xml version="1.0" encoding="utf-8"?>
<formControlPr xmlns="http://schemas.microsoft.com/office/spreadsheetml/2009/9/main" objectType="Drop" dropLines="12" dropStyle="combo" dx="16" fmlaLink="W315" fmlaRange="weighting_responses" noThreeD="1" sel="4" val="0"/>
</file>

<file path=xl/ctrlProps/ctrlProp446.xml><?xml version="1.0" encoding="utf-8"?>
<formControlPr xmlns="http://schemas.microsoft.com/office/spreadsheetml/2009/9/main" objectType="Drop" dropLines="12" dropStyle="combo" dx="16" fmlaLink="W316" fmlaRange="weighting_responses" noThreeD="1" sel="3" val="0"/>
</file>

<file path=xl/ctrlProps/ctrlProp447.xml><?xml version="1.0" encoding="utf-8"?>
<formControlPr xmlns="http://schemas.microsoft.com/office/spreadsheetml/2009/9/main" objectType="Drop" dropLines="12" dropStyle="combo" dx="16" fmlaLink="W317" fmlaRange="weighting_responses" noThreeD="1" sel="4" val="0"/>
</file>

<file path=xl/ctrlProps/ctrlProp448.xml><?xml version="1.0" encoding="utf-8"?>
<formControlPr xmlns="http://schemas.microsoft.com/office/spreadsheetml/2009/9/main" objectType="Drop" dropLines="12" dropStyle="combo" dx="16" fmlaLink="W318" fmlaRange="weighting_responses" noThreeD="1" sel="5" val="0"/>
</file>

<file path=xl/ctrlProps/ctrlProp449.xml><?xml version="1.0" encoding="utf-8"?>
<formControlPr xmlns="http://schemas.microsoft.com/office/spreadsheetml/2009/9/main" objectType="Drop" dropLines="12" dropStyle="combo" dx="16" fmlaLink="W323" fmlaRange="weighting_responses" noThreeD="1" sel="2" val="0"/>
</file>

<file path=xl/ctrlProps/ctrlProp45.xml><?xml version="1.0" encoding="utf-8"?>
<formControlPr xmlns="http://schemas.microsoft.com/office/spreadsheetml/2009/9/main" objectType="Drop" dropLines="12" dropStyle="combo" dx="16" fmlaLink="#REF!" fmlaRange="weighting_responses" noThreeD="1" sel="3" val="0"/>
</file>

<file path=xl/ctrlProps/ctrlProp450.xml><?xml version="1.0" encoding="utf-8"?>
<formControlPr xmlns="http://schemas.microsoft.com/office/spreadsheetml/2009/9/main" objectType="Drop" dropLines="12" dropStyle="combo" dx="16" fmlaLink="W324" fmlaRange="weighting_responses" noThreeD="1" sel="3" val="0"/>
</file>

<file path=xl/ctrlProps/ctrlProp451.xml><?xml version="1.0" encoding="utf-8"?>
<formControlPr xmlns="http://schemas.microsoft.com/office/spreadsheetml/2009/9/main" objectType="Drop" dropLines="12" dropStyle="combo" dx="16" fmlaLink="W325" fmlaRange="weighting_responses" noThreeD="1" sel="4" val="0"/>
</file>

<file path=xl/ctrlProps/ctrlProp452.xml><?xml version="1.0" encoding="utf-8"?>
<formControlPr xmlns="http://schemas.microsoft.com/office/spreadsheetml/2009/9/main" objectType="Drop" dropLines="12" dropStyle="combo" dx="16" fmlaLink="W326" fmlaRange="weighting_responses" noThreeD="1" sel="5" val="0"/>
</file>

<file path=xl/ctrlProps/ctrlProp453.xml><?xml version="1.0" encoding="utf-8"?>
<formControlPr xmlns="http://schemas.microsoft.com/office/spreadsheetml/2009/9/main" objectType="Drop" dropLines="12" dropStyle="combo" dx="16" fmlaLink="W329" fmlaRange="weighting_responses" noThreeD="1" sel="3" val="0"/>
</file>

<file path=xl/ctrlProps/ctrlProp454.xml><?xml version="1.0" encoding="utf-8"?>
<formControlPr xmlns="http://schemas.microsoft.com/office/spreadsheetml/2009/9/main" objectType="Drop" dropLines="12" dropStyle="combo" dx="16" fmlaLink="W330" fmlaRange="weighting_responses" noThreeD="1" sel="3" val="0"/>
</file>

<file path=xl/ctrlProps/ctrlProp455.xml><?xml version="1.0" encoding="utf-8"?>
<formControlPr xmlns="http://schemas.microsoft.com/office/spreadsheetml/2009/9/main" objectType="Drop" dropLines="12" dropStyle="combo" dx="16" fmlaLink="W331" fmlaRange="weighting_responses" noThreeD="1" sel="5" val="0"/>
</file>

<file path=xl/ctrlProps/ctrlProp456.xml><?xml version="1.0" encoding="utf-8"?>
<formControlPr xmlns="http://schemas.microsoft.com/office/spreadsheetml/2009/9/main" objectType="Drop" dropLines="12" dropStyle="combo" dx="16" fmlaLink="W332" fmlaRange="weighting_responses" noThreeD="1" sel="4" val="0"/>
</file>

<file path=xl/ctrlProps/ctrlProp457.xml><?xml version="1.0" encoding="utf-8"?>
<formControlPr xmlns="http://schemas.microsoft.com/office/spreadsheetml/2009/9/main" objectType="Drop" dropLines="12" dropStyle="combo" dx="16" fmlaLink="W333" fmlaRange="weighting_responses" noThreeD="1" sel="4" val="0"/>
</file>

<file path=xl/ctrlProps/ctrlProp458.xml><?xml version="1.0" encoding="utf-8"?>
<formControlPr xmlns="http://schemas.microsoft.com/office/spreadsheetml/2009/9/main" objectType="Drop" dropLines="12" dropStyle="combo" dx="16" fmlaLink="W336" fmlaRange="weighting_responses" noThreeD="1" sel="3" val="0"/>
</file>

<file path=xl/ctrlProps/ctrlProp459.xml><?xml version="1.0" encoding="utf-8"?>
<formControlPr xmlns="http://schemas.microsoft.com/office/spreadsheetml/2009/9/main" objectType="Drop" dropLines="12" dropStyle="combo" dx="16" fmlaLink="W337" fmlaRange="weighting_responses" noThreeD="1" sel="4" val="0"/>
</file>

<file path=xl/ctrlProps/ctrlProp46.xml><?xml version="1.0" encoding="utf-8"?>
<formControlPr xmlns="http://schemas.microsoft.com/office/spreadsheetml/2009/9/main" objectType="Drop" dropLines="12" dropStyle="combo" dx="16" fmlaLink="#REF!" fmlaRange="weighting_responses" noThreeD="1" sel="4" val="0"/>
</file>

<file path=xl/ctrlProps/ctrlProp460.xml><?xml version="1.0" encoding="utf-8"?>
<formControlPr xmlns="http://schemas.microsoft.com/office/spreadsheetml/2009/9/main" objectType="Drop" dropLines="12" dropStyle="combo" dx="16" fmlaLink="W338" fmlaRange="weighting_responses" noThreeD="1" sel="3" val="0"/>
</file>

<file path=xl/ctrlProps/ctrlProp461.xml><?xml version="1.0" encoding="utf-8"?>
<formControlPr xmlns="http://schemas.microsoft.com/office/spreadsheetml/2009/9/main" objectType="Drop" dropLines="12" dropStyle="combo" dx="16" fmlaLink="W339" fmlaRange="weighting_responses" noThreeD="1" sel="2" val="0"/>
</file>

<file path=xl/ctrlProps/ctrlProp462.xml><?xml version="1.0" encoding="utf-8"?>
<formControlPr xmlns="http://schemas.microsoft.com/office/spreadsheetml/2009/9/main" objectType="Drop" dropLines="12" dropStyle="combo" dx="16" fmlaLink="W341" fmlaRange="weighting_responses" noThreeD="1" sel="4" val="0"/>
</file>

<file path=xl/ctrlProps/ctrlProp463.xml><?xml version="1.0" encoding="utf-8"?>
<formControlPr xmlns="http://schemas.microsoft.com/office/spreadsheetml/2009/9/main" objectType="Drop" dropLines="12" dropStyle="combo" dx="16" fmlaLink="W342" fmlaRange="weighting_responses" noThreeD="1" sel="5" val="0"/>
</file>

<file path=xl/ctrlProps/ctrlProp464.xml><?xml version="1.0" encoding="utf-8"?>
<formControlPr xmlns="http://schemas.microsoft.com/office/spreadsheetml/2009/9/main" objectType="Drop" dropLines="12" dropStyle="combo" dx="16" fmlaLink="W343" fmlaRange="weighting_responses" noThreeD="1" sel="3" val="0"/>
</file>

<file path=xl/ctrlProps/ctrlProp465.xml><?xml version="1.0" encoding="utf-8"?>
<formControlPr xmlns="http://schemas.microsoft.com/office/spreadsheetml/2009/9/main" objectType="Drop" dropLines="12" dropStyle="combo" dx="16" fmlaLink="W344" fmlaRange="weighting_responses" noThreeD="1" sel="3" val="0"/>
</file>

<file path=xl/ctrlProps/ctrlProp466.xml><?xml version="1.0" encoding="utf-8"?>
<formControlPr xmlns="http://schemas.microsoft.com/office/spreadsheetml/2009/9/main" objectType="Drop" dropLines="12" dropStyle="combo" dx="16" fmlaLink="W348" fmlaRange="weighting_responses" noThreeD="1" sel="5" val="0"/>
</file>

<file path=xl/ctrlProps/ctrlProp467.xml><?xml version="1.0" encoding="utf-8"?>
<formControlPr xmlns="http://schemas.microsoft.com/office/spreadsheetml/2009/9/main" objectType="Drop" dropLines="12" dropStyle="combo" dx="16" fmlaLink="W349" fmlaRange="weighting_responses" noThreeD="1" sel="4" val="0"/>
</file>

<file path=xl/ctrlProps/ctrlProp468.xml><?xml version="1.0" encoding="utf-8"?>
<formControlPr xmlns="http://schemas.microsoft.com/office/spreadsheetml/2009/9/main" objectType="Drop" dropLines="12" dropStyle="combo" dx="16" fmlaLink="W352" fmlaRange="weighting_responses" noThreeD="1" sel="3" val="0"/>
</file>

<file path=xl/ctrlProps/ctrlProp469.xml><?xml version="1.0" encoding="utf-8"?>
<formControlPr xmlns="http://schemas.microsoft.com/office/spreadsheetml/2009/9/main" objectType="Drop" dropLines="12" dropStyle="combo" dx="16" fmlaLink="W353" fmlaRange="weighting_responses" noThreeD="1" sel="3" val="0"/>
</file>

<file path=xl/ctrlProps/ctrlProp47.xml><?xml version="1.0" encoding="utf-8"?>
<formControlPr xmlns="http://schemas.microsoft.com/office/spreadsheetml/2009/9/main" objectType="Drop" dropLines="12" dropStyle="combo" dx="16" fmlaLink="#REF!" fmlaRange="weighting_responses" noThreeD="1" sel="5" val="0"/>
</file>

<file path=xl/ctrlProps/ctrlProp470.xml><?xml version="1.0" encoding="utf-8"?>
<formControlPr xmlns="http://schemas.microsoft.com/office/spreadsheetml/2009/9/main" objectType="Drop" dropLines="12" dropStyle="combo" dx="16" fmlaLink="W355" fmlaRange="weighting_responses" noThreeD="1" sel="4" val="0"/>
</file>

<file path=xl/ctrlProps/ctrlProp471.xml><?xml version="1.0" encoding="utf-8"?>
<formControlPr xmlns="http://schemas.microsoft.com/office/spreadsheetml/2009/9/main" objectType="Drop" dropLines="12" dropStyle="combo" dx="16" fmlaLink="W356" fmlaRange="weighting_responses" noThreeD="1" sel="5" val="0"/>
</file>

<file path=xl/ctrlProps/ctrlProp472.xml><?xml version="1.0" encoding="utf-8"?>
<formControlPr xmlns="http://schemas.microsoft.com/office/spreadsheetml/2009/9/main" objectType="Drop" dropLines="12" dropStyle="combo" dx="16" fmlaLink="W359" fmlaRange="weighting_responses" noThreeD="1" sel="3" val="0"/>
</file>

<file path=xl/ctrlProps/ctrlProp473.xml><?xml version="1.0" encoding="utf-8"?>
<formControlPr xmlns="http://schemas.microsoft.com/office/spreadsheetml/2009/9/main" objectType="Drop" dropLines="12" dropStyle="combo" dx="16" fmlaLink="W360" fmlaRange="weighting_responses" noThreeD="1" sel="2" val="0"/>
</file>

<file path=xl/ctrlProps/ctrlProp474.xml><?xml version="1.0" encoding="utf-8"?>
<formControlPr xmlns="http://schemas.microsoft.com/office/spreadsheetml/2009/9/main" objectType="Drop" dropLines="12" dropStyle="combo" dx="16" fmlaLink="W361" fmlaRange="weighting_responses" noThreeD="1" sel="2" val="0"/>
</file>

<file path=xl/ctrlProps/ctrlProp475.xml><?xml version="1.0" encoding="utf-8"?>
<formControlPr xmlns="http://schemas.microsoft.com/office/spreadsheetml/2009/9/main" objectType="Drop" dropLines="12" dropStyle="combo" dx="16" fmlaLink="W363" fmlaRange="weighting_responses" noThreeD="1" sel="3" val="0"/>
</file>

<file path=xl/ctrlProps/ctrlProp476.xml><?xml version="1.0" encoding="utf-8"?>
<formControlPr xmlns="http://schemas.microsoft.com/office/spreadsheetml/2009/9/main" objectType="Drop" dropLines="12" dropStyle="combo" dx="16" fmlaLink="W364" fmlaRange="weighting_responses" noThreeD="1" sel="4" val="0"/>
</file>

<file path=xl/ctrlProps/ctrlProp477.xml><?xml version="1.0" encoding="utf-8"?>
<formControlPr xmlns="http://schemas.microsoft.com/office/spreadsheetml/2009/9/main" objectType="Drop" dropLines="12" dropStyle="combo" dx="16" fmlaLink="W365" fmlaRange="weighting_responses" noThreeD="1" sel="4" val="0"/>
</file>

<file path=xl/ctrlProps/ctrlProp478.xml><?xml version="1.0" encoding="utf-8"?>
<formControlPr xmlns="http://schemas.microsoft.com/office/spreadsheetml/2009/9/main" objectType="Drop" dropLines="12" dropStyle="combo" dx="16" fmlaLink="W366" fmlaRange="weighting_responses" noThreeD="1" sel="3" val="0"/>
</file>

<file path=xl/ctrlProps/ctrlProp479.xml><?xml version="1.0" encoding="utf-8"?>
<formControlPr xmlns="http://schemas.microsoft.com/office/spreadsheetml/2009/9/main" objectType="Drop" dropLines="12" dropStyle="combo" dx="16" fmlaLink="W367" fmlaRange="weighting_responses" noThreeD="1" sel="5" val="0"/>
</file>

<file path=xl/ctrlProps/ctrlProp48.xml><?xml version="1.0" encoding="utf-8"?>
<formControlPr xmlns="http://schemas.microsoft.com/office/spreadsheetml/2009/9/main" objectType="Drop" dropLines="12" dropStyle="combo" dx="16" fmlaLink="W104" fmlaRange="weighting_responses" noThreeD="1" sel="1" val="0"/>
</file>

<file path=xl/ctrlProps/ctrlProp480.xml><?xml version="1.0" encoding="utf-8"?>
<formControlPr xmlns="http://schemas.microsoft.com/office/spreadsheetml/2009/9/main" objectType="Drop" dropLines="12" dropStyle="combo" dx="16" fmlaLink="W368" fmlaRange="weighting_responses" noThreeD="1" sel="4" val="0"/>
</file>

<file path=xl/ctrlProps/ctrlProp481.xml><?xml version="1.0" encoding="utf-8"?>
<formControlPr xmlns="http://schemas.microsoft.com/office/spreadsheetml/2009/9/main" objectType="Drop" dropLines="12" dropStyle="combo" dx="16" fmlaLink="W369" fmlaRange="weighting_responses" noThreeD="1" sel="4" val="0"/>
</file>

<file path=xl/ctrlProps/ctrlProp482.xml><?xml version="1.0" encoding="utf-8"?>
<formControlPr xmlns="http://schemas.microsoft.com/office/spreadsheetml/2009/9/main" objectType="Drop" dropLines="12" dropStyle="combo" dx="16" fmlaLink="W375" fmlaRange="weighting_responses" noThreeD="1" sel="5" val="0"/>
</file>

<file path=xl/ctrlProps/ctrlProp483.xml><?xml version="1.0" encoding="utf-8"?>
<formControlPr xmlns="http://schemas.microsoft.com/office/spreadsheetml/2009/9/main" objectType="Drop" dropLines="12" dropStyle="combo" dx="16" fmlaLink="W376" fmlaRange="weighting_responses" noThreeD="1" sel="4" val="0"/>
</file>

<file path=xl/ctrlProps/ctrlProp484.xml><?xml version="1.0" encoding="utf-8"?>
<formControlPr xmlns="http://schemas.microsoft.com/office/spreadsheetml/2009/9/main" objectType="Drop" dropLines="12" dropStyle="combo" dx="16" fmlaLink="W377" fmlaRange="weighting_responses" noThreeD="1" sel="4" val="0"/>
</file>

<file path=xl/ctrlProps/ctrlProp485.xml><?xml version="1.0" encoding="utf-8"?>
<formControlPr xmlns="http://schemas.microsoft.com/office/spreadsheetml/2009/9/main" objectType="Drop" dropLines="12" dropStyle="combo" dx="16" fmlaLink="W378" fmlaRange="weighting_responses" noThreeD="1" sel="4" val="0"/>
</file>

<file path=xl/ctrlProps/ctrlProp486.xml><?xml version="1.0" encoding="utf-8"?>
<formControlPr xmlns="http://schemas.microsoft.com/office/spreadsheetml/2009/9/main" objectType="Drop" dropLines="12" dropStyle="combo" dx="16" fmlaLink="W379" fmlaRange="weighting_responses" noThreeD="1" sel="3" val="0"/>
</file>

<file path=xl/ctrlProps/ctrlProp487.xml><?xml version="1.0" encoding="utf-8"?>
<formControlPr xmlns="http://schemas.microsoft.com/office/spreadsheetml/2009/9/main" objectType="Drop" dropLines="12" dropStyle="combo" dx="16" fmlaLink="W381" fmlaRange="weighting_responses" noThreeD="1" sel="3" val="0"/>
</file>

<file path=xl/ctrlProps/ctrlProp488.xml><?xml version="1.0" encoding="utf-8"?>
<formControlPr xmlns="http://schemas.microsoft.com/office/spreadsheetml/2009/9/main" objectType="Drop" dropLines="12" dropStyle="combo" dx="16" fmlaLink="W382" fmlaRange="weighting_responses" noThreeD="1" sel="4" val="0"/>
</file>

<file path=xl/ctrlProps/ctrlProp489.xml><?xml version="1.0" encoding="utf-8"?>
<formControlPr xmlns="http://schemas.microsoft.com/office/spreadsheetml/2009/9/main" objectType="Drop" dropLines="12" dropStyle="combo" dx="16" fmlaLink="W385" fmlaRange="weighting_responses" noThreeD="1" sel="3" val="0"/>
</file>

<file path=xl/ctrlProps/ctrlProp49.xml><?xml version="1.0" encoding="utf-8"?>
<formControlPr xmlns="http://schemas.microsoft.com/office/spreadsheetml/2009/9/main" objectType="Drop" dropLines="12" dropStyle="combo" dx="16" fmlaLink="W121" fmlaRange="weighting_responses" noThreeD="1" sel="5" val="0"/>
</file>

<file path=xl/ctrlProps/ctrlProp490.xml><?xml version="1.0" encoding="utf-8"?>
<formControlPr xmlns="http://schemas.microsoft.com/office/spreadsheetml/2009/9/main" objectType="Drop" dropLines="12" dropStyle="combo" dx="16" fmlaLink="W386" fmlaRange="weighting_responses" noThreeD="1" sel="3" val="0"/>
</file>

<file path=xl/ctrlProps/ctrlProp491.xml><?xml version="1.0" encoding="utf-8"?>
<formControlPr xmlns="http://schemas.microsoft.com/office/spreadsheetml/2009/9/main" objectType="Drop" dropLines="12" dropStyle="combo" dx="16" fmlaLink="W387" fmlaRange="weighting_responses" noThreeD="1" sel="2" val="0"/>
</file>

<file path=xl/ctrlProps/ctrlProp492.xml><?xml version="1.0" encoding="utf-8"?>
<formControlPr xmlns="http://schemas.microsoft.com/office/spreadsheetml/2009/9/main" objectType="Drop" dropLines="12" dropStyle="combo" dx="16" fmlaLink="W389" fmlaRange="weighting_responses" noThreeD="1" sel="4" val="0"/>
</file>

<file path=xl/ctrlProps/ctrlProp493.xml><?xml version="1.0" encoding="utf-8"?>
<formControlPr xmlns="http://schemas.microsoft.com/office/spreadsheetml/2009/9/main" objectType="Drop" dropLines="12" dropStyle="combo" dx="16" fmlaLink="W390" fmlaRange="weighting_responses" noThreeD="1" sel="5" val="0"/>
</file>

<file path=xl/ctrlProps/ctrlProp494.xml><?xml version="1.0" encoding="utf-8"?>
<formControlPr xmlns="http://schemas.microsoft.com/office/spreadsheetml/2009/9/main" objectType="Drop" dropLines="12" dropStyle="combo" dx="16" fmlaLink="W391" fmlaRange="weighting_responses" noThreeD="1" sel="4" val="0"/>
</file>

<file path=xl/ctrlProps/ctrlProp495.xml><?xml version="1.0" encoding="utf-8"?>
<formControlPr xmlns="http://schemas.microsoft.com/office/spreadsheetml/2009/9/main" objectType="Drop" dropLines="12" dropStyle="combo" dx="16" fmlaLink="W393" fmlaRange="weighting_responses" noThreeD="1" sel="1" val="0"/>
</file>

<file path=xl/ctrlProps/ctrlProp496.xml><?xml version="1.0" encoding="utf-8"?>
<formControlPr xmlns="http://schemas.microsoft.com/office/spreadsheetml/2009/9/main" objectType="Drop" dropLines="12" dropStyle="combo" dx="16" fmlaLink="W394" fmlaRange="weighting_responses" noThreeD="1" sel="2" val="0"/>
</file>

<file path=xl/ctrlProps/ctrlProp497.xml><?xml version="1.0" encoding="utf-8"?>
<formControlPr xmlns="http://schemas.microsoft.com/office/spreadsheetml/2009/9/main" objectType="Drop" dropLines="12" dropStyle="combo" dx="16" fmlaLink="W395" fmlaRange="weighting_responses" noThreeD="1" sel="3" val="0"/>
</file>

<file path=xl/ctrlProps/ctrlProp498.xml><?xml version="1.0" encoding="utf-8"?>
<formControlPr xmlns="http://schemas.microsoft.com/office/spreadsheetml/2009/9/main" objectType="Drop" dropLines="12" dropStyle="combo" dx="16" fmlaLink="W397" fmlaRange="weighting_responses" noThreeD="1" sel="4" val="0"/>
</file>

<file path=xl/ctrlProps/ctrlProp499.xml><?xml version="1.0" encoding="utf-8"?>
<formControlPr xmlns="http://schemas.microsoft.com/office/spreadsheetml/2009/9/main" objectType="Drop" dropLines="12" dropStyle="combo" dx="16" fmlaLink="W398" fmlaRange="weighting_responses" noThreeD="1" sel="4" val="0"/>
</file>

<file path=xl/ctrlProps/ctrlProp5.xml><?xml version="1.0" encoding="utf-8"?>
<formControlPr xmlns="http://schemas.microsoft.com/office/spreadsheetml/2009/9/main" objectType="Drop" dropLines="12" dropStyle="combo" dx="16" fmlaLink="profile_type_of_software" fmlaRange="type_of_software_responses" noThreeD="1" sel="1" val="0"/>
</file>

<file path=xl/ctrlProps/ctrlProp50.xml><?xml version="1.0" encoding="utf-8"?>
<formControlPr xmlns="http://schemas.microsoft.com/office/spreadsheetml/2009/9/main" objectType="Drop" dropLines="12" dropStyle="combo" dx="16" fmlaLink="#REF!" fmlaRange="weighting_responses" noThreeD="1" sel="5" val="0"/>
</file>

<file path=xl/ctrlProps/ctrlProp500.xml><?xml version="1.0" encoding="utf-8"?>
<formControlPr xmlns="http://schemas.microsoft.com/office/spreadsheetml/2009/9/main" objectType="Drop" dropLines="12" dropStyle="combo" dx="16" fmlaLink="W399" fmlaRange="weighting_responses" noThreeD="1" sel="3" val="0"/>
</file>

<file path=xl/ctrlProps/ctrlProp501.xml><?xml version="1.0" encoding="utf-8"?>
<formControlPr xmlns="http://schemas.microsoft.com/office/spreadsheetml/2009/9/main" objectType="Drop" dropLines="12" dropStyle="combo" dx="16" fmlaLink="W400" fmlaRange="weighting_responses" noThreeD="1" sel="3" val="0"/>
</file>

<file path=xl/ctrlProps/ctrlProp502.xml><?xml version="1.0" encoding="utf-8"?>
<formControlPr xmlns="http://schemas.microsoft.com/office/spreadsheetml/2009/9/main" objectType="Drop" dropLines="12" dropStyle="combo" dx="16" fmlaLink="W401" fmlaRange="weighting_responses" noThreeD="1" sel="4" val="0"/>
</file>

<file path=xl/ctrlProps/ctrlProp503.xml><?xml version="1.0" encoding="utf-8"?>
<formControlPr xmlns="http://schemas.microsoft.com/office/spreadsheetml/2009/9/main" objectType="Drop" dropLines="12" dropStyle="combo" dx="16" fmlaLink="W402" fmlaRange="weighting_responses" noThreeD="1" sel="4" val="0"/>
</file>

<file path=xl/ctrlProps/ctrlProp504.xml><?xml version="1.0" encoding="utf-8"?>
<formControlPr xmlns="http://schemas.microsoft.com/office/spreadsheetml/2009/9/main" objectType="Drop" dropLines="12" dropStyle="combo" dx="16" fmlaLink="W403" fmlaRange="weighting_responses" noThreeD="1" sel="3" val="0"/>
</file>

<file path=xl/ctrlProps/ctrlProp505.xml><?xml version="1.0" encoding="utf-8"?>
<formControlPr xmlns="http://schemas.microsoft.com/office/spreadsheetml/2009/9/main" objectType="Drop" dropLines="12" dropStyle="combo" dx="16" fmlaLink="W404" fmlaRange="weighting_responses" noThreeD="1" sel="5" val="0"/>
</file>

<file path=xl/ctrlProps/ctrlProp506.xml><?xml version="1.0" encoding="utf-8"?>
<formControlPr xmlns="http://schemas.microsoft.com/office/spreadsheetml/2009/9/main" objectType="Drop" dropLines="12" dropStyle="combo" dx="16" fmlaLink="W405" fmlaRange="weighting_responses" noThreeD="1" sel="3" val="0"/>
</file>

<file path=xl/ctrlProps/ctrlProp507.xml><?xml version="1.0" encoding="utf-8"?>
<formControlPr xmlns="http://schemas.microsoft.com/office/spreadsheetml/2009/9/main" objectType="Drop" dropLines="12" dropStyle="combo" dx="16" fmlaLink="W407" fmlaRange="weighting_responses" noThreeD="1" sel="3" val="0"/>
</file>

<file path=xl/ctrlProps/ctrlProp508.xml><?xml version="1.0" encoding="utf-8"?>
<formControlPr xmlns="http://schemas.microsoft.com/office/spreadsheetml/2009/9/main" objectType="Drop" dropLines="12" dropStyle="combo" dx="16" fmlaLink="W408" fmlaRange="weighting_responses" noThreeD="1" sel="5" val="0"/>
</file>

<file path=xl/ctrlProps/ctrlProp509.xml><?xml version="1.0" encoding="utf-8"?>
<formControlPr xmlns="http://schemas.microsoft.com/office/spreadsheetml/2009/9/main" objectType="Drop" dropLines="12" dropStyle="combo" dx="16" fmlaLink="W409" fmlaRange="weighting_responses" noThreeD="1" sel="4" val="0"/>
</file>

<file path=xl/ctrlProps/ctrlProp51.xml><?xml version="1.0" encoding="utf-8"?>
<formControlPr xmlns="http://schemas.microsoft.com/office/spreadsheetml/2009/9/main" objectType="Drop" dropLines="12" dropStyle="combo" dx="16" fmlaLink="#REF!" fmlaRange="weighting_responses" noThreeD="1" sel="1" val="0"/>
</file>

<file path=xl/ctrlProps/ctrlProp510.xml><?xml version="1.0" encoding="utf-8"?>
<formControlPr xmlns="http://schemas.microsoft.com/office/spreadsheetml/2009/9/main" objectType="Drop" dropLines="12" dropStyle="combo" dx="16" fmlaLink="W453" fmlaRange="weighting_responses" noThreeD="1" sel="2" val="0"/>
</file>

<file path=xl/ctrlProps/ctrlProp511.xml><?xml version="1.0" encoding="utf-8"?>
<formControlPr xmlns="http://schemas.microsoft.com/office/spreadsheetml/2009/9/main" objectType="Drop" dropLines="12" dropStyle="combo" dx="16" fmlaLink="W454" fmlaRange="weighting_responses" noThreeD="1" sel="2" val="0"/>
</file>

<file path=xl/ctrlProps/ctrlProp512.xml><?xml version="1.0" encoding="utf-8"?>
<formControlPr xmlns="http://schemas.microsoft.com/office/spreadsheetml/2009/9/main" objectType="Drop" dropLines="12" dropStyle="combo" dx="16" fmlaLink="W456" fmlaRange="weighting_responses" noThreeD="1" sel="3" val="0"/>
</file>

<file path=xl/ctrlProps/ctrlProp513.xml><?xml version="1.0" encoding="utf-8"?>
<formControlPr xmlns="http://schemas.microsoft.com/office/spreadsheetml/2009/9/main" objectType="Drop" dropLines="12" dropStyle="combo" dx="16" fmlaLink="W457" fmlaRange="weighting_responses" noThreeD="1" sel="3" val="0"/>
</file>

<file path=xl/ctrlProps/ctrlProp514.xml><?xml version="1.0" encoding="utf-8"?>
<formControlPr xmlns="http://schemas.microsoft.com/office/spreadsheetml/2009/9/main" objectType="Drop" dropLines="12" dropStyle="combo" dx="16" fmlaLink="W459" fmlaRange="weighting_responses" noThreeD="1" sel="3" val="0"/>
</file>

<file path=xl/ctrlProps/ctrlProp515.xml><?xml version="1.0" encoding="utf-8"?>
<formControlPr xmlns="http://schemas.microsoft.com/office/spreadsheetml/2009/9/main" objectType="Drop" dropLines="12" dropStyle="combo" dx="16" fmlaLink="W460" fmlaRange="weighting_responses" noThreeD="1" sel="3" val="0"/>
</file>

<file path=xl/ctrlProps/ctrlProp516.xml><?xml version="1.0" encoding="utf-8"?>
<formControlPr xmlns="http://schemas.microsoft.com/office/spreadsheetml/2009/9/main" objectType="Drop" dropLines="12" dropStyle="combo" dx="16" fmlaLink="W461" fmlaRange="weighting_responses" noThreeD="1" sel="3" val="0"/>
</file>

<file path=xl/ctrlProps/ctrlProp517.xml><?xml version="1.0" encoding="utf-8"?>
<formControlPr xmlns="http://schemas.microsoft.com/office/spreadsheetml/2009/9/main" objectType="Drop" dropLines="12" dropStyle="combo" dx="16" fmlaLink="W462" fmlaRange="weighting_responses" noThreeD="1" sel="3" val="0"/>
</file>

<file path=xl/ctrlProps/ctrlProp518.xml><?xml version="1.0" encoding="utf-8"?>
<formControlPr xmlns="http://schemas.microsoft.com/office/spreadsheetml/2009/9/main" objectType="Drop" dropLines="12" dropStyle="combo" dx="16" fmlaLink="W463" fmlaRange="weighting_responses" noThreeD="1" sel="3" val="0"/>
</file>

<file path=xl/ctrlProps/ctrlProp519.xml><?xml version="1.0" encoding="utf-8"?>
<formControlPr xmlns="http://schemas.microsoft.com/office/spreadsheetml/2009/9/main" objectType="Drop" dropLines="12" dropStyle="combo" dx="16" fmlaLink="W464" fmlaRange="weighting_responses" noThreeD="1" sel="4" val="0"/>
</file>

<file path=xl/ctrlProps/ctrlProp52.xml><?xml version="1.0" encoding="utf-8"?>
<formControlPr xmlns="http://schemas.microsoft.com/office/spreadsheetml/2009/9/main" objectType="Drop" dropLines="12" dropStyle="combo" dx="16" fmlaLink="#REF!" fmlaRange="weighting_responses" noThreeD="1" sel="2" val="0"/>
</file>

<file path=xl/ctrlProps/ctrlProp520.xml><?xml version="1.0" encoding="utf-8"?>
<formControlPr xmlns="http://schemas.microsoft.com/office/spreadsheetml/2009/9/main" objectType="Drop" dropLines="12" dropStyle="combo" dx="16" fmlaLink="W466" fmlaRange="weighting_responses" noThreeD="1" sel="4" val="0"/>
</file>

<file path=xl/ctrlProps/ctrlProp521.xml><?xml version="1.0" encoding="utf-8"?>
<formControlPr xmlns="http://schemas.microsoft.com/office/spreadsheetml/2009/9/main" objectType="Drop" dropLines="12" dropStyle="combo" dx="16" fmlaLink="W467" fmlaRange="weighting_responses" noThreeD="1" sel="5" val="0"/>
</file>

<file path=xl/ctrlProps/ctrlProp522.xml><?xml version="1.0" encoding="utf-8"?>
<formControlPr xmlns="http://schemas.microsoft.com/office/spreadsheetml/2009/9/main" objectType="Drop" dropLines="12" dropStyle="combo" dx="16" fmlaLink="W471" fmlaRange="weighting_responses" noThreeD="1" sel="2" val="0"/>
</file>

<file path=xl/ctrlProps/ctrlProp523.xml><?xml version="1.0" encoding="utf-8"?>
<formControlPr xmlns="http://schemas.microsoft.com/office/spreadsheetml/2009/9/main" objectType="Drop" dropLines="12" dropStyle="combo" dx="16" fmlaLink="W472" fmlaRange="weighting_responses" noThreeD="1" sel="3" val="0"/>
</file>

<file path=xl/ctrlProps/ctrlProp524.xml><?xml version="1.0" encoding="utf-8"?>
<formControlPr xmlns="http://schemas.microsoft.com/office/spreadsheetml/2009/9/main" objectType="Drop" dropLines="12" dropStyle="combo" dx="16" fmlaLink="W473" fmlaRange="weighting_responses" noThreeD="1" sel="3" val="0"/>
</file>

<file path=xl/ctrlProps/ctrlProp525.xml><?xml version="1.0" encoding="utf-8"?>
<formControlPr xmlns="http://schemas.microsoft.com/office/spreadsheetml/2009/9/main" objectType="Drop" dropLines="12" dropStyle="combo" dx="16" fmlaLink="W475" fmlaRange="weighting_responses" noThreeD="1" sel="4" val="0"/>
</file>

<file path=xl/ctrlProps/ctrlProp526.xml><?xml version="1.0" encoding="utf-8"?>
<formControlPr xmlns="http://schemas.microsoft.com/office/spreadsheetml/2009/9/main" objectType="Drop" dropLines="12" dropStyle="combo" dx="16" fmlaLink="W476" fmlaRange="weighting_responses" noThreeD="1" sel="4" val="0"/>
</file>

<file path=xl/ctrlProps/ctrlProp527.xml><?xml version="1.0" encoding="utf-8"?>
<formControlPr xmlns="http://schemas.microsoft.com/office/spreadsheetml/2009/9/main" objectType="Drop" dropLines="12" dropStyle="combo" dx="16" fmlaLink="W477" fmlaRange="weighting_responses" noThreeD="1" sel="5" val="0"/>
</file>

<file path=xl/ctrlProps/ctrlProp528.xml><?xml version="1.0" encoding="utf-8"?>
<formControlPr xmlns="http://schemas.microsoft.com/office/spreadsheetml/2009/9/main" objectType="Drop" dropLines="12" dropStyle="combo" dx="16" fmlaLink="W481" fmlaRange="weighting_responses" noThreeD="1" sel="3" val="0"/>
</file>

<file path=xl/ctrlProps/ctrlProp529.xml><?xml version="1.0" encoding="utf-8"?>
<formControlPr xmlns="http://schemas.microsoft.com/office/spreadsheetml/2009/9/main" objectType="Drop" dropLines="12" dropStyle="combo" dx="16" fmlaLink="W482" fmlaRange="weighting_responses" noThreeD="1" sel="4" val="0"/>
</file>

<file path=xl/ctrlProps/ctrlProp53.xml><?xml version="1.0" encoding="utf-8"?>
<formControlPr xmlns="http://schemas.microsoft.com/office/spreadsheetml/2009/9/main" objectType="Drop" dropLines="12" dropStyle="combo" dx="16" fmlaLink="#REF!" fmlaRange="weighting_responses" noThreeD="1" sel="3" val="0"/>
</file>

<file path=xl/ctrlProps/ctrlProp530.xml><?xml version="1.0" encoding="utf-8"?>
<formControlPr xmlns="http://schemas.microsoft.com/office/spreadsheetml/2009/9/main" objectType="Drop" dropLines="12" dropStyle="combo" dx="16" fmlaLink="W483" fmlaRange="weighting_responses" noThreeD="1" sel="4" val="0"/>
</file>

<file path=xl/ctrlProps/ctrlProp531.xml><?xml version="1.0" encoding="utf-8"?>
<formControlPr xmlns="http://schemas.microsoft.com/office/spreadsheetml/2009/9/main" objectType="Drop" dropLines="12" dropStyle="combo" dx="16" fmlaLink="W484" fmlaRange="weighting_responses" noThreeD="1" sel="5" val="0"/>
</file>

<file path=xl/ctrlProps/ctrlProp532.xml><?xml version="1.0" encoding="utf-8"?>
<formControlPr xmlns="http://schemas.microsoft.com/office/spreadsheetml/2009/9/main" objectType="Drop" dropLines="12" dropStyle="combo" dx="16" fmlaLink="W489" fmlaRange="weighting_responses" noThreeD="1" sel="4" val="0"/>
</file>

<file path=xl/ctrlProps/ctrlProp533.xml><?xml version="1.0" encoding="utf-8"?>
<formControlPr xmlns="http://schemas.microsoft.com/office/spreadsheetml/2009/9/main" objectType="Drop" dropLines="12" dropStyle="combo" dx="16" fmlaLink="W490" fmlaRange="weighting_responses" noThreeD="1" sel="5" val="0"/>
</file>

<file path=xl/ctrlProps/ctrlProp534.xml><?xml version="1.0" encoding="utf-8"?>
<formControlPr xmlns="http://schemas.microsoft.com/office/spreadsheetml/2009/9/main" objectType="Drop" dropLines="12" dropStyle="combo" dx="16" fmlaLink="W493" fmlaRange="weighting_responses" noThreeD="1" sel="4" val="0"/>
</file>

<file path=xl/ctrlProps/ctrlProp535.xml><?xml version="1.0" encoding="utf-8"?>
<formControlPr xmlns="http://schemas.microsoft.com/office/spreadsheetml/2009/9/main" objectType="Drop" dropLines="12" dropStyle="combo" dx="16" fmlaLink="W494" fmlaRange="weighting_responses" noThreeD="1" sel="4" val="0"/>
</file>

<file path=xl/ctrlProps/ctrlProp536.xml><?xml version="1.0" encoding="utf-8"?>
<formControlPr xmlns="http://schemas.microsoft.com/office/spreadsheetml/2009/9/main" objectType="Drop" dropLines="12" dropStyle="combo" dx="16" fmlaLink="W495" fmlaRange="weighting_responses" noThreeD="1" sel="4" val="0"/>
</file>

<file path=xl/ctrlProps/ctrlProp537.xml><?xml version="1.0" encoding="utf-8"?>
<formControlPr xmlns="http://schemas.microsoft.com/office/spreadsheetml/2009/9/main" objectType="Drop" dropLines="12" dropStyle="combo" dx="16" fmlaLink="W500" fmlaRange="weighting_responses" noThreeD="1" sel="4" val="0"/>
</file>

<file path=xl/ctrlProps/ctrlProp538.xml><?xml version="1.0" encoding="utf-8"?>
<formControlPr xmlns="http://schemas.microsoft.com/office/spreadsheetml/2009/9/main" objectType="Drop" dropLines="12" dropStyle="combo" dx="16" fmlaLink="W501" fmlaRange="weighting_responses" noThreeD="1" sel="5" val="0"/>
</file>

<file path=xl/ctrlProps/ctrlProp539.xml><?xml version="1.0" encoding="utf-8"?>
<formControlPr xmlns="http://schemas.microsoft.com/office/spreadsheetml/2009/9/main" objectType="Drop" dropLines="12" dropStyle="combo" dx="16" fmlaLink="W502" fmlaRange="weighting_responses" noThreeD="1" sel="3" val="0"/>
</file>

<file path=xl/ctrlProps/ctrlProp54.xml><?xml version="1.0" encoding="utf-8"?>
<formControlPr xmlns="http://schemas.microsoft.com/office/spreadsheetml/2009/9/main" objectType="Drop" dropLines="12" dropStyle="combo" dx="16" fmlaLink="#REF!" fmlaRange="weighting_responses" noThreeD="1" sel="4" val="0"/>
</file>

<file path=xl/ctrlProps/ctrlProp540.xml><?xml version="1.0" encoding="utf-8"?>
<formControlPr xmlns="http://schemas.microsoft.com/office/spreadsheetml/2009/9/main" objectType="Drop" dropLines="12" dropStyle="combo" dx="16" fmlaLink="W503" fmlaRange="weighting_responses" noThreeD="1" sel="2" val="0"/>
</file>

<file path=xl/ctrlProps/ctrlProp541.xml><?xml version="1.0" encoding="utf-8"?>
<formControlPr xmlns="http://schemas.microsoft.com/office/spreadsheetml/2009/9/main" objectType="Drop" dropLines="12" dropStyle="combo" dx="16" fmlaLink="W509" fmlaRange="weighting_responses" noThreeD="1" sel="3" val="0"/>
</file>

<file path=xl/ctrlProps/ctrlProp542.xml><?xml version="1.0" encoding="utf-8"?>
<formControlPr xmlns="http://schemas.microsoft.com/office/spreadsheetml/2009/9/main" objectType="Drop" dropLines="12" dropStyle="combo" dx="16" fmlaLink="W510" fmlaRange="weighting_responses" noThreeD="1" sel="3" val="0"/>
</file>

<file path=xl/ctrlProps/ctrlProp543.xml><?xml version="1.0" encoding="utf-8"?>
<formControlPr xmlns="http://schemas.microsoft.com/office/spreadsheetml/2009/9/main" objectType="Drop" dropLines="12" dropStyle="combo" dx="16" fmlaLink="W511" fmlaRange="weighting_responses" noThreeD="1" sel="4" val="0"/>
</file>

<file path=xl/ctrlProps/ctrlProp544.xml><?xml version="1.0" encoding="utf-8"?>
<formControlPr xmlns="http://schemas.microsoft.com/office/spreadsheetml/2009/9/main" objectType="Drop" dropLines="12" dropStyle="combo" dx="16" fmlaLink="W512" fmlaRange="weighting_responses" noThreeD="1" sel="5" val="0"/>
</file>

<file path=xl/ctrlProps/ctrlProp545.xml><?xml version="1.0" encoding="utf-8"?>
<formControlPr xmlns="http://schemas.microsoft.com/office/spreadsheetml/2009/9/main" objectType="Drop" dropLines="12" dropStyle="combo" dx="16" fmlaLink="W516" fmlaRange="weighting_responses" noThreeD="1" sel="2" val="0"/>
</file>

<file path=xl/ctrlProps/ctrlProp546.xml><?xml version="1.0" encoding="utf-8"?>
<formControlPr xmlns="http://schemas.microsoft.com/office/spreadsheetml/2009/9/main" objectType="Drop" dropLines="12" dropStyle="combo" dx="16" fmlaLink="W517" fmlaRange="weighting_responses" noThreeD="1" sel="3" val="0"/>
</file>

<file path=xl/ctrlProps/ctrlProp547.xml><?xml version="1.0" encoding="utf-8"?>
<formControlPr xmlns="http://schemas.microsoft.com/office/spreadsheetml/2009/9/main" objectType="Drop" dropLines="12" dropStyle="combo" dx="16" fmlaLink="W519" fmlaRange="weighting_responses" noThreeD="1" sel="2" val="0"/>
</file>

<file path=xl/ctrlProps/ctrlProp548.xml><?xml version="1.0" encoding="utf-8"?>
<formControlPr xmlns="http://schemas.microsoft.com/office/spreadsheetml/2009/9/main" objectType="Drop" dropLines="12" dropStyle="combo" dx="16" fmlaLink="W520" fmlaRange="weighting_responses" noThreeD="1" sel="3" val="0"/>
</file>

<file path=xl/ctrlProps/ctrlProp549.xml><?xml version="1.0" encoding="utf-8"?>
<formControlPr xmlns="http://schemas.microsoft.com/office/spreadsheetml/2009/9/main" objectType="Drop" dropLines="12" dropStyle="combo" dx="16" fmlaLink="W521" fmlaRange="weighting_responses" noThreeD="1" sel="3" val="0"/>
</file>

<file path=xl/ctrlProps/ctrlProp55.xml><?xml version="1.0" encoding="utf-8"?>
<formControlPr xmlns="http://schemas.microsoft.com/office/spreadsheetml/2009/9/main" objectType="Drop" dropLines="12" dropStyle="combo" dx="16" fmlaLink="#REF!" fmlaRange="weighting_responses" noThreeD="1" sel="4" val="0"/>
</file>

<file path=xl/ctrlProps/ctrlProp550.xml><?xml version="1.0" encoding="utf-8"?>
<formControlPr xmlns="http://schemas.microsoft.com/office/spreadsheetml/2009/9/main" objectType="Drop" dropLines="12" dropStyle="combo" dx="16" fmlaLink="W523" fmlaRange="weighting_responses" noThreeD="1" sel="3" val="0"/>
</file>

<file path=xl/ctrlProps/ctrlProp551.xml><?xml version="1.0" encoding="utf-8"?>
<formControlPr xmlns="http://schemas.microsoft.com/office/spreadsheetml/2009/9/main" objectType="Drop" dropLines="12" dropStyle="combo" dx="16" fmlaLink="W524" fmlaRange="weighting_responses" noThreeD="1" sel="3" val="0"/>
</file>

<file path=xl/ctrlProps/ctrlProp552.xml><?xml version="1.0" encoding="utf-8"?>
<formControlPr xmlns="http://schemas.microsoft.com/office/spreadsheetml/2009/9/main" objectType="Drop" dropLines="12" dropStyle="combo" dx="16" fmlaLink="W525" fmlaRange="weighting_responses" noThreeD="1" sel="5" val="0"/>
</file>

<file path=xl/ctrlProps/ctrlProp553.xml><?xml version="1.0" encoding="utf-8"?>
<formControlPr xmlns="http://schemas.microsoft.com/office/spreadsheetml/2009/9/main" objectType="Drop" dropLines="12" dropStyle="combo" dx="16" fmlaLink="W527" fmlaRange="weighting_responses" noThreeD="1" sel="3" val="0"/>
</file>

<file path=xl/ctrlProps/ctrlProp554.xml><?xml version="1.0" encoding="utf-8"?>
<formControlPr xmlns="http://schemas.microsoft.com/office/spreadsheetml/2009/9/main" objectType="Drop" dropLines="12" dropStyle="combo" dx="16" fmlaLink="W528" fmlaRange="weighting_responses" noThreeD="1" sel="4" val="0"/>
</file>

<file path=xl/ctrlProps/ctrlProp555.xml><?xml version="1.0" encoding="utf-8"?>
<formControlPr xmlns="http://schemas.microsoft.com/office/spreadsheetml/2009/9/main" objectType="Drop" dropLines="12" dropStyle="combo" dx="16" fmlaLink="W529" fmlaRange="weighting_responses" noThreeD="1" sel="4" val="0"/>
</file>

<file path=xl/ctrlProps/ctrlProp556.xml><?xml version="1.0" encoding="utf-8"?>
<formControlPr xmlns="http://schemas.microsoft.com/office/spreadsheetml/2009/9/main" objectType="Drop" dropLines="12" dropStyle="combo" dx="16" fmlaLink="W531" fmlaRange="weighting_responses" noThreeD="1" sel="3" val="0"/>
</file>

<file path=xl/ctrlProps/ctrlProp557.xml><?xml version="1.0" encoding="utf-8"?>
<formControlPr xmlns="http://schemas.microsoft.com/office/spreadsheetml/2009/9/main" objectType="Drop" dropLines="12" dropStyle="combo" dx="16" fmlaLink="W532" fmlaRange="weighting_responses" noThreeD="1" sel="4" val="0"/>
</file>

<file path=xl/ctrlProps/ctrlProp558.xml><?xml version="1.0" encoding="utf-8"?>
<formControlPr xmlns="http://schemas.microsoft.com/office/spreadsheetml/2009/9/main" objectType="Drop" dropLines="12" dropStyle="combo" dx="16" fmlaLink="W535" fmlaRange="weighting_responses" noThreeD="1" sel="3" val="0"/>
</file>

<file path=xl/ctrlProps/ctrlProp559.xml><?xml version="1.0" encoding="utf-8"?>
<formControlPr xmlns="http://schemas.microsoft.com/office/spreadsheetml/2009/9/main" objectType="Drop" dropLines="12" dropStyle="combo" dx="16" fmlaLink="W536" fmlaRange="weighting_responses" noThreeD="1" sel="4" val="0"/>
</file>

<file path=xl/ctrlProps/ctrlProp56.xml><?xml version="1.0" encoding="utf-8"?>
<formControlPr xmlns="http://schemas.microsoft.com/office/spreadsheetml/2009/9/main" objectType="Drop" dropLines="12" dropStyle="combo" dx="16" fmlaLink="#REF!" fmlaRange="weighting_responses" noThreeD="1" sel="4" val="0"/>
</file>

<file path=xl/ctrlProps/ctrlProp560.xml><?xml version="1.0" encoding="utf-8"?>
<formControlPr xmlns="http://schemas.microsoft.com/office/spreadsheetml/2009/9/main" objectType="Drop" dropLines="12" dropStyle="combo" dx="16" fmlaLink="W537" fmlaRange="weighting_responses" noThreeD="1" sel="5" val="0"/>
</file>

<file path=xl/ctrlProps/ctrlProp561.xml><?xml version="1.0" encoding="utf-8"?>
<formControlPr xmlns="http://schemas.microsoft.com/office/spreadsheetml/2009/9/main" objectType="Drop" dropLines="12" dropStyle="combo" dx="16" fmlaLink="W538" fmlaRange="weighting_responses" noThreeD="1" sel="5" val="0"/>
</file>

<file path=xl/ctrlProps/ctrlProp562.xml><?xml version="1.0" encoding="utf-8"?>
<formControlPr xmlns="http://schemas.microsoft.com/office/spreadsheetml/2009/9/main" objectType="Drop" dropLines="12" dropStyle="combo" dx="16" fmlaLink="W540" fmlaRange="weighting_responses" noThreeD="1" sel="3" val="0"/>
</file>

<file path=xl/ctrlProps/ctrlProp563.xml><?xml version="1.0" encoding="utf-8"?>
<formControlPr xmlns="http://schemas.microsoft.com/office/spreadsheetml/2009/9/main" objectType="Drop" dropLines="12" dropStyle="combo" dx="16" fmlaLink="W541" fmlaRange="weighting_responses" noThreeD="1" sel="4" val="0"/>
</file>

<file path=xl/ctrlProps/ctrlProp564.xml><?xml version="1.0" encoding="utf-8"?>
<formControlPr xmlns="http://schemas.microsoft.com/office/spreadsheetml/2009/9/main" objectType="Drop" dropLines="12" dropStyle="combo" dx="16" fmlaLink="W543" fmlaRange="weighting_responses" noThreeD="1" sel="4" val="0"/>
</file>

<file path=xl/ctrlProps/ctrlProp565.xml><?xml version="1.0" encoding="utf-8"?>
<formControlPr xmlns="http://schemas.microsoft.com/office/spreadsheetml/2009/9/main" objectType="Drop" dropLines="12" dropStyle="combo" dx="16" fmlaLink="W544" fmlaRange="weighting_responses" noThreeD="1" sel="4" val="0"/>
</file>

<file path=xl/ctrlProps/ctrlProp566.xml><?xml version="1.0" encoding="utf-8"?>
<formControlPr xmlns="http://schemas.microsoft.com/office/spreadsheetml/2009/9/main" objectType="Drop" dropLines="12" dropStyle="combo" dx="16" fmlaLink="W545" fmlaRange="weighting_responses" noThreeD="1" sel="4" val="0"/>
</file>

<file path=xl/ctrlProps/ctrlProp567.xml><?xml version="1.0" encoding="utf-8"?>
<formControlPr xmlns="http://schemas.microsoft.com/office/spreadsheetml/2009/9/main" objectType="Drop" dropLines="12" dropStyle="combo" dx="16" fmlaLink="W546" fmlaRange="weighting_responses" noThreeD="1" sel="3" val="0"/>
</file>

<file path=xl/ctrlProps/ctrlProp568.xml><?xml version="1.0" encoding="utf-8"?>
<formControlPr xmlns="http://schemas.microsoft.com/office/spreadsheetml/2009/9/main" objectType="Drop" dropLines="12" dropStyle="combo" dx="16" fmlaLink="W551" fmlaRange="weighting_responses" noThreeD="1" sel="2" val="0"/>
</file>

<file path=xl/ctrlProps/ctrlProp569.xml><?xml version="1.0" encoding="utf-8"?>
<formControlPr xmlns="http://schemas.microsoft.com/office/spreadsheetml/2009/9/main" objectType="Drop" dropLines="12" dropStyle="combo" dx="16" fmlaLink="W552" fmlaRange="weighting_responses" noThreeD="1" sel="3" val="0"/>
</file>

<file path=xl/ctrlProps/ctrlProp57.xml><?xml version="1.0" encoding="utf-8"?>
<formControlPr xmlns="http://schemas.microsoft.com/office/spreadsheetml/2009/9/main" objectType="Drop" dropLines="12" dropStyle="combo" dx="16" fmlaLink="#REF!" fmlaRange="weighting_responses" noThreeD="1" sel="5" val="0"/>
</file>

<file path=xl/ctrlProps/ctrlProp570.xml><?xml version="1.0" encoding="utf-8"?>
<formControlPr xmlns="http://schemas.microsoft.com/office/spreadsheetml/2009/9/main" objectType="Drop" dropLines="12" dropStyle="combo" dx="16" fmlaLink="W553" fmlaRange="weighting_responses" noThreeD="1" sel="3" val="0"/>
</file>

<file path=xl/ctrlProps/ctrlProp571.xml><?xml version="1.0" encoding="utf-8"?>
<formControlPr xmlns="http://schemas.microsoft.com/office/spreadsheetml/2009/9/main" objectType="Drop" dropLines="12" dropStyle="combo" dx="16" fmlaLink="W554" fmlaRange="weighting_responses" noThreeD="1" sel="4" val="0"/>
</file>

<file path=xl/ctrlProps/ctrlProp572.xml><?xml version="1.0" encoding="utf-8"?>
<formControlPr xmlns="http://schemas.microsoft.com/office/spreadsheetml/2009/9/main" objectType="Drop" dropLines="12" dropStyle="combo" dx="16" fmlaLink="W555" fmlaRange="weighting_responses" noThreeD="1" sel="3" val="0"/>
</file>

<file path=xl/ctrlProps/ctrlProp573.xml><?xml version="1.0" encoding="utf-8"?>
<formControlPr xmlns="http://schemas.microsoft.com/office/spreadsheetml/2009/9/main" objectType="Drop" dropLines="12" dropStyle="combo" dx="16" fmlaLink="W556" fmlaRange="weighting_responses" noThreeD="1" sel="5" val="0"/>
</file>

<file path=xl/ctrlProps/ctrlProp574.xml><?xml version="1.0" encoding="utf-8"?>
<formControlPr xmlns="http://schemas.microsoft.com/office/spreadsheetml/2009/9/main" objectType="Drop" dropLines="12" dropStyle="combo" dx="16" fmlaLink="W557" fmlaRange="weighting_responses" noThreeD="1" sel="4" val="0"/>
</file>

<file path=xl/ctrlProps/ctrlProp575.xml><?xml version="1.0" encoding="utf-8"?>
<formControlPr xmlns="http://schemas.microsoft.com/office/spreadsheetml/2009/9/main" objectType="Drop" dropLines="12" dropStyle="combo" dx="16" fmlaLink="W559" fmlaRange="weighting_responses" noThreeD="1" sel="4" val="0"/>
</file>

<file path=xl/ctrlProps/ctrlProp576.xml><?xml version="1.0" encoding="utf-8"?>
<formControlPr xmlns="http://schemas.microsoft.com/office/spreadsheetml/2009/9/main" objectType="Drop" dropLines="12" dropStyle="combo" dx="16" fmlaLink="W560" fmlaRange="weighting_responses" noThreeD="1" sel="2" val="0"/>
</file>

<file path=xl/ctrlProps/ctrlProp577.xml><?xml version="1.0" encoding="utf-8"?>
<formControlPr xmlns="http://schemas.microsoft.com/office/spreadsheetml/2009/9/main" objectType="Drop" dropLines="12" dropStyle="combo" dx="16" fmlaLink="W564" fmlaRange="weighting_responses" noThreeD="1" sel="2" val="0"/>
</file>

<file path=xl/ctrlProps/ctrlProp578.xml><?xml version="1.0" encoding="utf-8"?>
<formControlPr xmlns="http://schemas.microsoft.com/office/spreadsheetml/2009/9/main" objectType="Drop" dropLines="12" dropStyle="combo" dx="16" fmlaLink="W565" fmlaRange="weighting_responses" noThreeD="1" sel="3" val="0"/>
</file>

<file path=xl/ctrlProps/ctrlProp579.xml><?xml version="1.0" encoding="utf-8"?>
<formControlPr xmlns="http://schemas.microsoft.com/office/spreadsheetml/2009/9/main" objectType="Drop" dropLines="12" dropStyle="combo" dx="16" fmlaLink="W566" fmlaRange="weighting_responses" noThreeD="1" sel="4" val="0"/>
</file>

<file path=xl/ctrlProps/ctrlProp58.xml><?xml version="1.0" encoding="utf-8"?>
<formControlPr xmlns="http://schemas.microsoft.com/office/spreadsheetml/2009/9/main" objectType="Drop" dropLines="12" dropStyle="combo" dx="16" fmlaLink="W127" fmlaRange="weighting_responses" noThreeD="1" sel="1" val="0"/>
</file>

<file path=xl/ctrlProps/ctrlProp580.xml><?xml version="1.0" encoding="utf-8"?>
<formControlPr xmlns="http://schemas.microsoft.com/office/spreadsheetml/2009/9/main" objectType="Drop" dropLines="12" dropStyle="combo" dx="16" fmlaLink="W567" fmlaRange="weighting_responses" noThreeD="1" sel="5" val="0"/>
</file>

<file path=xl/ctrlProps/ctrlProp581.xml><?xml version="1.0" encoding="utf-8"?>
<formControlPr xmlns="http://schemas.microsoft.com/office/spreadsheetml/2009/9/main" objectType="Drop" dropLines="12" dropStyle="combo" dx="16" fmlaLink="W572" fmlaRange="weighting_responses" noThreeD="1" sel="5" val="0"/>
</file>

<file path=xl/ctrlProps/ctrlProp582.xml><?xml version="1.0" encoding="utf-8"?>
<formControlPr xmlns="http://schemas.microsoft.com/office/spreadsheetml/2009/9/main" objectType="Drop" dropLines="12" dropStyle="combo" dx="16" fmlaLink="W573" fmlaRange="weighting_responses" noThreeD="1" sel="3" val="0"/>
</file>

<file path=xl/ctrlProps/ctrlProp583.xml><?xml version="1.0" encoding="utf-8"?>
<formControlPr xmlns="http://schemas.microsoft.com/office/spreadsheetml/2009/9/main" objectType="Drop" dropLines="12" dropStyle="combo" dx="16" fmlaLink="W574" fmlaRange="weighting_responses" noThreeD="1" sel="5" val="0"/>
</file>

<file path=xl/ctrlProps/ctrlProp584.xml><?xml version="1.0" encoding="utf-8"?>
<formControlPr xmlns="http://schemas.microsoft.com/office/spreadsheetml/2009/9/main" objectType="Drop" dropLines="12" dropStyle="combo" dx="16" fmlaLink="W575" fmlaRange="weighting_responses" noThreeD="1" sel="4" val="0"/>
</file>

<file path=xl/ctrlProps/ctrlProp585.xml><?xml version="1.0" encoding="utf-8"?>
<formControlPr xmlns="http://schemas.microsoft.com/office/spreadsheetml/2009/9/main" objectType="Drop" dropLines="12" dropStyle="combo" dx="16" fmlaLink="W576" fmlaRange="weighting_responses" noThreeD="1" sel="3" val="0"/>
</file>

<file path=xl/ctrlProps/ctrlProp586.xml><?xml version="1.0" encoding="utf-8"?>
<formControlPr xmlns="http://schemas.microsoft.com/office/spreadsheetml/2009/9/main" objectType="Drop" dropLines="12" dropStyle="combo" dx="16" fmlaLink="W580" fmlaRange="weighting_responses" noThreeD="1" sel="2" val="0"/>
</file>

<file path=xl/ctrlProps/ctrlProp587.xml><?xml version="1.0" encoding="utf-8"?>
<formControlPr xmlns="http://schemas.microsoft.com/office/spreadsheetml/2009/9/main" objectType="Drop" dropLines="12" dropStyle="combo" dx="16" fmlaLink="W581" fmlaRange="weighting_responses" noThreeD="1" sel="3" val="0"/>
</file>

<file path=xl/ctrlProps/ctrlProp588.xml><?xml version="1.0" encoding="utf-8"?>
<formControlPr xmlns="http://schemas.microsoft.com/office/spreadsheetml/2009/9/main" objectType="Drop" dropLines="12" dropStyle="combo" dx="16" fmlaLink="W582" fmlaRange="weighting_responses" noThreeD="1" sel="4" val="0"/>
</file>

<file path=xl/ctrlProps/ctrlProp589.xml><?xml version="1.0" encoding="utf-8"?>
<formControlPr xmlns="http://schemas.microsoft.com/office/spreadsheetml/2009/9/main" objectType="Drop" dropLines="12" dropStyle="combo" dx="16" fmlaLink="W583" fmlaRange="weighting_responses" noThreeD="1" sel="5" val="0"/>
</file>

<file path=xl/ctrlProps/ctrlProp59.xml><?xml version="1.0" encoding="utf-8"?>
<formControlPr xmlns="http://schemas.microsoft.com/office/spreadsheetml/2009/9/main" objectType="Drop" dropLines="12" dropStyle="combo" dx="16" fmlaLink="W154" fmlaRange="weighting_responses" noThreeD="1" sel="3" val="0"/>
</file>

<file path=xl/ctrlProps/ctrlProp590.xml><?xml version="1.0" encoding="utf-8"?>
<formControlPr xmlns="http://schemas.microsoft.com/office/spreadsheetml/2009/9/main" objectType="Drop" dropLines="12" dropStyle="combo" dx="16" fmlaLink="W586" fmlaRange="weighting_responses" noThreeD="1" sel="5" val="0"/>
</file>

<file path=xl/ctrlProps/ctrlProp591.xml><?xml version="1.0" encoding="utf-8"?>
<formControlPr xmlns="http://schemas.microsoft.com/office/spreadsheetml/2009/9/main" objectType="Drop" dropLines="12" dropStyle="combo" dx="16" fmlaLink="W587" fmlaRange="weighting_responses" noThreeD="1" sel="5" val="0"/>
</file>

<file path=xl/ctrlProps/ctrlProp592.xml><?xml version="1.0" encoding="utf-8"?>
<formControlPr xmlns="http://schemas.microsoft.com/office/spreadsheetml/2009/9/main" objectType="Drop" dropLines="12" dropStyle="combo" dx="16" fmlaLink="W591" fmlaRange="weighting_responses" noThreeD="1" sel="3" val="0"/>
</file>

<file path=xl/ctrlProps/ctrlProp593.xml><?xml version="1.0" encoding="utf-8"?>
<formControlPr xmlns="http://schemas.microsoft.com/office/spreadsheetml/2009/9/main" objectType="Drop" dropLines="12" dropStyle="combo" dx="16" fmlaLink="W592" fmlaRange="weighting_responses" noThreeD="1" sel="4" val="0"/>
</file>

<file path=xl/ctrlProps/ctrlProp594.xml><?xml version="1.0" encoding="utf-8"?>
<formControlPr xmlns="http://schemas.microsoft.com/office/spreadsheetml/2009/9/main" objectType="Drop" dropLines="12" dropStyle="combo" dx="16" fmlaLink="W593" fmlaRange="weighting_responses" noThreeD="1" sel="5" val="0"/>
</file>

<file path=xl/ctrlProps/ctrlProp595.xml><?xml version="1.0" encoding="utf-8"?>
<formControlPr xmlns="http://schemas.microsoft.com/office/spreadsheetml/2009/9/main" objectType="Drop" dropLines="12" dropStyle="combo" dx="16" fmlaLink="W595" fmlaRange="weighting_responses" noThreeD="1" sel="5" val="0"/>
</file>

<file path=xl/ctrlProps/ctrlProp596.xml><?xml version="1.0" encoding="utf-8"?>
<formControlPr xmlns="http://schemas.microsoft.com/office/spreadsheetml/2009/9/main" objectType="Drop" dropLines="12" dropStyle="combo" dx="16" fmlaLink="W596" fmlaRange="weighting_responses" noThreeD="1" sel="3" val="0"/>
</file>

<file path=xl/ctrlProps/ctrlProp597.xml><?xml version="1.0" encoding="utf-8"?>
<formControlPr xmlns="http://schemas.microsoft.com/office/spreadsheetml/2009/9/main" objectType="Drop" dropLines="12" dropStyle="combo" dx="16" fmlaLink="W597" fmlaRange="weighting_responses" noThreeD="1" sel="4" val="0"/>
</file>

<file path=xl/ctrlProps/ctrlProp598.xml><?xml version="1.0" encoding="utf-8"?>
<formControlPr xmlns="http://schemas.microsoft.com/office/spreadsheetml/2009/9/main" objectType="Drop" dropLines="12" dropStyle="combo" dx="16" fmlaLink="W601" fmlaRange="weighting_responses" noThreeD="1" sel="3" val="0"/>
</file>

<file path=xl/ctrlProps/ctrlProp599.xml><?xml version="1.0" encoding="utf-8"?>
<formControlPr xmlns="http://schemas.microsoft.com/office/spreadsheetml/2009/9/main" objectType="Drop" dropLines="12" dropStyle="combo" dx="16" fmlaLink="W602" fmlaRange="weighting_responses" noThreeD="1" sel="4" val="0"/>
</file>

<file path=xl/ctrlProps/ctrlProp6.xml><?xml version="1.0" encoding="utf-8"?>
<formControlPr xmlns="http://schemas.microsoft.com/office/spreadsheetml/2009/9/main" objectType="Drop" dropLines="12" dropStyle="combo" dx="16" fmlaLink="profile_it_environment" fmlaRange="it_environment_responses" noThreeD="1" sel="1" val="0"/>
</file>

<file path=xl/ctrlProps/ctrlProp60.xml><?xml version="1.0" encoding="utf-8"?>
<formControlPr xmlns="http://schemas.microsoft.com/office/spreadsheetml/2009/9/main" objectType="Drop" dropLines="12" dropStyle="combo" dx="16" fmlaLink="W161" fmlaRange="weighting_responses" noThreeD="1" sel="5" val="0"/>
</file>

<file path=xl/ctrlProps/ctrlProp600.xml><?xml version="1.0" encoding="utf-8"?>
<formControlPr xmlns="http://schemas.microsoft.com/office/spreadsheetml/2009/9/main" objectType="Drop" dropLines="12" dropStyle="combo" dx="16" fmlaLink="W603" fmlaRange="weighting_responses" noThreeD="1" sel="5" val="0"/>
</file>

<file path=xl/ctrlProps/ctrlProp601.xml><?xml version="1.0" encoding="utf-8"?>
<formControlPr xmlns="http://schemas.microsoft.com/office/spreadsheetml/2009/9/main" objectType="Drop" dropLines="12" dropStyle="combo" dx="16" fmlaLink="W605" fmlaRange="weighting_responses" noThreeD="1" sel="3" val="0"/>
</file>

<file path=xl/ctrlProps/ctrlProp602.xml><?xml version="1.0" encoding="utf-8"?>
<formControlPr xmlns="http://schemas.microsoft.com/office/spreadsheetml/2009/9/main" objectType="Drop" dropLines="12" dropStyle="combo" dx="16" fmlaLink="W606" fmlaRange="weighting_responses" noThreeD="1" sel="4" val="0"/>
</file>

<file path=xl/ctrlProps/ctrlProp603.xml><?xml version="1.0" encoding="utf-8"?>
<formControlPr xmlns="http://schemas.microsoft.com/office/spreadsheetml/2009/9/main" objectType="Drop" dropLines="12" dropStyle="combo" dx="16" fmlaLink="W608" fmlaRange="weighting_responses" noThreeD="1" sel="5" val="0"/>
</file>

<file path=xl/ctrlProps/ctrlProp604.xml><?xml version="1.0" encoding="utf-8"?>
<formControlPr xmlns="http://schemas.microsoft.com/office/spreadsheetml/2009/9/main" objectType="Drop" dropLines="12" dropStyle="combo" dx="16" fmlaLink="W609" fmlaRange="weighting_responses" noThreeD="1" sel="5" val="0"/>
</file>

<file path=xl/ctrlProps/ctrlProp605.xml><?xml version="1.0" encoding="utf-8"?>
<formControlPr xmlns="http://schemas.microsoft.com/office/spreadsheetml/2009/9/main" objectType="Drop" dropLines="12" dropStyle="combo" dx="16" fmlaLink="W613" fmlaRange="weighting_responses" noThreeD="1" sel="2" val="0"/>
</file>

<file path=xl/ctrlProps/ctrlProp606.xml><?xml version="1.0" encoding="utf-8"?>
<formControlPr xmlns="http://schemas.microsoft.com/office/spreadsheetml/2009/9/main" objectType="Drop" dropLines="12" dropStyle="combo" dx="16" fmlaLink="W614" fmlaRange="weighting_responses" noThreeD="1" sel="3" val="0"/>
</file>

<file path=xl/ctrlProps/ctrlProp607.xml><?xml version="1.0" encoding="utf-8"?>
<formControlPr xmlns="http://schemas.microsoft.com/office/spreadsheetml/2009/9/main" objectType="Drop" dropLines="12" dropStyle="combo" dx="16" fmlaLink="W615" fmlaRange="weighting_responses" noThreeD="1" sel="3" val="0"/>
</file>

<file path=xl/ctrlProps/ctrlProp608.xml><?xml version="1.0" encoding="utf-8"?>
<formControlPr xmlns="http://schemas.microsoft.com/office/spreadsheetml/2009/9/main" objectType="Drop" dropLines="12" dropStyle="combo" dx="16" fmlaLink="W616" fmlaRange="weighting_responses" noThreeD="1" sel="3" val="0"/>
</file>

<file path=xl/ctrlProps/ctrlProp609.xml><?xml version="1.0" encoding="utf-8"?>
<formControlPr xmlns="http://schemas.microsoft.com/office/spreadsheetml/2009/9/main" objectType="Drop" dropLines="12" dropStyle="combo" dx="16" fmlaLink="W618" fmlaRange="weighting_responses" noThreeD="1" sel="5" val="0"/>
</file>

<file path=xl/ctrlProps/ctrlProp61.xml><?xml version="1.0" encoding="utf-8"?>
<formControlPr xmlns="http://schemas.microsoft.com/office/spreadsheetml/2009/9/main" objectType="Drop" dropLines="12" dropStyle="combo" dx="16" fmlaLink="#REF!" fmlaRange="weighting_responses" noThreeD="1" sel="5" val="0"/>
</file>

<file path=xl/ctrlProps/ctrlProp610.xml><?xml version="1.0" encoding="utf-8"?>
<formControlPr xmlns="http://schemas.microsoft.com/office/spreadsheetml/2009/9/main" objectType="Drop" dropLines="12" dropStyle="combo" dx="16" fmlaLink="W619" fmlaRange="weighting_responses" noThreeD="1" sel="4" val="0"/>
</file>

<file path=xl/ctrlProps/ctrlProp611.xml><?xml version="1.0" encoding="utf-8"?>
<formControlPr xmlns="http://schemas.microsoft.com/office/spreadsheetml/2009/9/main" objectType="Drop" dropLines="12" dropStyle="combo" dx="16" fmlaLink="W621" fmlaRange="weighting_responses" noThreeD="1" sel="2" val="0"/>
</file>

<file path=xl/ctrlProps/ctrlProp612.xml><?xml version="1.0" encoding="utf-8"?>
<formControlPr xmlns="http://schemas.microsoft.com/office/spreadsheetml/2009/9/main" objectType="Drop" dropLines="12" dropStyle="combo" dx="16" fmlaLink="W622" fmlaRange="weighting_responses" noThreeD="1" sel="3" val="0"/>
</file>

<file path=xl/ctrlProps/ctrlProp613.xml><?xml version="1.0" encoding="utf-8"?>
<formControlPr xmlns="http://schemas.microsoft.com/office/spreadsheetml/2009/9/main" objectType="Drop" dropLines="12" dropStyle="combo" dx="16" fmlaLink="W623" fmlaRange="weighting_responses" noThreeD="1" sel="3" val="0"/>
</file>

<file path=xl/ctrlProps/ctrlProp614.xml><?xml version="1.0" encoding="utf-8"?>
<formControlPr xmlns="http://schemas.microsoft.com/office/spreadsheetml/2009/9/main" objectType="Drop" dropLines="12" dropStyle="combo" dx="16" fmlaLink="W624" fmlaRange="weighting_responses" noThreeD="1" sel="3" val="0"/>
</file>

<file path=xl/ctrlProps/ctrlProp615.xml><?xml version="1.0" encoding="utf-8"?>
<formControlPr xmlns="http://schemas.microsoft.com/office/spreadsheetml/2009/9/main" objectType="Drop" dropLines="12" dropStyle="combo" dx="16" fmlaLink="W625" fmlaRange="weighting_responses" noThreeD="1" sel="3" val="0"/>
</file>

<file path=xl/ctrlProps/ctrlProp616.xml><?xml version="1.0" encoding="utf-8"?>
<formControlPr xmlns="http://schemas.microsoft.com/office/spreadsheetml/2009/9/main" objectType="Drop" dropLines="12" dropStyle="combo" dx="16" fmlaLink="W628" fmlaRange="weighting_responses" noThreeD="1" sel="3" val="0"/>
</file>

<file path=xl/ctrlProps/ctrlProp617.xml><?xml version="1.0" encoding="utf-8"?>
<formControlPr xmlns="http://schemas.microsoft.com/office/spreadsheetml/2009/9/main" objectType="Drop" dropLines="12" dropStyle="combo" dx="16" fmlaLink="W629" fmlaRange="weighting_responses" noThreeD="1" sel="3" val="0"/>
</file>

<file path=xl/ctrlProps/ctrlProp618.xml><?xml version="1.0" encoding="utf-8"?>
<formControlPr xmlns="http://schemas.microsoft.com/office/spreadsheetml/2009/9/main" objectType="Drop" dropLines="12" dropStyle="combo" dx="16" fmlaLink="W631" fmlaRange="weighting_responses" noThreeD="1" sel="3" val="0"/>
</file>

<file path=xl/ctrlProps/ctrlProp619.xml><?xml version="1.0" encoding="utf-8"?>
<formControlPr xmlns="http://schemas.microsoft.com/office/spreadsheetml/2009/9/main" objectType="Drop" dropLines="12" dropStyle="combo" dx="16" fmlaLink="W632" fmlaRange="weighting_responses" noThreeD="1" sel="3" val="0"/>
</file>

<file path=xl/ctrlProps/ctrlProp62.xml><?xml version="1.0" encoding="utf-8"?>
<formControlPr xmlns="http://schemas.microsoft.com/office/spreadsheetml/2009/9/main" objectType="Drop" dropLines="12" dropStyle="combo" dx="16" fmlaLink="#REF!" fmlaRange="weighting_responses" noThreeD="1" sel="3" val="0"/>
</file>

<file path=xl/ctrlProps/ctrlProp620.xml><?xml version="1.0" encoding="utf-8"?>
<formControlPr xmlns="http://schemas.microsoft.com/office/spreadsheetml/2009/9/main" objectType="Drop" dropLines="12" dropStyle="combo" dx="16" fmlaLink="W633" fmlaRange="weighting_responses" noThreeD="1" sel="4" val="0"/>
</file>

<file path=xl/ctrlProps/ctrlProp621.xml><?xml version="1.0" encoding="utf-8"?>
<formControlPr xmlns="http://schemas.microsoft.com/office/spreadsheetml/2009/9/main" objectType="Drop" dropLines="12" dropStyle="combo" dx="16" fmlaLink="W634" fmlaRange="weighting_responses" noThreeD="1" sel="5" val="0"/>
</file>

<file path=xl/ctrlProps/ctrlProp622.xml><?xml version="1.0" encoding="utf-8"?>
<formControlPr xmlns="http://schemas.microsoft.com/office/spreadsheetml/2009/9/main" objectType="Drop" dropLines="12" dropStyle="combo" dx="16" fmlaLink="W636" fmlaRange="weighting_responses" noThreeD="1" sel="2" val="0"/>
</file>

<file path=xl/ctrlProps/ctrlProp623.xml><?xml version="1.0" encoding="utf-8"?>
<formControlPr xmlns="http://schemas.microsoft.com/office/spreadsheetml/2009/9/main" objectType="Drop" dropLines="12" dropStyle="combo" dx="16" fmlaLink="W637" fmlaRange="weighting_responses" noThreeD="1" sel="3" val="0"/>
</file>

<file path=xl/ctrlProps/ctrlProp624.xml><?xml version="1.0" encoding="utf-8"?>
<formControlPr xmlns="http://schemas.microsoft.com/office/spreadsheetml/2009/9/main" objectType="Drop" dropLines="12" dropStyle="combo" dx="16" fmlaLink="W639" fmlaRange="weighting_responses" noThreeD="1" sel="4" val="0"/>
</file>

<file path=xl/ctrlProps/ctrlProp625.xml><?xml version="1.0" encoding="utf-8"?>
<formControlPr xmlns="http://schemas.microsoft.com/office/spreadsheetml/2009/9/main" objectType="Drop" dropLines="12" dropStyle="combo" dx="16" fmlaLink="W640" fmlaRange="weighting_responses" noThreeD="1" sel="5" val="0"/>
</file>

<file path=xl/ctrlProps/ctrlProp626.xml><?xml version="1.0" encoding="utf-8"?>
<formControlPr xmlns="http://schemas.microsoft.com/office/spreadsheetml/2009/9/main" objectType="Drop" dropLines="12" dropStyle="combo" dx="16" fmlaLink="W641" fmlaRange="weighting_responses" noThreeD="1" sel="5" val="0"/>
</file>

<file path=xl/ctrlProps/ctrlProp627.xml><?xml version="1.0" encoding="utf-8"?>
<formControlPr xmlns="http://schemas.microsoft.com/office/spreadsheetml/2009/9/main" objectType="Drop" dropLines="12" dropStyle="combo" dx="16" fmlaLink="W411" fmlaRange="weighting_responses" noThreeD="1" sel="1" val="0"/>
</file>

<file path=xl/ctrlProps/ctrlProp628.xml><?xml version="1.0" encoding="utf-8"?>
<formControlPr xmlns="http://schemas.microsoft.com/office/spreadsheetml/2009/9/main" objectType="Drop" dropLines="12" dropStyle="combo" dx="16" fmlaLink="W412" fmlaRange="weighting_responses" noThreeD="1" sel="2" val="0"/>
</file>

<file path=xl/ctrlProps/ctrlProp629.xml><?xml version="1.0" encoding="utf-8"?>
<formControlPr xmlns="http://schemas.microsoft.com/office/spreadsheetml/2009/9/main" objectType="Drop" dropLines="12" dropStyle="combo" dx="16" fmlaLink="W414" fmlaRange="weighting_responses" noThreeD="1" sel="3" val="0"/>
</file>

<file path=xl/ctrlProps/ctrlProp63.xml><?xml version="1.0" encoding="utf-8"?>
<formControlPr xmlns="http://schemas.microsoft.com/office/spreadsheetml/2009/9/main" objectType="Drop" dropLines="12" dropStyle="combo" dx="16" fmlaLink="#REF!" fmlaRange="weighting_responses" noThreeD="1" sel="5" val="0"/>
</file>

<file path=xl/ctrlProps/ctrlProp630.xml><?xml version="1.0" encoding="utf-8"?>
<formControlPr xmlns="http://schemas.microsoft.com/office/spreadsheetml/2009/9/main" objectType="Drop" dropLines="12" dropStyle="combo" dx="16" fmlaLink="W415" fmlaRange="weighting_responses" noThreeD="1" sel="3" val="0"/>
</file>

<file path=xl/ctrlProps/ctrlProp631.xml><?xml version="1.0" encoding="utf-8"?>
<formControlPr xmlns="http://schemas.microsoft.com/office/spreadsheetml/2009/9/main" objectType="Drop" dropLines="12" dropStyle="combo" dx="16" fmlaLink="W416" fmlaRange="weighting_responses" noThreeD="1" sel="4" val="0"/>
</file>

<file path=xl/ctrlProps/ctrlProp632.xml><?xml version="1.0" encoding="utf-8"?>
<formControlPr xmlns="http://schemas.microsoft.com/office/spreadsheetml/2009/9/main" objectType="Drop" dropLines="12" dropStyle="combo" dx="16" fmlaLink="W417" fmlaRange="weighting_responses" noThreeD="1" sel="4" val="0"/>
</file>

<file path=xl/ctrlProps/ctrlProp633.xml><?xml version="1.0" encoding="utf-8"?>
<formControlPr xmlns="http://schemas.microsoft.com/office/spreadsheetml/2009/9/main" objectType="Drop" dropLines="12" dropStyle="combo" dx="16" fmlaLink="W418" fmlaRange="weighting_responses" noThreeD="1" sel="5" val="0"/>
</file>

<file path=xl/ctrlProps/ctrlProp634.xml><?xml version="1.0" encoding="utf-8"?>
<formControlPr xmlns="http://schemas.microsoft.com/office/spreadsheetml/2009/9/main" objectType="Drop" dropLines="12" dropStyle="combo" dx="16" fmlaLink="W420" fmlaRange="weighting_responses" noThreeD="1" sel="5" val="0"/>
</file>

<file path=xl/ctrlProps/ctrlProp635.xml><?xml version="1.0" encoding="utf-8"?>
<formControlPr xmlns="http://schemas.microsoft.com/office/spreadsheetml/2009/9/main" objectType="Drop" dropLines="12" dropStyle="combo" dx="16" fmlaLink="W421" fmlaRange="weighting_responses" noThreeD="1" sel="4" val="0"/>
</file>

<file path=xl/ctrlProps/ctrlProp636.xml><?xml version="1.0" encoding="utf-8"?>
<formControlPr xmlns="http://schemas.microsoft.com/office/spreadsheetml/2009/9/main" objectType="Drop" dropLines="12" dropStyle="combo" dx="16" fmlaLink="W423" fmlaRange="weighting_responses" noThreeD="1" sel="3" val="0"/>
</file>

<file path=xl/ctrlProps/ctrlProp637.xml><?xml version="1.0" encoding="utf-8"?>
<formControlPr xmlns="http://schemas.microsoft.com/office/spreadsheetml/2009/9/main" objectType="Drop" dropLines="12" dropStyle="combo" dx="16" fmlaLink="W424" fmlaRange="weighting_responses" noThreeD="1" sel="4" val="0"/>
</file>

<file path=xl/ctrlProps/ctrlProp638.xml><?xml version="1.0" encoding="utf-8"?>
<formControlPr xmlns="http://schemas.microsoft.com/office/spreadsheetml/2009/9/main" objectType="Drop" dropLines="12" dropStyle="combo" dx="16" fmlaLink="W425" fmlaRange="weighting_responses" noThreeD="1" sel="3" val="0"/>
</file>

<file path=xl/ctrlProps/ctrlProp639.xml><?xml version="1.0" encoding="utf-8"?>
<formControlPr xmlns="http://schemas.microsoft.com/office/spreadsheetml/2009/9/main" objectType="Drop" dropLines="12" dropStyle="combo" dx="16" fmlaLink="W426" fmlaRange="weighting_responses" noThreeD="1" sel="5" val="0"/>
</file>

<file path=xl/ctrlProps/ctrlProp64.xml><?xml version="1.0" encoding="utf-8"?>
<formControlPr xmlns="http://schemas.microsoft.com/office/spreadsheetml/2009/9/main" objectType="Drop" dropLines="12" dropStyle="combo" dx="16" fmlaLink="#REF!" fmlaRange="weighting_responses" noThreeD="1" sel="3" val="0"/>
</file>

<file path=xl/ctrlProps/ctrlProp640.xml><?xml version="1.0" encoding="utf-8"?>
<formControlPr xmlns="http://schemas.microsoft.com/office/spreadsheetml/2009/9/main" objectType="Drop" dropLines="12" dropStyle="combo" dx="16" fmlaLink="W427" fmlaRange="weighting_responses" noThreeD="1" sel="1" val="0"/>
</file>

<file path=xl/ctrlProps/ctrlProp641.xml><?xml version="1.0" encoding="utf-8"?>
<formControlPr xmlns="http://schemas.microsoft.com/office/spreadsheetml/2009/9/main" objectType="Drop" dropLines="12" dropStyle="combo" dx="16" fmlaLink="W429" fmlaRange="weighting_responses" noThreeD="1" sel="2" val="0"/>
</file>

<file path=xl/ctrlProps/ctrlProp642.xml><?xml version="1.0" encoding="utf-8"?>
<formControlPr xmlns="http://schemas.microsoft.com/office/spreadsheetml/2009/9/main" objectType="Drop" dropLines="12" dropStyle="combo" dx="16" fmlaLink="W430" fmlaRange="weighting_responses" noThreeD="1" sel="3" val="0"/>
</file>

<file path=xl/ctrlProps/ctrlProp643.xml><?xml version="1.0" encoding="utf-8"?>
<formControlPr xmlns="http://schemas.microsoft.com/office/spreadsheetml/2009/9/main" objectType="Drop" dropLines="12" dropStyle="combo" dx="16" fmlaLink="W431" fmlaRange="weighting_responses" noThreeD="1" sel="4" val="0"/>
</file>

<file path=xl/ctrlProps/ctrlProp644.xml><?xml version="1.0" encoding="utf-8"?>
<formControlPr xmlns="http://schemas.microsoft.com/office/spreadsheetml/2009/9/main" objectType="Drop" dropLines="12" dropStyle="combo" dx="16" fmlaLink="W432" fmlaRange="weighting_responses" noThreeD="1" sel="4" val="0"/>
</file>

<file path=xl/ctrlProps/ctrlProp645.xml><?xml version="1.0" encoding="utf-8"?>
<formControlPr xmlns="http://schemas.microsoft.com/office/spreadsheetml/2009/9/main" objectType="Drop" dropLines="12" dropStyle="combo" dx="16" fmlaLink="W433" fmlaRange="weighting_responses" noThreeD="1" sel="5" val="0"/>
</file>

<file path=xl/ctrlProps/ctrlProp646.xml><?xml version="1.0" encoding="utf-8"?>
<formControlPr xmlns="http://schemas.microsoft.com/office/spreadsheetml/2009/9/main" objectType="Drop" dropLines="12" dropStyle="combo" dx="16" fmlaLink="W434" fmlaRange="weighting_responses" noThreeD="1" sel="1" val="0"/>
</file>

<file path=xl/ctrlProps/ctrlProp647.xml><?xml version="1.0" encoding="utf-8"?>
<formControlPr xmlns="http://schemas.microsoft.com/office/spreadsheetml/2009/9/main" objectType="Drop" dropLines="12" dropStyle="combo" dx="16" fmlaLink="W436" fmlaRange="weighting_responses" noThreeD="1" sel="2" val="0"/>
</file>

<file path=xl/ctrlProps/ctrlProp648.xml><?xml version="1.0" encoding="utf-8"?>
<formControlPr xmlns="http://schemas.microsoft.com/office/spreadsheetml/2009/9/main" objectType="Drop" dropLines="12" dropStyle="combo" dx="16" fmlaLink="W437" fmlaRange="weighting_responses" noThreeD="1" sel="3" val="0"/>
</file>

<file path=xl/ctrlProps/ctrlProp649.xml><?xml version="1.0" encoding="utf-8"?>
<formControlPr xmlns="http://schemas.microsoft.com/office/spreadsheetml/2009/9/main" objectType="Drop" dropLines="12" dropStyle="combo" dx="16" fmlaLink="W439" fmlaRange="weighting_responses" noThreeD="1" sel="4" val="0"/>
</file>

<file path=xl/ctrlProps/ctrlProp65.xml><?xml version="1.0" encoding="utf-8"?>
<formControlPr xmlns="http://schemas.microsoft.com/office/spreadsheetml/2009/9/main" objectType="Drop" dropLines="12" dropStyle="combo" dx="16" fmlaLink="#REF!" fmlaRange="weighting_responses" noThreeD="1" sel="3" val="0"/>
</file>

<file path=xl/ctrlProps/ctrlProp650.xml><?xml version="1.0" encoding="utf-8"?>
<formControlPr xmlns="http://schemas.microsoft.com/office/spreadsheetml/2009/9/main" objectType="Drop" dropLines="12" dropStyle="combo" dx="16" fmlaLink="W440" fmlaRange="weighting_responses" noThreeD="1" sel="5" val="0"/>
</file>

<file path=xl/ctrlProps/ctrlProp651.xml><?xml version="1.0" encoding="utf-8"?>
<formControlPr xmlns="http://schemas.microsoft.com/office/spreadsheetml/2009/9/main" objectType="Drop" dropLines="12" dropStyle="combo" dx="16" fmlaLink="W441" fmlaRange="weighting_responses" noThreeD="1" sel="5" val="0"/>
</file>

<file path=xl/ctrlProps/ctrlProp652.xml><?xml version="1.0" encoding="utf-8"?>
<formControlPr xmlns="http://schemas.microsoft.com/office/spreadsheetml/2009/9/main" objectType="Drop" dropLines="12" dropStyle="combo" dx="16" fmlaLink="W443" fmlaRange="weighting_responses" noThreeD="1" sel="4" val="0"/>
</file>

<file path=xl/ctrlProps/ctrlProp653.xml><?xml version="1.0" encoding="utf-8"?>
<formControlPr xmlns="http://schemas.microsoft.com/office/spreadsheetml/2009/9/main" objectType="Drop" dropLines="12" dropStyle="combo" dx="16" fmlaLink="W444" fmlaRange="weighting_responses" noThreeD="1" sel="3" val="0"/>
</file>

<file path=xl/ctrlProps/ctrlProp654.xml><?xml version="1.0" encoding="utf-8"?>
<formControlPr xmlns="http://schemas.microsoft.com/office/spreadsheetml/2009/9/main" objectType="Drop" dropLines="12" dropStyle="combo" dx="16" fmlaLink="W445" fmlaRange="weighting_responses" noThreeD="1" sel="5" val="0"/>
</file>

<file path=xl/ctrlProps/ctrlProp655.xml><?xml version="1.0" encoding="utf-8"?>
<formControlPr xmlns="http://schemas.microsoft.com/office/spreadsheetml/2009/9/main" objectType="Drop" dropLines="12" dropStyle="combo" dx="16" fmlaLink="W447" fmlaRange="weighting_responses" noThreeD="1" sel="4" val="0"/>
</file>

<file path=xl/ctrlProps/ctrlProp656.xml><?xml version="1.0" encoding="utf-8"?>
<formControlPr xmlns="http://schemas.microsoft.com/office/spreadsheetml/2009/9/main" objectType="Drop" dropLines="12" dropStyle="combo" dx="16" fmlaLink="W448" fmlaRange="weighting_responses" noThreeD="1" sel="3" val="0"/>
</file>

<file path=xl/ctrlProps/ctrlProp657.xml><?xml version="1.0" encoding="utf-8"?>
<formControlPr xmlns="http://schemas.microsoft.com/office/spreadsheetml/2009/9/main" objectType="Drop" dropLines="12" dropStyle="combo" dx="16" fmlaLink="W449" fmlaRange="weighting_responses" noThreeD="1" sel="3" val="0"/>
</file>

<file path=xl/ctrlProps/ctrlProp658.xml><?xml version="1.0" encoding="utf-8"?>
<formControlPr xmlns="http://schemas.microsoft.com/office/spreadsheetml/2009/9/main" objectType="Drop" dropStyle="combo" dx="16" fmlaLink="$AH$9" fmlaRange="maturity_response_frame" noThreeD="1" sel="1" val="0"/>
</file>

<file path=xl/ctrlProps/ctrlProp659.xml><?xml version="1.0" encoding="utf-8"?>
<formControlPr xmlns="http://schemas.microsoft.com/office/spreadsheetml/2009/9/main" objectType="Drop" dropStyle="combo" dx="16" fmlaLink="$AH$10" fmlaRange="maturity_response_frame" noThreeD="1" sel="1" val="0"/>
</file>

<file path=xl/ctrlProps/ctrlProp66.xml><?xml version="1.0" encoding="utf-8"?>
<formControlPr xmlns="http://schemas.microsoft.com/office/spreadsheetml/2009/9/main" objectType="Drop" dropLines="12" dropStyle="combo" dx="16" fmlaLink="#REF!" fmlaRange="weighting_responses" noThreeD="1" sel="3" val="0"/>
</file>

<file path=xl/ctrlProps/ctrlProp660.xml><?xml version="1.0" encoding="utf-8"?>
<formControlPr xmlns="http://schemas.microsoft.com/office/spreadsheetml/2009/9/main" objectType="Drop" dropStyle="combo" dx="16" fmlaLink="$AH$12" fmlaRange="maturity_response_frame" noThreeD="1" sel="1" val="0"/>
</file>

<file path=xl/ctrlProps/ctrlProp661.xml><?xml version="1.0" encoding="utf-8"?>
<formControlPr xmlns="http://schemas.microsoft.com/office/spreadsheetml/2009/9/main" objectType="Drop" dropStyle="combo" dx="16" fmlaLink="$AH$13" fmlaRange="maturity_response_frame" noThreeD="1" sel="1" val="0"/>
</file>

<file path=xl/ctrlProps/ctrlProp662.xml><?xml version="1.0" encoding="utf-8"?>
<formControlPr xmlns="http://schemas.microsoft.com/office/spreadsheetml/2009/9/main" objectType="Drop" dropStyle="combo" dx="16" fmlaLink="$AH$14" fmlaRange="maturity_response_frame" noThreeD="1" sel="1" val="0"/>
</file>

<file path=xl/ctrlProps/ctrlProp663.xml><?xml version="1.0" encoding="utf-8"?>
<formControlPr xmlns="http://schemas.microsoft.com/office/spreadsheetml/2009/9/main" objectType="Drop" dropStyle="combo" dx="16" fmlaLink="$AH$15" fmlaRange="maturity_response_frame" noThreeD="1" sel="1" val="0"/>
</file>

<file path=xl/ctrlProps/ctrlProp664.xml><?xml version="1.0" encoding="utf-8"?>
<formControlPr xmlns="http://schemas.microsoft.com/office/spreadsheetml/2009/9/main" objectType="Drop" dropStyle="combo" dx="16" fmlaLink="$AH$16" fmlaRange="maturity_response_frame" noThreeD="1" sel="1" val="0"/>
</file>

<file path=xl/ctrlProps/ctrlProp665.xml><?xml version="1.0" encoding="utf-8"?>
<formControlPr xmlns="http://schemas.microsoft.com/office/spreadsheetml/2009/9/main" objectType="Drop" dropStyle="combo" dx="16" fmlaLink="$AH$17" fmlaRange="maturity_response_frame" noThreeD="1" sel="1" val="0"/>
</file>

<file path=xl/ctrlProps/ctrlProp666.xml><?xml version="1.0" encoding="utf-8"?>
<formControlPr xmlns="http://schemas.microsoft.com/office/spreadsheetml/2009/9/main" objectType="Drop" dropStyle="combo" dx="16" fmlaLink="$AH$18" fmlaRange="maturity_response_frame" noThreeD="1" sel="1" val="0"/>
</file>

<file path=xl/ctrlProps/ctrlProp667.xml><?xml version="1.0" encoding="utf-8"?>
<formControlPr xmlns="http://schemas.microsoft.com/office/spreadsheetml/2009/9/main" objectType="Drop" dropStyle="combo" dx="16" fmlaLink="$AH$19" fmlaRange="maturity_response_frame" noThreeD="1" sel="1" val="0"/>
</file>

<file path=xl/ctrlProps/ctrlProp668.xml><?xml version="1.0" encoding="utf-8"?>
<formControlPr xmlns="http://schemas.microsoft.com/office/spreadsheetml/2009/9/main" objectType="Drop" dropStyle="combo" dx="16" fmlaLink="$AH$20" fmlaRange="maturity_response_frame" noThreeD="1" sel="1" val="0"/>
</file>

<file path=xl/ctrlProps/ctrlProp669.xml><?xml version="1.0" encoding="utf-8"?>
<formControlPr xmlns="http://schemas.microsoft.com/office/spreadsheetml/2009/9/main" objectType="Drop" dropStyle="combo" dx="16" fmlaLink="$AH$22" fmlaRange="maturity_response_frame" noThreeD="1" sel="1" val="0"/>
</file>

<file path=xl/ctrlProps/ctrlProp67.xml><?xml version="1.0" encoding="utf-8"?>
<formControlPr xmlns="http://schemas.microsoft.com/office/spreadsheetml/2009/9/main" objectType="Drop" dropLines="12" dropStyle="combo" dx="16" fmlaLink="#REF!" fmlaRange="weighting_responses" noThreeD="1" sel="4" val="0"/>
</file>

<file path=xl/ctrlProps/ctrlProp670.xml><?xml version="1.0" encoding="utf-8"?>
<formControlPr xmlns="http://schemas.microsoft.com/office/spreadsheetml/2009/9/main" objectType="Drop" dropStyle="combo" dx="16" fmlaLink="$AH$23" fmlaRange="maturity_response_frame" noThreeD="1" sel="1" val="0"/>
</file>

<file path=xl/ctrlProps/ctrlProp671.xml><?xml version="1.0" encoding="utf-8"?>
<formControlPr xmlns="http://schemas.microsoft.com/office/spreadsheetml/2009/9/main" objectType="Drop" dropStyle="combo" dx="16" fmlaLink="$AH$24" fmlaRange="maturity_response_frame" noThreeD="1" sel="1" val="0"/>
</file>

<file path=xl/ctrlProps/ctrlProp672.xml><?xml version="1.0" encoding="utf-8"?>
<formControlPr xmlns="http://schemas.microsoft.com/office/spreadsheetml/2009/9/main" objectType="Drop" dropStyle="combo" dx="16" fmlaLink="$AH$26" fmlaRange="maturity_response_frame" noThreeD="1" sel="1" val="0"/>
</file>

<file path=xl/ctrlProps/ctrlProp673.xml><?xml version="1.0" encoding="utf-8"?>
<formControlPr xmlns="http://schemas.microsoft.com/office/spreadsheetml/2009/9/main" objectType="Drop" dropStyle="combo" dx="16" fmlaLink="$AH$27" fmlaRange="maturity_response_frame" noThreeD="1" sel="1" val="0"/>
</file>

<file path=xl/ctrlProps/ctrlProp674.xml><?xml version="1.0" encoding="utf-8"?>
<formControlPr xmlns="http://schemas.microsoft.com/office/spreadsheetml/2009/9/main" objectType="Drop" dropStyle="combo" dx="16" fmlaLink="$AH$28" fmlaRange="maturity_response_frame" noThreeD="1" sel="1" val="0"/>
</file>

<file path=xl/ctrlProps/ctrlProp675.xml><?xml version="1.0" encoding="utf-8"?>
<formControlPr xmlns="http://schemas.microsoft.com/office/spreadsheetml/2009/9/main" objectType="Drop" dropStyle="combo" dx="16" fmlaLink="$AH$29" fmlaRange="maturity_response_frame" noThreeD="1" sel="1" val="0"/>
</file>

<file path=xl/ctrlProps/ctrlProp676.xml><?xml version="1.0" encoding="utf-8"?>
<formControlPr xmlns="http://schemas.microsoft.com/office/spreadsheetml/2009/9/main" objectType="Drop" dropStyle="combo" dx="16" fmlaLink="$AH$30" fmlaRange="maturity_response_frame" noThreeD="1" sel="1" val="0"/>
</file>

<file path=xl/ctrlProps/ctrlProp677.xml><?xml version="1.0" encoding="utf-8"?>
<formControlPr xmlns="http://schemas.microsoft.com/office/spreadsheetml/2009/9/main" objectType="Drop" dropStyle="combo" dx="16" fmlaLink="$AH$31" fmlaRange="maturity_response_frame" noThreeD="1" sel="1" val="0"/>
</file>

<file path=xl/ctrlProps/ctrlProp678.xml><?xml version="1.0" encoding="utf-8"?>
<formControlPr xmlns="http://schemas.microsoft.com/office/spreadsheetml/2009/9/main" objectType="Drop" dropStyle="combo" dx="16" fmlaLink="$AH$32" fmlaRange="maturity_response_frame" noThreeD="1" sel="1" val="0"/>
</file>

<file path=xl/ctrlProps/ctrlProp679.xml><?xml version="1.0" encoding="utf-8"?>
<formControlPr xmlns="http://schemas.microsoft.com/office/spreadsheetml/2009/9/main" objectType="Drop" dropStyle="combo" dx="16" fmlaLink="$AH$33" fmlaRange="maturity_response_frame" noThreeD="1" sel="1" val="0"/>
</file>

<file path=xl/ctrlProps/ctrlProp68.xml><?xml version="1.0" encoding="utf-8"?>
<formControlPr xmlns="http://schemas.microsoft.com/office/spreadsheetml/2009/9/main" objectType="Drop" dropLines="12" dropStyle="combo" dx="16" fmlaLink="W167" fmlaRange="weighting_responses" noThreeD="1" sel="1" val="0"/>
</file>

<file path=xl/ctrlProps/ctrlProp680.xml><?xml version="1.0" encoding="utf-8"?>
<formControlPr xmlns="http://schemas.microsoft.com/office/spreadsheetml/2009/9/main" objectType="Drop" dropStyle="combo" dx="16" fmlaLink="$AH$35" fmlaRange="maturity_response_frame" noThreeD="1" sel="1" val="0"/>
</file>

<file path=xl/ctrlProps/ctrlProp681.xml><?xml version="1.0" encoding="utf-8"?>
<formControlPr xmlns="http://schemas.microsoft.com/office/spreadsheetml/2009/9/main" objectType="Drop" dropStyle="combo" dx="16" fmlaLink="$AH$36" fmlaRange="maturity_response_frame" noThreeD="1" sel="1" val="0"/>
</file>

<file path=xl/ctrlProps/ctrlProp682.xml><?xml version="1.0" encoding="utf-8"?>
<formControlPr xmlns="http://schemas.microsoft.com/office/spreadsheetml/2009/9/main" objectType="Drop" dropStyle="combo" dx="16" fmlaLink="$AH$37" fmlaRange="maturity_response_frame" noThreeD="1" sel="1" val="0"/>
</file>

<file path=xl/ctrlProps/ctrlProp683.xml><?xml version="1.0" encoding="utf-8"?>
<formControlPr xmlns="http://schemas.microsoft.com/office/spreadsheetml/2009/9/main" objectType="Drop" dropStyle="combo" dx="16" fmlaLink="$AH$39" fmlaRange="maturity_response_frame" noThreeD="1" sel="1" val="0"/>
</file>

<file path=xl/ctrlProps/ctrlProp684.xml><?xml version="1.0" encoding="utf-8"?>
<formControlPr xmlns="http://schemas.microsoft.com/office/spreadsheetml/2009/9/main" objectType="Drop" dropStyle="combo" dx="16" fmlaLink="$AH$40" fmlaRange="maturity_response_frame" noThreeD="1" sel="1" val="0"/>
</file>

<file path=xl/ctrlProps/ctrlProp685.xml><?xml version="1.0" encoding="utf-8"?>
<formControlPr xmlns="http://schemas.microsoft.com/office/spreadsheetml/2009/9/main" objectType="Drop" dropStyle="combo" dx="16" fmlaLink="$AH$41" fmlaRange="maturity_response_frame" noThreeD="1" sel="1" val="0"/>
</file>

<file path=xl/ctrlProps/ctrlProp686.xml><?xml version="1.0" encoding="utf-8"?>
<formControlPr xmlns="http://schemas.microsoft.com/office/spreadsheetml/2009/9/main" objectType="Drop" dropStyle="combo" dx="16" fmlaLink="$AH$42" fmlaRange="maturity_response_frame" noThreeD="1" sel="1" val="0"/>
</file>

<file path=xl/ctrlProps/ctrlProp687.xml><?xml version="1.0" encoding="utf-8"?>
<formControlPr xmlns="http://schemas.microsoft.com/office/spreadsheetml/2009/9/main" objectType="Drop" dropStyle="combo" dx="16" fmlaLink="$AH$44" fmlaRange="maturity_response_frame" noThreeD="1" sel="1" val="0"/>
</file>

<file path=xl/ctrlProps/ctrlProp688.xml><?xml version="1.0" encoding="utf-8"?>
<formControlPr xmlns="http://schemas.microsoft.com/office/spreadsheetml/2009/9/main" objectType="Drop" dropStyle="combo" dx="16" fmlaLink="$AH$45" fmlaRange="maturity_response_frame" noThreeD="1" sel="1" val="0"/>
</file>

<file path=xl/ctrlProps/ctrlProp689.xml><?xml version="1.0" encoding="utf-8"?>
<formControlPr xmlns="http://schemas.microsoft.com/office/spreadsheetml/2009/9/main" objectType="Drop" dropStyle="combo" dx="16" fmlaLink="$AH$46" fmlaRange="maturity_response_frame" noThreeD="1" sel="1" val="0"/>
</file>

<file path=xl/ctrlProps/ctrlProp69.xml><?xml version="1.0" encoding="utf-8"?>
<formControlPr xmlns="http://schemas.microsoft.com/office/spreadsheetml/2009/9/main" objectType="Drop" dropLines="12" dropStyle="combo" dx="16" fmlaLink="W175" fmlaRange="weighting_responses" noThreeD="1" sel="3" val="0"/>
</file>

<file path=xl/ctrlProps/ctrlProp690.xml><?xml version="1.0" encoding="utf-8"?>
<formControlPr xmlns="http://schemas.microsoft.com/office/spreadsheetml/2009/9/main" objectType="Drop" dropStyle="combo" dx="16" fmlaLink="$AH$47" fmlaRange="maturity_response_frame" noThreeD="1" sel="1" val="0"/>
</file>

<file path=xl/ctrlProps/ctrlProp691.xml><?xml version="1.0" encoding="utf-8"?>
<formControlPr xmlns="http://schemas.microsoft.com/office/spreadsheetml/2009/9/main" objectType="Drop" dropStyle="combo" dx="16" fmlaLink="$AH$48" fmlaRange="maturity_response_frame" noThreeD="1" sel="1" val="0"/>
</file>

<file path=xl/ctrlProps/ctrlProp692.xml><?xml version="1.0" encoding="utf-8"?>
<formControlPr xmlns="http://schemas.microsoft.com/office/spreadsheetml/2009/9/main" objectType="Drop" dropStyle="combo" dx="16" fmlaLink="$AH$50" fmlaRange="maturity_response_frame" noThreeD="1" sel="1" val="0"/>
</file>

<file path=xl/ctrlProps/ctrlProp693.xml><?xml version="1.0" encoding="utf-8"?>
<formControlPr xmlns="http://schemas.microsoft.com/office/spreadsheetml/2009/9/main" objectType="Drop" dropStyle="combo" dx="16" fmlaLink="$AH$51" fmlaRange="maturity_response_frame" noThreeD="1" sel="1" val="0"/>
</file>

<file path=xl/ctrlProps/ctrlProp694.xml><?xml version="1.0" encoding="utf-8"?>
<formControlPr xmlns="http://schemas.microsoft.com/office/spreadsheetml/2009/9/main" objectType="Drop" dropStyle="combo" dx="16" fmlaLink="$AH$52" fmlaRange="maturity_response_frame" noThreeD="1" sel="1" val="0"/>
</file>

<file path=xl/ctrlProps/ctrlProp695.xml><?xml version="1.0" encoding="utf-8"?>
<formControlPr xmlns="http://schemas.microsoft.com/office/spreadsheetml/2009/9/main" objectType="Drop" dropStyle="combo" dx="16" fmlaLink="$AH$53" fmlaRange="maturity_response_frame" noThreeD="1" sel="1" val="0"/>
</file>

<file path=xl/ctrlProps/ctrlProp696.xml><?xml version="1.0" encoding="utf-8"?>
<formControlPr xmlns="http://schemas.microsoft.com/office/spreadsheetml/2009/9/main" objectType="Drop" dropStyle="combo" dx="16" fmlaLink="$AH$54" fmlaRange="maturity_response_frame" noThreeD="1" sel="1" val="0"/>
</file>

<file path=xl/ctrlProps/ctrlProp697.xml><?xml version="1.0" encoding="utf-8"?>
<formControlPr xmlns="http://schemas.microsoft.com/office/spreadsheetml/2009/9/main" objectType="Drop" dropStyle="combo" dx="16" fmlaLink="$AH$56" fmlaRange="maturity_response_frame" noThreeD="1" sel="1" val="0"/>
</file>

<file path=xl/ctrlProps/ctrlProp698.xml><?xml version="1.0" encoding="utf-8"?>
<formControlPr xmlns="http://schemas.microsoft.com/office/spreadsheetml/2009/9/main" objectType="Drop" dropStyle="combo" dx="16" fmlaLink="$AH$57" fmlaRange="maturity_response_frame" noThreeD="1" sel="1" val="0"/>
</file>

<file path=xl/ctrlProps/ctrlProp699.xml><?xml version="1.0" encoding="utf-8"?>
<formControlPr xmlns="http://schemas.microsoft.com/office/spreadsheetml/2009/9/main" objectType="Drop" dropStyle="combo" dx="16" fmlaLink="$AH$59" fmlaRange="maturity_response_frame" noThreeD="1" sel="1" val="0"/>
</file>

<file path=xl/ctrlProps/ctrlProp7.xml><?xml version="1.0" encoding="utf-8"?>
<formControlPr xmlns="http://schemas.microsoft.com/office/spreadsheetml/2009/9/main" objectType="Drop" dropLines="12" dropStyle="combo" dx="16" fmlaLink="req_confidentiality_of_info_handled" fmlaRange="responses_confidentiality_of_info_handled" noThreeD="1" sel="1" val="0"/>
</file>

<file path=xl/ctrlProps/ctrlProp70.xml><?xml version="1.0" encoding="utf-8"?>
<formControlPr xmlns="http://schemas.microsoft.com/office/spreadsheetml/2009/9/main" objectType="Drop" dropLines="12" dropStyle="combo" dx="16" fmlaLink="W181" fmlaRange="weighting_responses" noThreeD="1" sel="3" val="0"/>
</file>

<file path=xl/ctrlProps/ctrlProp700.xml><?xml version="1.0" encoding="utf-8"?>
<formControlPr xmlns="http://schemas.microsoft.com/office/spreadsheetml/2009/9/main" objectType="Drop" dropStyle="combo" dx="16" fmlaLink="$AH$60" fmlaRange="maturity_response_frame" noThreeD="1" sel="1" val="0"/>
</file>

<file path=xl/ctrlProps/ctrlProp701.xml><?xml version="1.0" encoding="utf-8"?>
<formControlPr xmlns="http://schemas.microsoft.com/office/spreadsheetml/2009/9/main" objectType="Drop" dropStyle="combo" dx="16" fmlaLink="$AH$61" fmlaRange="maturity_response_frame" noThreeD="1" sel="1" val="0"/>
</file>

<file path=xl/ctrlProps/ctrlProp702.xml><?xml version="1.0" encoding="utf-8"?>
<formControlPr xmlns="http://schemas.microsoft.com/office/spreadsheetml/2009/9/main" objectType="Drop" dropStyle="combo" dx="16" fmlaLink="$AH$63" fmlaRange="maturity_response_frame" noThreeD="1" sel="1" val="0"/>
</file>

<file path=xl/ctrlProps/ctrlProp703.xml><?xml version="1.0" encoding="utf-8"?>
<formControlPr xmlns="http://schemas.microsoft.com/office/spreadsheetml/2009/9/main" objectType="Drop" dropStyle="combo" dx="16" fmlaLink="$AH$64" fmlaRange="maturity_response_frame" noThreeD="1" sel="1" val="0"/>
</file>

<file path=xl/ctrlProps/ctrlProp704.xml><?xml version="1.0" encoding="utf-8"?>
<formControlPr xmlns="http://schemas.microsoft.com/office/spreadsheetml/2009/9/main" objectType="Drop" dropStyle="combo" dx="16" fmlaLink="$AH$65" fmlaRange="maturity_response_frame" noThreeD="1" sel="1" val="0"/>
</file>

<file path=xl/ctrlProps/ctrlProp705.xml><?xml version="1.0" encoding="utf-8"?>
<formControlPr xmlns="http://schemas.microsoft.com/office/spreadsheetml/2009/9/main" objectType="Drop" dropStyle="combo" dx="16" fmlaLink="$AH$67" fmlaRange="maturity_response_frame" noThreeD="1" sel="1" val="0"/>
</file>

<file path=xl/ctrlProps/ctrlProp706.xml><?xml version="1.0" encoding="utf-8"?>
<formControlPr xmlns="http://schemas.microsoft.com/office/spreadsheetml/2009/9/main" objectType="Drop" dropStyle="combo" dx="16" fmlaLink="$AH$68" fmlaRange="maturity_response_frame" noThreeD="1" sel="1" val="0"/>
</file>

<file path=xl/ctrlProps/ctrlProp707.xml><?xml version="1.0" encoding="utf-8"?>
<formControlPr xmlns="http://schemas.microsoft.com/office/spreadsheetml/2009/9/main" objectType="Drop" dropStyle="combo" dx="16" fmlaLink="$AH$69" fmlaRange="maturity_response_frame" noThreeD="1" sel="1" val="0"/>
</file>

<file path=xl/ctrlProps/ctrlProp708.xml><?xml version="1.0" encoding="utf-8"?>
<formControlPr xmlns="http://schemas.microsoft.com/office/spreadsheetml/2009/9/main" objectType="Drop" dropStyle="combo" dx="16" fmlaLink="$AH$70" fmlaRange="maturity_response_frame" noThreeD="1" sel="1" val="0"/>
</file>

<file path=xl/ctrlProps/ctrlProp709.xml><?xml version="1.0" encoding="utf-8"?>
<formControlPr xmlns="http://schemas.microsoft.com/office/spreadsheetml/2009/9/main" objectType="Drop" dropStyle="combo" dx="16" fmlaLink="$AH$72" fmlaRange="maturity_response_frame" noThreeD="1" sel="1" val="0"/>
</file>

<file path=xl/ctrlProps/ctrlProp71.xml><?xml version="1.0" encoding="utf-8"?>
<formControlPr xmlns="http://schemas.microsoft.com/office/spreadsheetml/2009/9/main" objectType="Drop" dropLines="12" dropStyle="combo" dx="16" fmlaLink="W190" fmlaRange="weighting_responses" noThreeD="1" sel="3" val="0"/>
</file>

<file path=xl/ctrlProps/ctrlProp710.xml><?xml version="1.0" encoding="utf-8"?>
<formControlPr xmlns="http://schemas.microsoft.com/office/spreadsheetml/2009/9/main" objectType="Drop" dropStyle="combo" dx="16" fmlaLink="$AH$73" fmlaRange="maturity_response_frame" noThreeD="1" sel="1" val="0"/>
</file>

<file path=xl/ctrlProps/ctrlProp711.xml><?xml version="1.0" encoding="utf-8"?>
<formControlPr xmlns="http://schemas.microsoft.com/office/spreadsheetml/2009/9/main" objectType="Drop" dropStyle="combo" dx="16" fmlaLink="$AH$74" fmlaRange="maturity_response_frame" noThreeD="1" sel="1" val="0"/>
</file>

<file path=xl/ctrlProps/ctrlProp712.xml><?xml version="1.0" encoding="utf-8"?>
<formControlPr xmlns="http://schemas.microsoft.com/office/spreadsheetml/2009/9/main" objectType="Drop" dropStyle="combo" dx="16" fmlaLink="$AH$75" fmlaRange="maturity_response_frame" noThreeD="1" sel="1" val="0"/>
</file>

<file path=xl/ctrlProps/ctrlProp713.xml><?xml version="1.0" encoding="utf-8"?>
<formControlPr xmlns="http://schemas.microsoft.com/office/spreadsheetml/2009/9/main" objectType="Drop" dropStyle="combo" dx="16" fmlaLink="$AH$77" fmlaRange="maturity_response_frame" noThreeD="1" sel="1" val="0"/>
</file>

<file path=xl/ctrlProps/ctrlProp714.xml><?xml version="1.0" encoding="utf-8"?>
<formControlPr xmlns="http://schemas.microsoft.com/office/spreadsheetml/2009/9/main" objectType="Drop" dropStyle="combo" dx="16" fmlaLink="$AH$78" fmlaRange="maturity_response_frame" noThreeD="1" sel="1" val="0"/>
</file>

<file path=xl/ctrlProps/ctrlProp715.xml><?xml version="1.0" encoding="utf-8"?>
<formControlPr xmlns="http://schemas.microsoft.com/office/spreadsheetml/2009/9/main" objectType="Drop" dropStyle="combo" dx="16" fmlaLink="$AH$79" fmlaRange="maturity_response_frame" noThreeD="1" sel="1" val="0"/>
</file>

<file path=xl/ctrlProps/ctrlProp716.xml><?xml version="1.0" encoding="utf-8"?>
<formControlPr xmlns="http://schemas.microsoft.com/office/spreadsheetml/2009/9/main" objectType="Drop" dropStyle="combo" dx="16" fmlaLink="$AH$81" fmlaRange="maturity_response_frame" noThreeD="1" sel="1" val="0"/>
</file>

<file path=xl/ctrlProps/ctrlProp717.xml><?xml version="1.0" encoding="utf-8"?>
<formControlPr xmlns="http://schemas.microsoft.com/office/spreadsheetml/2009/9/main" objectType="Drop" dropStyle="combo" dx="16" fmlaLink="$AH$82" fmlaRange="maturity_response_frame" noThreeD="1" sel="1" val="0"/>
</file>

<file path=xl/ctrlProps/ctrlProp718.xml><?xml version="1.0" encoding="utf-8"?>
<formControlPr xmlns="http://schemas.microsoft.com/office/spreadsheetml/2009/9/main" objectType="Drop" dropStyle="combo" dx="16" fmlaLink="$AH$83" fmlaRange="maturity_response_frame" noThreeD="1" sel="1" val="0"/>
</file>

<file path=xl/ctrlProps/ctrlProp719.xml><?xml version="1.0" encoding="utf-8"?>
<formControlPr xmlns="http://schemas.microsoft.com/office/spreadsheetml/2009/9/main" objectType="Drop" dropStyle="combo" dx="16" fmlaLink="$AH$84" fmlaRange="maturity_response_frame" noThreeD="1" sel="1" val="0"/>
</file>

<file path=xl/ctrlProps/ctrlProp72.xml><?xml version="1.0" encoding="utf-8"?>
<formControlPr xmlns="http://schemas.microsoft.com/office/spreadsheetml/2009/9/main" objectType="Drop" dropLines="12" dropStyle="combo" dx="16" fmlaLink="#REF!" fmlaRange="weighting_responses" noThreeD="1" sel="5" val="0"/>
</file>

<file path=xl/ctrlProps/ctrlProp720.xml><?xml version="1.0" encoding="utf-8"?>
<formControlPr xmlns="http://schemas.microsoft.com/office/spreadsheetml/2009/9/main" objectType="Drop" dropStyle="combo" dx="16" fmlaLink="$AH$86" fmlaRange="maturity_response_frame" noThreeD="1" sel="1" val="0"/>
</file>

<file path=xl/ctrlProps/ctrlProp721.xml><?xml version="1.0" encoding="utf-8"?>
<formControlPr xmlns="http://schemas.microsoft.com/office/spreadsheetml/2009/9/main" objectType="Drop" dropStyle="combo" dx="16" fmlaLink="$AH$87" fmlaRange="maturity_response_frame" noThreeD="1" sel="1" val="0"/>
</file>

<file path=xl/ctrlProps/ctrlProp722.xml><?xml version="1.0" encoding="utf-8"?>
<formControlPr xmlns="http://schemas.microsoft.com/office/spreadsheetml/2009/9/main" objectType="Drop" dropStyle="combo" dx="16" fmlaLink="$AH$88" fmlaRange="maturity_response_frame" noThreeD="1" sel="1" val="0"/>
</file>

<file path=xl/ctrlProps/ctrlProp723.xml><?xml version="1.0" encoding="utf-8"?>
<formControlPr xmlns="http://schemas.microsoft.com/office/spreadsheetml/2009/9/main" objectType="Drop" dropStyle="combo" dx="16" fmlaLink="$AH$90" fmlaRange="maturity_response_frame" noThreeD="1" sel="1" val="0"/>
</file>

<file path=xl/ctrlProps/ctrlProp724.xml><?xml version="1.0" encoding="utf-8"?>
<formControlPr xmlns="http://schemas.microsoft.com/office/spreadsheetml/2009/9/main" objectType="Drop" dropStyle="combo" dx="16" fmlaLink="$AH$91" fmlaRange="maturity_response_frame" noThreeD="1" sel="1" val="0"/>
</file>

<file path=xl/ctrlProps/ctrlProp725.xml><?xml version="1.0" encoding="utf-8"?>
<formControlPr xmlns="http://schemas.microsoft.com/office/spreadsheetml/2009/9/main" objectType="Drop" dropStyle="combo" dx="16" fmlaLink="$AH$92" fmlaRange="maturity_response_frame" noThreeD="1" sel="1" val="0"/>
</file>

<file path=xl/ctrlProps/ctrlProp726.xml><?xml version="1.0" encoding="utf-8"?>
<formControlPr xmlns="http://schemas.microsoft.com/office/spreadsheetml/2009/9/main" objectType="Drop" dropStyle="combo" dx="16" fmlaLink="$AH$94" fmlaRange="maturity_response_frame" noThreeD="1" sel="1" val="0"/>
</file>

<file path=xl/ctrlProps/ctrlProp727.xml><?xml version="1.0" encoding="utf-8"?>
<formControlPr xmlns="http://schemas.microsoft.com/office/spreadsheetml/2009/9/main" objectType="Drop" dropStyle="combo" dx="16" fmlaLink="$AH$95" fmlaRange="maturity_response_frame" noThreeD="1" sel="1" val="0"/>
</file>

<file path=xl/ctrlProps/ctrlProp728.xml><?xml version="1.0" encoding="utf-8"?>
<formControlPr xmlns="http://schemas.microsoft.com/office/spreadsheetml/2009/9/main" objectType="Drop" dropStyle="combo" dx="16" fmlaLink="$AH$96" fmlaRange="maturity_response_frame" noThreeD="1" sel="1" val="0"/>
</file>

<file path=xl/ctrlProps/ctrlProp729.xml><?xml version="1.0" encoding="utf-8"?>
<formControlPr xmlns="http://schemas.microsoft.com/office/spreadsheetml/2009/9/main" objectType="Drop" dropStyle="combo" dx="16" fmlaLink="$AH$98" fmlaRange="maturity_response_frame" noThreeD="1" sel="1" val="0"/>
</file>

<file path=xl/ctrlProps/ctrlProp73.xml><?xml version="1.0" encoding="utf-8"?>
<formControlPr xmlns="http://schemas.microsoft.com/office/spreadsheetml/2009/9/main" objectType="Drop" dropLines="12" dropStyle="combo" dx="16" fmlaLink="#REF!" fmlaRange="weighting_responses" noThreeD="1" sel="1" val="0"/>
</file>

<file path=xl/ctrlProps/ctrlProp730.xml><?xml version="1.0" encoding="utf-8"?>
<formControlPr xmlns="http://schemas.microsoft.com/office/spreadsheetml/2009/9/main" objectType="Drop" dropStyle="combo" dx="16" fmlaLink="$AH$99" fmlaRange="maturity_response_frame" noThreeD="1" sel="1" val="0"/>
</file>

<file path=xl/ctrlProps/ctrlProp731.xml><?xml version="1.0" encoding="utf-8"?>
<formControlPr xmlns="http://schemas.microsoft.com/office/spreadsheetml/2009/9/main" objectType="Drop" dropStyle="combo" dx="16" fmlaLink="$AH$100" fmlaRange="maturity_response_frame" noThreeD="1" sel="1" val="0"/>
</file>

<file path=xl/ctrlProps/ctrlProp732.xml><?xml version="1.0" encoding="utf-8"?>
<formControlPr xmlns="http://schemas.microsoft.com/office/spreadsheetml/2009/9/main" objectType="Drop" dropStyle="combo" dx="16" fmlaLink="$AH$101" fmlaRange="maturity_response_frame" noThreeD="1" sel="1" val="0"/>
</file>

<file path=xl/ctrlProps/ctrlProp733.xml><?xml version="1.0" encoding="utf-8"?>
<formControlPr xmlns="http://schemas.microsoft.com/office/spreadsheetml/2009/9/main" objectType="Drop" dropStyle="combo" dx="16" fmlaLink="$AH$103" fmlaRange="maturity_response_frame" noThreeD="1" sel="1" val="0"/>
</file>

<file path=xl/ctrlProps/ctrlProp734.xml><?xml version="1.0" encoding="utf-8"?>
<formControlPr xmlns="http://schemas.microsoft.com/office/spreadsheetml/2009/9/main" objectType="Drop" dropStyle="combo" dx="16" fmlaLink="$AH$105" fmlaRange="maturity_response_frame" noThreeD="1" sel="1" val="0"/>
</file>

<file path=xl/ctrlProps/ctrlProp735.xml><?xml version="1.0" encoding="utf-8"?>
<formControlPr xmlns="http://schemas.microsoft.com/office/spreadsheetml/2009/9/main" objectType="Drop" dropStyle="combo" dx="16" fmlaLink="$AH$106" fmlaRange="maturity_response_frame" noThreeD="1" sel="1" val="0"/>
</file>

<file path=xl/ctrlProps/ctrlProp736.xml><?xml version="1.0" encoding="utf-8"?>
<formControlPr xmlns="http://schemas.microsoft.com/office/spreadsheetml/2009/9/main" objectType="Drop" dropStyle="combo" dx="16" fmlaLink="$AH$107" fmlaRange="maturity_response_frame" noThreeD="1" sel="1" val="0"/>
</file>

<file path=xl/ctrlProps/ctrlProp737.xml><?xml version="1.0" encoding="utf-8"?>
<formControlPr xmlns="http://schemas.microsoft.com/office/spreadsheetml/2009/9/main" objectType="Drop" dropStyle="combo" dx="16" fmlaLink="$AH$108" fmlaRange="maturity_response_frame" noThreeD="1" sel="1" val="0"/>
</file>

<file path=xl/ctrlProps/ctrlProp738.xml><?xml version="1.0" encoding="utf-8"?>
<formControlPr xmlns="http://schemas.microsoft.com/office/spreadsheetml/2009/9/main" objectType="Drop" dropStyle="combo" dx="16" fmlaLink="$AH$109" fmlaRange="maturity_response_frame" noThreeD="1" sel="1" val="0"/>
</file>

<file path=xl/ctrlProps/ctrlProp739.xml><?xml version="1.0" encoding="utf-8"?>
<formControlPr xmlns="http://schemas.microsoft.com/office/spreadsheetml/2009/9/main" objectType="Drop" dropStyle="combo" dx="16" fmlaLink="$AH$110" fmlaRange="maturity_response_frame" noThreeD="1" sel="1" val="0"/>
</file>

<file path=xl/ctrlProps/ctrlProp74.xml><?xml version="1.0" encoding="utf-8"?>
<formControlPr xmlns="http://schemas.microsoft.com/office/spreadsheetml/2009/9/main" objectType="Drop" dropLines="12" dropStyle="combo" dx="16" fmlaLink="#REF!" fmlaRange="weighting_responses" noThreeD="1" sel="3" val="0"/>
</file>

<file path=xl/ctrlProps/ctrlProp740.xml><?xml version="1.0" encoding="utf-8"?>
<formControlPr xmlns="http://schemas.microsoft.com/office/spreadsheetml/2009/9/main" objectType="Drop" dropStyle="combo" dx="16" fmlaLink="$AH$111" fmlaRange="maturity_response_frame" noThreeD="1" sel="1" val="0"/>
</file>

<file path=xl/ctrlProps/ctrlProp741.xml><?xml version="1.0" encoding="utf-8"?>
<formControlPr xmlns="http://schemas.microsoft.com/office/spreadsheetml/2009/9/main" objectType="Drop" dropStyle="combo" dx="16" fmlaLink="$AH$113" fmlaRange="maturity_response_frame" noThreeD="1" sel="1" val="0"/>
</file>

<file path=xl/ctrlProps/ctrlProp742.xml><?xml version="1.0" encoding="utf-8"?>
<formControlPr xmlns="http://schemas.microsoft.com/office/spreadsheetml/2009/9/main" objectType="Drop" dropStyle="combo" dx="16" fmlaLink="$AH$114" fmlaRange="maturity_response_frame" noThreeD="1" sel="1" val="0"/>
</file>

<file path=xl/ctrlProps/ctrlProp743.xml><?xml version="1.0" encoding="utf-8"?>
<formControlPr xmlns="http://schemas.microsoft.com/office/spreadsheetml/2009/9/main" objectType="Drop" dropStyle="combo" dx="16" fmlaLink="$AH$115" fmlaRange="maturity_response_frame" noThreeD="1" sel="1" val="0"/>
</file>

<file path=xl/ctrlProps/ctrlProp744.xml><?xml version="1.0" encoding="utf-8"?>
<formControlPr xmlns="http://schemas.microsoft.com/office/spreadsheetml/2009/9/main" objectType="Drop" dropStyle="combo" dx="16" fmlaLink="$AH$116" fmlaRange="maturity_response_frame" noThreeD="1" sel="1" val="0"/>
</file>

<file path=xl/ctrlProps/ctrlProp745.xml><?xml version="1.0" encoding="utf-8"?>
<formControlPr xmlns="http://schemas.microsoft.com/office/spreadsheetml/2009/9/main" objectType="Drop" dropStyle="combo" dx="16" fmlaLink="$AH$117" fmlaRange="maturity_response_frame" noThreeD="1" sel="1" val="0"/>
</file>

<file path=xl/ctrlProps/ctrlProp746.xml><?xml version="1.0" encoding="utf-8"?>
<formControlPr xmlns="http://schemas.microsoft.com/office/spreadsheetml/2009/9/main" objectType="Drop" dropStyle="combo" dx="16" fmlaLink="$AH$118" fmlaRange="maturity_response_frame" noThreeD="1" sel="1" val="0"/>
</file>

<file path=xl/ctrlProps/ctrlProp747.xml><?xml version="1.0" encoding="utf-8"?>
<formControlPr xmlns="http://schemas.microsoft.com/office/spreadsheetml/2009/9/main" objectType="Drop" dropStyle="combo" dx="16" fmlaLink="$AH$119" fmlaRange="maturity_response_frame" noThreeD="1" sel="1" val="0"/>
</file>

<file path=xl/ctrlProps/ctrlProp748.xml><?xml version="1.0" encoding="utf-8"?>
<formControlPr xmlns="http://schemas.microsoft.com/office/spreadsheetml/2009/9/main" objectType="Drop" dropStyle="combo" dx="16" fmlaLink="$AH$120" fmlaRange="maturity_response_frame" noThreeD="1" sel="1" val="0"/>
</file>

<file path=xl/ctrlProps/ctrlProp749.xml><?xml version="1.0" encoding="utf-8"?>
<formControlPr xmlns="http://schemas.microsoft.com/office/spreadsheetml/2009/9/main" objectType="Drop" dropStyle="combo" dx="16" fmlaLink="$AH$122" fmlaRange="maturity_response_frame" noThreeD="1" sel="1" val="0"/>
</file>

<file path=xl/ctrlProps/ctrlProp75.xml><?xml version="1.0" encoding="utf-8"?>
<formControlPr xmlns="http://schemas.microsoft.com/office/spreadsheetml/2009/9/main" objectType="Drop" dropLines="12" dropStyle="combo" dx="16" fmlaLink="#REF!" fmlaRange="weighting_responses" noThreeD="1" sel="4" val="0"/>
</file>

<file path=xl/ctrlProps/ctrlProp750.xml><?xml version="1.0" encoding="utf-8"?>
<formControlPr xmlns="http://schemas.microsoft.com/office/spreadsheetml/2009/9/main" objectType="Drop" dropStyle="combo" dx="16" fmlaLink="$AH$123" fmlaRange="maturity_response_frame" noThreeD="1" sel="1" val="0"/>
</file>

<file path=xl/ctrlProps/ctrlProp751.xml><?xml version="1.0" encoding="utf-8"?>
<formControlPr xmlns="http://schemas.microsoft.com/office/spreadsheetml/2009/9/main" objectType="Drop" dropStyle="combo" dx="16" fmlaLink="$AH$124" fmlaRange="maturity_response_frame" noThreeD="1" sel="1" val="0"/>
</file>

<file path=xl/ctrlProps/ctrlProp752.xml><?xml version="1.0" encoding="utf-8"?>
<formControlPr xmlns="http://schemas.microsoft.com/office/spreadsheetml/2009/9/main" objectType="Drop" dropStyle="combo" dx="16" fmlaLink="$AH$126" fmlaRange="maturity_response_frame" noThreeD="1" sel="1" val="0"/>
</file>

<file path=xl/ctrlProps/ctrlProp753.xml><?xml version="1.0" encoding="utf-8"?>
<formControlPr xmlns="http://schemas.microsoft.com/office/spreadsheetml/2009/9/main" objectType="Drop" dropStyle="combo" dx="16" fmlaLink="$AH$128" fmlaRange="maturity_response_frame" noThreeD="1" sel="1" val="0"/>
</file>

<file path=xl/ctrlProps/ctrlProp754.xml><?xml version="1.0" encoding="utf-8"?>
<formControlPr xmlns="http://schemas.microsoft.com/office/spreadsheetml/2009/9/main" objectType="Drop" dropStyle="combo" dx="16" fmlaLink="$AH$129" fmlaRange="maturity_response_frame" noThreeD="1" sel="1" val="0"/>
</file>

<file path=xl/ctrlProps/ctrlProp755.xml><?xml version="1.0" encoding="utf-8"?>
<formControlPr xmlns="http://schemas.microsoft.com/office/spreadsheetml/2009/9/main" objectType="Drop" dropStyle="combo" dx="16" fmlaLink="$AH$130" fmlaRange="maturity_response_frame" noThreeD="1" sel="1" val="0"/>
</file>

<file path=xl/ctrlProps/ctrlProp756.xml><?xml version="1.0" encoding="utf-8"?>
<formControlPr xmlns="http://schemas.microsoft.com/office/spreadsheetml/2009/9/main" objectType="Drop" dropStyle="combo" dx="16" fmlaLink="$AH$131" fmlaRange="maturity_response_frame" noThreeD="1" sel="1" val="0"/>
</file>

<file path=xl/ctrlProps/ctrlProp757.xml><?xml version="1.0" encoding="utf-8"?>
<formControlPr xmlns="http://schemas.microsoft.com/office/spreadsheetml/2009/9/main" objectType="Drop" dropStyle="combo" dx="16" fmlaLink="$AH$132" fmlaRange="maturity_response_frame" noThreeD="1" sel="1" val="0"/>
</file>

<file path=xl/ctrlProps/ctrlProp758.xml><?xml version="1.0" encoding="utf-8"?>
<formControlPr xmlns="http://schemas.microsoft.com/office/spreadsheetml/2009/9/main" objectType="Drop" dropStyle="combo" dx="16" fmlaLink="$AH$134" fmlaRange="maturity_response_frame" noThreeD="1" sel="1" val="0"/>
</file>

<file path=xl/ctrlProps/ctrlProp759.xml><?xml version="1.0" encoding="utf-8"?>
<formControlPr xmlns="http://schemas.microsoft.com/office/spreadsheetml/2009/9/main" objectType="Drop" dropStyle="combo" dx="16" fmlaLink="$AH$135" fmlaRange="maturity_response_frame" noThreeD="1" sel="1" val="0"/>
</file>

<file path=xl/ctrlProps/ctrlProp76.xml><?xml version="1.0" encoding="utf-8"?>
<formControlPr xmlns="http://schemas.microsoft.com/office/spreadsheetml/2009/9/main" objectType="Drop" dropLines="12" dropStyle="combo" dx="16" fmlaLink="#REF!" fmlaRange="weighting_responses" noThreeD="1" sel="5" val="0"/>
</file>

<file path=xl/ctrlProps/ctrlProp760.xml><?xml version="1.0" encoding="utf-8"?>
<formControlPr xmlns="http://schemas.microsoft.com/office/spreadsheetml/2009/9/main" objectType="Drop" dropStyle="combo" dx="16" fmlaLink="$AH$136" fmlaRange="maturity_response_frame" noThreeD="1" sel="1" val="0"/>
</file>

<file path=xl/ctrlProps/ctrlProp761.xml><?xml version="1.0" encoding="utf-8"?>
<formControlPr xmlns="http://schemas.microsoft.com/office/spreadsheetml/2009/9/main" objectType="Drop" dropStyle="combo" dx="16" fmlaLink="$AH$137" fmlaRange="maturity_response_frame" noThreeD="1" sel="1" val="0"/>
</file>

<file path=xl/ctrlProps/ctrlProp762.xml><?xml version="1.0" encoding="utf-8"?>
<formControlPr xmlns="http://schemas.microsoft.com/office/spreadsheetml/2009/9/main" objectType="Drop" dropStyle="combo" dx="16" fmlaLink="$AH$138" fmlaRange="maturity_response_frame" noThreeD="1" sel="1" val="0"/>
</file>

<file path=xl/ctrlProps/ctrlProp763.xml><?xml version="1.0" encoding="utf-8"?>
<formControlPr xmlns="http://schemas.microsoft.com/office/spreadsheetml/2009/9/main" objectType="Drop" dropStyle="combo" dx="16" fmlaLink="$AH$139" fmlaRange="maturity_response_frame" noThreeD="1" sel="1" val="0"/>
</file>

<file path=xl/ctrlProps/ctrlProp764.xml><?xml version="1.0" encoding="utf-8"?>
<formControlPr xmlns="http://schemas.microsoft.com/office/spreadsheetml/2009/9/main" objectType="Drop" dropStyle="combo" dx="16" fmlaLink="$AH$141" fmlaRange="maturity_response_frame" noThreeD="1" sel="1" val="0"/>
</file>

<file path=xl/ctrlProps/ctrlProp765.xml><?xml version="1.0" encoding="utf-8"?>
<formControlPr xmlns="http://schemas.microsoft.com/office/spreadsheetml/2009/9/main" objectType="Drop" dropStyle="combo" dx="16" fmlaLink="$AH$142" fmlaRange="maturity_response_frame" noThreeD="1" sel="1" val="0"/>
</file>

<file path=xl/ctrlProps/ctrlProp766.xml><?xml version="1.0" encoding="utf-8"?>
<formControlPr xmlns="http://schemas.microsoft.com/office/spreadsheetml/2009/9/main" objectType="Drop" dropStyle="combo" dx="16" fmlaLink="$AH$143" fmlaRange="maturity_response_frame" noThreeD="1" sel="1" val="0"/>
</file>

<file path=xl/ctrlProps/ctrlProp767.xml><?xml version="1.0" encoding="utf-8"?>
<formControlPr xmlns="http://schemas.microsoft.com/office/spreadsheetml/2009/9/main" objectType="Drop" dropStyle="combo" dx="16" fmlaLink="$AH$144" fmlaRange="maturity_response_frame" noThreeD="1" sel="1" val="0"/>
</file>

<file path=xl/ctrlProps/ctrlProp768.xml><?xml version="1.0" encoding="utf-8"?>
<formControlPr xmlns="http://schemas.microsoft.com/office/spreadsheetml/2009/9/main" objectType="Drop" dropStyle="combo" dx="16" fmlaLink="$AH$146" fmlaRange="maturity_response_frame" noThreeD="1" sel="1" val="0"/>
</file>

<file path=xl/ctrlProps/ctrlProp769.xml><?xml version="1.0" encoding="utf-8"?>
<formControlPr xmlns="http://schemas.microsoft.com/office/spreadsheetml/2009/9/main" objectType="Drop" dropStyle="combo" dx="16" fmlaLink="$AH$147" fmlaRange="maturity_response_frame" noThreeD="1" sel="1" val="0"/>
</file>

<file path=xl/ctrlProps/ctrlProp77.xml><?xml version="1.0" encoding="utf-8"?>
<formControlPr xmlns="http://schemas.microsoft.com/office/spreadsheetml/2009/9/main" objectType="Drop" dropLines="12" dropStyle="combo" dx="16" fmlaLink="W202" fmlaRange="weighting_responses" noThreeD="1" sel="1" val="0"/>
</file>

<file path=xl/ctrlProps/ctrlProp770.xml><?xml version="1.0" encoding="utf-8"?>
<formControlPr xmlns="http://schemas.microsoft.com/office/spreadsheetml/2009/9/main" objectType="Drop" dropStyle="combo" dx="16" fmlaLink="$AH$149" fmlaRange="maturity_response_frame" noThreeD="1" sel="1" val="0"/>
</file>

<file path=xl/ctrlProps/ctrlProp771.xml><?xml version="1.0" encoding="utf-8"?>
<formControlPr xmlns="http://schemas.microsoft.com/office/spreadsheetml/2009/9/main" objectType="Drop" dropStyle="combo" dx="16" fmlaLink="$AH$150" fmlaRange="maturity_response_frame" noThreeD="1" sel="1" val="0"/>
</file>

<file path=xl/ctrlProps/ctrlProp772.xml><?xml version="1.0" encoding="utf-8"?>
<formControlPr xmlns="http://schemas.microsoft.com/office/spreadsheetml/2009/9/main" objectType="Drop" dropStyle="combo" dx="16" fmlaLink="$AH$151" fmlaRange="maturity_response_frame" noThreeD="1" sel="1" val="0"/>
</file>

<file path=xl/ctrlProps/ctrlProp773.xml><?xml version="1.0" encoding="utf-8"?>
<formControlPr xmlns="http://schemas.microsoft.com/office/spreadsheetml/2009/9/main" objectType="Drop" dropStyle="combo" dx="16" fmlaLink="$AH$152" fmlaRange="maturity_response_frame" noThreeD="1" sel="1" val="0"/>
</file>

<file path=xl/ctrlProps/ctrlProp774.xml><?xml version="1.0" encoding="utf-8"?>
<formControlPr xmlns="http://schemas.microsoft.com/office/spreadsheetml/2009/9/main" objectType="Drop" dropStyle="combo" dx="16" fmlaLink="$AH$153" fmlaRange="maturity_response_frame" noThreeD="1" sel="1" val="0"/>
</file>

<file path=xl/ctrlProps/ctrlProp775.xml><?xml version="1.0" encoding="utf-8"?>
<formControlPr xmlns="http://schemas.microsoft.com/office/spreadsheetml/2009/9/main" objectType="Drop" dropStyle="combo" dx="16" fmlaLink="$AH$155" fmlaRange="maturity_response_frame" noThreeD="1" sel="1" val="0"/>
</file>

<file path=xl/ctrlProps/ctrlProp776.xml><?xml version="1.0" encoding="utf-8"?>
<formControlPr xmlns="http://schemas.microsoft.com/office/spreadsheetml/2009/9/main" objectType="Drop" dropStyle="combo" dx="16" fmlaLink="$AH$156" fmlaRange="maturity_response_frame" noThreeD="1" sel="1" val="0"/>
</file>

<file path=xl/ctrlProps/ctrlProp777.xml><?xml version="1.0" encoding="utf-8"?>
<formControlPr xmlns="http://schemas.microsoft.com/office/spreadsheetml/2009/9/main" objectType="Drop" dropStyle="combo" dx="16" fmlaLink="$AH$157" fmlaRange="maturity_response_frame" noThreeD="1" sel="1" val="0"/>
</file>

<file path=xl/ctrlProps/ctrlProp778.xml><?xml version="1.0" encoding="utf-8"?>
<formControlPr xmlns="http://schemas.microsoft.com/office/spreadsheetml/2009/9/main" objectType="Drop" dropStyle="combo" dx="16" fmlaLink="$AH$158" fmlaRange="maturity_response_frame" noThreeD="1" sel="1" val="0"/>
</file>

<file path=xl/ctrlProps/ctrlProp779.xml><?xml version="1.0" encoding="utf-8"?>
<formControlPr xmlns="http://schemas.microsoft.com/office/spreadsheetml/2009/9/main" objectType="Drop" dropStyle="combo" dx="16" fmlaLink="$AH$159" fmlaRange="maturity_response_frame" noThreeD="1" sel="1" val="0"/>
</file>

<file path=xl/ctrlProps/ctrlProp78.xml><?xml version="1.0" encoding="utf-8"?>
<formControlPr xmlns="http://schemas.microsoft.com/office/spreadsheetml/2009/9/main" objectType="Drop" dropLines="12" dropStyle="combo" dx="16" fmlaLink="W223" fmlaRange="weighting_responses" noThreeD="1" sel="5" val="0"/>
</file>

<file path=xl/ctrlProps/ctrlProp780.xml><?xml version="1.0" encoding="utf-8"?>
<formControlPr xmlns="http://schemas.microsoft.com/office/spreadsheetml/2009/9/main" objectType="Drop" dropStyle="combo" dx="16" fmlaLink="$AH$160" fmlaRange="maturity_response_frame" noThreeD="1" sel="1" val="0"/>
</file>

<file path=xl/ctrlProps/ctrlProp781.xml><?xml version="1.0" encoding="utf-8"?>
<formControlPr xmlns="http://schemas.microsoft.com/office/spreadsheetml/2009/9/main" objectType="Drop" dropStyle="combo" dx="16" fmlaLink="$AH$162" fmlaRange="maturity_response_frame" noThreeD="1" sel="1" val="0"/>
</file>

<file path=xl/ctrlProps/ctrlProp782.xml><?xml version="1.0" encoding="utf-8"?>
<formControlPr xmlns="http://schemas.microsoft.com/office/spreadsheetml/2009/9/main" objectType="Drop" dropStyle="combo" dx="16" fmlaLink="$AH$163" fmlaRange="maturity_response_frame" noThreeD="1" sel="1" val="0"/>
</file>

<file path=xl/ctrlProps/ctrlProp783.xml><?xml version="1.0" encoding="utf-8"?>
<formControlPr xmlns="http://schemas.microsoft.com/office/spreadsheetml/2009/9/main" objectType="Drop" dropStyle="combo" dx="16" fmlaLink="$AH$164" fmlaRange="maturity_response_frame" noThreeD="1" sel="1" val="0"/>
</file>

<file path=xl/ctrlProps/ctrlProp784.xml><?xml version="1.0" encoding="utf-8"?>
<formControlPr xmlns="http://schemas.microsoft.com/office/spreadsheetml/2009/9/main" objectType="Drop" dropStyle="combo" dx="16" fmlaLink="$AH$166" fmlaRange="maturity_response_frame" noThreeD="1" sel="1" val="0"/>
</file>

<file path=xl/ctrlProps/ctrlProp785.xml><?xml version="1.0" encoding="utf-8"?>
<formControlPr xmlns="http://schemas.microsoft.com/office/spreadsheetml/2009/9/main" objectType="Drop" dropStyle="combo" dx="16" fmlaLink="$AH$168" fmlaRange="maturity_response_frame" noThreeD="1" sel="1" val="0"/>
</file>

<file path=xl/ctrlProps/ctrlProp786.xml><?xml version="1.0" encoding="utf-8"?>
<formControlPr xmlns="http://schemas.microsoft.com/office/spreadsheetml/2009/9/main" objectType="Drop" dropStyle="combo" dx="16" fmlaLink="$AH$169" fmlaRange="maturity_response_frame" noThreeD="1" sel="1" val="0"/>
</file>

<file path=xl/ctrlProps/ctrlProp787.xml><?xml version="1.0" encoding="utf-8"?>
<formControlPr xmlns="http://schemas.microsoft.com/office/spreadsheetml/2009/9/main" objectType="Drop" dropStyle="combo" dx="16" fmlaLink="$AH$170" fmlaRange="maturity_response_frame" noThreeD="1" sel="1" val="0"/>
</file>

<file path=xl/ctrlProps/ctrlProp788.xml><?xml version="1.0" encoding="utf-8"?>
<formControlPr xmlns="http://schemas.microsoft.com/office/spreadsheetml/2009/9/main" objectType="Drop" dropStyle="combo" dx="16" fmlaLink="$AH$171" fmlaRange="maturity_response_frame" noThreeD="1" sel="1" val="0"/>
</file>

<file path=xl/ctrlProps/ctrlProp789.xml><?xml version="1.0" encoding="utf-8"?>
<formControlPr xmlns="http://schemas.microsoft.com/office/spreadsheetml/2009/9/main" objectType="Drop" dropStyle="combo" dx="16" fmlaLink="$AH$172" fmlaRange="maturity_response_frame" noThreeD="1" sel="1" val="0"/>
</file>

<file path=xl/ctrlProps/ctrlProp79.xml><?xml version="1.0" encoding="utf-8"?>
<formControlPr xmlns="http://schemas.microsoft.com/office/spreadsheetml/2009/9/main" objectType="Drop" dropLines="12" dropStyle="combo" dx="16" fmlaLink="#REF!" fmlaRange="weighting_responses" noThreeD="1" sel="5" val="0"/>
</file>

<file path=xl/ctrlProps/ctrlProp790.xml><?xml version="1.0" encoding="utf-8"?>
<formControlPr xmlns="http://schemas.microsoft.com/office/spreadsheetml/2009/9/main" objectType="Drop" dropStyle="combo" dx="16" fmlaLink="$AH$173" fmlaRange="maturity_response_frame" noThreeD="1" sel="1" val="0"/>
</file>

<file path=xl/ctrlProps/ctrlProp791.xml><?xml version="1.0" encoding="utf-8"?>
<formControlPr xmlns="http://schemas.microsoft.com/office/spreadsheetml/2009/9/main" objectType="Drop" dropStyle="combo" dx="16" fmlaLink="$AH$174" fmlaRange="maturity_response_frame" noThreeD="1" sel="1" val="0"/>
</file>

<file path=xl/ctrlProps/ctrlProp792.xml><?xml version="1.0" encoding="utf-8"?>
<formControlPr xmlns="http://schemas.microsoft.com/office/spreadsheetml/2009/9/main" objectType="Drop" dropStyle="combo" dx="16" fmlaLink="$AH$176" fmlaRange="maturity_response_frame" noThreeD="1" sel="1" val="0"/>
</file>

<file path=xl/ctrlProps/ctrlProp793.xml><?xml version="1.0" encoding="utf-8"?>
<formControlPr xmlns="http://schemas.microsoft.com/office/spreadsheetml/2009/9/main" objectType="Drop" dropStyle="combo" dx="16" fmlaLink="$AH$177" fmlaRange="maturity_response_frame" noThreeD="1" sel="1" val="0"/>
</file>

<file path=xl/ctrlProps/ctrlProp794.xml><?xml version="1.0" encoding="utf-8"?>
<formControlPr xmlns="http://schemas.microsoft.com/office/spreadsheetml/2009/9/main" objectType="Drop" dropStyle="combo" dx="16" fmlaLink="$AH$178" fmlaRange="maturity_response_frame" noThreeD="1" sel="1" val="0"/>
</file>

<file path=xl/ctrlProps/ctrlProp795.xml><?xml version="1.0" encoding="utf-8"?>
<formControlPr xmlns="http://schemas.microsoft.com/office/spreadsheetml/2009/9/main" objectType="Drop" dropStyle="combo" dx="16" fmlaLink="$AH$179" fmlaRange="maturity_response_frame" noThreeD="1" sel="1" val="0"/>
</file>

<file path=xl/ctrlProps/ctrlProp796.xml><?xml version="1.0" encoding="utf-8"?>
<formControlPr xmlns="http://schemas.microsoft.com/office/spreadsheetml/2009/9/main" objectType="Drop" dropStyle="combo" dx="16" fmlaLink="$AH$180" fmlaRange="maturity_response_frame" noThreeD="1" sel="1" val="0"/>
</file>

<file path=xl/ctrlProps/ctrlProp797.xml><?xml version="1.0" encoding="utf-8"?>
<formControlPr xmlns="http://schemas.microsoft.com/office/spreadsheetml/2009/9/main" objectType="Drop" dropStyle="combo" dx="16" fmlaLink="$AH$182" fmlaRange="maturity_response_frame" noThreeD="1" sel="1" val="0"/>
</file>

<file path=xl/ctrlProps/ctrlProp798.xml><?xml version="1.0" encoding="utf-8"?>
<formControlPr xmlns="http://schemas.microsoft.com/office/spreadsheetml/2009/9/main" objectType="Drop" dropStyle="combo" dx="16" fmlaLink="$AH$183" fmlaRange="maturity_response_frame" noThreeD="1" sel="1" val="0"/>
</file>

<file path=xl/ctrlProps/ctrlProp799.xml><?xml version="1.0" encoding="utf-8"?>
<formControlPr xmlns="http://schemas.microsoft.com/office/spreadsheetml/2009/9/main" objectType="Drop" dropStyle="combo" dx="16" fmlaLink="$AH$184" fmlaRange="maturity_response_frame" noThreeD="1" sel="1" val="0"/>
</file>

<file path=xl/ctrlProps/ctrlProp8.xml><?xml version="1.0" encoding="utf-8"?>
<formControlPr xmlns="http://schemas.microsoft.com/office/spreadsheetml/2009/9/main" objectType="Drop" dropLines="12" dropStyle="combo" dx="16" fmlaLink="req_personal_data_handled" fmlaRange="responses_personal_data_handled" noThreeD="1" sel="1" val="0"/>
</file>

<file path=xl/ctrlProps/ctrlProp80.xml><?xml version="1.0" encoding="utf-8"?>
<formControlPr xmlns="http://schemas.microsoft.com/office/spreadsheetml/2009/9/main" objectType="Drop" dropLines="12" dropStyle="combo" dx="16" fmlaLink="#REF!" fmlaRange="weighting_responses" noThreeD="1" sel="2" val="0"/>
</file>

<file path=xl/ctrlProps/ctrlProp800.xml><?xml version="1.0" encoding="utf-8"?>
<formControlPr xmlns="http://schemas.microsoft.com/office/spreadsheetml/2009/9/main" objectType="Drop" dropStyle="combo" dx="16" fmlaLink="$AH$185" fmlaRange="maturity_response_frame" noThreeD="1" sel="1" val="0"/>
</file>

<file path=xl/ctrlProps/ctrlProp801.xml><?xml version="1.0" encoding="utf-8"?>
<formControlPr xmlns="http://schemas.microsoft.com/office/spreadsheetml/2009/9/main" objectType="Drop" dropStyle="combo" dx="16" fmlaLink="$AH$186" fmlaRange="maturity_response_frame" noThreeD="1" sel="1" val="0"/>
</file>

<file path=xl/ctrlProps/ctrlProp802.xml><?xml version="1.0" encoding="utf-8"?>
<formControlPr xmlns="http://schemas.microsoft.com/office/spreadsheetml/2009/9/main" objectType="Drop" dropStyle="combo" dx="16" fmlaLink="$AH$187" fmlaRange="maturity_response_frame" noThreeD="1" sel="1" val="0"/>
</file>

<file path=xl/ctrlProps/ctrlProp803.xml><?xml version="1.0" encoding="utf-8"?>
<formControlPr xmlns="http://schemas.microsoft.com/office/spreadsheetml/2009/9/main" objectType="Drop" dropStyle="combo" dx="16" fmlaLink="$AH$188" fmlaRange="maturity_response_frame" noThreeD="1" sel="1" val="0"/>
</file>

<file path=xl/ctrlProps/ctrlProp804.xml><?xml version="1.0" encoding="utf-8"?>
<formControlPr xmlns="http://schemas.microsoft.com/office/spreadsheetml/2009/9/main" objectType="Drop" dropStyle="combo" dx="16" fmlaLink="$AH$189" fmlaRange="maturity_response_frame" noThreeD="1" sel="1" val="0"/>
</file>

<file path=xl/ctrlProps/ctrlProp805.xml><?xml version="1.0" encoding="utf-8"?>
<formControlPr xmlns="http://schemas.microsoft.com/office/spreadsheetml/2009/9/main" objectType="Drop" dropStyle="combo" dx="16" fmlaLink="$AH$191" fmlaRange="maturity_response_frame" noThreeD="1" sel="1" val="0"/>
</file>

<file path=xl/ctrlProps/ctrlProp806.xml><?xml version="1.0" encoding="utf-8"?>
<formControlPr xmlns="http://schemas.microsoft.com/office/spreadsheetml/2009/9/main" objectType="Drop" dropStyle="combo" dx="16" fmlaLink="$AH$192" fmlaRange="maturity_response_frame" noThreeD="1" sel="1" val="0"/>
</file>

<file path=xl/ctrlProps/ctrlProp807.xml><?xml version="1.0" encoding="utf-8"?>
<formControlPr xmlns="http://schemas.microsoft.com/office/spreadsheetml/2009/9/main" objectType="Drop" dropStyle="combo" dx="16" fmlaLink="$AH$193" fmlaRange="maturity_response_frame" noThreeD="1" sel="1" val="0"/>
</file>

<file path=xl/ctrlProps/ctrlProp808.xml><?xml version="1.0" encoding="utf-8"?>
<formControlPr xmlns="http://schemas.microsoft.com/office/spreadsheetml/2009/9/main" objectType="Drop" dropStyle="combo" dx="16" fmlaLink="$AH$194" fmlaRange="maturity_response_frame" noThreeD="1" sel="1" val="0"/>
</file>

<file path=xl/ctrlProps/ctrlProp809.xml><?xml version="1.0" encoding="utf-8"?>
<formControlPr xmlns="http://schemas.microsoft.com/office/spreadsheetml/2009/9/main" objectType="Drop" dropStyle="combo" dx="16" fmlaLink="$AH$195" fmlaRange="maturity_response_frame" noThreeD="1" sel="1" val="0"/>
</file>

<file path=xl/ctrlProps/ctrlProp81.xml><?xml version="1.0" encoding="utf-8"?>
<formControlPr xmlns="http://schemas.microsoft.com/office/spreadsheetml/2009/9/main" objectType="Drop" dropLines="12" dropStyle="combo" dx="16" fmlaLink="#REF!" fmlaRange="weighting_responses" noThreeD="1" sel="3" val="0"/>
</file>

<file path=xl/ctrlProps/ctrlProp810.xml><?xml version="1.0" encoding="utf-8"?>
<formControlPr xmlns="http://schemas.microsoft.com/office/spreadsheetml/2009/9/main" objectType="Drop" dropStyle="combo" dx="16" fmlaLink="$AH$196" fmlaRange="maturity_response_frame" noThreeD="1" sel="1" val="0"/>
</file>

<file path=xl/ctrlProps/ctrlProp811.xml><?xml version="1.0" encoding="utf-8"?>
<formControlPr xmlns="http://schemas.microsoft.com/office/spreadsheetml/2009/9/main" objectType="Drop" dropStyle="combo" dx="16" fmlaLink="$AH$197" fmlaRange="maturity_response_frame" noThreeD="1" sel="1" val="0"/>
</file>

<file path=xl/ctrlProps/ctrlProp812.xml><?xml version="1.0" encoding="utf-8"?>
<formControlPr xmlns="http://schemas.microsoft.com/office/spreadsheetml/2009/9/main" objectType="Drop" dropStyle="combo" dx="16" fmlaLink="$AH$198" fmlaRange="maturity_response_frame" noThreeD="1" sel="1" val="0"/>
</file>

<file path=xl/ctrlProps/ctrlProp813.xml><?xml version="1.0" encoding="utf-8"?>
<formControlPr xmlns="http://schemas.microsoft.com/office/spreadsheetml/2009/9/main" objectType="Drop" dropStyle="combo" dx="16" fmlaLink="$AH$199" fmlaRange="maturity_response_frame" noThreeD="1" sel="1" val="0"/>
</file>

<file path=xl/ctrlProps/ctrlProp814.xml><?xml version="1.0" encoding="utf-8"?>
<formControlPr xmlns="http://schemas.microsoft.com/office/spreadsheetml/2009/9/main" objectType="Drop" dropStyle="combo" dx="16" fmlaLink="$AH$201" fmlaRange="maturity_response_frame" noThreeD="1" sel="1" val="0"/>
</file>

<file path=xl/ctrlProps/ctrlProp815.xml><?xml version="1.0" encoding="utf-8"?>
<formControlPr xmlns="http://schemas.microsoft.com/office/spreadsheetml/2009/9/main" objectType="Drop" dropStyle="combo" dx="16" fmlaLink="$AH$203" fmlaRange="maturity_response_frame" noThreeD="1" sel="1" val="0"/>
</file>

<file path=xl/ctrlProps/ctrlProp816.xml><?xml version="1.0" encoding="utf-8"?>
<formControlPr xmlns="http://schemas.microsoft.com/office/spreadsheetml/2009/9/main" objectType="Drop" dropStyle="combo" dx="16" fmlaLink="$AH$204" fmlaRange="maturity_response_frame" noThreeD="1" sel="1" val="0"/>
</file>

<file path=xl/ctrlProps/ctrlProp817.xml><?xml version="1.0" encoding="utf-8"?>
<formControlPr xmlns="http://schemas.microsoft.com/office/spreadsheetml/2009/9/main" objectType="Drop" dropStyle="combo" dx="16" fmlaLink="$AH$205" fmlaRange="maturity_response_frame" noThreeD="1" sel="1" val="0"/>
</file>

<file path=xl/ctrlProps/ctrlProp818.xml><?xml version="1.0" encoding="utf-8"?>
<formControlPr xmlns="http://schemas.microsoft.com/office/spreadsheetml/2009/9/main" objectType="Drop" dropStyle="combo" dx="16" fmlaLink="$AH$207" fmlaRange="maturity_response_frame" noThreeD="1" sel="1" val="0"/>
</file>

<file path=xl/ctrlProps/ctrlProp819.xml><?xml version="1.0" encoding="utf-8"?>
<formControlPr xmlns="http://schemas.microsoft.com/office/spreadsheetml/2009/9/main" objectType="Drop" dropStyle="combo" dx="16" fmlaLink="$AH$208" fmlaRange="maturity_response_frame" noThreeD="1" sel="1" val="0"/>
</file>

<file path=xl/ctrlProps/ctrlProp82.xml><?xml version="1.0" encoding="utf-8"?>
<formControlPr xmlns="http://schemas.microsoft.com/office/spreadsheetml/2009/9/main" objectType="Drop" dropLines="12" dropStyle="combo" dx="16" fmlaLink="#REF!" fmlaRange="weighting_responses" noThreeD="1" sel="4" val="0"/>
</file>

<file path=xl/ctrlProps/ctrlProp820.xml><?xml version="1.0" encoding="utf-8"?>
<formControlPr xmlns="http://schemas.microsoft.com/office/spreadsheetml/2009/9/main" objectType="Drop" dropStyle="combo" dx="16" fmlaLink="$AH$209" fmlaRange="maturity_response_frame" noThreeD="1" sel="1" val="0"/>
</file>

<file path=xl/ctrlProps/ctrlProp821.xml><?xml version="1.0" encoding="utf-8"?>
<formControlPr xmlns="http://schemas.microsoft.com/office/spreadsheetml/2009/9/main" objectType="Drop" dropStyle="combo" dx="16" fmlaLink="$AH$211" fmlaRange="maturity_response_frame" noThreeD="1" sel="1" val="0"/>
</file>

<file path=xl/ctrlProps/ctrlProp822.xml><?xml version="1.0" encoding="utf-8"?>
<formControlPr xmlns="http://schemas.microsoft.com/office/spreadsheetml/2009/9/main" objectType="Drop" dropStyle="combo" dx="16" fmlaLink="$AH$212" fmlaRange="maturity_response_frame" noThreeD="1" sel="1" val="0"/>
</file>

<file path=xl/ctrlProps/ctrlProp823.xml><?xml version="1.0" encoding="utf-8"?>
<formControlPr xmlns="http://schemas.microsoft.com/office/spreadsheetml/2009/9/main" objectType="Drop" dropStyle="combo" dx="16" fmlaLink="$AH$213" fmlaRange="maturity_response_frame" noThreeD="1" sel="1" val="0"/>
</file>

<file path=xl/ctrlProps/ctrlProp824.xml><?xml version="1.0" encoding="utf-8"?>
<formControlPr xmlns="http://schemas.microsoft.com/office/spreadsheetml/2009/9/main" objectType="Drop" dropStyle="combo" dx="16" fmlaLink="$AH$214" fmlaRange="maturity_response_frame" noThreeD="1" sel="1" val="0"/>
</file>

<file path=xl/ctrlProps/ctrlProp825.xml><?xml version="1.0" encoding="utf-8"?>
<formControlPr xmlns="http://schemas.microsoft.com/office/spreadsheetml/2009/9/main" objectType="Drop" dropStyle="combo" dx="16" fmlaLink="$AH$216" fmlaRange="maturity_response_frame" noThreeD="1" sel="1" val="0"/>
</file>

<file path=xl/ctrlProps/ctrlProp826.xml><?xml version="1.0" encoding="utf-8"?>
<formControlPr xmlns="http://schemas.microsoft.com/office/spreadsheetml/2009/9/main" objectType="Drop" dropStyle="combo" dx="16" fmlaLink="$AH$217" fmlaRange="maturity_response_frame" noThreeD="1" sel="1" val="0"/>
</file>

<file path=xl/ctrlProps/ctrlProp827.xml><?xml version="1.0" encoding="utf-8"?>
<formControlPr xmlns="http://schemas.microsoft.com/office/spreadsheetml/2009/9/main" objectType="Drop" dropStyle="combo" dx="16" fmlaLink="$AH$218" fmlaRange="maturity_response_frame" noThreeD="1" sel="1" val="0"/>
</file>

<file path=xl/ctrlProps/ctrlProp828.xml><?xml version="1.0" encoding="utf-8"?>
<formControlPr xmlns="http://schemas.microsoft.com/office/spreadsheetml/2009/9/main" objectType="Drop" dropStyle="combo" dx="16" fmlaLink="$AH$219" fmlaRange="maturity_response_frame" noThreeD="1" sel="1" val="0"/>
</file>

<file path=xl/ctrlProps/ctrlProp829.xml><?xml version="1.0" encoding="utf-8"?>
<formControlPr xmlns="http://schemas.microsoft.com/office/spreadsheetml/2009/9/main" objectType="Drop" dropStyle="combo" dx="16" fmlaLink="$AH$220" fmlaRange="maturity_response_frame" noThreeD="1" sel="1" val="0"/>
</file>

<file path=xl/ctrlProps/ctrlProp83.xml><?xml version="1.0" encoding="utf-8"?>
<formControlPr xmlns="http://schemas.microsoft.com/office/spreadsheetml/2009/9/main" objectType="Drop" dropLines="12" dropStyle="combo" dx="16" fmlaLink="#REF!" fmlaRange="weighting_responses" noThreeD="1" sel="5" val="0"/>
</file>

<file path=xl/ctrlProps/ctrlProp830.xml><?xml version="1.0" encoding="utf-8"?>
<formControlPr xmlns="http://schemas.microsoft.com/office/spreadsheetml/2009/9/main" objectType="Drop" dropStyle="combo" dx="16" fmlaLink="$AH$221" fmlaRange="maturity_response_frame" noThreeD="1" sel="1" val="0"/>
</file>

<file path=xl/ctrlProps/ctrlProp831.xml><?xml version="1.0" encoding="utf-8"?>
<formControlPr xmlns="http://schemas.microsoft.com/office/spreadsheetml/2009/9/main" objectType="Drop" dropStyle="combo" dx="16" fmlaLink="$AH$222" fmlaRange="maturity_response_frame" noThreeD="1" sel="1" val="0"/>
</file>

<file path=xl/ctrlProps/ctrlProp832.xml><?xml version="1.0" encoding="utf-8"?>
<formControlPr xmlns="http://schemas.microsoft.com/office/spreadsheetml/2009/9/main" objectType="Drop" dropStyle="combo" dx="16" fmlaLink="$AH$224" fmlaRange="maturity_response_frame" noThreeD="1" sel="1" val="0"/>
</file>

<file path=xl/ctrlProps/ctrlProp833.xml><?xml version="1.0" encoding="utf-8"?>
<formControlPr xmlns="http://schemas.microsoft.com/office/spreadsheetml/2009/9/main" objectType="Drop" dropStyle="combo" dx="16" fmlaLink="$AH$225" fmlaRange="maturity_response_frame" noThreeD="1" sel="1" val="0"/>
</file>

<file path=xl/ctrlProps/ctrlProp834.xml><?xml version="1.0" encoding="utf-8"?>
<formControlPr xmlns="http://schemas.microsoft.com/office/spreadsheetml/2009/9/main" objectType="Drop" dropStyle="combo" dx="16" fmlaLink="$AH$227" fmlaRange="maturity_response_frame" noThreeD="1" sel="1" val="0"/>
</file>

<file path=xl/ctrlProps/ctrlProp835.xml><?xml version="1.0" encoding="utf-8"?>
<formControlPr xmlns="http://schemas.microsoft.com/office/spreadsheetml/2009/9/main" objectType="Drop" dropStyle="combo" dx="16" fmlaLink="$AH$228" fmlaRange="maturity_response_frame" noThreeD="1" sel="1" val="0"/>
</file>

<file path=xl/ctrlProps/ctrlProp836.xml><?xml version="1.0" encoding="utf-8"?>
<formControlPr xmlns="http://schemas.microsoft.com/office/spreadsheetml/2009/9/main" objectType="Drop" dropStyle="combo" dx="16" fmlaLink="$AH$229" fmlaRange="maturity_response_frame" noThreeD="1" sel="1" val="0"/>
</file>

<file path=xl/ctrlProps/ctrlProp837.xml><?xml version="1.0" encoding="utf-8"?>
<formControlPr xmlns="http://schemas.microsoft.com/office/spreadsheetml/2009/9/main" objectType="Drop" dropStyle="combo" dx="16" fmlaLink="$AH$230" fmlaRange="maturity_response_frame" noThreeD="1" sel="1" val="0"/>
</file>

<file path=xl/ctrlProps/ctrlProp838.xml><?xml version="1.0" encoding="utf-8"?>
<formControlPr xmlns="http://schemas.microsoft.com/office/spreadsheetml/2009/9/main" objectType="Drop" dropStyle="combo" dx="16" fmlaLink="$AH$231" fmlaRange="maturity_response_frame" noThreeD="1" sel="1" val="0"/>
</file>

<file path=xl/ctrlProps/ctrlProp839.xml><?xml version="1.0" encoding="utf-8"?>
<formControlPr xmlns="http://schemas.microsoft.com/office/spreadsheetml/2009/9/main" objectType="Drop" dropStyle="combo" dx="16" fmlaLink="$AH$232" fmlaRange="maturity_response_frame" noThreeD="1" sel="1" val="0"/>
</file>

<file path=xl/ctrlProps/ctrlProp84.xml><?xml version="1.0" encoding="utf-8"?>
<formControlPr xmlns="http://schemas.microsoft.com/office/spreadsheetml/2009/9/main" objectType="Drop" dropLines="12" dropStyle="combo" dx="16" fmlaLink="#REF!" fmlaRange="weighting_responses" noThreeD="1" sel="3" val="0"/>
</file>

<file path=xl/ctrlProps/ctrlProp840.xml><?xml version="1.0" encoding="utf-8"?>
<formControlPr xmlns="http://schemas.microsoft.com/office/spreadsheetml/2009/9/main" objectType="Drop" dropStyle="combo" dx="16" fmlaLink="$AH$234" fmlaRange="maturity_response_frame" noThreeD="1" sel="1" val="0"/>
</file>

<file path=xl/ctrlProps/ctrlProp841.xml><?xml version="1.0" encoding="utf-8"?>
<formControlPr xmlns="http://schemas.microsoft.com/office/spreadsheetml/2009/9/main" objectType="Drop" dropStyle="combo" dx="16" fmlaLink="$AH$235" fmlaRange="maturity_response_frame" noThreeD="1" sel="1" val="0"/>
</file>

<file path=xl/ctrlProps/ctrlProp842.xml><?xml version="1.0" encoding="utf-8"?>
<formControlPr xmlns="http://schemas.microsoft.com/office/spreadsheetml/2009/9/main" objectType="Drop" dropStyle="combo" dx="16" fmlaLink="$AH$236" fmlaRange="maturity_response_frame" noThreeD="1" sel="1" val="0"/>
</file>

<file path=xl/ctrlProps/ctrlProp843.xml><?xml version="1.0" encoding="utf-8"?>
<formControlPr xmlns="http://schemas.microsoft.com/office/spreadsheetml/2009/9/main" objectType="Drop" dropStyle="combo" dx="16" fmlaLink="$AH$237" fmlaRange="maturity_response_frame" noThreeD="1" sel="1" val="0"/>
</file>

<file path=xl/ctrlProps/ctrlProp844.xml><?xml version="1.0" encoding="utf-8"?>
<formControlPr xmlns="http://schemas.microsoft.com/office/spreadsheetml/2009/9/main" objectType="Drop" dropStyle="combo" dx="16" fmlaLink="$AH$238" fmlaRange="maturity_response_frame" noThreeD="1" sel="1" val="0"/>
</file>

<file path=xl/ctrlProps/ctrlProp845.xml><?xml version="1.0" encoding="utf-8"?>
<formControlPr xmlns="http://schemas.microsoft.com/office/spreadsheetml/2009/9/main" objectType="Drop" dropStyle="combo" dx="16" fmlaLink="$AH$239" fmlaRange="maturity_response_frame" noThreeD="1" sel="1" val="0"/>
</file>

<file path=xl/ctrlProps/ctrlProp846.xml><?xml version="1.0" encoding="utf-8"?>
<formControlPr xmlns="http://schemas.microsoft.com/office/spreadsheetml/2009/9/main" objectType="Drop" dropStyle="combo" dx="16" fmlaLink="$AH$241" fmlaRange="maturity_response_frame" noThreeD="1" sel="1" val="0"/>
</file>

<file path=xl/ctrlProps/ctrlProp847.xml><?xml version="1.0" encoding="utf-8"?>
<formControlPr xmlns="http://schemas.microsoft.com/office/spreadsheetml/2009/9/main" objectType="Drop" dropStyle="combo" dx="16" fmlaLink="$AH$242" fmlaRange="maturity_response_frame" noThreeD="1" sel="1" val="0"/>
</file>

<file path=xl/ctrlProps/ctrlProp848.xml><?xml version="1.0" encoding="utf-8"?>
<formControlPr xmlns="http://schemas.microsoft.com/office/spreadsheetml/2009/9/main" objectType="Drop" dropStyle="combo" dx="16" fmlaLink="$AH$243" fmlaRange="maturity_response_frame" noThreeD="1" sel="1" val="0"/>
</file>

<file path=xl/ctrlProps/ctrlProp849.xml><?xml version="1.0" encoding="utf-8"?>
<formControlPr xmlns="http://schemas.microsoft.com/office/spreadsheetml/2009/9/main" objectType="Drop" dropStyle="combo" dx="16" fmlaLink="$AH$244" fmlaRange="maturity_response_frame" noThreeD="1" sel="1" val="0"/>
</file>

<file path=xl/ctrlProps/ctrlProp85.xml><?xml version="1.0" encoding="utf-8"?>
<formControlPr xmlns="http://schemas.microsoft.com/office/spreadsheetml/2009/9/main" objectType="Drop" dropLines="12" dropStyle="combo" dx="16" fmlaLink="#REF!" fmlaRange="weighting_responses" noThreeD="1" sel="4" val="0"/>
</file>

<file path=xl/ctrlProps/ctrlProp850.xml><?xml version="1.0" encoding="utf-8"?>
<formControlPr xmlns="http://schemas.microsoft.com/office/spreadsheetml/2009/9/main" objectType="Drop" dropStyle="combo" dx="16" fmlaLink="$AH$245" fmlaRange="maturity_response_frame" noThreeD="1" sel="1" val="0"/>
</file>

<file path=xl/ctrlProps/ctrlProp851.xml><?xml version="1.0" encoding="utf-8"?>
<formControlPr xmlns="http://schemas.microsoft.com/office/spreadsheetml/2009/9/main" objectType="Drop" dropStyle="combo" dx="16" fmlaLink="$AH$246" fmlaRange="maturity_response_frame" noThreeD="1" sel="1" val="0"/>
</file>

<file path=xl/ctrlProps/ctrlProp852.xml><?xml version="1.0" encoding="utf-8"?>
<formControlPr xmlns="http://schemas.microsoft.com/office/spreadsheetml/2009/9/main" objectType="Drop" dropStyle="combo" dx="16" fmlaLink="$AH$247" fmlaRange="maturity_response_frame" noThreeD="1" sel="1" val="0"/>
</file>

<file path=xl/ctrlProps/ctrlProp853.xml><?xml version="1.0" encoding="utf-8"?>
<formControlPr xmlns="http://schemas.microsoft.com/office/spreadsheetml/2009/9/main" objectType="Drop" dropStyle="combo" dx="16" fmlaLink="$AH$248" fmlaRange="maturity_response_frame" noThreeD="1" sel="1" val="0"/>
</file>

<file path=xl/ctrlProps/ctrlProp854.xml><?xml version="1.0" encoding="utf-8"?>
<formControlPr xmlns="http://schemas.microsoft.com/office/spreadsheetml/2009/9/main" objectType="Drop" dropStyle="combo" dx="16" fmlaLink="$AH$249" fmlaRange="maturity_response_frame" noThreeD="1" sel="1" val="0"/>
</file>

<file path=xl/ctrlProps/ctrlProp855.xml><?xml version="1.0" encoding="utf-8"?>
<formControlPr xmlns="http://schemas.microsoft.com/office/spreadsheetml/2009/9/main" objectType="Drop" dropStyle="combo" dx="16" fmlaLink="$AH$251" fmlaRange="maturity_response_frame" noThreeD="1" sel="1" val="0"/>
</file>

<file path=xl/ctrlProps/ctrlProp856.xml><?xml version="1.0" encoding="utf-8"?>
<formControlPr xmlns="http://schemas.microsoft.com/office/spreadsheetml/2009/9/main" objectType="Drop" dropStyle="combo" dx="16" fmlaLink="$AH$252" fmlaRange="maturity_response_frame" noThreeD="1" sel="1" val="0"/>
</file>

<file path=xl/ctrlProps/ctrlProp857.xml><?xml version="1.0" encoding="utf-8"?>
<formControlPr xmlns="http://schemas.microsoft.com/office/spreadsheetml/2009/9/main" objectType="Drop" dropStyle="combo" dx="16" fmlaLink="$AH$253" fmlaRange="maturity_response_frame" noThreeD="1" sel="1" val="0"/>
</file>

<file path=xl/ctrlProps/ctrlProp858.xml><?xml version="1.0" encoding="utf-8"?>
<formControlPr xmlns="http://schemas.microsoft.com/office/spreadsheetml/2009/9/main" objectType="Drop" dropStyle="combo" dx="16" fmlaLink="$AH$254" fmlaRange="maturity_response_frame" noThreeD="1" sel="1" val="0"/>
</file>

<file path=xl/ctrlProps/ctrlProp859.xml><?xml version="1.0" encoding="utf-8"?>
<formControlPr xmlns="http://schemas.microsoft.com/office/spreadsheetml/2009/9/main" objectType="Drop" dropStyle="combo" dx="16" fmlaLink="$AH$255" fmlaRange="maturity_response_frame" noThreeD="1" sel="1" val="0"/>
</file>

<file path=xl/ctrlProps/ctrlProp86.xml><?xml version="1.0" encoding="utf-8"?>
<formControlPr xmlns="http://schemas.microsoft.com/office/spreadsheetml/2009/9/main" objectType="Drop" dropLines="12" dropStyle="combo" dx="16" fmlaLink="#REF!" fmlaRange="weighting_responses" noThreeD="1" sel="3" val="0"/>
</file>

<file path=xl/ctrlProps/ctrlProp860.xml><?xml version="1.0" encoding="utf-8"?>
<formControlPr xmlns="http://schemas.microsoft.com/office/spreadsheetml/2009/9/main" objectType="Drop" dropStyle="combo" dx="16" fmlaLink="$AH$256" fmlaRange="maturity_response_frame" noThreeD="1" sel="1" val="0"/>
</file>

<file path=xl/ctrlProps/ctrlProp861.xml><?xml version="1.0" encoding="utf-8"?>
<formControlPr xmlns="http://schemas.microsoft.com/office/spreadsheetml/2009/9/main" objectType="Drop" dropStyle="combo" dx="16" fmlaLink="$AH$257" fmlaRange="maturity_response_frame" noThreeD="1" sel="1" val="0"/>
</file>

<file path=xl/ctrlProps/ctrlProp862.xml><?xml version="1.0" encoding="utf-8"?>
<formControlPr xmlns="http://schemas.microsoft.com/office/spreadsheetml/2009/9/main" objectType="Drop" dropStyle="combo" dx="16" fmlaLink="$AH$259" fmlaRange="maturity_response_frame" noThreeD="1" sel="1" val="0"/>
</file>

<file path=xl/ctrlProps/ctrlProp863.xml><?xml version="1.0" encoding="utf-8"?>
<formControlPr xmlns="http://schemas.microsoft.com/office/spreadsheetml/2009/9/main" objectType="Drop" dropStyle="combo" dx="16" fmlaLink="$AH$260" fmlaRange="maturity_response_frame" noThreeD="1" sel="1" val="0"/>
</file>

<file path=xl/ctrlProps/ctrlProp864.xml><?xml version="1.0" encoding="utf-8"?>
<formControlPr xmlns="http://schemas.microsoft.com/office/spreadsheetml/2009/9/main" objectType="Drop" dropStyle="combo" dx="16" fmlaLink="$AH$261" fmlaRange="maturity_response_frame" noThreeD="1" sel="1" val="0"/>
</file>

<file path=xl/ctrlProps/ctrlProp865.xml><?xml version="1.0" encoding="utf-8"?>
<formControlPr xmlns="http://schemas.microsoft.com/office/spreadsheetml/2009/9/main" objectType="Drop" dropStyle="combo" dx="16" fmlaLink="$AH$262" fmlaRange="maturity_response_frame" noThreeD="1" sel="1" val="0"/>
</file>

<file path=xl/ctrlProps/ctrlProp866.xml><?xml version="1.0" encoding="utf-8"?>
<formControlPr xmlns="http://schemas.microsoft.com/office/spreadsheetml/2009/9/main" objectType="Drop" dropStyle="combo" dx="16" fmlaLink="$AH$263" fmlaRange="maturity_response_frame" noThreeD="1" sel="1" val="0"/>
</file>

<file path=xl/ctrlProps/ctrlProp867.xml><?xml version="1.0" encoding="utf-8"?>
<formControlPr xmlns="http://schemas.microsoft.com/office/spreadsheetml/2009/9/main" objectType="Drop" dropStyle="combo" dx="16" fmlaLink="$AH$264" fmlaRange="maturity_response_frame" noThreeD="1" sel="1" val="0"/>
</file>

<file path=xl/ctrlProps/ctrlProp868.xml><?xml version="1.0" encoding="utf-8"?>
<formControlPr xmlns="http://schemas.microsoft.com/office/spreadsheetml/2009/9/main" objectType="Drop" dropStyle="combo" dx="16" fmlaLink="$AH$9" fmlaRange="maturity_response_frame" noThreeD="1" sel="1" val="0"/>
</file>

<file path=xl/ctrlProps/ctrlProp869.xml><?xml version="1.0" encoding="utf-8"?>
<formControlPr xmlns="http://schemas.microsoft.com/office/spreadsheetml/2009/9/main" objectType="Drop" dropStyle="combo" dx="16" fmlaLink="$AH$11" fmlaRange="maturity_response_frame" noThreeD="1" sel="1" val="0"/>
</file>

<file path=xl/ctrlProps/ctrlProp87.xml><?xml version="1.0" encoding="utf-8"?>
<formControlPr xmlns="http://schemas.microsoft.com/office/spreadsheetml/2009/9/main" objectType="Drop" dropLines="12" dropStyle="combo" dx="16" fmlaLink="W225" fmlaRange="weighting_responses" noThreeD="1" sel="1" val="0"/>
</file>

<file path=xl/ctrlProps/ctrlProp870.xml><?xml version="1.0" encoding="utf-8"?>
<formControlPr xmlns="http://schemas.microsoft.com/office/spreadsheetml/2009/9/main" objectType="Drop" dropStyle="combo" dx="16" fmlaLink="$AH$12" fmlaRange="maturity_response_frame" noThreeD="1" sel="1" val="0"/>
</file>

<file path=xl/ctrlProps/ctrlProp871.xml><?xml version="1.0" encoding="utf-8"?>
<formControlPr xmlns="http://schemas.microsoft.com/office/spreadsheetml/2009/9/main" objectType="Drop" dropStyle="combo" dx="16" fmlaLink="$AH$13" fmlaRange="maturity_response_frame" noThreeD="1" sel="1" val="0"/>
</file>

<file path=xl/ctrlProps/ctrlProp872.xml><?xml version="1.0" encoding="utf-8"?>
<formControlPr xmlns="http://schemas.microsoft.com/office/spreadsheetml/2009/9/main" objectType="Drop" dropStyle="combo" dx="16" fmlaLink="$AH$15" fmlaRange="maturity_response_frame" noThreeD="1" sel="1" val="0"/>
</file>

<file path=xl/ctrlProps/ctrlProp873.xml><?xml version="1.0" encoding="utf-8"?>
<formControlPr xmlns="http://schemas.microsoft.com/office/spreadsheetml/2009/9/main" objectType="Drop" dropStyle="combo" dx="16" fmlaLink="$AH$16" fmlaRange="maturity_response_frame" noThreeD="1" sel="1" val="0"/>
</file>

<file path=xl/ctrlProps/ctrlProp874.xml><?xml version="1.0" encoding="utf-8"?>
<formControlPr xmlns="http://schemas.microsoft.com/office/spreadsheetml/2009/9/main" objectType="Drop" dropStyle="combo" dx="16" fmlaLink="$AH$17" fmlaRange="maturity_response_frame" noThreeD="1" sel="1" val="0"/>
</file>

<file path=xl/ctrlProps/ctrlProp875.xml><?xml version="1.0" encoding="utf-8"?>
<formControlPr xmlns="http://schemas.microsoft.com/office/spreadsheetml/2009/9/main" objectType="Drop" dropStyle="combo" dx="16" fmlaLink="$AH$18" fmlaRange="maturity_response_frame" noThreeD="1" sel="1" val="0"/>
</file>

<file path=xl/ctrlProps/ctrlProp876.xml><?xml version="1.0" encoding="utf-8"?>
<formControlPr xmlns="http://schemas.microsoft.com/office/spreadsheetml/2009/9/main" objectType="Drop" dropStyle="combo" dx="16" fmlaLink="$AH$19" fmlaRange="maturity_response_frame" noThreeD="1" sel="1" val="0"/>
</file>

<file path=xl/ctrlProps/ctrlProp877.xml><?xml version="1.0" encoding="utf-8"?>
<formControlPr xmlns="http://schemas.microsoft.com/office/spreadsheetml/2009/9/main" objectType="Drop" dropStyle="combo" dx="16" fmlaLink="$AH$20" fmlaRange="maturity_response_frame" noThreeD="1" sel="1" val="0"/>
</file>

<file path=xl/ctrlProps/ctrlProp878.xml><?xml version="1.0" encoding="utf-8"?>
<formControlPr xmlns="http://schemas.microsoft.com/office/spreadsheetml/2009/9/main" objectType="Drop" dropStyle="combo" dx="16" fmlaLink="$AH$22" fmlaRange="maturity_response_frame" noThreeD="1" sel="1" val="0"/>
</file>

<file path=xl/ctrlProps/ctrlProp879.xml><?xml version="1.0" encoding="utf-8"?>
<formControlPr xmlns="http://schemas.microsoft.com/office/spreadsheetml/2009/9/main" objectType="Drop" dropStyle="combo" dx="16" fmlaLink="$AH$23" fmlaRange="maturity_response_frame" noThreeD="1" sel="1" val="0"/>
</file>

<file path=xl/ctrlProps/ctrlProp88.xml><?xml version="1.0" encoding="utf-8"?>
<formControlPr xmlns="http://schemas.microsoft.com/office/spreadsheetml/2009/9/main" objectType="Drop" dropLines="12" dropStyle="combo" dx="16" fmlaLink="W226" fmlaRange="weighting_responses" noThreeD="1" sel="3" val="0"/>
</file>

<file path=xl/ctrlProps/ctrlProp880.xml><?xml version="1.0" encoding="utf-8"?>
<formControlPr xmlns="http://schemas.microsoft.com/office/spreadsheetml/2009/9/main" objectType="Drop" dropStyle="combo" dx="16" fmlaLink="$AH$24" fmlaRange="maturity_response_frame" noThreeD="1" sel="1" val="0"/>
</file>

<file path=xl/ctrlProps/ctrlProp881.xml><?xml version="1.0" encoding="utf-8"?>
<formControlPr xmlns="http://schemas.microsoft.com/office/spreadsheetml/2009/9/main" objectType="Drop" dropStyle="combo" dx="16" fmlaLink="$AH$26" fmlaRange="maturity_response_frame" noThreeD="1" sel="1" val="0"/>
</file>

<file path=xl/ctrlProps/ctrlProp882.xml><?xml version="1.0" encoding="utf-8"?>
<formControlPr xmlns="http://schemas.microsoft.com/office/spreadsheetml/2009/9/main" objectType="Drop" dropStyle="combo" dx="16" fmlaLink="$AH$27" fmlaRange="maturity_response_frame" noThreeD="1" sel="1" val="0"/>
</file>

<file path=xl/ctrlProps/ctrlProp883.xml><?xml version="1.0" encoding="utf-8"?>
<formControlPr xmlns="http://schemas.microsoft.com/office/spreadsheetml/2009/9/main" objectType="Drop" dropStyle="combo" dx="16" fmlaLink="$AH$28" fmlaRange="maturity_response_frame" noThreeD="1" sel="1" val="0"/>
</file>

<file path=xl/ctrlProps/ctrlProp884.xml><?xml version="1.0" encoding="utf-8"?>
<formControlPr xmlns="http://schemas.microsoft.com/office/spreadsheetml/2009/9/main" objectType="Drop" dropStyle="combo" dx="16" fmlaLink="$AH$30" fmlaRange="maturity_response_frame" noThreeD="1" sel="1" val="0"/>
</file>

<file path=xl/ctrlProps/ctrlProp885.xml><?xml version="1.0" encoding="utf-8"?>
<formControlPr xmlns="http://schemas.microsoft.com/office/spreadsheetml/2009/9/main" objectType="Drop" dropStyle="combo" dx="16" fmlaLink="$AH$31" fmlaRange="maturity_response_frame" noThreeD="1" sel="1" val="0"/>
</file>

<file path=xl/ctrlProps/ctrlProp886.xml><?xml version="1.0" encoding="utf-8"?>
<formControlPr xmlns="http://schemas.microsoft.com/office/spreadsheetml/2009/9/main" objectType="Drop" dropStyle="combo" dx="16" fmlaLink="$AH$33" fmlaRange="maturity_response_frame" noThreeD="1" sel="1" val="0"/>
</file>

<file path=xl/ctrlProps/ctrlProp887.xml><?xml version="1.0" encoding="utf-8"?>
<formControlPr xmlns="http://schemas.microsoft.com/office/spreadsheetml/2009/9/main" objectType="Drop" dropStyle="combo" dx="16" fmlaLink="$AH$34" fmlaRange="maturity_response_frame" noThreeD="1" sel="1" val="0"/>
</file>

<file path=xl/ctrlProps/ctrlProp888.xml><?xml version="1.0" encoding="utf-8"?>
<formControlPr xmlns="http://schemas.microsoft.com/office/spreadsheetml/2009/9/main" objectType="Drop" dropStyle="combo" dx="16" fmlaLink="$AH$35" fmlaRange="maturity_response_frame" noThreeD="1" sel="1" val="0"/>
</file>

<file path=xl/ctrlProps/ctrlProp889.xml><?xml version="1.0" encoding="utf-8"?>
<formControlPr xmlns="http://schemas.microsoft.com/office/spreadsheetml/2009/9/main" objectType="Drop" dropStyle="combo" dx="16" fmlaLink="$AH$37" fmlaRange="maturity_response_frame" noThreeD="1" sel="1" val="0"/>
</file>

<file path=xl/ctrlProps/ctrlProp89.xml><?xml version="1.0" encoding="utf-8"?>
<formControlPr xmlns="http://schemas.microsoft.com/office/spreadsheetml/2009/9/main" objectType="Drop" dropLines="12" dropStyle="combo" dx="16" fmlaLink="W233" fmlaRange="weighting_responses" noThreeD="1" sel="3" val="0"/>
</file>

<file path=xl/ctrlProps/ctrlProp890.xml><?xml version="1.0" encoding="utf-8"?>
<formControlPr xmlns="http://schemas.microsoft.com/office/spreadsheetml/2009/9/main" objectType="Drop" dropStyle="combo" dx="16" fmlaLink="$AH$38" fmlaRange="maturity_response_frame" noThreeD="1" sel="1" val="0"/>
</file>

<file path=xl/ctrlProps/ctrlProp891.xml><?xml version="1.0" encoding="utf-8"?>
<formControlPr xmlns="http://schemas.microsoft.com/office/spreadsheetml/2009/9/main" objectType="Drop" dropStyle="combo" dx="16" fmlaLink="$AH$39" fmlaRange="maturity_response_frame" noThreeD="1" sel="1" val="0"/>
</file>

<file path=xl/ctrlProps/ctrlProp892.xml><?xml version="1.0" encoding="utf-8"?>
<formControlPr xmlns="http://schemas.microsoft.com/office/spreadsheetml/2009/9/main" objectType="Drop" dropStyle="combo" dx="16" fmlaLink="$AH$41" fmlaRange="maturity_response_frame" noThreeD="1" sel="1" val="0"/>
</file>

<file path=xl/ctrlProps/ctrlProp893.xml><?xml version="1.0" encoding="utf-8"?>
<formControlPr xmlns="http://schemas.microsoft.com/office/spreadsheetml/2009/9/main" objectType="Drop" dropStyle="combo" dx="16" fmlaLink="$AH$42" fmlaRange="maturity_response_frame" noThreeD="1" sel="1" val="0"/>
</file>

<file path=xl/ctrlProps/ctrlProp894.xml><?xml version="1.0" encoding="utf-8"?>
<formControlPr xmlns="http://schemas.microsoft.com/office/spreadsheetml/2009/9/main" objectType="Drop" dropStyle="combo" dx="16" fmlaLink="$AH$43" fmlaRange="maturity_response_frame" noThreeD="1" sel="1" val="0"/>
</file>

<file path=xl/ctrlProps/ctrlProp895.xml><?xml version="1.0" encoding="utf-8"?>
<formControlPr xmlns="http://schemas.microsoft.com/office/spreadsheetml/2009/9/main" objectType="Drop" dropStyle="combo" dx="16" fmlaLink="$AH$45" fmlaRange="maturity_response_frame" noThreeD="1" sel="1" val="0"/>
</file>

<file path=xl/ctrlProps/ctrlProp896.xml><?xml version="1.0" encoding="utf-8"?>
<formControlPr xmlns="http://schemas.microsoft.com/office/spreadsheetml/2009/9/main" objectType="Drop" dropStyle="combo" dx="16" fmlaLink="$AH$46" fmlaRange="maturity_response_frame" noThreeD="1" sel="1" val="0"/>
</file>

<file path=xl/ctrlProps/ctrlProp897.xml><?xml version="1.0" encoding="utf-8"?>
<formControlPr xmlns="http://schemas.microsoft.com/office/spreadsheetml/2009/9/main" objectType="Drop" dropStyle="combo" dx="16" fmlaLink="$AH$47" fmlaRange="maturity_response_frame" noThreeD="1" sel="1" val="0"/>
</file>

<file path=xl/ctrlProps/ctrlProp898.xml><?xml version="1.0" encoding="utf-8"?>
<formControlPr xmlns="http://schemas.microsoft.com/office/spreadsheetml/2009/9/main" objectType="Drop" dropStyle="combo" dx="16" fmlaLink="$AH$48" fmlaRange="maturity_response_frame" noThreeD="1" sel="1" val="0"/>
</file>

<file path=xl/ctrlProps/ctrlProp899.xml><?xml version="1.0" encoding="utf-8"?>
<formControlPr xmlns="http://schemas.microsoft.com/office/spreadsheetml/2009/9/main" objectType="Drop" dropStyle="combo" dx="16" fmlaLink="$AH$49" fmlaRange="maturity_response_frame" noThreeD="1" sel="1" val="0"/>
</file>

<file path=xl/ctrlProps/ctrlProp9.xml><?xml version="1.0" encoding="utf-8"?>
<formControlPr xmlns="http://schemas.microsoft.com/office/spreadsheetml/2009/9/main" objectType="Drop" dropLines="12" dropStyle="combo" dx="16" fmlaLink="req_possible_confidentiality_impact" fmlaRange="responses_possible_impact" noThreeD="1" sel="1" val="0"/>
</file>

<file path=xl/ctrlProps/ctrlProp90.xml><?xml version="1.0" encoding="utf-8"?>
<formControlPr xmlns="http://schemas.microsoft.com/office/spreadsheetml/2009/9/main" objectType="Drop" dropLines="12" dropStyle="combo" dx="16" fmlaLink="W240" fmlaRange="weighting_responses" noThreeD="1" sel="1" val="0"/>
</file>

<file path=xl/ctrlProps/ctrlProp900.xml><?xml version="1.0" encoding="utf-8"?>
<formControlPr xmlns="http://schemas.microsoft.com/office/spreadsheetml/2009/9/main" objectType="Drop" dropStyle="combo" dx="16" fmlaLink="$AH$51" fmlaRange="maturity_response_frame" noThreeD="1" sel="1" val="0"/>
</file>

<file path=xl/ctrlProps/ctrlProp901.xml><?xml version="1.0" encoding="utf-8"?>
<formControlPr xmlns="http://schemas.microsoft.com/office/spreadsheetml/2009/9/main" objectType="Drop" dropStyle="combo" dx="16" fmlaLink="$AH$52" fmlaRange="maturity_response_frame" noThreeD="1" sel="1" val="0"/>
</file>

<file path=xl/ctrlProps/ctrlProp902.xml><?xml version="1.0" encoding="utf-8"?>
<formControlPr xmlns="http://schemas.microsoft.com/office/spreadsheetml/2009/9/main" objectType="Drop" dropStyle="combo" dx="16" fmlaLink="$AH$53" fmlaRange="maturity_response_frame" noThreeD="1" sel="1" val="0"/>
</file>

<file path=xl/ctrlProps/ctrlProp903.xml><?xml version="1.0" encoding="utf-8"?>
<formControlPr xmlns="http://schemas.microsoft.com/office/spreadsheetml/2009/9/main" objectType="Drop" dropStyle="combo" dx="16" fmlaLink="$AH$55" fmlaRange="maturity_response_frame" noThreeD="1" sel="1" val="0"/>
</file>

<file path=xl/ctrlProps/ctrlProp904.xml><?xml version="1.0" encoding="utf-8"?>
<formControlPr xmlns="http://schemas.microsoft.com/office/spreadsheetml/2009/9/main" objectType="Drop" dropStyle="combo" dx="16" fmlaLink="$AH$56" fmlaRange="maturity_response_frame" noThreeD="1" sel="1" val="0"/>
</file>

<file path=xl/ctrlProps/ctrlProp905.xml><?xml version="1.0" encoding="utf-8"?>
<formControlPr xmlns="http://schemas.microsoft.com/office/spreadsheetml/2009/9/main" objectType="Drop" dropStyle="combo" dx="16" fmlaLink="$AH$57" fmlaRange="maturity_response_frame" noThreeD="1" sel="1" val="0"/>
</file>

<file path=xl/ctrlProps/ctrlProp906.xml><?xml version="1.0" encoding="utf-8"?>
<formControlPr xmlns="http://schemas.microsoft.com/office/spreadsheetml/2009/9/main" objectType="Drop" dropStyle="combo" dx="16" fmlaLink="$AH$58" fmlaRange="maturity_response_frame" noThreeD="1" sel="1" val="0"/>
</file>

<file path=xl/ctrlProps/ctrlProp907.xml><?xml version="1.0" encoding="utf-8"?>
<formControlPr xmlns="http://schemas.microsoft.com/office/spreadsheetml/2009/9/main" objectType="Drop" dropStyle="combo" dx="16" fmlaLink="$AH$59" fmlaRange="maturity_response_frame" noThreeD="1" sel="1" val="0"/>
</file>

<file path=xl/ctrlProps/ctrlProp908.xml><?xml version="1.0" encoding="utf-8"?>
<formControlPr xmlns="http://schemas.microsoft.com/office/spreadsheetml/2009/9/main" objectType="Drop" dropStyle="combo" dx="16" fmlaLink="$AH$60" fmlaRange="maturity_response_frame" noThreeD="1" sel="1" val="0"/>
</file>

<file path=xl/ctrlProps/ctrlProp909.xml><?xml version="1.0" encoding="utf-8"?>
<formControlPr xmlns="http://schemas.microsoft.com/office/spreadsheetml/2009/9/main" objectType="Drop" dropStyle="combo" dx="16" fmlaLink="$AH$62" fmlaRange="maturity_response_frame" noThreeD="1" sel="1" val="0"/>
</file>

<file path=xl/ctrlProps/ctrlProp91.xml><?xml version="1.0" encoding="utf-8"?>
<formControlPr xmlns="http://schemas.microsoft.com/office/spreadsheetml/2009/9/main" objectType="Drop" dropLines="12" dropStyle="combo" dx="16" fmlaLink="W258" fmlaRange="weighting_responses" noThreeD="1" sel="4" val="0"/>
</file>

<file path=xl/ctrlProps/ctrlProp910.xml><?xml version="1.0" encoding="utf-8"?>
<formControlPr xmlns="http://schemas.microsoft.com/office/spreadsheetml/2009/9/main" objectType="Drop" dropStyle="combo" dx="16" fmlaLink="$AH$64" fmlaRange="maturity_response_frame" noThreeD="1" sel="1" val="0"/>
</file>

<file path=xl/ctrlProps/ctrlProp911.xml><?xml version="1.0" encoding="utf-8"?>
<formControlPr xmlns="http://schemas.microsoft.com/office/spreadsheetml/2009/9/main" objectType="Drop" dropStyle="combo" dx="16" fmlaLink="$AH$65" fmlaRange="maturity_response_frame" noThreeD="1" sel="1" val="0"/>
</file>

<file path=xl/ctrlProps/ctrlProp912.xml><?xml version="1.0" encoding="utf-8"?>
<formControlPr xmlns="http://schemas.microsoft.com/office/spreadsheetml/2009/9/main" objectType="Drop" dropStyle="combo" dx="16" fmlaLink="$AH$66" fmlaRange="maturity_response_frame" noThreeD="1" sel="1" val="0"/>
</file>

<file path=xl/ctrlProps/ctrlProp913.xml><?xml version="1.0" encoding="utf-8"?>
<formControlPr xmlns="http://schemas.microsoft.com/office/spreadsheetml/2009/9/main" objectType="Drop" dropStyle="combo" dx="16" fmlaLink="$AH$67" fmlaRange="maturity_response_frame" noThreeD="1" sel="1" val="0"/>
</file>

<file path=xl/ctrlProps/ctrlProp914.xml><?xml version="1.0" encoding="utf-8"?>
<formControlPr xmlns="http://schemas.microsoft.com/office/spreadsheetml/2009/9/main" objectType="Drop" dropStyle="combo" dx="16" fmlaLink="$AH$68" fmlaRange="maturity_response_frame" noThreeD="1" sel="1" val="0"/>
</file>

<file path=xl/ctrlProps/ctrlProp915.xml><?xml version="1.0" encoding="utf-8"?>
<formControlPr xmlns="http://schemas.microsoft.com/office/spreadsheetml/2009/9/main" objectType="Drop" dropStyle="combo" dx="16" fmlaLink="$AH$70" fmlaRange="maturity_response_frame" noThreeD="1" sel="1" val="0"/>
</file>

<file path=xl/ctrlProps/ctrlProp916.xml><?xml version="1.0" encoding="utf-8"?>
<formControlPr xmlns="http://schemas.microsoft.com/office/spreadsheetml/2009/9/main" objectType="Drop" dropStyle="combo" dx="16" fmlaLink="$AH$71" fmlaRange="maturity_response_frame" noThreeD="1" sel="1" val="0"/>
</file>

<file path=xl/ctrlProps/ctrlProp917.xml><?xml version="1.0" encoding="utf-8"?>
<formControlPr xmlns="http://schemas.microsoft.com/office/spreadsheetml/2009/9/main" objectType="Drop" dropStyle="combo" dx="16" fmlaLink="$AH$72" fmlaRange="maturity_response_frame" noThreeD="1" sel="1" val="0"/>
</file>

<file path=xl/ctrlProps/ctrlProp918.xml><?xml version="1.0" encoding="utf-8"?>
<formControlPr xmlns="http://schemas.microsoft.com/office/spreadsheetml/2009/9/main" objectType="Drop" dropStyle="combo" dx="16" fmlaLink="$AH$73" fmlaRange="maturity_response_frame" noThreeD="1" sel="1" val="0"/>
</file>

<file path=xl/ctrlProps/ctrlProp919.xml><?xml version="1.0" encoding="utf-8"?>
<formControlPr xmlns="http://schemas.microsoft.com/office/spreadsheetml/2009/9/main" objectType="Drop" dropStyle="combo" dx="16" fmlaLink="$AH$74" fmlaRange="maturity_response_frame" noThreeD="1" sel="1" val="0"/>
</file>

<file path=xl/ctrlProps/ctrlProp92.xml><?xml version="1.0" encoding="utf-8"?>
<formControlPr xmlns="http://schemas.microsoft.com/office/spreadsheetml/2009/9/main" objectType="Drop" dropLines="12" dropStyle="combo" dx="16" fmlaLink="W262" fmlaRange="weighting_responses" noThreeD="1" sel="1" val="0"/>
</file>

<file path=xl/ctrlProps/ctrlProp920.xml><?xml version="1.0" encoding="utf-8"?>
<formControlPr xmlns="http://schemas.microsoft.com/office/spreadsheetml/2009/9/main" objectType="Drop" dropStyle="combo" dx="16" fmlaLink="$AH$75" fmlaRange="maturity_response_frame" noThreeD="1" sel="1" val="0"/>
</file>

<file path=xl/ctrlProps/ctrlProp921.xml><?xml version="1.0" encoding="utf-8"?>
<formControlPr xmlns="http://schemas.microsoft.com/office/spreadsheetml/2009/9/main" objectType="Drop" dropStyle="combo" dx="16" fmlaLink="$AH$77" fmlaRange="maturity_response_frame" noThreeD="1" sel="1" val="0"/>
</file>

<file path=xl/ctrlProps/ctrlProp922.xml><?xml version="1.0" encoding="utf-8"?>
<formControlPr xmlns="http://schemas.microsoft.com/office/spreadsheetml/2009/9/main" objectType="Drop" dropStyle="combo" dx="16" fmlaLink="$AH$78" fmlaRange="maturity_response_frame" noThreeD="1" sel="1" val="0"/>
</file>

<file path=xl/ctrlProps/ctrlProp923.xml><?xml version="1.0" encoding="utf-8"?>
<formControlPr xmlns="http://schemas.microsoft.com/office/spreadsheetml/2009/9/main" objectType="Drop" dropStyle="combo" dx="16" fmlaLink="$AH$79" fmlaRange="maturity_response_frame" noThreeD="1" sel="1" val="0"/>
</file>

<file path=xl/ctrlProps/ctrlProp924.xml><?xml version="1.0" encoding="utf-8"?>
<formControlPr xmlns="http://schemas.microsoft.com/office/spreadsheetml/2009/9/main" objectType="Drop" dropStyle="combo" dx="16" fmlaLink="$AH$80" fmlaRange="maturity_response_frame" noThreeD="1" sel="1" val="0"/>
</file>

<file path=xl/ctrlProps/ctrlProp925.xml><?xml version="1.0" encoding="utf-8"?>
<formControlPr xmlns="http://schemas.microsoft.com/office/spreadsheetml/2009/9/main" objectType="Drop" dropStyle="combo" dx="16" fmlaLink="$AH$82" fmlaRange="maturity_response_frame" noThreeD="1" sel="1" val="0"/>
</file>

<file path=xl/ctrlProps/ctrlProp926.xml><?xml version="1.0" encoding="utf-8"?>
<formControlPr xmlns="http://schemas.microsoft.com/office/spreadsheetml/2009/9/main" objectType="Drop" dropStyle="combo" dx="16" fmlaLink="$AH$83" fmlaRange="maturity_response_frame" noThreeD="1" sel="1" val="0"/>
</file>

<file path=xl/ctrlProps/ctrlProp927.xml><?xml version="1.0" encoding="utf-8"?>
<formControlPr xmlns="http://schemas.microsoft.com/office/spreadsheetml/2009/9/main" objectType="Drop" dropStyle="combo" dx="16" fmlaLink="$AH$84" fmlaRange="maturity_response_frame" noThreeD="1" sel="1" val="0"/>
</file>

<file path=xl/ctrlProps/ctrlProp928.xml><?xml version="1.0" encoding="utf-8"?>
<formControlPr xmlns="http://schemas.microsoft.com/office/spreadsheetml/2009/9/main" objectType="Drop" dropStyle="combo" dx="16" fmlaLink="$AH$85" fmlaRange="maturity_response_frame" noThreeD="1" sel="1" val="0"/>
</file>

<file path=xl/ctrlProps/ctrlProp929.xml><?xml version="1.0" encoding="utf-8"?>
<formControlPr xmlns="http://schemas.microsoft.com/office/spreadsheetml/2009/9/main" objectType="Drop" dropStyle="combo" dx="16" fmlaLink="$AH$86" fmlaRange="maturity_response_frame" noThreeD="1" sel="1" val="0"/>
</file>

<file path=xl/ctrlProps/ctrlProp93.xml><?xml version="1.0" encoding="utf-8"?>
<formControlPr xmlns="http://schemas.microsoft.com/office/spreadsheetml/2009/9/main" objectType="Drop" dropLines="12" dropStyle="combo" dx="16" fmlaLink="W263" fmlaRange="weighting_responses" noThreeD="1" sel="3" val="0"/>
</file>

<file path=xl/ctrlProps/ctrlProp930.xml><?xml version="1.0" encoding="utf-8"?>
<formControlPr xmlns="http://schemas.microsoft.com/office/spreadsheetml/2009/9/main" objectType="Drop" dropStyle="combo" dx="16" fmlaLink="$AH$87" fmlaRange="maturity_response_frame" noThreeD="1" sel="1" val="0"/>
</file>

<file path=xl/ctrlProps/ctrlProp931.xml><?xml version="1.0" encoding="utf-8"?>
<formControlPr xmlns="http://schemas.microsoft.com/office/spreadsheetml/2009/9/main" objectType="Drop" dropStyle="combo" dx="16" fmlaLink="$AH$89" fmlaRange="maturity_response_frame" noThreeD="1" sel="1" val="0"/>
</file>

<file path=xl/ctrlProps/ctrlProp932.xml><?xml version="1.0" encoding="utf-8"?>
<formControlPr xmlns="http://schemas.microsoft.com/office/spreadsheetml/2009/9/main" objectType="Drop" dropStyle="combo" dx="16" fmlaLink="$AH$90" fmlaRange="maturity_response_frame" noThreeD="1" sel="1" val="0"/>
</file>

<file path=xl/ctrlProps/ctrlProp933.xml><?xml version="1.0" encoding="utf-8"?>
<formControlPr xmlns="http://schemas.microsoft.com/office/spreadsheetml/2009/9/main" objectType="Drop" dropStyle="combo" dx="16" fmlaLink="$AH$91" fmlaRange="maturity_response_frame" noThreeD="1" sel="1" val="0"/>
</file>

<file path=xl/ctrlProps/ctrlProp934.xml><?xml version="1.0" encoding="utf-8"?>
<formControlPr xmlns="http://schemas.microsoft.com/office/spreadsheetml/2009/9/main" objectType="Drop" dropStyle="combo" dx="16" fmlaLink="$AH$93" fmlaRange="maturity_response_frame" noThreeD="1" sel="1" val="0"/>
</file>

<file path=xl/ctrlProps/ctrlProp935.xml><?xml version="1.0" encoding="utf-8"?>
<formControlPr xmlns="http://schemas.microsoft.com/office/spreadsheetml/2009/9/main" objectType="Drop" dropStyle="combo" dx="16" fmlaLink="$AH$94" fmlaRange="maturity_response_frame" noThreeD="1" sel="1" val="0"/>
</file>

<file path=xl/ctrlProps/ctrlProp936.xml><?xml version="1.0" encoding="utf-8"?>
<formControlPr xmlns="http://schemas.microsoft.com/office/spreadsheetml/2009/9/main" objectType="Drop" dropStyle="combo" dx="16" fmlaLink="$AH$96" fmlaRange="maturity_response_frame" noThreeD="1" sel="1" val="0"/>
</file>

<file path=xl/ctrlProps/ctrlProp937.xml><?xml version="1.0" encoding="utf-8"?>
<formControlPr xmlns="http://schemas.microsoft.com/office/spreadsheetml/2009/9/main" objectType="Drop" dropStyle="combo" dx="16" fmlaLink="$AH$97" fmlaRange="maturity_response_frame" noThreeD="1" sel="1" val="0"/>
</file>

<file path=xl/ctrlProps/ctrlProp938.xml><?xml version="1.0" encoding="utf-8"?>
<formControlPr xmlns="http://schemas.microsoft.com/office/spreadsheetml/2009/9/main" objectType="Drop" dropStyle="combo" dx="16" fmlaLink="$AH$98" fmlaRange="maturity_response_frame" noThreeD="1" sel="1" val="0"/>
</file>

<file path=xl/ctrlProps/ctrlProp939.xml><?xml version="1.0" encoding="utf-8"?>
<formControlPr xmlns="http://schemas.microsoft.com/office/spreadsheetml/2009/9/main" objectType="Drop" dropStyle="combo" dx="16" fmlaLink="$AH$100" fmlaRange="maturity_response_frame" noThreeD="1" sel="1" val="0"/>
</file>

<file path=xl/ctrlProps/ctrlProp94.xml><?xml version="1.0" encoding="utf-8"?>
<formControlPr xmlns="http://schemas.microsoft.com/office/spreadsheetml/2009/9/main" objectType="Drop" dropLines="12" dropStyle="combo" dx="16" fmlaLink="W264" fmlaRange="weighting_responses" noThreeD="1" sel="4" val="0"/>
</file>

<file path=xl/ctrlProps/ctrlProp940.xml><?xml version="1.0" encoding="utf-8"?>
<formControlPr xmlns="http://schemas.microsoft.com/office/spreadsheetml/2009/9/main" objectType="Drop" dropStyle="combo" dx="16" fmlaLink="$AH$101" fmlaRange="maturity_response_frame" noThreeD="1" sel="1" val="0"/>
</file>

<file path=xl/ctrlProps/ctrlProp941.xml><?xml version="1.0" encoding="utf-8"?>
<formControlPr xmlns="http://schemas.microsoft.com/office/spreadsheetml/2009/9/main" objectType="Drop" dropStyle="combo" dx="16" fmlaLink="$AH$102" fmlaRange="maturity_response_frame" noThreeD="1" sel="1" val="0"/>
</file>

<file path=xl/ctrlProps/ctrlProp942.xml><?xml version="1.0" encoding="utf-8"?>
<formControlPr xmlns="http://schemas.microsoft.com/office/spreadsheetml/2009/9/main" objectType="Drop" dropStyle="combo" dx="16" fmlaLink="$AH$104" fmlaRange="maturity_response_frame" noThreeD="1" sel="1" val="0"/>
</file>

<file path=xl/ctrlProps/ctrlProp943.xml><?xml version="1.0" encoding="utf-8"?>
<formControlPr xmlns="http://schemas.microsoft.com/office/spreadsheetml/2009/9/main" objectType="Drop" dropStyle="combo" dx="16" fmlaLink="$AH$105" fmlaRange="maturity_response_frame" noThreeD="1" sel="1" val="0"/>
</file>

<file path=xl/ctrlProps/ctrlProp944.xml><?xml version="1.0" encoding="utf-8"?>
<formControlPr xmlns="http://schemas.microsoft.com/office/spreadsheetml/2009/9/main" objectType="Drop" dropStyle="combo" dx="16" fmlaLink="$AH$106" fmlaRange="maturity_response_frame" noThreeD="1" sel="1" val="0"/>
</file>

<file path=xl/ctrlProps/ctrlProp945.xml><?xml version="1.0" encoding="utf-8"?>
<formControlPr xmlns="http://schemas.microsoft.com/office/spreadsheetml/2009/9/main" objectType="Drop" dropStyle="combo" dx="16" fmlaLink="$AH$107" fmlaRange="maturity_response_frame" noThreeD="1" sel="1" val="0"/>
</file>

<file path=xl/ctrlProps/ctrlProp946.xml><?xml version="1.0" encoding="utf-8"?>
<formControlPr xmlns="http://schemas.microsoft.com/office/spreadsheetml/2009/9/main" objectType="Drop" dropStyle="combo" dx="16" fmlaLink="$AH$108" fmlaRange="maturity_response_frame" noThreeD="1" sel="1" val="0"/>
</file>

<file path=xl/ctrlProps/ctrlProp947.xml><?xml version="1.0" encoding="utf-8"?>
<formControlPr xmlns="http://schemas.microsoft.com/office/spreadsheetml/2009/9/main" objectType="Drop" dropStyle="combo" dx="16" fmlaLink="$AH$109" fmlaRange="maturity_response_frame" noThreeD="1" sel="1" val="0"/>
</file>

<file path=xl/ctrlProps/ctrlProp948.xml><?xml version="1.0" encoding="utf-8"?>
<formControlPr xmlns="http://schemas.microsoft.com/office/spreadsheetml/2009/9/main" objectType="Drop" dropStyle="combo" dx="16" fmlaLink="$AH$110" fmlaRange="maturity_response_frame" noThreeD="1" sel="1" val="0"/>
</file>

<file path=xl/ctrlProps/ctrlProp949.xml><?xml version="1.0" encoding="utf-8"?>
<formControlPr xmlns="http://schemas.microsoft.com/office/spreadsheetml/2009/9/main" objectType="Drop" dropStyle="combo" dx="16" fmlaLink="$AH$112" fmlaRange="maturity_response_frame" noThreeD="1" sel="1" val="0"/>
</file>

<file path=xl/ctrlProps/ctrlProp95.xml><?xml version="1.0" encoding="utf-8"?>
<formControlPr xmlns="http://schemas.microsoft.com/office/spreadsheetml/2009/9/main" objectType="Drop" dropLines="12" dropStyle="combo" dx="16" fmlaLink="W265" fmlaRange="weighting_responses" noThreeD="1" sel="4" val="0"/>
</file>

<file path=xl/ctrlProps/ctrlProp950.xml><?xml version="1.0" encoding="utf-8"?>
<formControlPr xmlns="http://schemas.microsoft.com/office/spreadsheetml/2009/9/main" objectType="Drop" dropStyle="combo" dx="16" fmlaLink="$AH$113" fmlaRange="maturity_response_frame" noThreeD="1" sel="1" val="0"/>
</file>

<file path=xl/ctrlProps/ctrlProp951.xml><?xml version="1.0" encoding="utf-8"?>
<formControlPr xmlns="http://schemas.microsoft.com/office/spreadsheetml/2009/9/main" objectType="Drop" dropStyle="combo" dx="16" fmlaLink="$AH$114" fmlaRange="maturity_response_frame" noThreeD="1" sel="1" val="0"/>
</file>

<file path=xl/ctrlProps/ctrlProp952.xml><?xml version="1.0" encoding="utf-8"?>
<formControlPr xmlns="http://schemas.microsoft.com/office/spreadsheetml/2009/9/main" objectType="Drop" dropStyle="combo" dx="16" fmlaLink="$AH$116" fmlaRange="maturity_response_frame" noThreeD="1" sel="1" val="0"/>
</file>

<file path=xl/ctrlProps/ctrlProp953.xml><?xml version="1.0" encoding="utf-8"?>
<formControlPr xmlns="http://schemas.microsoft.com/office/spreadsheetml/2009/9/main" objectType="Drop" dropStyle="combo" dx="16" fmlaLink="$AH$117" fmlaRange="maturity_response_frame" noThreeD="1" sel="1" val="0"/>
</file>

<file path=xl/ctrlProps/ctrlProp954.xml><?xml version="1.0" encoding="utf-8"?>
<formControlPr xmlns="http://schemas.microsoft.com/office/spreadsheetml/2009/9/main" objectType="Drop" dropStyle="combo" dx="16" fmlaLink="$AH$118" fmlaRange="maturity_response_frame" noThreeD="1" sel="1" val="0"/>
</file>

<file path=xl/ctrlProps/ctrlProp955.xml><?xml version="1.0" encoding="utf-8"?>
<formControlPr xmlns="http://schemas.microsoft.com/office/spreadsheetml/2009/9/main" objectType="Drop" dropStyle="combo" dx="16" fmlaLink="$AH$119" fmlaRange="maturity_response_frame" noThreeD="1" sel="1" val="0"/>
</file>

<file path=xl/ctrlProps/ctrlProp956.xml><?xml version="1.0" encoding="utf-8"?>
<formControlPr xmlns="http://schemas.microsoft.com/office/spreadsheetml/2009/9/main" objectType="Drop" dropStyle="combo" dx="16" fmlaLink="$AH$120" fmlaRange="maturity_response_frame" noThreeD="1" sel="1" val="0"/>
</file>

<file path=xl/ctrlProps/ctrlProp957.xml><?xml version="1.0" encoding="utf-8"?>
<formControlPr xmlns="http://schemas.microsoft.com/office/spreadsheetml/2009/9/main" objectType="Drop" dropStyle="combo" dx="16" fmlaLink="$AH$122" fmlaRange="maturity_response_frame" noThreeD="1" sel="1" val="0"/>
</file>

<file path=xl/ctrlProps/ctrlProp958.xml><?xml version="1.0" encoding="utf-8"?>
<formControlPr xmlns="http://schemas.microsoft.com/office/spreadsheetml/2009/9/main" objectType="Drop" dropStyle="combo" dx="16" fmlaLink="$AH$123" fmlaRange="maturity_response_frame" noThreeD="1" sel="1" val="0"/>
</file>

<file path=xl/ctrlProps/ctrlProp959.xml><?xml version="1.0" encoding="utf-8"?>
<formControlPr xmlns="http://schemas.microsoft.com/office/spreadsheetml/2009/9/main" objectType="Drop" dropStyle="combo" dx="16" fmlaLink="$AH$124" fmlaRange="maturity_response_frame" noThreeD="1" sel="1" val="0"/>
</file>

<file path=xl/ctrlProps/ctrlProp96.xml><?xml version="1.0" encoding="utf-8"?>
<formControlPr xmlns="http://schemas.microsoft.com/office/spreadsheetml/2009/9/main" objectType="Drop" dropLines="12" dropStyle="combo" dx="16" fmlaLink="#REF!" fmlaRange="weighting_responses" noThreeD="1" sel="5" val="0"/>
</file>

<file path=xl/ctrlProps/ctrlProp960.xml><?xml version="1.0" encoding="utf-8"?>
<formControlPr xmlns="http://schemas.microsoft.com/office/spreadsheetml/2009/9/main" objectType="Drop" dropStyle="combo" dx="16" fmlaLink="$AH$126" fmlaRange="maturity_response_frame" noThreeD="1" sel="1" val="0"/>
</file>

<file path=xl/ctrlProps/ctrlProp961.xml><?xml version="1.0" encoding="utf-8"?>
<formControlPr xmlns="http://schemas.microsoft.com/office/spreadsheetml/2009/9/main" objectType="Drop" dropStyle="combo" dx="16" fmlaLink="$AH$127" fmlaRange="maturity_response_frame" noThreeD="1" sel="1" val="0"/>
</file>

<file path=xl/ctrlProps/ctrlProp962.xml><?xml version="1.0" encoding="utf-8"?>
<formControlPr xmlns="http://schemas.microsoft.com/office/spreadsheetml/2009/9/main" objectType="Drop" dropStyle="combo" dx="16" fmlaLink="$AH$128" fmlaRange="maturity_response_frame" noThreeD="1" sel="1" val="0"/>
</file>

<file path=xl/ctrlProps/ctrlProp963.xml><?xml version="1.0" encoding="utf-8"?>
<formControlPr xmlns="http://schemas.microsoft.com/office/spreadsheetml/2009/9/main" objectType="Drop" dropStyle="combo" dx="16" fmlaLink="$AH$130" fmlaRange="maturity_response_frame" noThreeD="1" sel="1" val="0"/>
</file>

<file path=xl/ctrlProps/ctrlProp964.xml><?xml version="1.0" encoding="utf-8"?>
<formControlPr xmlns="http://schemas.microsoft.com/office/spreadsheetml/2009/9/main" objectType="Drop" dropStyle="combo" dx="16" fmlaLink="$AH$131" fmlaRange="maturity_response_frame" noThreeD="1" sel="1" val="0"/>
</file>

<file path=xl/ctrlProps/ctrlProp965.xml><?xml version="1.0" encoding="utf-8"?>
<formControlPr xmlns="http://schemas.microsoft.com/office/spreadsheetml/2009/9/main" objectType="Drop" dropStyle="combo" dx="16" fmlaLink="$AH$132" fmlaRange="maturity_response_frame" noThreeD="1" sel="1" val="0"/>
</file>

<file path=xl/ctrlProps/ctrlProp966.xml><?xml version="1.0" encoding="utf-8"?>
<formControlPr xmlns="http://schemas.microsoft.com/office/spreadsheetml/2009/9/main" objectType="Drop" dropStyle="combo" dx="16" fmlaLink="$AH$134" fmlaRange="maturity_response_frame" noThreeD="1" sel="1" val="0"/>
</file>

<file path=xl/ctrlProps/ctrlProp967.xml><?xml version="1.0" encoding="utf-8"?>
<formControlPr xmlns="http://schemas.microsoft.com/office/spreadsheetml/2009/9/main" objectType="Drop" dropStyle="combo" dx="16" fmlaLink="$AH$135" fmlaRange="maturity_response_frame" noThreeD="1" sel="1" val="0"/>
</file>

<file path=xl/ctrlProps/ctrlProp968.xml><?xml version="1.0" encoding="utf-8"?>
<formControlPr xmlns="http://schemas.microsoft.com/office/spreadsheetml/2009/9/main" objectType="Drop" dropStyle="combo" dx="16" fmlaLink="$AH$136" fmlaRange="maturity_response_frame" noThreeD="1" sel="1" val="0"/>
</file>

<file path=xl/ctrlProps/ctrlProp969.xml><?xml version="1.0" encoding="utf-8"?>
<formControlPr xmlns="http://schemas.microsoft.com/office/spreadsheetml/2009/9/main" objectType="Drop" dropStyle="combo" dx="16" fmlaLink="$AH$138" fmlaRange="maturity_response_frame" noThreeD="1" sel="1" val="0"/>
</file>

<file path=xl/ctrlProps/ctrlProp97.xml><?xml version="1.0" encoding="utf-8"?>
<formControlPr xmlns="http://schemas.microsoft.com/office/spreadsheetml/2009/9/main" objectType="Drop" dropLines="12" dropStyle="combo" dx="16" fmlaLink="#REF!" fmlaRange="weighting_responses" noThreeD="1" sel="1" val="0"/>
</file>

<file path=xl/ctrlProps/ctrlProp970.xml><?xml version="1.0" encoding="utf-8"?>
<formControlPr xmlns="http://schemas.microsoft.com/office/spreadsheetml/2009/9/main" objectType="Drop" dropStyle="combo" dx="16" fmlaLink="$AH$139" fmlaRange="maturity_response_frame" noThreeD="1" sel="1" val="0"/>
</file>

<file path=xl/ctrlProps/ctrlProp971.xml><?xml version="1.0" encoding="utf-8"?>
<formControlPr xmlns="http://schemas.microsoft.com/office/spreadsheetml/2009/9/main" objectType="Drop" dropStyle="combo" dx="16" fmlaLink="$AH$140" fmlaRange="maturity_response_frame" noThreeD="1" sel="1" val="0"/>
</file>

<file path=xl/ctrlProps/ctrlProp972.xml><?xml version="1.0" encoding="utf-8"?>
<formControlPr xmlns="http://schemas.microsoft.com/office/spreadsheetml/2009/9/main" objectType="Drop" dropStyle="combo" dx="16" fmlaLink="$AH$141" fmlaRange="maturity_response_frame" noThreeD="1" sel="1" val="0"/>
</file>

<file path=xl/ctrlProps/ctrlProp973.xml><?xml version="1.0" encoding="utf-8"?>
<formControlPr xmlns="http://schemas.microsoft.com/office/spreadsheetml/2009/9/main" objectType="Drop" dropStyle="combo" dx="16" fmlaLink="$AH$142" fmlaRange="maturity_response_frame" noThreeD="1" sel="1" val="0"/>
</file>

<file path=xl/ctrlProps/ctrlProp974.xml><?xml version="1.0" encoding="utf-8"?>
<formControlPr xmlns="http://schemas.microsoft.com/office/spreadsheetml/2009/9/main" objectType="Drop" dropStyle="combo" dx="16" fmlaLink="$AH$143" fmlaRange="maturity_response_frame" noThreeD="1" sel="1" val="0"/>
</file>

<file path=xl/ctrlProps/ctrlProp975.xml><?xml version="1.0" encoding="utf-8"?>
<formControlPr xmlns="http://schemas.microsoft.com/office/spreadsheetml/2009/9/main" objectType="Drop" dropStyle="combo" dx="16" fmlaLink="$AH$144" fmlaRange="maturity_response_frame" noThreeD="1" sel="1" val="0"/>
</file>

<file path=xl/ctrlProps/ctrlProp976.xml><?xml version="1.0" encoding="utf-8"?>
<formControlPr xmlns="http://schemas.microsoft.com/office/spreadsheetml/2009/9/main" objectType="Drop" dropStyle="combo" dx="16" fmlaLink="$AH$145" fmlaRange="maturity_response_frame" noThreeD="1" sel="1" val="0"/>
</file>

<file path=xl/ctrlProps/ctrlProp977.xml><?xml version="1.0" encoding="utf-8"?>
<formControlPr xmlns="http://schemas.microsoft.com/office/spreadsheetml/2009/9/main" objectType="Drop" dropStyle="combo" dx="16" fmlaLink="$AH$146" fmlaRange="maturity_response_frame" noThreeD="1" sel="1" val="0"/>
</file>

<file path=xl/ctrlProps/ctrlProp978.xml><?xml version="1.0" encoding="utf-8"?>
<formControlPr xmlns="http://schemas.microsoft.com/office/spreadsheetml/2009/9/main" objectType="Drop" dropStyle="combo" dx="16" fmlaLink="$AH$148" fmlaRange="maturity_response_frame" noThreeD="1" sel="1" val="0"/>
</file>

<file path=xl/ctrlProps/ctrlProp979.xml><?xml version="1.0" encoding="utf-8"?>
<formControlPr xmlns="http://schemas.microsoft.com/office/spreadsheetml/2009/9/main" objectType="Drop" dropStyle="combo" dx="16" fmlaLink="$AH$149" fmlaRange="maturity_response_frame" noThreeD="1" sel="1" val="0"/>
</file>

<file path=xl/ctrlProps/ctrlProp98.xml><?xml version="1.0" encoding="utf-8"?>
<formControlPr xmlns="http://schemas.microsoft.com/office/spreadsheetml/2009/9/main" objectType="Drop" dropLines="12" dropStyle="combo" dx="16" fmlaLink="#REF!" fmlaRange="weighting_responses" noThreeD="1" sel="2" val="0"/>
</file>

<file path=xl/ctrlProps/ctrlProp980.xml><?xml version="1.0" encoding="utf-8"?>
<formControlPr xmlns="http://schemas.microsoft.com/office/spreadsheetml/2009/9/main" objectType="Drop" dropStyle="combo" dx="16" fmlaLink="$AH$150" fmlaRange="maturity_response_frame" noThreeD="1" sel="1" val="0"/>
</file>

<file path=xl/ctrlProps/ctrlProp981.xml><?xml version="1.0" encoding="utf-8"?>
<formControlPr xmlns="http://schemas.microsoft.com/office/spreadsheetml/2009/9/main" objectType="Drop" dropStyle="combo" dx="16" fmlaLink="$AH$152" fmlaRange="maturity_response_frame" noThreeD="1" sel="1" val="0"/>
</file>

<file path=xl/ctrlProps/ctrlProp982.xml><?xml version="1.0" encoding="utf-8"?>
<formControlPr xmlns="http://schemas.microsoft.com/office/spreadsheetml/2009/9/main" objectType="Drop" dropStyle="combo" dx="16" fmlaLink="$AH$153" fmlaRange="maturity_response_frame" noThreeD="1" sel="1" val="0"/>
</file>

<file path=xl/ctrlProps/ctrlProp983.xml><?xml version="1.0" encoding="utf-8"?>
<formControlPr xmlns="http://schemas.microsoft.com/office/spreadsheetml/2009/9/main" objectType="Drop" dropStyle="combo" dx="16" fmlaLink="$AH$155" fmlaRange="maturity_response_frame" noThreeD="1" sel="1" val="0"/>
</file>

<file path=xl/ctrlProps/ctrlProp984.xml><?xml version="1.0" encoding="utf-8"?>
<formControlPr xmlns="http://schemas.microsoft.com/office/spreadsheetml/2009/9/main" objectType="Drop" dropStyle="combo" dx="16" fmlaLink="$AH$156" fmlaRange="maturity_response_frame" noThreeD="1" sel="1" val="0"/>
</file>

<file path=xl/ctrlProps/ctrlProp985.xml><?xml version="1.0" encoding="utf-8"?>
<formControlPr xmlns="http://schemas.microsoft.com/office/spreadsheetml/2009/9/main" objectType="Drop" dropStyle="combo" dx="16" fmlaLink="$AH$157" fmlaRange="maturity_response_frame" noThreeD="1" sel="1" val="0"/>
</file>

<file path=xl/ctrlProps/ctrlProp986.xml><?xml version="1.0" encoding="utf-8"?>
<formControlPr xmlns="http://schemas.microsoft.com/office/spreadsheetml/2009/9/main" objectType="Drop" dropStyle="combo" dx="16" fmlaLink="$AH$158" fmlaRange="maturity_response_frame" noThreeD="1" sel="1" val="0"/>
</file>

<file path=xl/ctrlProps/ctrlProp987.xml><?xml version="1.0" encoding="utf-8"?>
<formControlPr xmlns="http://schemas.microsoft.com/office/spreadsheetml/2009/9/main" objectType="Drop" dropStyle="combo" dx="16" fmlaLink="$AH$159" fmlaRange="maturity_response_frame" noThreeD="1" sel="1" val="0"/>
</file>

<file path=xl/ctrlProps/ctrlProp988.xml><?xml version="1.0" encoding="utf-8"?>
<formControlPr xmlns="http://schemas.microsoft.com/office/spreadsheetml/2009/9/main" objectType="Drop" dropStyle="combo" dx="16" fmlaLink="$AH$161" fmlaRange="maturity_response_frame" noThreeD="1" sel="1" val="0"/>
</file>

<file path=xl/ctrlProps/ctrlProp989.xml><?xml version="1.0" encoding="utf-8"?>
<formControlPr xmlns="http://schemas.microsoft.com/office/spreadsheetml/2009/9/main" objectType="Drop" dropStyle="combo" dx="16" fmlaLink="$AH$162" fmlaRange="maturity_response_frame" noThreeD="1" sel="1" val="0"/>
</file>

<file path=xl/ctrlProps/ctrlProp99.xml><?xml version="1.0" encoding="utf-8"?>
<formControlPr xmlns="http://schemas.microsoft.com/office/spreadsheetml/2009/9/main" objectType="Drop" dropLines="12" dropStyle="combo" dx="16" fmlaLink="#REF!" fmlaRange="weighting_responses" noThreeD="1" sel="4" val="0"/>
</file>

<file path=xl/ctrlProps/ctrlProp990.xml><?xml version="1.0" encoding="utf-8"?>
<formControlPr xmlns="http://schemas.microsoft.com/office/spreadsheetml/2009/9/main" objectType="Drop" dropStyle="combo" dx="16" fmlaLink="$AH$164" fmlaRange="maturity_response_frame" noThreeD="1" sel="1" val="0"/>
</file>

<file path=xl/ctrlProps/ctrlProp991.xml><?xml version="1.0" encoding="utf-8"?>
<formControlPr xmlns="http://schemas.microsoft.com/office/spreadsheetml/2009/9/main" objectType="Drop" dropStyle="combo" dx="16" fmlaLink="$AH$165" fmlaRange="maturity_response_frame" noThreeD="1" sel="1" val="0"/>
</file>

<file path=xl/ctrlProps/ctrlProp992.xml><?xml version="1.0" encoding="utf-8"?>
<formControlPr xmlns="http://schemas.microsoft.com/office/spreadsheetml/2009/9/main" objectType="Drop" dropStyle="combo" dx="16" fmlaLink="$AH$166" fmlaRange="maturity_response_frame" noThreeD="1" sel="1" val="0"/>
</file>

<file path=xl/ctrlProps/ctrlProp993.xml><?xml version="1.0" encoding="utf-8"?>
<formControlPr xmlns="http://schemas.microsoft.com/office/spreadsheetml/2009/9/main" objectType="Drop" dropStyle="combo" dx="16" fmlaLink="$AH$167" fmlaRange="maturity_response_frame" noThreeD="1" sel="1" val="0"/>
</file>

<file path=xl/ctrlProps/ctrlProp994.xml><?xml version="1.0" encoding="utf-8"?>
<formControlPr xmlns="http://schemas.microsoft.com/office/spreadsheetml/2009/9/main" objectType="Drop" dropStyle="combo" dx="16" fmlaLink="$AH$168" fmlaRange="maturity_response_frame" noThreeD="1" sel="1" val="0"/>
</file>

<file path=xl/ctrlProps/ctrlProp995.xml><?xml version="1.0" encoding="utf-8"?>
<formControlPr xmlns="http://schemas.microsoft.com/office/spreadsheetml/2009/9/main" objectType="Drop" dropStyle="combo" dx="16" fmlaLink="$AH$170" fmlaRange="maturity_response_frame" noThreeD="1" sel="1" val="0"/>
</file>

<file path=xl/ctrlProps/ctrlProp996.xml><?xml version="1.0" encoding="utf-8"?>
<formControlPr xmlns="http://schemas.microsoft.com/office/spreadsheetml/2009/9/main" objectType="Drop" dropStyle="combo" dx="16" fmlaLink="$AH$171" fmlaRange="maturity_response_frame" noThreeD="1" sel="1" val="0"/>
</file>

<file path=xl/ctrlProps/ctrlProp997.xml><?xml version="1.0" encoding="utf-8"?>
<formControlPr xmlns="http://schemas.microsoft.com/office/spreadsheetml/2009/9/main" objectType="Drop" dropStyle="combo" dx="16" fmlaLink="$AH$172" fmlaRange="maturity_response_frame" noThreeD="1" sel="1" val="0"/>
</file>

<file path=xl/ctrlProps/ctrlProp998.xml><?xml version="1.0" encoding="utf-8"?>
<formControlPr xmlns="http://schemas.microsoft.com/office/spreadsheetml/2009/9/main" objectType="Drop" dropStyle="combo" dx="16" fmlaLink="$AH$173" fmlaRange="maturity_response_frame" noThreeD="1" sel="1" val="0"/>
</file>

<file path=xl/ctrlProps/ctrlProp999.xml><?xml version="1.0" encoding="utf-8"?>
<formControlPr xmlns="http://schemas.microsoft.com/office/spreadsheetml/2009/9/main" objectType="Drop" dropStyle="combo" dx="16" fmlaLink="$AH$174" fmlaRange="maturity_response_frame" noThreeD="1" sel="1" val="0"/>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hyperlink" Target="http://www.jerakano.com/" TargetMode="External"/><Relationship Id="rId1" Type="http://schemas.openxmlformats.org/officeDocument/2006/relationships/image" Target="../media/image1.png"/><Relationship Id="rId4" Type="http://schemas.openxmlformats.org/officeDocument/2006/relationships/image" Target="../media/image3.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11.png"/><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3" Type="http://schemas.openxmlformats.org/officeDocument/2006/relationships/image" Target="../media/image6.emf"/><Relationship Id="rId2" Type="http://schemas.openxmlformats.org/officeDocument/2006/relationships/image" Target="../media/image7.emf"/><Relationship Id="rId1" Type="http://schemas.openxmlformats.org/officeDocument/2006/relationships/image" Target="../media/image8.emf"/><Relationship Id="rId6" Type="http://schemas.openxmlformats.org/officeDocument/2006/relationships/image" Target="../media/image10.emf"/><Relationship Id="rId5" Type="http://schemas.openxmlformats.org/officeDocument/2006/relationships/image" Target="../media/image9.emf"/><Relationship Id="rId4"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76200</xdr:rowOff>
    </xdr:from>
    <xdr:to>
      <xdr:col>2</xdr:col>
      <xdr:colOff>151051</xdr:colOff>
      <xdr:row>5</xdr:row>
      <xdr:rowOff>19321</xdr:rowOff>
    </xdr:to>
    <xdr:pic>
      <xdr:nvPicPr>
        <xdr:cNvPr id="2" name="Picture 1">
          <a:extLst>
            <a:ext uri="{FF2B5EF4-FFF2-40B4-BE49-F238E27FC236}">
              <a16:creationId xmlns:a16="http://schemas.microsoft.com/office/drawing/2014/main" id="{00000000-0008-0000-0000-000002000000}"/>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76200"/>
          <a:ext cx="760651" cy="8956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104775</xdr:colOff>
      <xdr:row>72</xdr:row>
      <xdr:rowOff>28574</xdr:rowOff>
    </xdr:from>
    <xdr:to>
      <xdr:col>6</xdr:col>
      <xdr:colOff>457200</xdr:colOff>
      <xdr:row>74</xdr:row>
      <xdr:rowOff>19811</xdr:rowOff>
    </xdr:to>
    <xdr:pic>
      <xdr:nvPicPr>
        <xdr:cNvPr id="3" name="Picture 2">
          <a:hlinkClick xmlns:r="http://schemas.openxmlformats.org/officeDocument/2006/relationships" r:id="rId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52775" y="14001749"/>
          <a:ext cx="962025" cy="267462"/>
        </a:xfrm>
        <a:prstGeom prst="rect">
          <a:avLst/>
        </a:prstGeom>
      </xdr:spPr>
    </xdr:pic>
    <xdr:clientData/>
  </xdr:twoCellAnchor>
  <xdr:twoCellAnchor editAs="oneCell">
    <xdr:from>
      <xdr:col>1</xdr:col>
      <xdr:colOff>0</xdr:colOff>
      <xdr:row>42</xdr:row>
      <xdr:rowOff>0</xdr:rowOff>
    </xdr:from>
    <xdr:to>
      <xdr:col>12</xdr:col>
      <xdr:colOff>384663</xdr:colOff>
      <xdr:row>57</xdr:row>
      <xdr:rowOff>45191</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4"/>
        <a:stretch>
          <a:fillRect/>
        </a:stretch>
      </xdr:blipFill>
      <xdr:spPr>
        <a:xfrm>
          <a:off x="609600" y="8972550"/>
          <a:ext cx="7090263" cy="708416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4</xdr:col>
      <xdr:colOff>171450</xdr:colOff>
      <xdr:row>0</xdr:row>
      <xdr:rowOff>76200</xdr:rowOff>
    </xdr:from>
    <xdr:to>
      <xdr:col>4</xdr:col>
      <xdr:colOff>857250</xdr:colOff>
      <xdr:row>5</xdr:row>
      <xdr:rowOff>19321</xdr:rowOff>
    </xdr:to>
    <xdr:pic>
      <xdr:nvPicPr>
        <xdr:cNvPr id="2" name="Picture 1">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0550" y="76200"/>
          <a:ext cx="762000" cy="8956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4</xdr:col>
      <xdr:colOff>171450</xdr:colOff>
      <xdr:row>0</xdr:row>
      <xdr:rowOff>76200</xdr:rowOff>
    </xdr:from>
    <xdr:to>
      <xdr:col>4</xdr:col>
      <xdr:colOff>933450</xdr:colOff>
      <xdr:row>5</xdr:row>
      <xdr:rowOff>19321</xdr:rowOff>
    </xdr:to>
    <xdr:pic>
      <xdr:nvPicPr>
        <xdr:cNvPr id="2" name="Picture 1">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65070" y="76200"/>
          <a:ext cx="762000" cy="8880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4</xdr:col>
      <xdr:colOff>171450</xdr:colOff>
      <xdr:row>0</xdr:row>
      <xdr:rowOff>76200</xdr:rowOff>
    </xdr:from>
    <xdr:to>
      <xdr:col>4</xdr:col>
      <xdr:colOff>933450</xdr:colOff>
      <xdr:row>4</xdr:row>
      <xdr:rowOff>152671</xdr:rowOff>
    </xdr:to>
    <xdr:pic>
      <xdr:nvPicPr>
        <xdr:cNvPr id="2" name="Picture 1">
          <a:extLst>
            <a:ext uri="{FF2B5EF4-FFF2-40B4-BE49-F238E27FC236}">
              <a16:creationId xmlns:a16="http://schemas.microsoft.com/office/drawing/2014/main" id="{00000000-0008-0000-0B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5790" y="76200"/>
          <a:ext cx="762000" cy="8880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609596</xdr:colOff>
      <xdr:row>0</xdr:row>
      <xdr:rowOff>76200</xdr:rowOff>
    </xdr:from>
    <xdr:to>
      <xdr:col>2</xdr:col>
      <xdr:colOff>151047</xdr:colOff>
      <xdr:row>5</xdr:row>
      <xdr:rowOff>19321</xdr:rowOff>
    </xdr:to>
    <xdr:pic>
      <xdr:nvPicPr>
        <xdr:cNvPr id="2" name="Picture 1">
          <a:extLst>
            <a:ext uri="{FF2B5EF4-FFF2-40B4-BE49-F238E27FC236}">
              <a16:creationId xmlns:a16="http://schemas.microsoft.com/office/drawing/2014/main" id="{00000000-0008-0000-0100-000002000000}"/>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596" y="76200"/>
          <a:ext cx="760651" cy="8956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18</xdr:row>
      <xdr:rowOff>0</xdr:rowOff>
    </xdr:from>
    <xdr:to>
      <xdr:col>9</xdr:col>
      <xdr:colOff>382270</xdr:colOff>
      <xdr:row>31</xdr:row>
      <xdr:rowOff>88900</xdr:rowOff>
    </xdr:to>
    <xdr:pic>
      <xdr:nvPicPr>
        <xdr:cNvPr id="3" name="Picture 2" descr="C:\Users\Jayne\AppData\Local\Microsoft\Windows\Temporary Internet Files\Content.Word\creststep.jpg">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28800" y="3600450"/>
          <a:ext cx="4039870" cy="256540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171453</xdr:colOff>
      <xdr:row>0</xdr:row>
      <xdr:rowOff>76200</xdr:rowOff>
    </xdr:from>
    <xdr:to>
      <xdr:col>4</xdr:col>
      <xdr:colOff>455854</xdr:colOff>
      <xdr:row>0</xdr:row>
      <xdr:rowOff>971821</xdr:rowOff>
    </xdr:to>
    <xdr:pic>
      <xdr:nvPicPr>
        <xdr:cNvPr id="36" name="Picture 35">
          <a:extLst>
            <a:ext uri="{FF2B5EF4-FFF2-40B4-BE49-F238E27FC236}">
              <a16:creationId xmlns:a16="http://schemas.microsoft.com/office/drawing/2014/main" id="{00000000-0008-0000-0200-00002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47703" y="76200"/>
          <a:ext cx="760651" cy="8956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5</xdr:col>
          <xdr:colOff>0</xdr:colOff>
          <xdr:row>16</xdr:row>
          <xdr:rowOff>47625</xdr:rowOff>
        </xdr:from>
        <xdr:to>
          <xdr:col>6</xdr:col>
          <xdr:colOff>1123950</xdr:colOff>
          <xdr:row>16</xdr:row>
          <xdr:rowOff>266700</xdr:rowOff>
        </xdr:to>
        <xdr:sp macro="" textlink="">
          <xdr:nvSpPr>
            <xdr:cNvPr id="25640" name="Drop Down 40" hidden="1">
              <a:extLst>
                <a:ext uri="{63B3BB69-23CF-44E3-9099-C40C66FF867C}">
                  <a14:compatExt spid="_x0000_s25640"/>
                </a:ext>
                <a:ext uri="{FF2B5EF4-FFF2-40B4-BE49-F238E27FC236}">
                  <a16:creationId xmlns:a16="http://schemas.microsoft.com/office/drawing/2014/main" id="{00000000-0008-0000-0200-0000286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29</xdr:row>
          <xdr:rowOff>47625</xdr:rowOff>
        </xdr:from>
        <xdr:to>
          <xdr:col>6</xdr:col>
          <xdr:colOff>1123950</xdr:colOff>
          <xdr:row>29</xdr:row>
          <xdr:rowOff>266700</xdr:rowOff>
        </xdr:to>
        <xdr:sp macro="" textlink="">
          <xdr:nvSpPr>
            <xdr:cNvPr id="25641" name="Drop Down 41" hidden="1">
              <a:extLst>
                <a:ext uri="{63B3BB69-23CF-44E3-9099-C40C66FF867C}">
                  <a14:compatExt spid="_x0000_s25641"/>
                </a:ext>
                <a:ext uri="{FF2B5EF4-FFF2-40B4-BE49-F238E27FC236}">
                  <a16:creationId xmlns:a16="http://schemas.microsoft.com/office/drawing/2014/main" id="{00000000-0008-0000-0200-0000296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19</xdr:row>
          <xdr:rowOff>47625</xdr:rowOff>
        </xdr:from>
        <xdr:to>
          <xdr:col>6</xdr:col>
          <xdr:colOff>1123950</xdr:colOff>
          <xdr:row>19</xdr:row>
          <xdr:rowOff>266700</xdr:rowOff>
        </xdr:to>
        <xdr:sp macro="" textlink="">
          <xdr:nvSpPr>
            <xdr:cNvPr id="25646" name="Drop Down 46" hidden="1">
              <a:extLst>
                <a:ext uri="{63B3BB69-23CF-44E3-9099-C40C66FF867C}">
                  <a14:compatExt spid="_x0000_s25646"/>
                </a:ext>
                <a:ext uri="{FF2B5EF4-FFF2-40B4-BE49-F238E27FC236}">
                  <a16:creationId xmlns:a16="http://schemas.microsoft.com/office/drawing/2014/main" id="{00000000-0008-0000-0200-00002E6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22</xdr:row>
          <xdr:rowOff>47625</xdr:rowOff>
        </xdr:from>
        <xdr:to>
          <xdr:col>6</xdr:col>
          <xdr:colOff>1123950</xdr:colOff>
          <xdr:row>22</xdr:row>
          <xdr:rowOff>266700</xdr:rowOff>
        </xdr:to>
        <xdr:sp macro="" textlink="">
          <xdr:nvSpPr>
            <xdr:cNvPr id="25647" name="Drop Down 47" hidden="1">
              <a:extLst>
                <a:ext uri="{63B3BB69-23CF-44E3-9099-C40C66FF867C}">
                  <a14:compatExt spid="_x0000_s25647"/>
                </a:ext>
                <a:ext uri="{FF2B5EF4-FFF2-40B4-BE49-F238E27FC236}">
                  <a16:creationId xmlns:a16="http://schemas.microsoft.com/office/drawing/2014/main" id="{00000000-0008-0000-0200-00002F6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32</xdr:row>
          <xdr:rowOff>47625</xdr:rowOff>
        </xdr:from>
        <xdr:to>
          <xdr:col>6</xdr:col>
          <xdr:colOff>1123950</xdr:colOff>
          <xdr:row>32</xdr:row>
          <xdr:rowOff>266700</xdr:rowOff>
        </xdr:to>
        <xdr:sp macro="" textlink="">
          <xdr:nvSpPr>
            <xdr:cNvPr id="25648" name="Drop Down 48" hidden="1">
              <a:extLst>
                <a:ext uri="{63B3BB69-23CF-44E3-9099-C40C66FF867C}">
                  <a14:compatExt spid="_x0000_s25648"/>
                </a:ext>
                <a:ext uri="{FF2B5EF4-FFF2-40B4-BE49-F238E27FC236}">
                  <a16:creationId xmlns:a16="http://schemas.microsoft.com/office/drawing/2014/main" id="{00000000-0008-0000-0200-0000306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35</xdr:row>
          <xdr:rowOff>47625</xdr:rowOff>
        </xdr:from>
        <xdr:to>
          <xdr:col>6</xdr:col>
          <xdr:colOff>1123950</xdr:colOff>
          <xdr:row>35</xdr:row>
          <xdr:rowOff>266700</xdr:rowOff>
        </xdr:to>
        <xdr:sp macro="" textlink="">
          <xdr:nvSpPr>
            <xdr:cNvPr id="25649" name="Drop Down 49" hidden="1">
              <a:extLst>
                <a:ext uri="{63B3BB69-23CF-44E3-9099-C40C66FF867C}">
                  <a14:compatExt spid="_x0000_s25649"/>
                </a:ext>
                <a:ext uri="{FF2B5EF4-FFF2-40B4-BE49-F238E27FC236}">
                  <a16:creationId xmlns:a16="http://schemas.microsoft.com/office/drawing/2014/main" id="{00000000-0008-0000-0200-0000316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39</xdr:row>
          <xdr:rowOff>47625</xdr:rowOff>
        </xdr:from>
        <xdr:to>
          <xdr:col>6</xdr:col>
          <xdr:colOff>1123950</xdr:colOff>
          <xdr:row>39</xdr:row>
          <xdr:rowOff>266700</xdr:rowOff>
        </xdr:to>
        <xdr:sp macro="" textlink="">
          <xdr:nvSpPr>
            <xdr:cNvPr id="25650" name="Drop Down 50" hidden="1">
              <a:extLst>
                <a:ext uri="{63B3BB69-23CF-44E3-9099-C40C66FF867C}">
                  <a14:compatExt spid="_x0000_s25650"/>
                </a:ext>
                <a:ext uri="{FF2B5EF4-FFF2-40B4-BE49-F238E27FC236}">
                  <a16:creationId xmlns:a16="http://schemas.microsoft.com/office/drawing/2014/main" id="{00000000-0008-0000-0200-0000326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42</xdr:row>
          <xdr:rowOff>47625</xdr:rowOff>
        </xdr:from>
        <xdr:to>
          <xdr:col>6</xdr:col>
          <xdr:colOff>1123950</xdr:colOff>
          <xdr:row>42</xdr:row>
          <xdr:rowOff>266700</xdr:rowOff>
        </xdr:to>
        <xdr:sp macro="" textlink="">
          <xdr:nvSpPr>
            <xdr:cNvPr id="25651" name="Drop Down 51" hidden="1">
              <a:extLst>
                <a:ext uri="{63B3BB69-23CF-44E3-9099-C40C66FF867C}">
                  <a14:compatExt spid="_x0000_s25651"/>
                </a:ext>
                <a:ext uri="{FF2B5EF4-FFF2-40B4-BE49-F238E27FC236}">
                  <a16:creationId xmlns:a16="http://schemas.microsoft.com/office/drawing/2014/main" id="{00000000-0008-0000-0200-0000336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45</xdr:row>
          <xdr:rowOff>47625</xdr:rowOff>
        </xdr:from>
        <xdr:to>
          <xdr:col>6</xdr:col>
          <xdr:colOff>1123950</xdr:colOff>
          <xdr:row>45</xdr:row>
          <xdr:rowOff>266700</xdr:rowOff>
        </xdr:to>
        <xdr:sp macro="" textlink="">
          <xdr:nvSpPr>
            <xdr:cNvPr id="25652" name="Drop Down 52" hidden="1">
              <a:extLst>
                <a:ext uri="{63B3BB69-23CF-44E3-9099-C40C66FF867C}">
                  <a14:compatExt spid="_x0000_s25652"/>
                </a:ext>
                <a:ext uri="{FF2B5EF4-FFF2-40B4-BE49-F238E27FC236}">
                  <a16:creationId xmlns:a16="http://schemas.microsoft.com/office/drawing/2014/main" id="{00000000-0008-0000-0200-0000346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48</xdr:row>
          <xdr:rowOff>47625</xdr:rowOff>
        </xdr:from>
        <xdr:to>
          <xdr:col>6</xdr:col>
          <xdr:colOff>1123950</xdr:colOff>
          <xdr:row>48</xdr:row>
          <xdr:rowOff>266700</xdr:rowOff>
        </xdr:to>
        <xdr:sp macro="" textlink="">
          <xdr:nvSpPr>
            <xdr:cNvPr id="25653" name="Drop Down 53" hidden="1">
              <a:extLst>
                <a:ext uri="{63B3BB69-23CF-44E3-9099-C40C66FF867C}">
                  <a14:compatExt spid="_x0000_s25653"/>
                </a:ext>
                <a:ext uri="{FF2B5EF4-FFF2-40B4-BE49-F238E27FC236}">
                  <a16:creationId xmlns:a16="http://schemas.microsoft.com/office/drawing/2014/main" id="{00000000-0008-0000-0200-0000356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51</xdr:row>
          <xdr:rowOff>47625</xdr:rowOff>
        </xdr:from>
        <xdr:to>
          <xdr:col>6</xdr:col>
          <xdr:colOff>1123950</xdr:colOff>
          <xdr:row>51</xdr:row>
          <xdr:rowOff>266700</xdr:rowOff>
        </xdr:to>
        <xdr:sp macro="" textlink="">
          <xdr:nvSpPr>
            <xdr:cNvPr id="25654" name="Drop Down 54" hidden="1">
              <a:extLst>
                <a:ext uri="{63B3BB69-23CF-44E3-9099-C40C66FF867C}">
                  <a14:compatExt spid="_x0000_s25654"/>
                </a:ext>
                <a:ext uri="{FF2B5EF4-FFF2-40B4-BE49-F238E27FC236}">
                  <a16:creationId xmlns:a16="http://schemas.microsoft.com/office/drawing/2014/main" id="{00000000-0008-0000-0200-0000366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54</xdr:row>
          <xdr:rowOff>47625</xdr:rowOff>
        </xdr:from>
        <xdr:to>
          <xdr:col>6</xdr:col>
          <xdr:colOff>1123950</xdr:colOff>
          <xdr:row>54</xdr:row>
          <xdr:rowOff>266700</xdr:rowOff>
        </xdr:to>
        <xdr:sp macro="" textlink="">
          <xdr:nvSpPr>
            <xdr:cNvPr id="25655" name="Drop Down 55" hidden="1">
              <a:extLst>
                <a:ext uri="{63B3BB69-23CF-44E3-9099-C40C66FF867C}">
                  <a14:compatExt spid="_x0000_s25655"/>
                </a:ext>
                <a:ext uri="{FF2B5EF4-FFF2-40B4-BE49-F238E27FC236}">
                  <a16:creationId xmlns:a16="http://schemas.microsoft.com/office/drawing/2014/main" id="{00000000-0008-0000-0200-0000376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57</xdr:row>
          <xdr:rowOff>47625</xdr:rowOff>
        </xdr:from>
        <xdr:to>
          <xdr:col>6</xdr:col>
          <xdr:colOff>1123950</xdr:colOff>
          <xdr:row>57</xdr:row>
          <xdr:rowOff>266700</xdr:rowOff>
        </xdr:to>
        <xdr:sp macro="" textlink="">
          <xdr:nvSpPr>
            <xdr:cNvPr id="25656" name="Drop Down 56" hidden="1">
              <a:extLst>
                <a:ext uri="{63B3BB69-23CF-44E3-9099-C40C66FF867C}">
                  <a14:compatExt spid="_x0000_s25656"/>
                </a:ext>
                <a:ext uri="{FF2B5EF4-FFF2-40B4-BE49-F238E27FC236}">
                  <a16:creationId xmlns:a16="http://schemas.microsoft.com/office/drawing/2014/main" id="{00000000-0008-0000-0200-0000386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60</xdr:row>
          <xdr:rowOff>47625</xdr:rowOff>
        </xdr:from>
        <xdr:to>
          <xdr:col>6</xdr:col>
          <xdr:colOff>1123950</xdr:colOff>
          <xdr:row>60</xdr:row>
          <xdr:rowOff>266700</xdr:rowOff>
        </xdr:to>
        <xdr:sp macro="" textlink="">
          <xdr:nvSpPr>
            <xdr:cNvPr id="25657" name="Drop Down 57" hidden="1">
              <a:extLst>
                <a:ext uri="{63B3BB69-23CF-44E3-9099-C40C66FF867C}">
                  <a14:compatExt spid="_x0000_s25657"/>
                </a:ext>
                <a:ext uri="{FF2B5EF4-FFF2-40B4-BE49-F238E27FC236}">
                  <a16:creationId xmlns:a16="http://schemas.microsoft.com/office/drawing/2014/main" id="{00000000-0008-0000-0200-0000396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6</xdr:col>
      <xdr:colOff>35720</xdr:colOff>
      <xdr:row>5</xdr:row>
      <xdr:rowOff>202402</xdr:rowOff>
    </xdr:from>
    <xdr:to>
      <xdr:col>6</xdr:col>
      <xdr:colOff>547688</xdr:colOff>
      <xdr:row>7</xdr:row>
      <xdr:rowOff>83339</xdr:rowOff>
    </xdr:to>
    <xdr:sp macro="" textlink="">
      <xdr:nvSpPr>
        <xdr:cNvPr id="4" name="Left Arrow 3">
          <a:extLst>
            <a:ext uri="{FF2B5EF4-FFF2-40B4-BE49-F238E27FC236}">
              <a16:creationId xmlns:a16="http://schemas.microsoft.com/office/drawing/2014/main" id="{00000000-0008-0000-0300-000004000000}"/>
            </a:ext>
          </a:extLst>
        </xdr:cNvPr>
        <xdr:cNvSpPr/>
      </xdr:nvSpPr>
      <xdr:spPr>
        <a:xfrm>
          <a:off x="8596314" y="2571746"/>
          <a:ext cx="511968" cy="642937"/>
        </a:xfrm>
        <a:prstGeom prst="leftArrow">
          <a:avLst/>
        </a:prstGeom>
        <a:gradFill>
          <a:gsLst>
            <a:gs pos="0">
              <a:schemeClr val="bg1">
                <a:lumMod val="65000"/>
              </a:schemeClr>
            </a:gs>
            <a:gs pos="39999">
              <a:schemeClr val="bg1">
                <a:lumMod val="65000"/>
              </a:schemeClr>
            </a:gs>
            <a:gs pos="70000">
              <a:schemeClr val="bg1">
                <a:lumMod val="65000"/>
              </a:schemeClr>
            </a:gs>
            <a:gs pos="100000">
              <a:schemeClr val="bg1">
                <a:lumMod val="65000"/>
              </a:schemeClr>
            </a:gs>
          </a:gsLst>
          <a:lin ang="0" scaled="0"/>
        </a:gradFill>
        <a:ln w="6350">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3</xdr:col>
      <xdr:colOff>497681</xdr:colOff>
      <xdr:row>0</xdr:row>
      <xdr:rowOff>95250</xdr:rowOff>
    </xdr:from>
    <xdr:to>
      <xdr:col>3</xdr:col>
      <xdr:colOff>1450181</xdr:colOff>
      <xdr:row>0</xdr:row>
      <xdr:rowOff>1211800</xdr:rowOff>
    </xdr:to>
    <xdr:pic>
      <xdr:nvPicPr>
        <xdr:cNvPr id="3" name="Picture 2">
          <a:extLst>
            <a:ext uri="{FF2B5EF4-FFF2-40B4-BE49-F238E27FC236}">
              <a16:creationId xmlns:a16="http://schemas.microsoft.com/office/drawing/2014/main" id="{00000000-0008-0000-0300-000003000000}"/>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07244" y="95250"/>
          <a:ext cx="952500" cy="1116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7</xdr:col>
          <xdr:colOff>28575</xdr:colOff>
          <xdr:row>4</xdr:row>
          <xdr:rowOff>19050</xdr:rowOff>
        </xdr:from>
        <xdr:to>
          <xdr:col>8</xdr:col>
          <xdr:colOff>895350</xdr:colOff>
          <xdr:row>10</xdr:row>
          <xdr:rowOff>238125</xdr:rowOff>
        </xdr:to>
        <xdr:sp macro="" textlink="">
          <xdr:nvSpPr>
            <xdr:cNvPr id="67593" name="Group Box 9" hidden="1">
              <a:extLst>
                <a:ext uri="{63B3BB69-23CF-44E3-9099-C40C66FF867C}">
                  <a14:compatExt spid="_x0000_s67593"/>
                </a:ext>
                <a:ext uri="{FF2B5EF4-FFF2-40B4-BE49-F238E27FC236}">
                  <a16:creationId xmlns:a16="http://schemas.microsoft.com/office/drawing/2014/main" id="{00000000-0008-0000-0300-0000090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5</xdr:row>
          <xdr:rowOff>161925</xdr:rowOff>
        </xdr:from>
        <xdr:to>
          <xdr:col>8</xdr:col>
          <xdr:colOff>533400</xdr:colOff>
          <xdr:row>6</xdr:row>
          <xdr:rowOff>95250</xdr:rowOff>
        </xdr:to>
        <xdr:sp macro="" textlink="">
          <xdr:nvSpPr>
            <xdr:cNvPr id="67594" name="OptionButton1" hidden="1">
              <a:extLst>
                <a:ext uri="{63B3BB69-23CF-44E3-9099-C40C66FF867C}">
                  <a14:compatExt spid="_x0000_s67594"/>
                </a:ext>
                <a:ext uri="{FF2B5EF4-FFF2-40B4-BE49-F238E27FC236}">
                  <a16:creationId xmlns:a16="http://schemas.microsoft.com/office/drawing/2014/main" id="{00000000-0008-0000-0300-00000A080100}"/>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6</xdr:row>
          <xdr:rowOff>161925</xdr:rowOff>
        </xdr:from>
        <xdr:to>
          <xdr:col>8</xdr:col>
          <xdr:colOff>581025</xdr:colOff>
          <xdr:row>7</xdr:row>
          <xdr:rowOff>95250</xdr:rowOff>
        </xdr:to>
        <xdr:sp macro="" textlink="">
          <xdr:nvSpPr>
            <xdr:cNvPr id="67595" name="OptionButton2" hidden="1">
              <a:extLst>
                <a:ext uri="{63B3BB69-23CF-44E3-9099-C40C66FF867C}">
                  <a14:compatExt spid="_x0000_s67595"/>
                </a:ext>
                <a:ext uri="{FF2B5EF4-FFF2-40B4-BE49-F238E27FC236}">
                  <a16:creationId xmlns:a16="http://schemas.microsoft.com/office/drawing/2014/main" id="{00000000-0008-0000-0300-00000B080100}"/>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7</xdr:row>
          <xdr:rowOff>161925</xdr:rowOff>
        </xdr:from>
        <xdr:to>
          <xdr:col>8</xdr:col>
          <xdr:colOff>866775</xdr:colOff>
          <xdr:row>8</xdr:row>
          <xdr:rowOff>95250</xdr:rowOff>
        </xdr:to>
        <xdr:sp macro="" textlink="">
          <xdr:nvSpPr>
            <xdr:cNvPr id="67596" name="OptionButton3" hidden="1">
              <a:extLst>
                <a:ext uri="{63B3BB69-23CF-44E3-9099-C40C66FF867C}">
                  <a14:compatExt spid="_x0000_s67596"/>
                </a:ext>
                <a:ext uri="{FF2B5EF4-FFF2-40B4-BE49-F238E27FC236}">
                  <a16:creationId xmlns:a16="http://schemas.microsoft.com/office/drawing/2014/main" id="{00000000-0008-0000-0300-00000C080100}"/>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9</xdr:row>
          <xdr:rowOff>171450</xdr:rowOff>
        </xdr:from>
        <xdr:to>
          <xdr:col>8</xdr:col>
          <xdr:colOff>352425</xdr:colOff>
          <xdr:row>10</xdr:row>
          <xdr:rowOff>95250</xdr:rowOff>
        </xdr:to>
        <xdr:sp macro="" textlink="">
          <xdr:nvSpPr>
            <xdr:cNvPr id="67597" name="OptionButton4" hidden="1">
              <a:extLst>
                <a:ext uri="{63B3BB69-23CF-44E3-9099-C40C66FF867C}">
                  <a14:compatExt spid="_x0000_s67597"/>
                </a:ext>
                <a:ext uri="{FF2B5EF4-FFF2-40B4-BE49-F238E27FC236}">
                  <a16:creationId xmlns:a16="http://schemas.microsoft.com/office/drawing/2014/main" id="{00000000-0008-0000-0300-00000D080100}"/>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twoCellAnchor>
    <xdr:from>
      <xdr:col>8</xdr:col>
      <xdr:colOff>952502</xdr:colOff>
      <xdr:row>5</xdr:row>
      <xdr:rowOff>202402</xdr:rowOff>
    </xdr:from>
    <xdr:to>
      <xdr:col>9</xdr:col>
      <xdr:colOff>428626</xdr:colOff>
      <xdr:row>7</xdr:row>
      <xdr:rowOff>83339</xdr:rowOff>
    </xdr:to>
    <xdr:sp macro="" textlink="">
      <xdr:nvSpPr>
        <xdr:cNvPr id="10" name="Left Arrow 9">
          <a:extLst>
            <a:ext uri="{FF2B5EF4-FFF2-40B4-BE49-F238E27FC236}">
              <a16:creationId xmlns:a16="http://schemas.microsoft.com/office/drawing/2014/main" id="{00000000-0008-0000-0300-00000A000000}"/>
            </a:ext>
          </a:extLst>
        </xdr:cNvPr>
        <xdr:cNvSpPr/>
      </xdr:nvSpPr>
      <xdr:spPr>
        <a:xfrm>
          <a:off x="11037096" y="2571746"/>
          <a:ext cx="511968" cy="642937"/>
        </a:xfrm>
        <a:prstGeom prst="leftArrow">
          <a:avLst/>
        </a:prstGeom>
        <a:gradFill>
          <a:gsLst>
            <a:gs pos="0">
              <a:schemeClr val="bg1">
                <a:lumMod val="65000"/>
              </a:schemeClr>
            </a:gs>
            <a:gs pos="39999">
              <a:schemeClr val="bg1">
                <a:lumMod val="65000"/>
              </a:schemeClr>
            </a:gs>
            <a:gs pos="70000">
              <a:schemeClr val="bg1">
                <a:lumMod val="65000"/>
              </a:schemeClr>
            </a:gs>
            <a:gs pos="100000">
              <a:schemeClr val="bg1">
                <a:lumMod val="65000"/>
              </a:schemeClr>
            </a:gs>
          </a:gsLst>
          <a:lin ang="0" scaled="0"/>
        </a:gradFill>
        <a:ln w="6350">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mc:AlternateContent xmlns:mc="http://schemas.openxmlformats.org/markup-compatibility/2006">
    <mc:Choice xmlns:a14="http://schemas.microsoft.com/office/drawing/2010/main" Requires="a14">
      <xdr:twoCellAnchor editAs="oneCell">
        <xdr:from>
          <xdr:col>7</xdr:col>
          <xdr:colOff>114300</xdr:colOff>
          <xdr:row>4</xdr:row>
          <xdr:rowOff>152400</xdr:rowOff>
        </xdr:from>
        <xdr:to>
          <xdr:col>8</xdr:col>
          <xdr:colOff>847725</xdr:colOff>
          <xdr:row>5</xdr:row>
          <xdr:rowOff>85725</xdr:rowOff>
        </xdr:to>
        <xdr:sp macro="" textlink="">
          <xdr:nvSpPr>
            <xdr:cNvPr id="67599" name="OptionButton5" hidden="1">
              <a:extLst>
                <a:ext uri="{63B3BB69-23CF-44E3-9099-C40C66FF867C}">
                  <a14:compatExt spid="_x0000_s67599"/>
                </a:ext>
                <a:ext uri="{FF2B5EF4-FFF2-40B4-BE49-F238E27FC236}">
                  <a16:creationId xmlns:a16="http://schemas.microsoft.com/office/drawing/2014/main" id="{00000000-0008-0000-0300-00000F080100}"/>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8</xdr:row>
          <xdr:rowOff>171450</xdr:rowOff>
        </xdr:from>
        <xdr:to>
          <xdr:col>8</xdr:col>
          <xdr:colOff>581025</xdr:colOff>
          <xdr:row>9</xdr:row>
          <xdr:rowOff>104775</xdr:rowOff>
        </xdr:to>
        <xdr:sp macro="" textlink="">
          <xdr:nvSpPr>
            <xdr:cNvPr id="67600" name="OptionButton6" hidden="1">
              <a:extLst>
                <a:ext uri="{63B3BB69-23CF-44E3-9099-C40C66FF867C}">
                  <a14:compatExt spid="_x0000_s67600"/>
                </a:ext>
                <a:ext uri="{FF2B5EF4-FFF2-40B4-BE49-F238E27FC236}">
                  <a16:creationId xmlns:a16="http://schemas.microsoft.com/office/drawing/2014/main" id="{00000000-0008-0000-0300-000010080100}"/>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editAs="oneCell">
    <xdr:from>
      <xdr:col>4</xdr:col>
      <xdr:colOff>171450</xdr:colOff>
      <xdr:row>0</xdr:row>
      <xdr:rowOff>76200</xdr:rowOff>
    </xdr:from>
    <xdr:to>
      <xdr:col>4</xdr:col>
      <xdr:colOff>933450</xdr:colOff>
      <xdr:row>5</xdr:row>
      <xdr:rowOff>19321</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0550" y="76200"/>
          <a:ext cx="762000" cy="8956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6</xdr:col>
          <xdr:colOff>428625</xdr:colOff>
          <xdr:row>9</xdr:row>
          <xdr:rowOff>0</xdr:rowOff>
        </xdr:from>
        <xdr:to>
          <xdr:col>6</xdr:col>
          <xdr:colOff>933450</xdr:colOff>
          <xdr:row>10</xdr:row>
          <xdr:rowOff>28575</xdr:rowOff>
        </xdr:to>
        <xdr:sp macro="" textlink="">
          <xdr:nvSpPr>
            <xdr:cNvPr id="111877" name="Drop Down 2309" hidden="1">
              <a:extLst>
                <a:ext uri="{63B3BB69-23CF-44E3-9099-C40C66FF867C}">
                  <a14:compatExt spid="_x0000_s111877"/>
                </a:ext>
                <a:ext uri="{FF2B5EF4-FFF2-40B4-BE49-F238E27FC236}">
                  <a16:creationId xmlns:a16="http://schemas.microsoft.com/office/drawing/2014/main" id="{00000000-0008-0000-0400-000005B5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9</xdr:row>
          <xdr:rowOff>0</xdr:rowOff>
        </xdr:from>
        <xdr:to>
          <xdr:col>6</xdr:col>
          <xdr:colOff>933450</xdr:colOff>
          <xdr:row>10</xdr:row>
          <xdr:rowOff>28575</xdr:rowOff>
        </xdr:to>
        <xdr:sp macro="" textlink="">
          <xdr:nvSpPr>
            <xdr:cNvPr id="112551" name="Drop Down 2983" hidden="1">
              <a:extLst>
                <a:ext uri="{63B3BB69-23CF-44E3-9099-C40C66FF867C}">
                  <a14:compatExt spid="_x0000_s112551"/>
                </a:ext>
                <a:ext uri="{FF2B5EF4-FFF2-40B4-BE49-F238E27FC236}">
                  <a16:creationId xmlns:a16="http://schemas.microsoft.com/office/drawing/2014/main" id="{00000000-0008-0000-0400-0000A7B7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9</xdr:row>
          <xdr:rowOff>0</xdr:rowOff>
        </xdr:from>
        <xdr:to>
          <xdr:col>6</xdr:col>
          <xdr:colOff>933450</xdr:colOff>
          <xdr:row>10</xdr:row>
          <xdr:rowOff>28575</xdr:rowOff>
        </xdr:to>
        <xdr:sp macro="" textlink="">
          <xdr:nvSpPr>
            <xdr:cNvPr id="112552" name="Drop Down 2984" hidden="1">
              <a:extLst>
                <a:ext uri="{63B3BB69-23CF-44E3-9099-C40C66FF867C}">
                  <a14:compatExt spid="_x0000_s112552"/>
                </a:ext>
                <a:ext uri="{FF2B5EF4-FFF2-40B4-BE49-F238E27FC236}">
                  <a16:creationId xmlns:a16="http://schemas.microsoft.com/office/drawing/2014/main" id="{00000000-0008-0000-0400-0000A8B7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9</xdr:row>
          <xdr:rowOff>0</xdr:rowOff>
        </xdr:from>
        <xdr:to>
          <xdr:col>6</xdr:col>
          <xdr:colOff>933450</xdr:colOff>
          <xdr:row>10</xdr:row>
          <xdr:rowOff>28575</xdr:rowOff>
        </xdr:to>
        <xdr:sp macro="" textlink="">
          <xdr:nvSpPr>
            <xdr:cNvPr id="112553" name="Drop Down 2985" hidden="1">
              <a:extLst>
                <a:ext uri="{63B3BB69-23CF-44E3-9099-C40C66FF867C}">
                  <a14:compatExt spid="_x0000_s112553"/>
                </a:ext>
                <a:ext uri="{FF2B5EF4-FFF2-40B4-BE49-F238E27FC236}">
                  <a16:creationId xmlns:a16="http://schemas.microsoft.com/office/drawing/2014/main" id="{00000000-0008-0000-0400-0000A9B7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9</xdr:row>
          <xdr:rowOff>0</xdr:rowOff>
        </xdr:from>
        <xdr:to>
          <xdr:col>6</xdr:col>
          <xdr:colOff>933450</xdr:colOff>
          <xdr:row>10</xdr:row>
          <xdr:rowOff>28575</xdr:rowOff>
        </xdr:to>
        <xdr:sp macro="" textlink="">
          <xdr:nvSpPr>
            <xdr:cNvPr id="112554" name="Drop Down 2986" hidden="1">
              <a:extLst>
                <a:ext uri="{63B3BB69-23CF-44E3-9099-C40C66FF867C}">
                  <a14:compatExt spid="_x0000_s112554"/>
                </a:ext>
                <a:ext uri="{FF2B5EF4-FFF2-40B4-BE49-F238E27FC236}">
                  <a16:creationId xmlns:a16="http://schemas.microsoft.com/office/drawing/2014/main" id="{00000000-0008-0000-0400-0000AAB7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9</xdr:row>
          <xdr:rowOff>0</xdr:rowOff>
        </xdr:from>
        <xdr:to>
          <xdr:col>6</xdr:col>
          <xdr:colOff>933450</xdr:colOff>
          <xdr:row>10</xdr:row>
          <xdr:rowOff>28575</xdr:rowOff>
        </xdr:to>
        <xdr:sp macro="" textlink="">
          <xdr:nvSpPr>
            <xdr:cNvPr id="112555" name="Drop Down 2987" hidden="1">
              <a:extLst>
                <a:ext uri="{63B3BB69-23CF-44E3-9099-C40C66FF867C}">
                  <a14:compatExt spid="_x0000_s112555"/>
                </a:ext>
                <a:ext uri="{FF2B5EF4-FFF2-40B4-BE49-F238E27FC236}">
                  <a16:creationId xmlns:a16="http://schemas.microsoft.com/office/drawing/2014/main" id="{00000000-0008-0000-0400-0000ABB7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9</xdr:row>
          <xdr:rowOff>0</xdr:rowOff>
        </xdr:from>
        <xdr:to>
          <xdr:col>6</xdr:col>
          <xdr:colOff>933450</xdr:colOff>
          <xdr:row>10</xdr:row>
          <xdr:rowOff>28575</xdr:rowOff>
        </xdr:to>
        <xdr:sp macro="" textlink="">
          <xdr:nvSpPr>
            <xdr:cNvPr id="112556" name="Drop Down 2988" hidden="1">
              <a:extLst>
                <a:ext uri="{63B3BB69-23CF-44E3-9099-C40C66FF867C}">
                  <a14:compatExt spid="_x0000_s112556"/>
                </a:ext>
                <a:ext uri="{FF2B5EF4-FFF2-40B4-BE49-F238E27FC236}">
                  <a16:creationId xmlns:a16="http://schemas.microsoft.com/office/drawing/2014/main" id="{00000000-0008-0000-0400-0000ACB7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9</xdr:row>
          <xdr:rowOff>0</xdr:rowOff>
        </xdr:from>
        <xdr:to>
          <xdr:col>6</xdr:col>
          <xdr:colOff>933450</xdr:colOff>
          <xdr:row>10</xdr:row>
          <xdr:rowOff>28575</xdr:rowOff>
        </xdr:to>
        <xdr:sp macro="" textlink="">
          <xdr:nvSpPr>
            <xdr:cNvPr id="112557" name="Drop Down 2989" hidden="1">
              <a:extLst>
                <a:ext uri="{63B3BB69-23CF-44E3-9099-C40C66FF867C}">
                  <a14:compatExt spid="_x0000_s112557"/>
                </a:ext>
                <a:ext uri="{FF2B5EF4-FFF2-40B4-BE49-F238E27FC236}">
                  <a16:creationId xmlns:a16="http://schemas.microsoft.com/office/drawing/2014/main" id="{00000000-0008-0000-0400-0000ADB7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9</xdr:row>
          <xdr:rowOff>85725</xdr:rowOff>
        </xdr:from>
        <xdr:to>
          <xdr:col>6</xdr:col>
          <xdr:colOff>933450</xdr:colOff>
          <xdr:row>9</xdr:row>
          <xdr:rowOff>304800</xdr:rowOff>
        </xdr:to>
        <xdr:sp macro="" textlink="">
          <xdr:nvSpPr>
            <xdr:cNvPr id="112558" name="Drop Down 2990" hidden="1">
              <a:extLst>
                <a:ext uri="{63B3BB69-23CF-44E3-9099-C40C66FF867C}">
                  <a14:compatExt spid="_x0000_s112558"/>
                </a:ext>
                <a:ext uri="{FF2B5EF4-FFF2-40B4-BE49-F238E27FC236}">
                  <a16:creationId xmlns:a16="http://schemas.microsoft.com/office/drawing/2014/main" id="{00000000-0008-0000-0400-0000AEB7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10</xdr:row>
          <xdr:rowOff>85725</xdr:rowOff>
        </xdr:from>
        <xdr:to>
          <xdr:col>6</xdr:col>
          <xdr:colOff>933450</xdr:colOff>
          <xdr:row>10</xdr:row>
          <xdr:rowOff>304800</xdr:rowOff>
        </xdr:to>
        <xdr:sp macro="" textlink="">
          <xdr:nvSpPr>
            <xdr:cNvPr id="112559" name="Drop Down 2991" hidden="1">
              <a:extLst>
                <a:ext uri="{63B3BB69-23CF-44E3-9099-C40C66FF867C}">
                  <a14:compatExt spid="_x0000_s112559"/>
                </a:ext>
                <a:ext uri="{FF2B5EF4-FFF2-40B4-BE49-F238E27FC236}">
                  <a16:creationId xmlns:a16="http://schemas.microsoft.com/office/drawing/2014/main" id="{00000000-0008-0000-0400-0000AFB7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19</xdr:row>
          <xdr:rowOff>85725</xdr:rowOff>
        </xdr:from>
        <xdr:to>
          <xdr:col>6</xdr:col>
          <xdr:colOff>933450</xdr:colOff>
          <xdr:row>19</xdr:row>
          <xdr:rowOff>304800</xdr:rowOff>
        </xdr:to>
        <xdr:sp macro="" textlink="">
          <xdr:nvSpPr>
            <xdr:cNvPr id="112560" name="Drop Down 2992" hidden="1">
              <a:extLst>
                <a:ext uri="{63B3BB69-23CF-44E3-9099-C40C66FF867C}">
                  <a14:compatExt spid="_x0000_s112560"/>
                </a:ext>
                <a:ext uri="{FF2B5EF4-FFF2-40B4-BE49-F238E27FC236}">
                  <a16:creationId xmlns:a16="http://schemas.microsoft.com/office/drawing/2014/main" id="{00000000-0008-0000-0400-0000B0B7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20</xdr:row>
          <xdr:rowOff>85725</xdr:rowOff>
        </xdr:from>
        <xdr:to>
          <xdr:col>6</xdr:col>
          <xdr:colOff>933450</xdr:colOff>
          <xdr:row>20</xdr:row>
          <xdr:rowOff>304800</xdr:rowOff>
        </xdr:to>
        <xdr:sp macro="" textlink="">
          <xdr:nvSpPr>
            <xdr:cNvPr id="112561" name="Drop Down 2993" hidden="1">
              <a:extLst>
                <a:ext uri="{63B3BB69-23CF-44E3-9099-C40C66FF867C}">
                  <a14:compatExt spid="_x0000_s112561"/>
                </a:ext>
                <a:ext uri="{FF2B5EF4-FFF2-40B4-BE49-F238E27FC236}">
                  <a16:creationId xmlns:a16="http://schemas.microsoft.com/office/drawing/2014/main" id="{00000000-0008-0000-0400-0000B1B7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24</xdr:row>
          <xdr:rowOff>85725</xdr:rowOff>
        </xdr:from>
        <xdr:to>
          <xdr:col>6</xdr:col>
          <xdr:colOff>933450</xdr:colOff>
          <xdr:row>24</xdr:row>
          <xdr:rowOff>304800</xdr:rowOff>
        </xdr:to>
        <xdr:sp macro="" textlink="">
          <xdr:nvSpPr>
            <xdr:cNvPr id="112562" name="Drop Down 2994" hidden="1">
              <a:extLst>
                <a:ext uri="{63B3BB69-23CF-44E3-9099-C40C66FF867C}">
                  <a14:compatExt spid="_x0000_s112562"/>
                </a:ext>
                <a:ext uri="{FF2B5EF4-FFF2-40B4-BE49-F238E27FC236}">
                  <a16:creationId xmlns:a16="http://schemas.microsoft.com/office/drawing/2014/main" id="{00000000-0008-0000-0400-0000B2B7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48</xdr:row>
          <xdr:rowOff>85725</xdr:rowOff>
        </xdr:from>
        <xdr:to>
          <xdr:col>6</xdr:col>
          <xdr:colOff>933450</xdr:colOff>
          <xdr:row>48</xdr:row>
          <xdr:rowOff>304800</xdr:rowOff>
        </xdr:to>
        <xdr:sp macro="" textlink="">
          <xdr:nvSpPr>
            <xdr:cNvPr id="112563" name="Drop Down 2995" hidden="1">
              <a:extLst>
                <a:ext uri="{63B3BB69-23CF-44E3-9099-C40C66FF867C}">
                  <a14:compatExt spid="_x0000_s112563"/>
                </a:ext>
                <a:ext uri="{FF2B5EF4-FFF2-40B4-BE49-F238E27FC236}">
                  <a16:creationId xmlns:a16="http://schemas.microsoft.com/office/drawing/2014/main" id="{00000000-0008-0000-0400-0000B3B7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56</xdr:row>
          <xdr:rowOff>0</xdr:rowOff>
        </xdr:from>
        <xdr:to>
          <xdr:col>6</xdr:col>
          <xdr:colOff>933450</xdr:colOff>
          <xdr:row>57</xdr:row>
          <xdr:rowOff>28575</xdr:rowOff>
        </xdr:to>
        <xdr:sp macro="" textlink="">
          <xdr:nvSpPr>
            <xdr:cNvPr id="112564" name="Drop Down 2996" hidden="1">
              <a:extLst>
                <a:ext uri="{63B3BB69-23CF-44E3-9099-C40C66FF867C}">
                  <a14:compatExt spid="_x0000_s112564"/>
                </a:ext>
                <a:ext uri="{FF2B5EF4-FFF2-40B4-BE49-F238E27FC236}">
                  <a16:creationId xmlns:a16="http://schemas.microsoft.com/office/drawing/2014/main" id="{00000000-0008-0000-0400-0000B4B7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56</xdr:row>
          <xdr:rowOff>0</xdr:rowOff>
        </xdr:from>
        <xdr:to>
          <xdr:col>6</xdr:col>
          <xdr:colOff>933450</xdr:colOff>
          <xdr:row>57</xdr:row>
          <xdr:rowOff>28575</xdr:rowOff>
        </xdr:to>
        <xdr:sp macro="" textlink="">
          <xdr:nvSpPr>
            <xdr:cNvPr id="112565" name="Drop Down 2997" hidden="1">
              <a:extLst>
                <a:ext uri="{63B3BB69-23CF-44E3-9099-C40C66FF867C}">
                  <a14:compatExt spid="_x0000_s112565"/>
                </a:ext>
                <a:ext uri="{FF2B5EF4-FFF2-40B4-BE49-F238E27FC236}">
                  <a16:creationId xmlns:a16="http://schemas.microsoft.com/office/drawing/2014/main" id="{00000000-0008-0000-0400-0000B5B7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56</xdr:row>
          <xdr:rowOff>0</xdr:rowOff>
        </xdr:from>
        <xdr:to>
          <xdr:col>6</xdr:col>
          <xdr:colOff>933450</xdr:colOff>
          <xdr:row>57</xdr:row>
          <xdr:rowOff>28575</xdr:rowOff>
        </xdr:to>
        <xdr:sp macro="" textlink="">
          <xdr:nvSpPr>
            <xdr:cNvPr id="112566" name="Drop Down 2998" hidden="1">
              <a:extLst>
                <a:ext uri="{63B3BB69-23CF-44E3-9099-C40C66FF867C}">
                  <a14:compatExt spid="_x0000_s112566"/>
                </a:ext>
                <a:ext uri="{FF2B5EF4-FFF2-40B4-BE49-F238E27FC236}">
                  <a16:creationId xmlns:a16="http://schemas.microsoft.com/office/drawing/2014/main" id="{00000000-0008-0000-0400-0000B6B7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56</xdr:row>
          <xdr:rowOff>0</xdr:rowOff>
        </xdr:from>
        <xdr:to>
          <xdr:col>6</xdr:col>
          <xdr:colOff>933450</xdr:colOff>
          <xdr:row>57</xdr:row>
          <xdr:rowOff>28575</xdr:rowOff>
        </xdr:to>
        <xdr:sp macro="" textlink="">
          <xdr:nvSpPr>
            <xdr:cNvPr id="112567" name="Drop Down 2999" hidden="1">
              <a:extLst>
                <a:ext uri="{63B3BB69-23CF-44E3-9099-C40C66FF867C}">
                  <a14:compatExt spid="_x0000_s112567"/>
                </a:ext>
                <a:ext uri="{FF2B5EF4-FFF2-40B4-BE49-F238E27FC236}">
                  <a16:creationId xmlns:a16="http://schemas.microsoft.com/office/drawing/2014/main" id="{00000000-0008-0000-0400-0000B7B7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56</xdr:row>
          <xdr:rowOff>0</xdr:rowOff>
        </xdr:from>
        <xdr:to>
          <xdr:col>6</xdr:col>
          <xdr:colOff>933450</xdr:colOff>
          <xdr:row>57</xdr:row>
          <xdr:rowOff>28575</xdr:rowOff>
        </xdr:to>
        <xdr:sp macro="" textlink="">
          <xdr:nvSpPr>
            <xdr:cNvPr id="112568" name="Drop Down 3000" hidden="1">
              <a:extLst>
                <a:ext uri="{63B3BB69-23CF-44E3-9099-C40C66FF867C}">
                  <a14:compatExt spid="_x0000_s112568"/>
                </a:ext>
                <a:ext uri="{FF2B5EF4-FFF2-40B4-BE49-F238E27FC236}">
                  <a16:creationId xmlns:a16="http://schemas.microsoft.com/office/drawing/2014/main" id="{00000000-0008-0000-0400-0000B8B7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56</xdr:row>
          <xdr:rowOff>0</xdr:rowOff>
        </xdr:from>
        <xdr:to>
          <xdr:col>6</xdr:col>
          <xdr:colOff>933450</xdr:colOff>
          <xdr:row>57</xdr:row>
          <xdr:rowOff>28575</xdr:rowOff>
        </xdr:to>
        <xdr:sp macro="" textlink="">
          <xdr:nvSpPr>
            <xdr:cNvPr id="112569" name="Drop Down 3001" hidden="1">
              <a:extLst>
                <a:ext uri="{63B3BB69-23CF-44E3-9099-C40C66FF867C}">
                  <a14:compatExt spid="_x0000_s112569"/>
                </a:ext>
                <a:ext uri="{FF2B5EF4-FFF2-40B4-BE49-F238E27FC236}">
                  <a16:creationId xmlns:a16="http://schemas.microsoft.com/office/drawing/2014/main" id="{00000000-0008-0000-0400-0000B9B7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56</xdr:row>
          <xdr:rowOff>0</xdr:rowOff>
        </xdr:from>
        <xdr:to>
          <xdr:col>6</xdr:col>
          <xdr:colOff>933450</xdr:colOff>
          <xdr:row>57</xdr:row>
          <xdr:rowOff>28575</xdr:rowOff>
        </xdr:to>
        <xdr:sp macro="" textlink="">
          <xdr:nvSpPr>
            <xdr:cNvPr id="112570" name="Drop Down 3002" hidden="1">
              <a:extLst>
                <a:ext uri="{63B3BB69-23CF-44E3-9099-C40C66FF867C}">
                  <a14:compatExt spid="_x0000_s112570"/>
                </a:ext>
                <a:ext uri="{FF2B5EF4-FFF2-40B4-BE49-F238E27FC236}">
                  <a16:creationId xmlns:a16="http://schemas.microsoft.com/office/drawing/2014/main" id="{00000000-0008-0000-0400-0000BAB7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56</xdr:row>
          <xdr:rowOff>0</xdr:rowOff>
        </xdr:from>
        <xdr:to>
          <xdr:col>6</xdr:col>
          <xdr:colOff>933450</xdr:colOff>
          <xdr:row>57</xdr:row>
          <xdr:rowOff>28575</xdr:rowOff>
        </xdr:to>
        <xdr:sp macro="" textlink="">
          <xdr:nvSpPr>
            <xdr:cNvPr id="112571" name="Drop Down 3003" hidden="1">
              <a:extLst>
                <a:ext uri="{63B3BB69-23CF-44E3-9099-C40C66FF867C}">
                  <a14:compatExt spid="_x0000_s112571"/>
                </a:ext>
                <a:ext uri="{FF2B5EF4-FFF2-40B4-BE49-F238E27FC236}">
                  <a16:creationId xmlns:a16="http://schemas.microsoft.com/office/drawing/2014/main" id="{00000000-0008-0000-0400-0000BBB7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56</xdr:row>
          <xdr:rowOff>0</xdr:rowOff>
        </xdr:from>
        <xdr:to>
          <xdr:col>6</xdr:col>
          <xdr:colOff>933450</xdr:colOff>
          <xdr:row>57</xdr:row>
          <xdr:rowOff>28575</xdr:rowOff>
        </xdr:to>
        <xdr:sp macro="" textlink="">
          <xdr:nvSpPr>
            <xdr:cNvPr id="112572" name="Drop Down 3004" hidden="1">
              <a:extLst>
                <a:ext uri="{63B3BB69-23CF-44E3-9099-C40C66FF867C}">
                  <a14:compatExt spid="_x0000_s112572"/>
                </a:ext>
                <a:ext uri="{FF2B5EF4-FFF2-40B4-BE49-F238E27FC236}">
                  <a16:creationId xmlns:a16="http://schemas.microsoft.com/office/drawing/2014/main" id="{00000000-0008-0000-0400-0000BCB7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56</xdr:row>
          <xdr:rowOff>85725</xdr:rowOff>
        </xdr:from>
        <xdr:to>
          <xdr:col>6</xdr:col>
          <xdr:colOff>933450</xdr:colOff>
          <xdr:row>56</xdr:row>
          <xdr:rowOff>304800</xdr:rowOff>
        </xdr:to>
        <xdr:sp macro="" textlink="">
          <xdr:nvSpPr>
            <xdr:cNvPr id="112573" name="Drop Down 3005" hidden="1">
              <a:extLst>
                <a:ext uri="{63B3BB69-23CF-44E3-9099-C40C66FF867C}">
                  <a14:compatExt spid="_x0000_s112573"/>
                </a:ext>
                <a:ext uri="{FF2B5EF4-FFF2-40B4-BE49-F238E27FC236}">
                  <a16:creationId xmlns:a16="http://schemas.microsoft.com/office/drawing/2014/main" id="{00000000-0008-0000-0400-0000BDB7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57</xdr:row>
          <xdr:rowOff>85725</xdr:rowOff>
        </xdr:from>
        <xdr:to>
          <xdr:col>6</xdr:col>
          <xdr:colOff>933450</xdr:colOff>
          <xdr:row>57</xdr:row>
          <xdr:rowOff>304800</xdr:rowOff>
        </xdr:to>
        <xdr:sp macro="" textlink="">
          <xdr:nvSpPr>
            <xdr:cNvPr id="112574" name="Drop Down 3006" hidden="1">
              <a:extLst>
                <a:ext uri="{63B3BB69-23CF-44E3-9099-C40C66FF867C}">
                  <a14:compatExt spid="_x0000_s112574"/>
                </a:ext>
                <a:ext uri="{FF2B5EF4-FFF2-40B4-BE49-F238E27FC236}">
                  <a16:creationId xmlns:a16="http://schemas.microsoft.com/office/drawing/2014/main" id="{00000000-0008-0000-0400-0000BEB7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103</xdr:row>
          <xdr:rowOff>0</xdr:rowOff>
        </xdr:from>
        <xdr:to>
          <xdr:col>6</xdr:col>
          <xdr:colOff>933450</xdr:colOff>
          <xdr:row>104</xdr:row>
          <xdr:rowOff>28575</xdr:rowOff>
        </xdr:to>
        <xdr:sp macro="" textlink="">
          <xdr:nvSpPr>
            <xdr:cNvPr id="112575" name="Drop Down 3007" hidden="1">
              <a:extLst>
                <a:ext uri="{63B3BB69-23CF-44E3-9099-C40C66FF867C}">
                  <a14:compatExt spid="_x0000_s112575"/>
                </a:ext>
                <a:ext uri="{FF2B5EF4-FFF2-40B4-BE49-F238E27FC236}">
                  <a16:creationId xmlns:a16="http://schemas.microsoft.com/office/drawing/2014/main" id="{00000000-0008-0000-0400-0000BFB7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103</xdr:row>
          <xdr:rowOff>0</xdr:rowOff>
        </xdr:from>
        <xdr:to>
          <xdr:col>6</xdr:col>
          <xdr:colOff>933450</xdr:colOff>
          <xdr:row>104</xdr:row>
          <xdr:rowOff>28575</xdr:rowOff>
        </xdr:to>
        <xdr:sp macro="" textlink="">
          <xdr:nvSpPr>
            <xdr:cNvPr id="112576" name="Drop Down 3008" hidden="1">
              <a:extLst>
                <a:ext uri="{63B3BB69-23CF-44E3-9099-C40C66FF867C}">
                  <a14:compatExt spid="_x0000_s112576"/>
                </a:ext>
                <a:ext uri="{FF2B5EF4-FFF2-40B4-BE49-F238E27FC236}">
                  <a16:creationId xmlns:a16="http://schemas.microsoft.com/office/drawing/2014/main" id="{00000000-0008-0000-0400-0000C0B7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103</xdr:row>
          <xdr:rowOff>0</xdr:rowOff>
        </xdr:from>
        <xdr:to>
          <xdr:col>6</xdr:col>
          <xdr:colOff>933450</xdr:colOff>
          <xdr:row>104</xdr:row>
          <xdr:rowOff>28575</xdr:rowOff>
        </xdr:to>
        <xdr:sp macro="" textlink="">
          <xdr:nvSpPr>
            <xdr:cNvPr id="112577" name="Drop Down 3009" hidden="1">
              <a:extLst>
                <a:ext uri="{63B3BB69-23CF-44E3-9099-C40C66FF867C}">
                  <a14:compatExt spid="_x0000_s112577"/>
                </a:ext>
                <a:ext uri="{FF2B5EF4-FFF2-40B4-BE49-F238E27FC236}">
                  <a16:creationId xmlns:a16="http://schemas.microsoft.com/office/drawing/2014/main" id="{00000000-0008-0000-0400-0000C1B7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103</xdr:row>
          <xdr:rowOff>0</xdr:rowOff>
        </xdr:from>
        <xdr:to>
          <xdr:col>6</xdr:col>
          <xdr:colOff>933450</xdr:colOff>
          <xdr:row>104</xdr:row>
          <xdr:rowOff>28575</xdr:rowOff>
        </xdr:to>
        <xdr:sp macro="" textlink="">
          <xdr:nvSpPr>
            <xdr:cNvPr id="112578" name="Drop Down 3010" hidden="1">
              <a:extLst>
                <a:ext uri="{63B3BB69-23CF-44E3-9099-C40C66FF867C}">
                  <a14:compatExt spid="_x0000_s112578"/>
                </a:ext>
                <a:ext uri="{FF2B5EF4-FFF2-40B4-BE49-F238E27FC236}">
                  <a16:creationId xmlns:a16="http://schemas.microsoft.com/office/drawing/2014/main" id="{00000000-0008-0000-0400-0000C2B7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103</xdr:row>
          <xdr:rowOff>0</xdr:rowOff>
        </xdr:from>
        <xdr:to>
          <xdr:col>6</xdr:col>
          <xdr:colOff>933450</xdr:colOff>
          <xdr:row>104</xdr:row>
          <xdr:rowOff>28575</xdr:rowOff>
        </xdr:to>
        <xdr:sp macro="" textlink="">
          <xdr:nvSpPr>
            <xdr:cNvPr id="112579" name="Drop Down 3011" hidden="1">
              <a:extLst>
                <a:ext uri="{63B3BB69-23CF-44E3-9099-C40C66FF867C}">
                  <a14:compatExt spid="_x0000_s112579"/>
                </a:ext>
                <a:ext uri="{FF2B5EF4-FFF2-40B4-BE49-F238E27FC236}">
                  <a16:creationId xmlns:a16="http://schemas.microsoft.com/office/drawing/2014/main" id="{00000000-0008-0000-0400-0000C3B7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103</xdr:row>
          <xdr:rowOff>0</xdr:rowOff>
        </xdr:from>
        <xdr:to>
          <xdr:col>6</xdr:col>
          <xdr:colOff>933450</xdr:colOff>
          <xdr:row>104</xdr:row>
          <xdr:rowOff>28575</xdr:rowOff>
        </xdr:to>
        <xdr:sp macro="" textlink="">
          <xdr:nvSpPr>
            <xdr:cNvPr id="112580" name="Drop Down 3012" hidden="1">
              <a:extLst>
                <a:ext uri="{63B3BB69-23CF-44E3-9099-C40C66FF867C}">
                  <a14:compatExt spid="_x0000_s112580"/>
                </a:ext>
                <a:ext uri="{FF2B5EF4-FFF2-40B4-BE49-F238E27FC236}">
                  <a16:creationId xmlns:a16="http://schemas.microsoft.com/office/drawing/2014/main" id="{00000000-0008-0000-0400-0000C4B7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103</xdr:row>
          <xdr:rowOff>0</xdr:rowOff>
        </xdr:from>
        <xdr:to>
          <xdr:col>6</xdr:col>
          <xdr:colOff>933450</xdr:colOff>
          <xdr:row>104</xdr:row>
          <xdr:rowOff>28575</xdr:rowOff>
        </xdr:to>
        <xdr:sp macro="" textlink="">
          <xdr:nvSpPr>
            <xdr:cNvPr id="112581" name="Drop Down 3013" hidden="1">
              <a:extLst>
                <a:ext uri="{63B3BB69-23CF-44E3-9099-C40C66FF867C}">
                  <a14:compatExt spid="_x0000_s112581"/>
                </a:ext>
                <a:ext uri="{FF2B5EF4-FFF2-40B4-BE49-F238E27FC236}">
                  <a16:creationId xmlns:a16="http://schemas.microsoft.com/office/drawing/2014/main" id="{00000000-0008-0000-0400-0000C5B7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103</xdr:row>
          <xdr:rowOff>85725</xdr:rowOff>
        </xdr:from>
        <xdr:to>
          <xdr:col>6</xdr:col>
          <xdr:colOff>933450</xdr:colOff>
          <xdr:row>103</xdr:row>
          <xdr:rowOff>304800</xdr:rowOff>
        </xdr:to>
        <xdr:sp macro="" textlink="">
          <xdr:nvSpPr>
            <xdr:cNvPr id="112582" name="Drop Down 3014" hidden="1">
              <a:extLst>
                <a:ext uri="{63B3BB69-23CF-44E3-9099-C40C66FF867C}">
                  <a14:compatExt spid="_x0000_s112582"/>
                </a:ext>
                <a:ext uri="{FF2B5EF4-FFF2-40B4-BE49-F238E27FC236}">
                  <a16:creationId xmlns:a16="http://schemas.microsoft.com/office/drawing/2014/main" id="{00000000-0008-0000-0400-0000C6B7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120</xdr:row>
          <xdr:rowOff>85725</xdr:rowOff>
        </xdr:from>
        <xdr:to>
          <xdr:col>6</xdr:col>
          <xdr:colOff>933450</xdr:colOff>
          <xdr:row>120</xdr:row>
          <xdr:rowOff>304800</xdr:rowOff>
        </xdr:to>
        <xdr:sp macro="" textlink="">
          <xdr:nvSpPr>
            <xdr:cNvPr id="112583" name="Drop Down 3015" hidden="1">
              <a:extLst>
                <a:ext uri="{63B3BB69-23CF-44E3-9099-C40C66FF867C}">
                  <a14:compatExt spid="_x0000_s112583"/>
                </a:ext>
                <a:ext uri="{FF2B5EF4-FFF2-40B4-BE49-F238E27FC236}">
                  <a16:creationId xmlns:a16="http://schemas.microsoft.com/office/drawing/2014/main" id="{00000000-0008-0000-0400-0000C7B7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126</xdr:row>
          <xdr:rowOff>0</xdr:rowOff>
        </xdr:from>
        <xdr:to>
          <xdr:col>6</xdr:col>
          <xdr:colOff>933450</xdr:colOff>
          <xdr:row>127</xdr:row>
          <xdr:rowOff>28575</xdr:rowOff>
        </xdr:to>
        <xdr:sp macro="" textlink="">
          <xdr:nvSpPr>
            <xdr:cNvPr id="112584" name="Drop Down 3016" hidden="1">
              <a:extLst>
                <a:ext uri="{63B3BB69-23CF-44E3-9099-C40C66FF867C}">
                  <a14:compatExt spid="_x0000_s112584"/>
                </a:ext>
                <a:ext uri="{FF2B5EF4-FFF2-40B4-BE49-F238E27FC236}">
                  <a16:creationId xmlns:a16="http://schemas.microsoft.com/office/drawing/2014/main" id="{00000000-0008-0000-0400-0000C8B7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126</xdr:row>
          <xdr:rowOff>0</xdr:rowOff>
        </xdr:from>
        <xdr:to>
          <xdr:col>6</xdr:col>
          <xdr:colOff>933450</xdr:colOff>
          <xdr:row>127</xdr:row>
          <xdr:rowOff>28575</xdr:rowOff>
        </xdr:to>
        <xdr:sp macro="" textlink="">
          <xdr:nvSpPr>
            <xdr:cNvPr id="112585" name="Drop Down 3017" hidden="1">
              <a:extLst>
                <a:ext uri="{63B3BB69-23CF-44E3-9099-C40C66FF867C}">
                  <a14:compatExt spid="_x0000_s112585"/>
                </a:ext>
                <a:ext uri="{FF2B5EF4-FFF2-40B4-BE49-F238E27FC236}">
                  <a16:creationId xmlns:a16="http://schemas.microsoft.com/office/drawing/2014/main" id="{00000000-0008-0000-0400-0000C9B7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126</xdr:row>
          <xdr:rowOff>0</xdr:rowOff>
        </xdr:from>
        <xdr:to>
          <xdr:col>6</xdr:col>
          <xdr:colOff>933450</xdr:colOff>
          <xdr:row>127</xdr:row>
          <xdr:rowOff>28575</xdr:rowOff>
        </xdr:to>
        <xdr:sp macro="" textlink="">
          <xdr:nvSpPr>
            <xdr:cNvPr id="112586" name="Drop Down 3018" hidden="1">
              <a:extLst>
                <a:ext uri="{63B3BB69-23CF-44E3-9099-C40C66FF867C}">
                  <a14:compatExt spid="_x0000_s112586"/>
                </a:ext>
                <a:ext uri="{FF2B5EF4-FFF2-40B4-BE49-F238E27FC236}">
                  <a16:creationId xmlns:a16="http://schemas.microsoft.com/office/drawing/2014/main" id="{00000000-0008-0000-0400-0000CAB7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126</xdr:row>
          <xdr:rowOff>0</xdr:rowOff>
        </xdr:from>
        <xdr:to>
          <xdr:col>6</xdr:col>
          <xdr:colOff>933450</xdr:colOff>
          <xdr:row>127</xdr:row>
          <xdr:rowOff>28575</xdr:rowOff>
        </xdr:to>
        <xdr:sp macro="" textlink="">
          <xdr:nvSpPr>
            <xdr:cNvPr id="112587" name="Drop Down 3019" hidden="1">
              <a:extLst>
                <a:ext uri="{63B3BB69-23CF-44E3-9099-C40C66FF867C}">
                  <a14:compatExt spid="_x0000_s112587"/>
                </a:ext>
                <a:ext uri="{FF2B5EF4-FFF2-40B4-BE49-F238E27FC236}">
                  <a16:creationId xmlns:a16="http://schemas.microsoft.com/office/drawing/2014/main" id="{00000000-0008-0000-0400-0000CBB7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126</xdr:row>
          <xdr:rowOff>0</xdr:rowOff>
        </xdr:from>
        <xdr:to>
          <xdr:col>6</xdr:col>
          <xdr:colOff>933450</xdr:colOff>
          <xdr:row>127</xdr:row>
          <xdr:rowOff>28575</xdr:rowOff>
        </xdr:to>
        <xdr:sp macro="" textlink="">
          <xdr:nvSpPr>
            <xdr:cNvPr id="112588" name="Drop Down 3020" hidden="1">
              <a:extLst>
                <a:ext uri="{63B3BB69-23CF-44E3-9099-C40C66FF867C}">
                  <a14:compatExt spid="_x0000_s112588"/>
                </a:ext>
                <a:ext uri="{FF2B5EF4-FFF2-40B4-BE49-F238E27FC236}">
                  <a16:creationId xmlns:a16="http://schemas.microsoft.com/office/drawing/2014/main" id="{00000000-0008-0000-0400-0000CCB7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126</xdr:row>
          <xdr:rowOff>0</xdr:rowOff>
        </xdr:from>
        <xdr:to>
          <xdr:col>6</xdr:col>
          <xdr:colOff>933450</xdr:colOff>
          <xdr:row>127</xdr:row>
          <xdr:rowOff>28575</xdr:rowOff>
        </xdr:to>
        <xdr:sp macro="" textlink="">
          <xdr:nvSpPr>
            <xdr:cNvPr id="112589" name="Drop Down 3021" hidden="1">
              <a:extLst>
                <a:ext uri="{63B3BB69-23CF-44E3-9099-C40C66FF867C}">
                  <a14:compatExt spid="_x0000_s112589"/>
                </a:ext>
                <a:ext uri="{FF2B5EF4-FFF2-40B4-BE49-F238E27FC236}">
                  <a16:creationId xmlns:a16="http://schemas.microsoft.com/office/drawing/2014/main" id="{00000000-0008-0000-0400-0000CDB7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126</xdr:row>
          <xdr:rowOff>0</xdr:rowOff>
        </xdr:from>
        <xdr:to>
          <xdr:col>6</xdr:col>
          <xdr:colOff>933450</xdr:colOff>
          <xdr:row>127</xdr:row>
          <xdr:rowOff>28575</xdr:rowOff>
        </xdr:to>
        <xdr:sp macro="" textlink="">
          <xdr:nvSpPr>
            <xdr:cNvPr id="112590" name="Drop Down 3022" hidden="1">
              <a:extLst>
                <a:ext uri="{63B3BB69-23CF-44E3-9099-C40C66FF867C}">
                  <a14:compatExt spid="_x0000_s112590"/>
                </a:ext>
                <a:ext uri="{FF2B5EF4-FFF2-40B4-BE49-F238E27FC236}">
                  <a16:creationId xmlns:a16="http://schemas.microsoft.com/office/drawing/2014/main" id="{00000000-0008-0000-0400-0000CEB7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126</xdr:row>
          <xdr:rowOff>0</xdr:rowOff>
        </xdr:from>
        <xdr:to>
          <xdr:col>6</xdr:col>
          <xdr:colOff>933450</xdr:colOff>
          <xdr:row>127</xdr:row>
          <xdr:rowOff>28575</xdr:rowOff>
        </xdr:to>
        <xdr:sp macro="" textlink="">
          <xdr:nvSpPr>
            <xdr:cNvPr id="112591" name="Drop Down 3023" hidden="1">
              <a:extLst>
                <a:ext uri="{63B3BB69-23CF-44E3-9099-C40C66FF867C}">
                  <a14:compatExt spid="_x0000_s112591"/>
                </a:ext>
                <a:ext uri="{FF2B5EF4-FFF2-40B4-BE49-F238E27FC236}">
                  <a16:creationId xmlns:a16="http://schemas.microsoft.com/office/drawing/2014/main" id="{00000000-0008-0000-0400-0000CFB7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126</xdr:row>
          <xdr:rowOff>85725</xdr:rowOff>
        </xdr:from>
        <xdr:to>
          <xdr:col>6</xdr:col>
          <xdr:colOff>933450</xdr:colOff>
          <xdr:row>126</xdr:row>
          <xdr:rowOff>304800</xdr:rowOff>
        </xdr:to>
        <xdr:sp macro="" textlink="">
          <xdr:nvSpPr>
            <xdr:cNvPr id="112592" name="Drop Down 3024" hidden="1">
              <a:extLst>
                <a:ext uri="{63B3BB69-23CF-44E3-9099-C40C66FF867C}">
                  <a14:compatExt spid="_x0000_s112592"/>
                </a:ext>
                <a:ext uri="{FF2B5EF4-FFF2-40B4-BE49-F238E27FC236}">
                  <a16:creationId xmlns:a16="http://schemas.microsoft.com/office/drawing/2014/main" id="{00000000-0008-0000-0400-0000D0B7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153</xdr:row>
          <xdr:rowOff>85725</xdr:rowOff>
        </xdr:from>
        <xdr:to>
          <xdr:col>6</xdr:col>
          <xdr:colOff>933450</xdr:colOff>
          <xdr:row>153</xdr:row>
          <xdr:rowOff>304800</xdr:rowOff>
        </xdr:to>
        <xdr:sp macro="" textlink="">
          <xdr:nvSpPr>
            <xdr:cNvPr id="112593" name="Drop Down 3025" hidden="1">
              <a:extLst>
                <a:ext uri="{63B3BB69-23CF-44E3-9099-C40C66FF867C}">
                  <a14:compatExt spid="_x0000_s112593"/>
                </a:ext>
                <a:ext uri="{FF2B5EF4-FFF2-40B4-BE49-F238E27FC236}">
                  <a16:creationId xmlns:a16="http://schemas.microsoft.com/office/drawing/2014/main" id="{00000000-0008-0000-0400-0000D1B7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160</xdr:row>
          <xdr:rowOff>85725</xdr:rowOff>
        </xdr:from>
        <xdr:to>
          <xdr:col>6</xdr:col>
          <xdr:colOff>933450</xdr:colOff>
          <xdr:row>160</xdr:row>
          <xdr:rowOff>304800</xdr:rowOff>
        </xdr:to>
        <xdr:sp macro="" textlink="">
          <xdr:nvSpPr>
            <xdr:cNvPr id="112594" name="Drop Down 3026" hidden="1">
              <a:extLst>
                <a:ext uri="{63B3BB69-23CF-44E3-9099-C40C66FF867C}">
                  <a14:compatExt spid="_x0000_s112594"/>
                </a:ext>
                <a:ext uri="{FF2B5EF4-FFF2-40B4-BE49-F238E27FC236}">
                  <a16:creationId xmlns:a16="http://schemas.microsoft.com/office/drawing/2014/main" id="{00000000-0008-0000-0400-0000D2B7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166</xdr:row>
          <xdr:rowOff>0</xdr:rowOff>
        </xdr:from>
        <xdr:to>
          <xdr:col>6</xdr:col>
          <xdr:colOff>933450</xdr:colOff>
          <xdr:row>167</xdr:row>
          <xdr:rowOff>28575</xdr:rowOff>
        </xdr:to>
        <xdr:sp macro="" textlink="">
          <xdr:nvSpPr>
            <xdr:cNvPr id="112595" name="Drop Down 3027" hidden="1">
              <a:extLst>
                <a:ext uri="{63B3BB69-23CF-44E3-9099-C40C66FF867C}">
                  <a14:compatExt spid="_x0000_s112595"/>
                </a:ext>
                <a:ext uri="{FF2B5EF4-FFF2-40B4-BE49-F238E27FC236}">
                  <a16:creationId xmlns:a16="http://schemas.microsoft.com/office/drawing/2014/main" id="{00000000-0008-0000-0400-0000D3B7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166</xdr:row>
          <xdr:rowOff>0</xdr:rowOff>
        </xdr:from>
        <xdr:to>
          <xdr:col>6</xdr:col>
          <xdr:colOff>933450</xdr:colOff>
          <xdr:row>167</xdr:row>
          <xdr:rowOff>28575</xdr:rowOff>
        </xdr:to>
        <xdr:sp macro="" textlink="">
          <xdr:nvSpPr>
            <xdr:cNvPr id="112596" name="Drop Down 3028" hidden="1">
              <a:extLst>
                <a:ext uri="{63B3BB69-23CF-44E3-9099-C40C66FF867C}">
                  <a14:compatExt spid="_x0000_s112596"/>
                </a:ext>
                <a:ext uri="{FF2B5EF4-FFF2-40B4-BE49-F238E27FC236}">
                  <a16:creationId xmlns:a16="http://schemas.microsoft.com/office/drawing/2014/main" id="{00000000-0008-0000-0400-0000D4B7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166</xdr:row>
          <xdr:rowOff>0</xdr:rowOff>
        </xdr:from>
        <xdr:to>
          <xdr:col>6</xdr:col>
          <xdr:colOff>933450</xdr:colOff>
          <xdr:row>167</xdr:row>
          <xdr:rowOff>28575</xdr:rowOff>
        </xdr:to>
        <xdr:sp macro="" textlink="">
          <xdr:nvSpPr>
            <xdr:cNvPr id="112597" name="Drop Down 3029" hidden="1">
              <a:extLst>
                <a:ext uri="{63B3BB69-23CF-44E3-9099-C40C66FF867C}">
                  <a14:compatExt spid="_x0000_s112597"/>
                </a:ext>
                <a:ext uri="{FF2B5EF4-FFF2-40B4-BE49-F238E27FC236}">
                  <a16:creationId xmlns:a16="http://schemas.microsoft.com/office/drawing/2014/main" id="{00000000-0008-0000-0400-0000D5B7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166</xdr:row>
          <xdr:rowOff>0</xdr:rowOff>
        </xdr:from>
        <xdr:to>
          <xdr:col>6</xdr:col>
          <xdr:colOff>933450</xdr:colOff>
          <xdr:row>167</xdr:row>
          <xdr:rowOff>28575</xdr:rowOff>
        </xdr:to>
        <xdr:sp macro="" textlink="">
          <xdr:nvSpPr>
            <xdr:cNvPr id="112598" name="Drop Down 3030" hidden="1">
              <a:extLst>
                <a:ext uri="{63B3BB69-23CF-44E3-9099-C40C66FF867C}">
                  <a14:compatExt spid="_x0000_s112598"/>
                </a:ext>
                <a:ext uri="{FF2B5EF4-FFF2-40B4-BE49-F238E27FC236}">
                  <a16:creationId xmlns:a16="http://schemas.microsoft.com/office/drawing/2014/main" id="{00000000-0008-0000-0400-0000D6B7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166</xdr:row>
          <xdr:rowOff>0</xdr:rowOff>
        </xdr:from>
        <xdr:to>
          <xdr:col>6</xdr:col>
          <xdr:colOff>933450</xdr:colOff>
          <xdr:row>167</xdr:row>
          <xdr:rowOff>28575</xdr:rowOff>
        </xdr:to>
        <xdr:sp macro="" textlink="">
          <xdr:nvSpPr>
            <xdr:cNvPr id="112599" name="Drop Down 3031" hidden="1">
              <a:extLst>
                <a:ext uri="{63B3BB69-23CF-44E3-9099-C40C66FF867C}">
                  <a14:compatExt spid="_x0000_s112599"/>
                </a:ext>
                <a:ext uri="{FF2B5EF4-FFF2-40B4-BE49-F238E27FC236}">
                  <a16:creationId xmlns:a16="http://schemas.microsoft.com/office/drawing/2014/main" id="{00000000-0008-0000-0400-0000D7B7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166</xdr:row>
          <xdr:rowOff>0</xdr:rowOff>
        </xdr:from>
        <xdr:to>
          <xdr:col>6</xdr:col>
          <xdr:colOff>933450</xdr:colOff>
          <xdr:row>167</xdr:row>
          <xdr:rowOff>28575</xdr:rowOff>
        </xdr:to>
        <xdr:sp macro="" textlink="">
          <xdr:nvSpPr>
            <xdr:cNvPr id="112600" name="Drop Down 3032" hidden="1">
              <a:extLst>
                <a:ext uri="{63B3BB69-23CF-44E3-9099-C40C66FF867C}">
                  <a14:compatExt spid="_x0000_s112600"/>
                </a:ext>
                <a:ext uri="{FF2B5EF4-FFF2-40B4-BE49-F238E27FC236}">
                  <a16:creationId xmlns:a16="http://schemas.microsoft.com/office/drawing/2014/main" id="{00000000-0008-0000-0400-0000D8B7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166</xdr:row>
          <xdr:rowOff>0</xdr:rowOff>
        </xdr:from>
        <xdr:to>
          <xdr:col>6</xdr:col>
          <xdr:colOff>933450</xdr:colOff>
          <xdr:row>167</xdr:row>
          <xdr:rowOff>28575</xdr:rowOff>
        </xdr:to>
        <xdr:sp macro="" textlink="">
          <xdr:nvSpPr>
            <xdr:cNvPr id="112601" name="Drop Down 3033" hidden="1">
              <a:extLst>
                <a:ext uri="{63B3BB69-23CF-44E3-9099-C40C66FF867C}">
                  <a14:compatExt spid="_x0000_s112601"/>
                </a:ext>
                <a:ext uri="{FF2B5EF4-FFF2-40B4-BE49-F238E27FC236}">
                  <a16:creationId xmlns:a16="http://schemas.microsoft.com/office/drawing/2014/main" id="{00000000-0008-0000-0400-0000D9B7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166</xdr:row>
          <xdr:rowOff>85725</xdr:rowOff>
        </xdr:from>
        <xdr:to>
          <xdr:col>6</xdr:col>
          <xdr:colOff>933450</xdr:colOff>
          <xdr:row>166</xdr:row>
          <xdr:rowOff>304800</xdr:rowOff>
        </xdr:to>
        <xdr:sp macro="" textlink="">
          <xdr:nvSpPr>
            <xdr:cNvPr id="112602" name="Drop Down 3034" hidden="1">
              <a:extLst>
                <a:ext uri="{63B3BB69-23CF-44E3-9099-C40C66FF867C}">
                  <a14:compatExt spid="_x0000_s112602"/>
                </a:ext>
                <a:ext uri="{FF2B5EF4-FFF2-40B4-BE49-F238E27FC236}">
                  <a16:creationId xmlns:a16="http://schemas.microsoft.com/office/drawing/2014/main" id="{00000000-0008-0000-0400-0000DAB7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174</xdr:row>
          <xdr:rowOff>85725</xdr:rowOff>
        </xdr:from>
        <xdr:to>
          <xdr:col>6</xdr:col>
          <xdr:colOff>933450</xdr:colOff>
          <xdr:row>174</xdr:row>
          <xdr:rowOff>304800</xdr:rowOff>
        </xdr:to>
        <xdr:sp macro="" textlink="">
          <xdr:nvSpPr>
            <xdr:cNvPr id="112603" name="Drop Down 3035" hidden="1">
              <a:extLst>
                <a:ext uri="{63B3BB69-23CF-44E3-9099-C40C66FF867C}">
                  <a14:compatExt spid="_x0000_s112603"/>
                </a:ext>
                <a:ext uri="{FF2B5EF4-FFF2-40B4-BE49-F238E27FC236}">
                  <a16:creationId xmlns:a16="http://schemas.microsoft.com/office/drawing/2014/main" id="{00000000-0008-0000-0400-0000DBB7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180</xdr:row>
          <xdr:rowOff>85725</xdr:rowOff>
        </xdr:from>
        <xdr:to>
          <xdr:col>6</xdr:col>
          <xdr:colOff>933450</xdr:colOff>
          <xdr:row>180</xdr:row>
          <xdr:rowOff>304800</xdr:rowOff>
        </xdr:to>
        <xdr:sp macro="" textlink="">
          <xdr:nvSpPr>
            <xdr:cNvPr id="112604" name="Drop Down 3036" hidden="1">
              <a:extLst>
                <a:ext uri="{63B3BB69-23CF-44E3-9099-C40C66FF867C}">
                  <a14:compatExt spid="_x0000_s112604"/>
                </a:ext>
                <a:ext uri="{FF2B5EF4-FFF2-40B4-BE49-F238E27FC236}">
                  <a16:creationId xmlns:a16="http://schemas.microsoft.com/office/drawing/2014/main" id="{00000000-0008-0000-0400-0000DCB7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189</xdr:row>
          <xdr:rowOff>85725</xdr:rowOff>
        </xdr:from>
        <xdr:to>
          <xdr:col>6</xdr:col>
          <xdr:colOff>933450</xdr:colOff>
          <xdr:row>189</xdr:row>
          <xdr:rowOff>304800</xdr:rowOff>
        </xdr:to>
        <xdr:sp macro="" textlink="">
          <xdr:nvSpPr>
            <xdr:cNvPr id="112605" name="Drop Down 3037" hidden="1">
              <a:extLst>
                <a:ext uri="{63B3BB69-23CF-44E3-9099-C40C66FF867C}">
                  <a14:compatExt spid="_x0000_s112605"/>
                </a:ext>
                <a:ext uri="{FF2B5EF4-FFF2-40B4-BE49-F238E27FC236}">
                  <a16:creationId xmlns:a16="http://schemas.microsoft.com/office/drawing/2014/main" id="{00000000-0008-0000-0400-0000DDB7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201</xdr:row>
          <xdr:rowOff>0</xdr:rowOff>
        </xdr:from>
        <xdr:to>
          <xdr:col>6</xdr:col>
          <xdr:colOff>933450</xdr:colOff>
          <xdr:row>202</xdr:row>
          <xdr:rowOff>28575</xdr:rowOff>
        </xdr:to>
        <xdr:sp macro="" textlink="">
          <xdr:nvSpPr>
            <xdr:cNvPr id="112606" name="Drop Down 3038" hidden="1">
              <a:extLst>
                <a:ext uri="{63B3BB69-23CF-44E3-9099-C40C66FF867C}">
                  <a14:compatExt spid="_x0000_s112606"/>
                </a:ext>
                <a:ext uri="{FF2B5EF4-FFF2-40B4-BE49-F238E27FC236}">
                  <a16:creationId xmlns:a16="http://schemas.microsoft.com/office/drawing/2014/main" id="{00000000-0008-0000-0400-0000DEB7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201</xdr:row>
          <xdr:rowOff>0</xdr:rowOff>
        </xdr:from>
        <xdr:to>
          <xdr:col>6</xdr:col>
          <xdr:colOff>933450</xdr:colOff>
          <xdr:row>202</xdr:row>
          <xdr:rowOff>28575</xdr:rowOff>
        </xdr:to>
        <xdr:sp macro="" textlink="">
          <xdr:nvSpPr>
            <xdr:cNvPr id="112607" name="Drop Down 3039" hidden="1">
              <a:extLst>
                <a:ext uri="{63B3BB69-23CF-44E3-9099-C40C66FF867C}">
                  <a14:compatExt spid="_x0000_s112607"/>
                </a:ext>
                <a:ext uri="{FF2B5EF4-FFF2-40B4-BE49-F238E27FC236}">
                  <a16:creationId xmlns:a16="http://schemas.microsoft.com/office/drawing/2014/main" id="{00000000-0008-0000-0400-0000DFB7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201</xdr:row>
          <xdr:rowOff>0</xdr:rowOff>
        </xdr:from>
        <xdr:to>
          <xdr:col>6</xdr:col>
          <xdr:colOff>933450</xdr:colOff>
          <xdr:row>202</xdr:row>
          <xdr:rowOff>28575</xdr:rowOff>
        </xdr:to>
        <xdr:sp macro="" textlink="">
          <xdr:nvSpPr>
            <xdr:cNvPr id="112608" name="Drop Down 3040" hidden="1">
              <a:extLst>
                <a:ext uri="{63B3BB69-23CF-44E3-9099-C40C66FF867C}">
                  <a14:compatExt spid="_x0000_s112608"/>
                </a:ext>
                <a:ext uri="{FF2B5EF4-FFF2-40B4-BE49-F238E27FC236}">
                  <a16:creationId xmlns:a16="http://schemas.microsoft.com/office/drawing/2014/main" id="{00000000-0008-0000-0400-0000E0B7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201</xdr:row>
          <xdr:rowOff>0</xdr:rowOff>
        </xdr:from>
        <xdr:to>
          <xdr:col>6</xdr:col>
          <xdr:colOff>933450</xdr:colOff>
          <xdr:row>202</xdr:row>
          <xdr:rowOff>28575</xdr:rowOff>
        </xdr:to>
        <xdr:sp macro="" textlink="">
          <xdr:nvSpPr>
            <xdr:cNvPr id="112609" name="Drop Down 3041" hidden="1">
              <a:extLst>
                <a:ext uri="{63B3BB69-23CF-44E3-9099-C40C66FF867C}">
                  <a14:compatExt spid="_x0000_s112609"/>
                </a:ext>
                <a:ext uri="{FF2B5EF4-FFF2-40B4-BE49-F238E27FC236}">
                  <a16:creationId xmlns:a16="http://schemas.microsoft.com/office/drawing/2014/main" id="{00000000-0008-0000-0400-0000E1B7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201</xdr:row>
          <xdr:rowOff>0</xdr:rowOff>
        </xdr:from>
        <xdr:to>
          <xdr:col>6</xdr:col>
          <xdr:colOff>933450</xdr:colOff>
          <xdr:row>202</xdr:row>
          <xdr:rowOff>28575</xdr:rowOff>
        </xdr:to>
        <xdr:sp macro="" textlink="">
          <xdr:nvSpPr>
            <xdr:cNvPr id="112610" name="Drop Down 3042" hidden="1">
              <a:extLst>
                <a:ext uri="{63B3BB69-23CF-44E3-9099-C40C66FF867C}">
                  <a14:compatExt spid="_x0000_s112610"/>
                </a:ext>
                <a:ext uri="{FF2B5EF4-FFF2-40B4-BE49-F238E27FC236}">
                  <a16:creationId xmlns:a16="http://schemas.microsoft.com/office/drawing/2014/main" id="{00000000-0008-0000-0400-0000E2B7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201</xdr:row>
          <xdr:rowOff>85725</xdr:rowOff>
        </xdr:from>
        <xdr:to>
          <xdr:col>6</xdr:col>
          <xdr:colOff>933450</xdr:colOff>
          <xdr:row>201</xdr:row>
          <xdr:rowOff>304800</xdr:rowOff>
        </xdr:to>
        <xdr:sp macro="" textlink="">
          <xdr:nvSpPr>
            <xdr:cNvPr id="112611" name="Drop Down 3043" hidden="1">
              <a:extLst>
                <a:ext uri="{63B3BB69-23CF-44E3-9099-C40C66FF867C}">
                  <a14:compatExt spid="_x0000_s112611"/>
                </a:ext>
                <a:ext uri="{FF2B5EF4-FFF2-40B4-BE49-F238E27FC236}">
                  <a16:creationId xmlns:a16="http://schemas.microsoft.com/office/drawing/2014/main" id="{00000000-0008-0000-0400-0000E3B7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222</xdr:row>
          <xdr:rowOff>85725</xdr:rowOff>
        </xdr:from>
        <xdr:to>
          <xdr:col>6</xdr:col>
          <xdr:colOff>933450</xdr:colOff>
          <xdr:row>222</xdr:row>
          <xdr:rowOff>304800</xdr:rowOff>
        </xdr:to>
        <xdr:sp macro="" textlink="">
          <xdr:nvSpPr>
            <xdr:cNvPr id="112612" name="Drop Down 3044" hidden="1">
              <a:extLst>
                <a:ext uri="{63B3BB69-23CF-44E3-9099-C40C66FF867C}">
                  <a14:compatExt spid="_x0000_s112612"/>
                </a:ext>
                <a:ext uri="{FF2B5EF4-FFF2-40B4-BE49-F238E27FC236}">
                  <a16:creationId xmlns:a16="http://schemas.microsoft.com/office/drawing/2014/main" id="{00000000-0008-0000-0400-0000E4B7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224</xdr:row>
          <xdr:rowOff>0</xdr:rowOff>
        </xdr:from>
        <xdr:to>
          <xdr:col>6</xdr:col>
          <xdr:colOff>933450</xdr:colOff>
          <xdr:row>225</xdr:row>
          <xdr:rowOff>28575</xdr:rowOff>
        </xdr:to>
        <xdr:sp macro="" textlink="">
          <xdr:nvSpPr>
            <xdr:cNvPr id="112613" name="Drop Down 3045" hidden="1">
              <a:extLst>
                <a:ext uri="{63B3BB69-23CF-44E3-9099-C40C66FF867C}">
                  <a14:compatExt spid="_x0000_s112613"/>
                </a:ext>
                <a:ext uri="{FF2B5EF4-FFF2-40B4-BE49-F238E27FC236}">
                  <a16:creationId xmlns:a16="http://schemas.microsoft.com/office/drawing/2014/main" id="{00000000-0008-0000-0400-0000E5B7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224</xdr:row>
          <xdr:rowOff>0</xdr:rowOff>
        </xdr:from>
        <xdr:to>
          <xdr:col>6</xdr:col>
          <xdr:colOff>933450</xdr:colOff>
          <xdr:row>225</xdr:row>
          <xdr:rowOff>28575</xdr:rowOff>
        </xdr:to>
        <xdr:sp macro="" textlink="">
          <xdr:nvSpPr>
            <xdr:cNvPr id="112614" name="Drop Down 3046" hidden="1">
              <a:extLst>
                <a:ext uri="{63B3BB69-23CF-44E3-9099-C40C66FF867C}">
                  <a14:compatExt spid="_x0000_s112614"/>
                </a:ext>
                <a:ext uri="{FF2B5EF4-FFF2-40B4-BE49-F238E27FC236}">
                  <a16:creationId xmlns:a16="http://schemas.microsoft.com/office/drawing/2014/main" id="{00000000-0008-0000-0400-0000E6B7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224</xdr:row>
          <xdr:rowOff>0</xdr:rowOff>
        </xdr:from>
        <xdr:to>
          <xdr:col>6</xdr:col>
          <xdr:colOff>933450</xdr:colOff>
          <xdr:row>225</xdr:row>
          <xdr:rowOff>28575</xdr:rowOff>
        </xdr:to>
        <xdr:sp macro="" textlink="">
          <xdr:nvSpPr>
            <xdr:cNvPr id="112615" name="Drop Down 3047" hidden="1">
              <a:extLst>
                <a:ext uri="{63B3BB69-23CF-44E3-9099-C40C66FF867C}">
                  <a14:compatExt spid="_x0000_s112615"/>
                </a:ext>
                <a:ext uri="{FF2B5EF4-FFF2-40B4-BE49-F238E27FC236}">
                  <a16:creationId xmlns:a16="http://schemas.microsoft.com/office/drawing/2014/main" id="{00000000-0008-0000-0400-0000E7B7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224</xdr:row>
          <xdr:rowOff>0</xdr:rowOff>
        </xdr:from>
        <xdr:to>
          <xdr:col>6</xdr:col>
          <xdr:colOff>933450</xdr:colOff>
          <xdr:row>225</xdr:row>
          <xdr:rowOff>28575</xdr:rowOff>
        </xdr:to>
        <xdr:sp macro="" textlink="">
          <xdr:nvSpPr>
            <xdr:cNvPr id="112616" name="Drop Down 3048" hidden="1">
              <a:extLst>
                <a:ext uri="{63B3BB69-23CF-44E3-9099-C40C66FF867C}">
                  <a14:compatExt spid="_x0000_s112616"/>
                </a:ext>
                <a:ext uri="{FF2B5EF4-FFF2-40B4-BE49-F238E27FC236}">
                  <a16:creationId xmlns:a16="http://schemas.microsoft.com/office/drawing/2014/main" id="{00000000-0008-0000-0400-0000E8B7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224</xdr:row>
          <xdr:rowOff>0</xdr:rowOff>
        </xdr:from>
        <xdr:to>
          <xdr:col>6</xdr:col>
          <xdr:colOff>933450</xdr:colOff>
          <xdr:row>225</xdr:row>
          <xdr:rowOff>28575</xdr:rowOff>
        </xdr:to>
        <xdr:sp macro="" textlink="">
          <xdr:nvSpPr>
            <xdr:cNvPr id="112617" name="Drop Down 3049" hidden="1">
              <a:extLst>
                <a:ext uri="{63B3BB69-23CF-44E3-9099-C40C66FF867C}">
                  <a14:compatExt spid="_x0000_s112617"/>
                </a:ext>
                <a:ext uri="{FF2B5EF4-FFF2-40B4-BE49-F238E27FC236}">
                  <a16:creationId xmlns:a16="http://schemas.microsoft.com/office/drawing/2014/main" id="{00000000-0008-0000-0400-0000E9B7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224</xdr:row>
          <xdr:rowOff>0</xdr:rowOff>
        </xdr:from>
        <xdr:to>
          <xdr:col>6</xdr:col>
          <xdr:colOff>933450</xdr:colOff>
          <xdr:row>225</xdr:row>
          <xdr:rowOff>28575</xdr:rowOff>
        </xdr:to>
        <xdr:sp macro="" textlink="">
          <xdr:nvSpPr>
            <xdr:cNvPr id="112618" name="Drop Down 3050" hidden="1">
              <a:extLst>
                <a:ext uri="{63B3BB69-23CF-44E3-9099-C40C66FF867C}">
                  <a14:compatExt spid="_x0000_s112618"/>
                </a:ext>
                <a:ext uri="{FF2B5EF4-FFF2-40B4-BE49-F238E27FC236}">
                  <a16:creationId xmlns:a16="http://schemas.microsoft.com/office/drawing/2014/main" id="{00000000-0008-0000-0400-0000EAB7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224</xdr:row>
          <xdr:rowOff>0</xdr:rowOff>
        </xdr:from>
        <xdr:to>
          <xdr:col>6</xdr:col>
          <xdr:colOff>933450</xdr:colOff>
          <xdr:row>225</xdr:row>
          <xdr:rowOff>28575</xdr:rowOff>
        </xdr:to>
        <xdr:sp macro="" textlink="">
          <xdr:nvSpPr>
            <xdr:cNvPr id="112619" name="Drop Down 3051" hidden="1">
              <a:extLst>
                <a:ext uri="{63B3BB69-23CF-44E3-9099-C40C66FF867C}">
                  <a14:compatExt spid="_x0000_s112619"/>
                </a:ext>
                <a:ext uri="{FF2B5EF4-FFF2-40B4-BE49-F238E27FC236}">
                  <a16:creationId xmlns:a16="http://schemas.microsoft.com/office/drawing/2014/main" id="{00000000-0008-0000-0400-0000EBB7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224</xdr:row>
          <xdr:rowOff>0</xdr:rowOff>
        </xdr:from>
        <xdr:to>
          <xdr:col>6</xdr:col>
          <xdr:colOff>933450</xdr:colOff>
          <xdr:row>225</xdr:row>
          <xdr:rowOff>28575</xdr:rowOff>
        </xdr:to>
        <xdr:sp macro="" textlink="">
          <xdr:nvSpPr>
            <xdr:cNvPr id="112620" name="Drop Down 3052" hidden="1">
              <a:extLst>
                <a:ext uri="{63B3BB69-23CF-44E3-9099-C40C66FF867C}">
                  <a14:compatExt spid="_x0000_s112620"/>
                </a:ext>
                <a:ext uri="{FF2B5EF4-FFF2-40B4-BE49-F238E27FC236}">
                  <a16:creationId xmlns:a16="http://schemas.microsoft.com/office/drawing/2014/main" id="{00000000-0008-0000-0400-0000ECB7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224</xdr:row>
          <xdr:rowOff>85725</xdr:rowOff>
        </xdr:from>
        <xdr:to>
          <xdr:col>6</xdr:col>
          <xdr:colOff>933450</xdr:colOff>
          <xdr:row>224</xdr:row>
          <xdr:rowOff>304800</xdr:rowOff>
        </xdr:to>
        <xdr:sp macro="" textlink="">
          <xdr:nvSpPr>
            <xdr:cNvPr id="112621" name="Drop Down 3053" hidden="1">
              <a:extLst>
                <a:ext uri="{63B3BB69-23CF-44E3-9099-C40C66FF867C}">
                  <a14:compatExt spid="_x0000_s112621"/>
                </a:ext>
                <a:ext uri="{FF2B5EF4-FFF2-40B4-BE49-F238E27FC236}">
                  <a16:creationId xmlns:a16="http://schemas.microsoft.com/office/drawing/2014/main" id="{00000000-0008-0000-0400-0000EDB7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225</xdr:row>
          <xdr:rowOff>85725</xdr:rowOff>
        </xdr:from>
        <xdr:to>
          <xdr:col>6</xdr:col>
          <xdr:colOff>933450</xdr:colOff>
          <xdr:row>225</xdr:row>
          <xdr:rowOff>304800</xdr:rowOff>
        </xdr:to>
        <xdr:sp macro="" textlink="">
          <xdr:nvSpPr>
            <xdr:cNvPr id="112622" name="Drop Down 3054" hidden="1">
              <a:extLst>
                <a:ext uri="{63B3BB69-23CF-44E3-9099-C40C66FF867C}">
                  <a14:compatExt spid="_x0000_s112622"/>
                </a:ext>
                <a:ext uri="{FF2B5EF4-FFF2-40B4-BE49-F238E27FC236}">
                  <a16:creationId xmlns:a16="http://schemas.microsoft.com/office/drawing/2014/main" id="{00000000-0008-0000-0400-0000EEB7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232</xdr:row>
          <xdr:rowOff>85725</xdr:rowOff>
        </xdr:from>
        <xdr:to>
          <xdr:col>6</xdr:col>
          <xdr:colOff>933450</xdr:colOff>
          <xdr:row>232</xdr:row>
          <xdr:rowOff>304800</xdr:rowOff>
        </xdr:to>
        <xdr:sp macro="" textlink="">
          <xdr:nvSpPr>
            <xdr:cNvPr id="112623" name="Drop Down 3055" hidden="1">
              <a:extLst>
                <a:ext uri="{63B3BB69-23CF-44E3-9099-C40C66FF867C}">
                  <a14:compatExt spid="_x0000_s112623"/>
                </a:ext>
                <a:ext uri="{FF2B5EF4-FFF2-40B4-BE49-F238E27FC236}">
                  <a16:creationId xmlns:a16="http://schemas.microsoft.com/office/drawing/2014/main" id="{00000000-0008-0000-0400-0000EFB7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239</xdr:row>
          <xdr:rowOff>85725</xdr:rowOff>
        </xdr:from>
        <xdr:to>
          <xdr:col>6</xdr:col>
          <xdr:colOff>933450</xdr:colOff>
          <xdr:row>239</xdr:row>
          <xdr:rowOff>304800</xdr:rowOff>
        </xdr:to>
        <xdr:sp macro="" textlink="">
          <xdr:nvSpPr>
            <xdr:cNvPr id="112624" name="Drop Down 3056" hidden="1">
              <a:extLst>
                <a:ext uri="{63B3BB69-23CF-44E3-9099-C40C66FF867C}">
                  <a14:compatExt spid="_x0000_s112624"/>
                </a:ext>
                <a:ext uri="{FF2B5EF4-FFF2-40B4-BE49-F238E27FC236}">
                  <a16:creationId xmlns:a16="http://schemas.microsoft.com/office/drawing/2014/main" id="{00000000-0008-0000-0400-0000F0B7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257</xdr:row>
          <xdr:rowOff>85725</xdr:rowOff>
        </xdr:from>
        <xdr:to>
          <xdr:col>6</xdr:col>
          <xdr:colOff>933450</xdr:colOff>
          <xdr:row>257</xdr:row>
          <xdr:rowOff>304800</xdr:rowOff>
        </xdr:to>
        <xdr:sp macro="" textlink="">
          <xdr:nvSpPr>
            <xdr:cNvPr id="112625" name="Drop Down 3057" hidden="1">
              <a:extLst>
                <a:ext uri="{63B3BB69-23CF-44E3-9099-C40C66FF867C}">
                  <a14:compatExt spid="_x0000_s112625"/>
                </a:ext>
                <a:ext uri="{FF2B5EF4-FFF2-40B4-BE49-F238E27FC236}">
                  <a16:creationId xmlns:a16="http://schemas.microsoft.com/office/drawing/2014/main" id="{00000000-0008-0000-0400-0000F1B7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261</xdr:row>
          <xdr:rowOff>85725</xdr:rowOff>
        </xdr:from>
        <xdr:to>
          <xdr:col>6</xdr:col>
          <xdr:colOff>933450</xdr:colOff>
          <xdr:row>261</xdr:row>
          <xdr:rowOff>304800</xdr:rowOff>
        </xdr:to>
        <xdr:sp macro="" textlink="">
          <xdr:nvSpPr>
            <xdr:cNvPr id="112626" name="Drop Down 3058" hidden="1">
              <a:extLst>
                <a:ext uri="{63B3BB69-23CF-44E3-9099-C40C66FF867C}">
                  <a14:compatExt spid="_x0000_s112626"/>
                </a:ext>
                <a:ext uri="{FF2B5EF4-FFF2-40B4-BE49-F238E27FC236}">
                  <a16:creationId xmlns:a16="http://schemas.microsoft.com/office/drawing/2014/main" id="{00000000-0008-0000-0400-0000F2B7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262</xdr:row>
          <xdr:rowOff>85725</xdr:rowOff>
        </xdr:from>
        <xdr:to>
          <xdr:col>6</xdr:col>
          <xdr:colOff>933450</xdr:colOff>
          <xdr:row>262</xdr:row>
          <xdr:rowOff>304800</xdr:rowOff>
        </xdr:to>
        <xdr:sp macro="" textlink="">
          <xdr:nvSpPr>
            <xdr:cNvPr id="112627" name="Drop Down 3059" hidden="1">
              <a:extLst>
                <a:ext uri="{63B3BB69-23CF-44E3-9099-C40C66FF867C}">
                  <a14:compatExt spid="_x0000_s112627"/>
                </a:ext>
                <a:ext uri="{FF2B5EF4-FFF2-40B4-BE49-F238E27FC236}">
                  <a16:creationId xmlns:a16="http://schemas.microsoft.com/office/drawing/2014/main" id="{00000000-0008-0000-0400-0000F3B7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263</xdr:row>
          <xdr:rowOff>85725</xdr:rowOff>
        </xdr:from>
        <xdr:to>
          <xdr:col>6</xdr:col>
          <xdr:colOff>933450</xdr:colOff>
          <xdr:row>263</xdr:row>
          <xdr:rowOff>304800</xdr:rowOff>
        </xdr:to>
        <xdr:sp macro="" textlink="">
          <xdr:nvSpPr>
            <xdr:cNvPr id="112628" name="Drop Down 3060" hidden="1">
              <a:extLst>
                <a:ext uri="{63B3BB69-23CF-44E3-9099-C40C66FF867C}">
                  <a14:compatExt spid="_x0000_s112628"/>
                </a:ext>
                <a:ext uri="{FF2B5EF4-FFF2-40B4-BE49-F238E27FC236}">
                  <a16:creationId xmlns:a16="http://schemas.microsoft.com/office/drawing/2014/main" id="{00000000-0008-0000-0400-0000F4B7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264</xdr:row>
          <xdr:rowOff>85725</xdr:rowOff>
        </xdr:from>
        <xdr:to>
          <xdr:col>6</xdr:col>
          <xdr:colOff>933450</xdr:colOff>
          <xdr:row>264</xdr:row>
          <xdr:rowOff>304800</xdr:rowOff>
        </xdr:to>
        <xdr:sp macro="" textlink="">
          <xdr:nvSpPr>
            <xdr:cNvPr id="112629" name="Drop Down 3061" hidden="1">
              <a:extLst>
                <a:ext uri="{63B3BB69-23CF-44E3-9099-C40C66FF867C}">
                  <a14:compatExt spid="_x0000_s112629"/>
                </a:ext>
                <a:ext uri="{FF2B5EF4-FFF2-40B4-BE49-F238E27FC236}">
                  <a16:creationId xmlns:a16="http://schemas.microsoft.com/office/drawing/2014/main" id="{00000000-0008-0000-0400-0000F5B7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267</xdr:row>
          <xdr:rowOff>0</xdr:rowOff>
        </xdr:from>
        <xdr:to>
          <xdr:col>6</xdr:col>
          <xdr:colOff>933450</xdr:colOff>
          <xdr:row>268</xdr:row>
          <xdr:rowOff>28575</xdr:rowOff>
        </xdr:to>
        <xdr:sp macro="" textlink="">
          <xdr:nvSpPr>
            <xdr:cNvPr id="112630" name="Drop Down 3062" hidden="1">
              <a:extLst>
                <a:ext uri="{63B3BB69-23CF-44E3-9099-C40C66FF867C}">
                  <a14:compatExt spid="_x0000_s112630"/>
                </a:ext>
                <a:ext uri="{FF2B5EF4-FFF2-40B4-BE49-F238E27FC236}">
                  <a16:creationId xmlns:a16="http://schemas.microsoft.com/office/drawing/2014/main" id="{00000000-0008-0000-0400-0000F6B7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267</xdr:row>
          <xdr:rowOff>0</xdr:rowOff>
        </xdr:from>
        <xdr:to>
          <xdr:col>6</xdr:col>
          <xdr:colOff>933450</xdr:colOff>
          <xdr:row>268</xdr:row>
          <xdr:rowOff>28575</xdr:rowOff>
        </xdr:to>
        <xdr:sp macro="" textlink="">
          <xdr:nvSpPr>
            <xdr:cNvPr id="112631" name="Drop Down 3063" hidden="1">
              <a:extLst>
                <a:ext uri="{63B3BB69-23CF-44E3-9099-C40C66FF867C}">
                  <a14:compatExt spid="_x0000_s112631"/>
                </a:ext>
                <a:ext uri="{FF2B5EF4-FFF2-40B4-BE49-F238E27FC236}">
                  <a16:creationId xmlns:a16="http://schemas.microsoft.com/office/drawing/2014/main" id="{00000000-0008-0000-0400-0000F7B7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267</xdr:row>
          <xdr:rowOff>0</xdr:rowOff>
        </xdr:from>
        <xdr:to>
          <xdr:col>6</xdr:col>
          <xdr:colOff>933450</xdr:colOff>
          <xdr:row>268</xdr:row>
          <xdr:rowOff>28575</xdr:rowOff>
        </xdr:to>
        <xdr:sp macro="" textlink="">
          <xdr:nvSpPr>
            <xdr:cNvPr id="112632" name="Drop Down 3064" hidden="1">
              <a:extLst>
                <a:ext uri="{63B3BB69-23CF-44E3-9099-C40C66FF867C}">
                  <a14:compatExt spid="_x0000_s112632"/>
                </a:ext>
                <a:ext uri="{FF2B5EF4-FFF2-40B4-BE49-F238E27FC236}">
                  <a16:creationId xmlns:a16="http://schemas.microsoft.com/office/drawing/2014/main" id="{00000000-0008-0000-0400-0000F8B7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267</xdr:row>
          <xdr:rowOff>0</xdr:rowOff>
        </xdr:from>
        <xdr:to>
          <xdr:col>6</xdr:col>
          <xdr:colOff>933450</xdr:colOff>
          <xdr:row>268</xdr:row>
          <xdr:rowOff>28575</xdr:rowOff>
        </xdr:to>
        <xdr:sp macro="" textlink="">
          <xdr:nvSpPr>
            <xdr:cNvPr id="112633" name="Drop Down 3065" hidden="1">
              <a:extLst>
                <a:ext uri="{63B3BB69-23CF-44E3-9099-C40C66FF867C}">
                  <a14:compatExt spid="_x0000_s112633"/>
                </a:ext>
                <a:ext uri="{FF2B5EF4-FFF2-40B4-BE49-F238E27FC236}">
                  <a16:creationId xmlns:a16="http://schemas.microsoft.com/office/drawing/2014/main" id="{00000000-0008-0000-0400-0000F9B7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267</xdr:row>
          <xdr:rowOff>0</xdr:rowOff>
        </xdr:from>
        <xdr:to>
          <xdr:col>6</xdr:col>
          <xdr:colOff>933450</xdr:colOff>
          <xdr:row>268</xdr:row>
          <xdr:rowOff>28575</xdr:rowOff>
        </xdr:to>
        <xdr:sp macro="" textlink="">
          <xdr:nvSpPr>
            <xdr:cNvPr id="112634" name="Drop Down 3066" hidden="1">
              <a:extLst>
                <a:ext uri="{63B3BB69-23CF-44E3-9099-C40C66FF867C}">
                  <a14:compatExt spid="_x0000_s112634"/>
                </a:ext>
                <a:ext uri="{FF2B5EF4-FFF2-40B4-BE49-F238E27FC236}">
                  <a16:creationId xmlns:a16="http://schemas.microsoft.com/office/drawing/2014/main" id="{00000000-0008-0000-0400-0000FAB7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267</xdr:row>
          <xdr:rowOff>0</xdr:rowOff>
        </xdr:from>
        <xdr:to>
          <xdr:col>6</xdr:col>
          <xdr:colOff>933450</xdr:colOff>
          <xdr:row>268</xdr:row>
          <xdr:rowOff>28575</xdr:rowOff>
        </xdr:to>
        <xdr:sp macro="" textlink="">
          <xdr:nvSpPr>
            <xdr:cNvPr id="112635" name="Drop Down 3067" hidden="1">
              <a:extLst>
                <a:ext uri="{63B3BB69-23CF-44E3-9099-C40C66FF867C}">
                  <a14:compatExt spid="_x0000_s112635"/>
                </a:ext>
                <a:ext uri="{FF2B5EF4-FFF2-40B4-BE49-F238E27FC236}">
                  <a16:creationId xmlns:a16="http://schemas.microsoft.com/office/drawing/2014/main" id="{00000000-0008-0000-0400-0000FBB7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267</xdr:row>
          <xdr:rowOff>85725</xdr:rowOff>
        </xdr:from>
        <xdr:to>
          <xdr:col>6</xdr:col>
          <xdr:colOff>933450</xdr:colOff>
          <xdr:row>267</xdr:row>
          <xdr:rowOff>304800</xdr:rowOff>
        </xdr:to>
        <xdr:sp macro="" textlink="">
          <xdr:nvSpPr>
            <xdr:cNvPr id="112636" name="Drop Down 3068" hidden="1">
              <a:extLst>
                <a:ext uri="{63B3BB69-23CF-44E3-9099-C40C66FF867C}">
                  <a14:compatExt spid="_x0000_s112636"/>
                </a:ext>
                <a:ext uri="{FF2B5EF4-FFF2-40B4-BE49-F238E27FC236}">
                  <a16:creationId xmlns:a16="http://schemas.microsoft.com/office/drawing/2014/main" id="{00000000-0008-0000-0400-0000FCB7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278</xdr:row>
          <xdr:rowOff>85725</xdr:rowOff>
        </xdr:from>
        <xdr:to>
          <xdr:col>6</xdr:col>
          <xdr:colOff>933450</xdr:colOff>
          <xdr:row>278</xdr:row>
          <xdr:rowOff>304800</xdr:rowOff>
        </xdr:to>
        <xdr:sp macro="" textlink="">
          <xdr:nvSpPr>
            <xdr:cNvPr id="112637" name="Drop Down 3069" hidden="1">
              <a:extLst>
                <a:ext uri="{63B3BB69-23CF-44E3-9099-C40C66FF867C}">
                  <a14:compatExt spid="_x0000_s112637"/>
                </a:ext>
                <a:ext uri="{FF2B5EF4-FFF2-40B4-BE49-F238E27FC236}">
                  <a16:creationId xmlns:a16="http://schemas.microsoft.com/office/drawing/2014/main" id="{00000000-0008-0000-0400-0000FDB7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286</xdr:row>
          <xdr:rowOff>85725</xdr:rowOff>
        </xdr:from>
        <xdr:to>
          <xdr:col>6</xdr:col>
          <xdr:colOff>933450</xdr:colOff>
          <xdr:row>286</xdr:row>
          <xdr:rowOff>304800</xdr:rowOff>
        </xdr:to>
        <xdr:sp macro="" textlink="">
          <xdr:nvSpPr>
            <xdr:cNvPr id="112638" name="Drop Down 3070" hidden="1">
              <a:extLst>
                <a:ext uri="{63B3BB69-23CF-44E3-9099-C40C66FF867C}">
                  <a14:compatExt spid="_x0000_s112638"/>
                </a:ext>
                <a:ext uri="{FF2B5EF4-FFF2-40B4-BE49-F238E27FC236}">
                  <a16:creationId xmlns:a16="http://schemas.microsoft.com/office/drawing/2014/main" id="{00000000-0008-0000-0400-0000FEB7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288</xdr:row>
          <xdr:rowOff>0</xdr:rowOff>
        </xdr:from>
        <xdr:to>
          <xdr:col>6</xdr:col>
          <xdr:colOff>933450</xdr:colOff>
          <xdr:row>288</xdr:row>
          <xdr:rowOff>219075</xdr:rowOff>
        </xdr:to>
        <xdr:sp macro="" textlink="">
          <xdr:nvSpPr>
            <xdr:cNvPr id="112639" name="Drop Down 3071" hidden="1">
              <a:extLst>
                <a:ext uri="{63B3BB69-23CF-44E3-9099-C40C66FF867C}">
                  <a14:compatExt spid="_x0000_s112639"/>
                </a:ext>
                <a:ext uri="{FF2B5EF4-FFF2-40B4-BE49-F238E27FC236}">
                  <a16:creationId xmlns:a16="http://schemas.microsoft.com/office/drawing/2014/main" id="{00000000-0008-0000-0400-0000FFB7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288</xdr:row>
          <xdr:rowOff>0</xdr:rowOff>
        </xdr:from>
        <xdr:to>
          <xdr:col>6</xdr:col>
          <xdr:colOff>933450</xdr:colOff>
          <xdr:row>288</xdr:row>
          <xdr:rowOff>219075</xdr:rowOff>
        </xdr:to>
        <xdr:sp macro="" textlink="">
          <xdr:nvSpPr>
            <xdr:cNvPr id="175104" name="Drop Down 3072" hidden="1">
              <a:extLst>
                <a:ext uri="{63B3BB69-23CF-44E3-9099-C40C66FF867C}">
                  <a14:compatExt spid="_x0000_s175104"/>
                </a:ext>
                <a:ext uri="{FF2B5EF4-FFF2-40B4-BE49-F238E27FC236}">
                  <a16:creationId xmlns:a16="http://schemas.microsoft.com/office/drawing/2014/main" id="{00000000-0008-0000-0400-000000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288</xdr:row>
          <xdr:rowOff>0</xdr:rowOff>
        </xdr:from>
        <xdr:to>
          <xdr:col>6</xdr:col>
          <xdr:colOff>933450</xdr:colOff>
          <xdr:row>288</xdr:row>
          <xdr:rowOff>219075</xdr:rowOff>
        </xdr:to>
        <xdr:sp macro="" textlink="">
          <xdr:nvSpPr>
            <xdr:cNvPr id="175105" name="Drop Down 3073" hidden="1">
              <a:extLst>
                <a:ext uri="{63B3BB69-23CF-44E3-9099-C40C66FF867C}">
                  <a14:compatExt spid="_x0000_s175105"/>
                </a:ext>
                <a:ext uri="{FF2B5EF4-FFF2-40B4-BE49-F238E27FC236}">
                  <a16:creationId xmlns:a16="http://schemas.microsoft.com/office/drawing/2014/main" id="{00000000-0008-0000-0400-000001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288</xdr:row>
          <xdr:rowOff>0</xdr:rowOff>
        </xdr:from>
        <xdr:to>
          <xdr:col>6</xdr:col>
          <xdr:colOff>933450</xdr:colOff>
          <xdr:row>288</xdr:row>
          <xdr:rowOff>219075</xdr:rowOff>
        </xdr:to>
        <xdr:sp macro="" textlink="">
          <xdr:nvSpPr>
            <xdr:cNvPr id="175106" name="Drop Down 3074" hidden="1">
              <a:extLst>
                <a:ext uri="{63B3BB69-23CF-44E3-9099-C40C66FF867C}">
                  <a14:compatExt spid="_x0000_s175106"/>
                </a:ext>
                <a:ext uri="{FF2B5EF4-FFF2-40B4-BE49-F238E27FC236}">
                  <a16:creationId xmlns:a16="http://schemas.microsoft.com/office/drawing/2014/main" id="{00000000-0008-0000-0400-000002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288</xdr:row>
          <xdr:rowOff>0</xdr:rowOff>
        </xdr:from>
        <xdr:to>
          <xdr:col>6</xdr:col>
          <xdr:colOff>933450</xdr:colOff>
          <xdr:row>288</xdr:row>
          <xdr:rowOff>219075</xdr:rowOff>
        </xdr:to>
        <xdr:sp macro="" textlink="">
          <xdr:nvSpPr>
            <xdr:cNvPr id="175107" name="Drop Down 3075" hidden="1">
              <a:extLst>
                <a:ext uri="{63B3BB69-23CF-44E3-9099-C40C66FF867C}">
                  <a14:compatExt spid="_x0000_s175107"/>
                </a:ext>
                <a:ext uri="{FF2B5EF4-FFF2-40B4-BE49-F238E27FC236}">
                  <a16:creationId xmlns:a16="http://schemas.microsoft.com/office/drawing/2014/main" id="{00000000-0008-0000-0400-000003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288</xdr:row>
          <xdr:rowOff>0</xdr:rowOff>
        </xdr:from>
        <xdr:to>
          <xdr:col>6</xdr:col>
          <xdr:colOff>933450</xdr:colOff>
          <xdr:row>288</xdr:row>
          <xdr:rowOff>219075</xdr:rowOff>
        </xdr:to>
        <xdr:sp macro="" textlink="">
          <xdr:nvSpPr>
            <xdr:cNvPr id="175108" name="Drop Down 3076" hidden="1">
              <a:extLst>
                <a:ext uri="{63B3BB69-23CF-44E3-9099-C40C66FF867C}">
                  <a14:compatExt spid="_x0000_s175108"/>
                </a:ext>
                <a:ext uri="{FF2B5EF4-FFF2-40B4-BE49-F238E27FC236}">
                  <a16:creationId xmlns:a16="http://schemas.microsoft.com/office/drawing/2014/main" id="{00000000-0008-0000-0400-000004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288</xdr:row>
          <xdr:rowOff>0</xdr:rowOff>
        </xdr:from>
        <xdr:to>
          <xdr:col>6</xdr:col>
          <xdr:colOff>933450</xdr:colOff>
          <xdr:row>288</xdr:row>
          <xdr:rowOff>219075</xdr:rowOff>
        </xdr:to>
        <xdr:sp macro="" textlink="">
          <xdr:nvSpPr>
            <xdr:cNvPr id="175109" name="Drop Down 3077" hidden="1">
              <a:extLst>
                <a:ext uri="{63B3BB69-23CF-44E3-9099-C40C66FF867C}">
                  <a14:compatExt spid="_x0000_s175109"/>
                </a:ext>
                <a:ext uri="{FF2B5EF4-FFF2-40B4-BE49-F238E27FC236}">
                  <a16:creationId xmlns:a16="http://schemas.microsoft.com/office/drawing/2014/main" id="{00000000-0008-0000-0400-000005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288</xdr:row>
          <xdr:rowOff>0</xdr:rowOff>
        </xdr:from>
        <xdr:to>
          <xdr:col>6</xdr:col>
          <xdr:colOff>933450</xdr:colOff>
          <xdr:row>288</xdr:row>
          <xdr:rowOff>219075</xdr:rowOff>
        </xdr:to>
        <xdr:sp macro="" textlink="">
          <xdr:nvSpPr>
            <xdr:cNvPr id="175110" name="Drop Down 3078" hidden="1">
              <a:extLst>
                <a:ext uri="{63B3BB69-23CF-44E3-9099-C40C66FF867C}">
                  <a14:compatExt spid="_x0000_s175110"/>
                </a:ext>
                <a:ext uri="{FF2B5EF4-FFF2-40B4-BE49-F238E27FC236}">
                  <a16:creationId xmlns:a16="http://schemas.microsoft.com/office/drawing/2014/main" id="{00000000-0008-0000-0400-000006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288</xdr:row>
          <xdr:rowOff>0</xdr:rowOff>
        </xdr:from>
        <xdr:to>
          <xdr:col>6</xdr:col>
          <xdr:colOff>933450</xdr:colOff>
          <xdr:row>288</xdr:row>
          <xdr:rowOff>219075</xdr:rowOff>
        </xdr:to>
        <xdr:sp macro="" textlink="">
          <xdr:nvSpPr>
            <xdr:cNvPr id="175111" name="Drop Down 3079" hidden="1">
              <a:extLst>
                <a:ext uri="{63B3BB69-23CF-44E3-9099-C40C66FF867C}">
                  <a14:compatExt spid="_x0000_s175111"/>
                </a:ext>
                <a:ext uri="{FF2B5EF4-FFF2-40B4-BE49-F238E27FC236}">
                  <a16:creationId xmlns:a16="http://schemas.microsoft.com/office/drawing/2014/main" id="{00000000-0008-0000-0400-000007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288</xdr:row>
          <xdr:rowOff>85725</xdr:rowOff>
        </xdr:from>
        <xdr:to>
          <xdr:col>6</xdr:col>
          <xdr:colOff>933450</xdr:colOff>
          <xdr:row>288</xdr:row>
          <xdr:rowOff>304800</xdr:rowOff>
        </xdr:to>
        <xdr:sp macro="" textlink="">
          <xdr:nvSpPr>
            <xdr:cNvPr id="175112" name="Drop Down 3080" hidden="1">
              <a:extLst>
                <a:ext uri="{63B3BB69-23CF-44E3-9099-C40C66FF867C}">
                  <a14:compatExt spid="_x0000_s175112"/>
                </a:ext>
                <a:ext uri="{FF2B5EF4-FFF2-40B4-BE49-F238E27FC236}">
                  <a16:creationId xmlns:a16="http://schemas.microsoft.com/office/drawing/2014/main" id="{00000000-0008-0000-0400-000008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289</xdr:row>
          <xdr:rowOff>85725</xdr:rowOff>
        </xdr:from>
        <xdr:to>
          <xdr:col>6</xdr:col>
          <xdr:colOff>933450</xdr:colOff>
          <xdr:row>289</xdr:row>
          <xdr:rowOff>304800</xdr:rowOff>
        </xdr:to>
        <xdr:sp macro="" textlink="">
          <xdr:nvSpPr>
            <xdr:cNvPr id="175113" name="Drop Down 3081" hidden="1">
              <a:extLst>
                <a:ext uri="{63B3BB69-23CF-44E3-9099-C40C66FF867C}">
                  <a14:compatExt spid="_x0000_s175113"/>
                </a:ext>
                <a:ext uri="{FF2B5EF4-FFF2-40B4-BE49-F238E27FC236}">
                  <a16:creationId xmlns:a16="http://schemas.microsoft.com/office/drawing/2014/main" id="{00000000-0008-0000-0400-000009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293</xdr:row>
          <xdr:rowOff>85725</xdr:rowOff>
        </xdr:from>
        <xdr:to>
          <xdr:col>6</xdr:col>
          <xdr:colOff>933450</xdr:colOff>
          <xdr:row>293</xdr:row>
          <xdr:rowOff>304800</xdr:rowOff>
        </xdr:to>
        <xdr:sp macro="" textlink="">
          <xdr:nvSpPr>
            <xdr:cNvPr id="175114" name="Drop Down 3082" hidden="1">
              <a:extLst>
                <a:ext uri="{63B3BB69-23CF-44E3-9099-C40C66FF867C}">
                  <a14:compatExt spid="_x0000_s175114"/>
                </a:ext>
                <a:ext uri="{FF2B5EF4-FFF2-40B4-BE49-F238E27FC236}">
                  <a16:creationId xmlns:a16="http://schemas.microsoft.com/office/drawing/2014/main" id="{00000000-0008-0000-0400-00000A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297</xdr:row>
          <xdr:rowOff>85725</xdr:rowOff>
        </xdr:from>
        <xdr:to>
          <xdr:col>6</xdr:col>
          <xdr:colOff>933450</xdr:colOff>
          <xdr:row>297</xdr:row>
          <xdr:rowOff>304800</xdr:rowOff>
        </xdr:to>
        <xdr:sp macro="" textlink="">
          <xdr:nvSpPr>
            <xdr:cNvPr id="175115" name="Drop Down 3083" hidden="1">
              <a:extLst>
                <a:ext uri="{63B3BB69-23CF-44E3-9099-C40C66FF867C}">
                  <a14:compatExt spid="_x0000_s175115"/>
                </a:ext>
                <a:ext uri="{FF2B5EF4-FFF2-40B4-BE49-F238E27FC236}">
                  <a16:creationId xmlns:a16="http://schemas.microsoft.com/office/drawing/2014/main" id="{00000000-0008-0000-0400-00000B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301</xdr:row>
          <xdr:rowOff>85725</xdr:rowOff>
        </xdr:from>
        <xdr:to>
          <xdr:col>6</xdr:col>
          <xdr:colOff>933450</xdr:colOff>
          <xdr:row>301</xdr:row>
          <xdr:rowOff>304800</xdr:rowOff>
        </xdr:to>
        <xdr:sp macro="" textlink="">
          <xdr:nvSpPr>
            <xdr:cNvPr id="175116" name="Drop Down 3084" hidden="1">
              <a:extLst>
                <a:ext uri="{63B3BB69-23CF-44E3-9099-C40C66FF867C}">
                  <a14:compatExt spid="_x0000_s175116"/>
                </a:ext>
                <a:ext uri="{FF2B5EF4-FFF2-40B4-BE49-F238E27FC236}">
                  <a16:creationId xmlns:a16="http://schemas.microsoft.com/office/drawing/2014/main" id="{00000000-0008-0000-0400-00000C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305</xdr:row>
          <xdr:rowOff>85725</xdr:rowOff>
        </xdr:from>
        <xdr:to>
          <xdr:col>6</xdr:col>
          <xdr:colOff>933450</xdr:colOff>
          <xdr:row>305</xdr:row>
          <xdr:rowOff>304800</xdr:rowOff>
        </xdr:to>
        <xdr:sp macro="" textlink="">
          <xdr:nvSpPr>
            <xdr:cNvPr id="175117" name="Drop Down 3085" hidden="1">
              <a:extLst>
                <a:ext uri="{63B3BB69-23CF-44E3-9099-C40C66FF867C}">
                  <a14:compatExt spid="_x0000_s175117"/>
                </a:ext>
                <a:ext uri="{FF2B5EF4-FFF2-40B4-BE49-F238E27FC236}">
                  <a16:creationId xmlns:a16="http://schemas.microsoft.com/office/drawing/2014/main" id="{00000000-0008-0000-0400-00000D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306</xdr:row>
          <xdr:rowOff>85725</xdr:rowOff>
        </xdr:from>
        <xdr:to>
          <xdr:col>6</xdr:col>
          <xdr:colOff>933450</xdr:colOff>
          <xdr:row>306</xdr:row>
          <xdr:rowOff>304800</xdr:rowOff>
        </xdr:to>
        <xdr:sp macro="" textlink="">
          <xdr:nvSpPr>
            <xdr:cNvPr id="175118" name="Drop Down 3086" hidden="1">
              <a:extLst>
                <a:ext uri="{63B3BB69-23CF-44E3-9099-C40C66FF867C}">
                  <a14:compatExt spid="_x0000_s175118"/>
                </a:ext>
                <a:ext uri="{FF2B5EF4-FFF2-40B4-BE49-F238E27FC236}">
                  <a16:creationId xmlns:a16="http://schemas.microsoft.com/office/drawing/2014/main" id="{00000000-0008-0000-0400-00000E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307</xdr:row>
          <xdr:rowOff>85725</xdr:rowOff>
        </xdr:from>
        <xdr:to>
          <xdr:col>6</xdr:col>
          <xdr:colOff>933450</xdr:colOff>
          <xdr:row>307</xdr:row>
          <xdr:rowOff>304800</xdr:rowOff>
        </xdr:to>
        <xdr:sp macro="" textlink="">
          <xdr:nvSpPr>
            <xdr:cNvPr id="175119" name="Drop Down 3087" hidden="1">
              <a:extLst>
                <a:ext uri="{63B3BB69-23CF-44E3-9099-C40C66FF867C}">
                  <a14:compatExt spid="_x0000_s175119"/>
                </a:ext>
                <a:ext uri="{FF2B5EF4-FFF2-40B4-BE49-F238E27FC236}">
                  <a16:creationId xmlns:a16="http://schemas.microsoft.com/office/drawing/2014/main" id="{00000000-0008-0000-0400-00000F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311</xdr:row>
          <xdr:rowOff>85725</xdr:rowOff>
        </xdr:from>
        <xdr:to>
          <xdr:col>6</xdr:col>
          <xdr:colOff>933450</xdr:colOff>
          <xdr:row>311</xdr:row>
          <xdr:rowOff>304800</xdr:rowOff>
        </xdr:to>
        <xdr:sp macro="" textlink="">
          <xdr:nvSpPr>
            <xdr:cNvPr id="175120" name="Drop Down 3088" hidden="1">
              <a:extLst>
                <a:ext uri="{63B3BB69-23CF-44E3-9099-C40C66FF867C}">
                  <a14:compatExt spid="_x0000_s175120"/>
                </a:ext>
                <a:ext uri="{FF2B5EF4-FFF2-40B4-BE49-F238E27FC236}">
                  <a16:creationId xmlns:a16="http://schemas.microsoft.com/office/drawing/2014/main" id="{00000000-0008-0000-0400-000010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318</xdr:row>
          <xdr:rowOff>85725</xdr:rowOff>
        </xdr:from>
        <xdr:to>
          <xdr:col>6</xdr:col>
          <xdr:colOff>933450</xdr:colOff>
          <xdr:row>318</xdr:row>
          <xdr:rowOff>304800</xdr:rowOff>
        </xdr:to>
        <xdr:sp macro="" textlink="">
          <xdr:nvSpPr>
            <xdr:cNvPr id="175121" name="Drop Down 3089" hidden="1">
              <a:extLst>
                <a:ext uri="{63B3BB69-23CF-44E3-9099-C40C66FF867C}">
                  <a14:compatExt spid="_x0000_s175121"/>
                </a:ext>
                <a:ext uri="{FF2B5EF4-FFF2-40B4-BE49-F238E27FC236}">
                  <a16:creationId xmlns:a16="http://schemas.microsoft.com/office/drawing/2014/main" id="{00000000-0008-0000-0400-000011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320</xdr:row>
          <xdr:rowOff>0</xdr:rowOff>
        </xdr:from>
        <xdr:to>
          <xdr:col>6</xdr:col>
          <xdr:colOff>933450</xdr:colOff>
          <xdr:row>321</xdr:row>
          <xdr:rowOff>28575</xdr:rowOff>
        </xdr:to>
        <xdr:sp macro="" textlink="">
          <xdr:nvSpPr>
            <xdr:cNvPr id="175122" name="Drop Down 3090" hidden="1">
              <a:extLst>
                <a:ext uri="{63B3BB69-23CF-44E3-9099-C40C66FF867C}">
                  <a14:compatExt spid="_x0000_s175122"/>
                </a:ext>
                <a:ext uri="{FF2B5EF4-FFF2-40B4-BE49-F238E27FC236}">
                  <a16:creationId xmlns:a16="http://schemas.microsoft.com/office/drawing/2014/main" id="{00000000-0008-0000-0400-000012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320</xdr:row>
          <xdr:rowOff>0</xdr:rowOff>
        </xdr:from>
        <xdr:to>
          <xdr:col>6</xdr:col>
          <xdr:colOff>933450</xdr:colOff>
          <xdr:row>321</xdr:row>
          <xdr:rowOff>28575</xdr:rowOff>
        </xdr:to>
        <xdr:sp macro="" textlink="">
          <xdr:nvSpPr>
            <xdr:cNvPr id="175123" name="Drop Down 3091" hidden="1">
              <a:extLst>
                <a:ext uri="{63B3BB69-23CF-44E3-9099-C40C66FF867C}">
                  <a14:compatExt spid="_x0000_s175123"/>
                </a:ext>
                <a:ext uri="{FF2B5EF4-FFF2-40B4-BE49-F238E27FC236}">
                  <a16:creationId xmlns:a16="http://schemas.microsoft.com/office/drawing/2014/main" id="{00000000-0008-0000-0400-000013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320</xdr:row>
          <xdr:rowOff>0</xdr:rowOff>
        </xdr:from>
        <xdr:to>
          <xdr:col>6</xdr:col>
          <xdr:colOff>933450</xdr:colOff>
          <xdr:row>321</xdr:row>
          <xdr:rowOff>28575</xdr:rowOff>
        </xdr:to>
        <xdr:sp macro="" textlink="">
          <xdr:nvSpPr>
            <xdr:cNvPr id="175124" name="Drop Down 3092" hidden="1">
              <a:extLst>
                <a:ext uri="{63B3BB69-23CF-44E3-9099-C40C66FF867C}">
                  <a14:compatExt spid="_x0000_s175124"/>
                </a:ext>
                <a:ext uri="{FF2B5EF4-FFF2-40B4-BE49-F238E27FC236}">
                  <a16:creationId xmlns:a16="http://schemas.microsoft.com/office/drawing/2014/main" id="{00000000-0008-0000-0400-000014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320</xdr:row>
          <xdr:rowOff>0</xdr:rowOff>
        </xdr:from>
        <xdr:to>
          <xdr:col>6</xdr:col>
          <xdr:colOff>933450</xdr:colOff>
          <xdr:row>321</xdr:row>
          <xdr:rowOff>28575</xdr:rowOff>
        </xdr:to>
        <xdr:sp macro="" textlink="">
          <xdr:nvSpPr>
            <xdr:cNvPr id="175125" name="Drop Down 3093" hidden="1">
              <a:extLst>
                <a:ext uri="{63B3BB69-23CF-44E3-9099-C40C66FF867C}">
                  <a14:compatExt spid="_x0000_s175125"/>
                </a:ext>
                <a:ext uri="{FF2B5EF4-FFF2-40B4-BE49-F238E27FC236}">
                  <a16:creationId xmlns:a16="http://schemas.microsoft.com/office/drawing/2014/main" id="{00000000-0008-0000-0400-000015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320</xdr:row>
          <xdr:rowOff>0</xdr:rowOff>
        </xdr:from>
        <xdr:to>
          <xdr:col>6</xdr:col>
          <xdr:colOff>933450</xdr:colOff>
          <xdr:row>321</xdr:row>
          <xdr:rowOff>28575</xdr:rowOff>
        </xdr:to>
        <xdr:sp macro="" textlink="">
          <xdr:nvSpPr>
            <xdr:cNvPr id="175126" name="Drop Down 3094" hidden="1">
              <a:extLst>
                <a:ext uri="{63B3BB69-23CF-44E3-9099-C40C66FF867C}">
                  <a14:compatExt spid="_x0000_s175126"/>
                </a:ext>
                <a:ext uri="{FF2B5EF4-FFF2-40B4-BE49-F238E27FC236}">
                  <a16:creationId xmlns:a16="http://schemas.microsoft.com/office/drawing/2014/main" id="{00000000-0008-0000-0400-000016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320</xdr:row>
          <xdr:rowOff>0</xdr:rowOff>
        </xdr:from>
        <xdr:to>
          <xdr:col>6</xdr:col>
          <xdr:colOff>933450</xdr:colOff>
          <xdr:row>321</xdr:row>
          <xdr:rowOff>28575</xdr:rowOff>
        </xdr:to>
        <xdr:sp macro="" textlink="">
          <xdr:nvSpPr>
            <xdr:cNvPr id="175127" name="Drop Down 3095" hidden="1">
              <a:extLst>
                <a:ext uri="{63B3BB69-23CF-44E3-9099-C40C66FF867C}">
                  <a14:compatExt spid="_x0000_s175127"/>
                </a:ext>
                <a:ext uri="{FF2B5EF4-FFF2-40B4-BE49-F238E27FC236}">
                  <a16:creationId xmlns:a16="http://schemas.microsoft.com/office/drawing/2014/main" id="{00000000-0008-0000-0400-000017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320</xdr:row>
          <xdr:rowOff>0</xdr:rowOff>
        </xdr:from>
        <xdr:to>
          <xdr:col>6</xdr:col>
          <xdr:colOff>933450</xdr:colOff>
          <xdr:row>321</xdr:row>
          <xdr:rowOff>28575</xdr:rowOff>
        </xdr:to>
        <xdr:sp macro="" textlink="">
          <xdr:nvSpPr>
            <xdr:cNvPr id="175128" name="Drop Down 3096" hidden="1">
              <a:extLst>
                <a:ext uri="{63B3BB69-23CF-44E3-9099-C40C66FF867C}">
                  <a14:compatExt spid="_x0000_s175128"/>
                </a:ext>
                <a:ext uri="{FF2B5EF4-FFF2-40B4-BE49-F238E27FC236}">
                  <a16:creationId xmlns:a16="http://schemas.microsoft.com/office/drawing/2014/main" id="{00000000-0008-0000-0400-000018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320</xdr:row>
          <xdr:rowOff>0</xdr:rowOff>
        </xdr:from>
        <xdr:to>
          <xdr:col>6</xdr:col>
          <xdr:colOff>933450</xdr:colOff>
          <xdr:row>321</xdr:row>
          <xdr:rowOff>28575</xdr:rowOff>
        </xdr:to>
        <xdr:sp macro="" textlink="">
          <xdr:nvSpPr>
            <xdr:cNvPr id="175129" name="Drop Down 3097" hidden="1">
              <a:extLst>
                <a:ext uri="{63B3BB69-23CF-44E3-9099-C40C66FF867C}">
                  <a14:compatExt spid="_x0000_s175129"/>
                </a:ext>
                <a:ext uri="{FF2B5EF4-FFF2-40B4-BE49-F238E27FC236}">
                  <a16:creationId xmlns:a16="http://schemas.microsoft.com/office/drawing/2014/main" id="{00000000-0008-0000-0400-000019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320</xdr:row>
          <xdr:rowOff>0</xdr:rowOff>
        </xdr:from>
        <xdr:to>
          <xdr:col>6</xdr:col>
          <xdr:colOff>933450</xdr:colOff>
          <xdr:row>321</xdr:row>
          <xdr:rowOff>28575</xdr:rowOff>
        </xdr:to>
        <xdr:sp macro="" textlink="">
          <xdr:nvSpPr>
            <xdr:cNvPr id="175130" name="Drop Down 3098" hidden="1">
              <a:extLst>
                <a:ext uri="{63B3BB69-23CF-44E3-9099-C40C66FF867C}">
                  <a14:compatExt spid="_x0000_s175130"/>
                </a:ext>
                <a:ext uri="{FF2B5EF4-FFF2-40B4-BE49-F238E27FC236}">
                  <a16:creationId xmlns:a16="http://schemas.microsoft.com/office/drawing/2014/main" id="{00000000-0008-0000-0400-00001A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320</xdr:row>
          <xdr:rowOff>85725</xdr:rowOff>
        </xdr:from>
        <xdr:to>
          <xdr:col>6</xdr:col>
          <xdr:colOff>933450</xdr:colOff>
          <xdr:row>320</xdr:row>
          <xdr:rowOff>304800</xdr:rowOff>
        </xdr:to>
        <xdr:sp macro="" textlink="">
          <xdr:nvSpPr>
            <xdr:cNvPr id="175131" name="Drop Down 3099" hidden="1">
              <a:extLst>
                <a:ext uri="{63B3BB69-23CF-44E3-9099-C40C66FF867C}">
                  <a14:compatExt spid="_x0000_s175131"/>
                </a:ext>
                <a:ext uri="{FF2B5EF4-FFF2-40B4-BE49-F238E27FC236}">
                  <a16:creationId xmlns:a16="http://schemas.microsoft.com/office/drawing/2014/main" id="{00000000-0008-0000-0400-00001B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326</xdr:row>
          <xdr:rowOff>85725</xdr:rowOff>
        </xdr:from>
        <xdr:to>
          <xdr:col>6</xdr:col>
          <xdr:colOff>933450</xdr:colOff>
          <xdr:row>326</xdr:row>
          <xdr:rowOff>304800</xdr:rowOff>
        </xdr:to>
        <xdr:sp macro="" textlink="">
          <xdr:nvSpPr>
            <xdr:cNvPr id="175132" name="Drop Down 3100" hidden="1">
              <a:extLst>
                <a:ext uri="{63B3BB69-23CF-44E3-9099-C40C66FF867C}">
                  <a14:compatExt spid="_x0000_s175132"/>
                </a:ext>
                <a:ext uri="{FF2B5EF4-FFF2-40B4-BE49-F238E27FC236}">
                  <a16:creationId xmlns:a16="http://schemas.microsoft.com/office/drawing/2014/main" id="{00000000-0008-0000-0400-00001C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333</xdr:row>
          <xdr:rowOff>85725</xdr:rowOff>
        </xdr:from>
        <xdr:to>
          <xdr:col>6</xdr:col>
          <xdr:colOff>933450</xdr:colOff>
          <xdr:row>333</xdr:row>
          <xdr:rowOff>304800</xdr:rowOff>
        </xdr:to>
        <xdr:sp macro="" textlink="">
          <xdr:nvSpPr>
            <xdr:cNvPr id="175133" name="Drop Down 3101" hidden="1">
              <a:extLst>
                <a:ext uri="{63B3BB69-23CF-44E3-9099-C40C66FF867C}">
                  <a14:compatExt spid="_x0000_s175133"/>
                </a:ext>
                <a:ext uri="{FF2B5EF4-FFF2-40B4-BE49-F238E27FC236}">
                  <a16:creationId xmlns:a16="http://schemas.microsoft.com/office/drawing/2014/main" id="{00000000-0008-0000-0400-00001D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344</xdr:row>
          <xdr:rowOff>85725</xdr:rowOff>
        </xdr:from>
        <xdr:to>
          <xdr:col>6</xdr:col>
          <xdr:colOff>933450</xdr:colOff>
          <xdr:row>344</xdr:row>
          <xdr:rowOff>304800</xdr:rowOff>
        </xdr:to>
        <xdr:sp macro="" textlink="">
          <xdr:nvSpPr>
            <xdr:cNvPr id="175134" name="Drop Down 3102" hidden="1">
              <a:extLst>
                <a:ext uri="{63B3BB69-23CF-44E3-9099-C40C66FF867C}">
                  <a14:compatExt spid="_x0000_s175134"/>
                </a:ext>
                <a:ext uri="{FF2B5EF4-FFF2-40B4-BE49-F238E27FC236}">
                  <a16:creationId xmlns:a16="http://schemas.microsoft.com/office/drawing/2014/main" id="{00000000-0008-0000-0400-00001E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345</xdr:row>
          <xdr:rowOff>85725</xdr:rowOff>
        </xdr:from>
        <xdr:to>
          <xdr:col>6</xdr:col>
          <xdr:colOff>933450</xdr:colOff>
          <xdr:row>345</xdr:row>
          <xdr:rowOff>304800</xdr:rowOff>
        </xdr:to>
        <xdr:sp macro="" textlink="">
          <xdr:nvSpPr>
            <xdr:cNvPr id="175135" name="Drop Down 3103" hidden="1">
              <a:extLst>
                <a:ext uri="{63B3BB69-23CF-44E3-9099-C40C66FF867C}">
                  <a14:compatExt spid="_x0000_s175135"/>
                </a:ext>
                <a:ext uri="{FF2B5EF4-FFF2-40B4-BE49-F238E27FC236}">
                  <a16:creationId xmlns:a16="http://schemas.microsoft.com/office/drawing/2014/main" id="{00000000-0008-0000-0400-00001F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349</xdr:row>
          <xdr:rowOff>85725</xdr:rowOff>
        </xdr:from>
        <xdr:to>
          <xdr:col>6</xdr:col>
          <xdr:colOff>933450</xdr:colOff>
          <xdr:row>349</xdr:row>
          <xdr:rowOff>304800</xdr:rowOff>
        </xdr:to>
        <xdr:sp macro="" textlink="">
          <xdr:nvSpPr>
            <xdr:cNvPr id="175136" name="Drop Down 3104" hidden="1">
              <a:extLst>
                <a:ext uri="{63B3BB69-23CF-44E3-9099-C40C66FF867C}">
                  <a14:compatExt spid="_x0000_s175136"/>
                </a:ext>
                <a:ext uri="{FF2B5EF4-FFF2-40B4-BE49-F238E27FC236}">
                  <a16:creationId xmlns:a16="http://schemas.microsoft.com/office/drawing/2014/main" id="{00000000-0008-0000-0400-000020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356</xdr:row>
          <xdr:rowOff>85725</xdr:rowOff>
        </xdr:from>
        <xdr:to>
          <xdr:col>6</xdr:col>
          <xdr:colOff>933450</xdr:colOff>
          <xdr:row>356</xdr:row>
          <xdr:rowOff>304800</xdr:rowOff>
        </xdr:to>
        <xdr:sp macro="" textlink="">
          <xdr:nvSpPr>
            <xdr:cNvPr id="175137" name="Drop Down 3105" hidden="1">
              <a:extLst>
                <a:ext uri="{63B3BB69-23CF-44E3-9099-C40C66FF867C}">
                  <a14:compatExt spid="_x0000_s175137"/>
                </a:ext>
                <a:ext uri="{FF2B5EF4-FFF2-40B4-BE49-F238E27FC236}">
                  <a16:creationId xmlns:a16="http://schemas.microsoft.com/office/drawing/2014/main" id="{00000000-0008-0000-0400-000021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370</xdr:row>
          <xdr:rowOff>0</xdr:rowOff>
        </xdr:from>
        <xdr:to>
          <xdr:col>6</xdr:col>
          <xdr:colOff>933450</xdr:colOff>
          <xdr:row>371</xdr:row>
          <xdr:rowOff>28575</xdr:rowOff>
        </xdr:to>
        <xdr:sp macro="" textlink="">
          <xdr:nvSpPr>
            <xdr:cNvPr id="175138" name="Drop Down 3106" hidden="1">
              <a:extLst>
                <a:ext uri="{63B3BB69-23CF-44E3-9099-C40C66FF867C}">
                  <a14:compatExt spid="_x0000_s175138"/>
                </a:ext>
                <a:ext uri="{FF2B5EF4-FFF2-40B4-BE49-F238E27FC236}">
                  <a16:creationId xmlns:a16="http://schemas.microsoft.com/office/drawing/2014/main" id="{00000000-0008-0000-0400-000022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370</xdr:row>
          <xdr:rowOff>0</xdr:rowOff>
        </xdr:from>
        <xdr:to>
          <xdr:col>6</xdr:col>
          <xdr:colOff>933450</xdr:colOff>
          <xdr:row>371</xdr:row>
          <xdr:rowOff>28575</xdr:rowOff>
        </xdr:to>
        <xdr:sp macro="" textlink="">
          <xdr:nvSpPr>
            <xdr:cNvPr id="175139" name="Drop Down 3107" hidden="1">
              <a:extLst>
                <a:ext uri="{63B3BB69-23CF-44E3-9099-C40C66FF867C}">
                  <a14:compatExt spid="_x0000_s175139"/>
                </a:ext>
                <a:ext uri="{FF2B5EF4-FFF2-40B4-BE49-F238E27FC236}">
                  <a16:creationId xmlns:a16="http://schemas.microsoft.com/office/drawing/2014/main" id="{00000000-0008-0000-0400-000023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370</xdr:row>
          <xdr:rowOff>0</xdr:rowOff>
        </xdr:from>
        <xdr:to>
          <xdr:col>6</xdr:col>
          <xdr:colOff>933450</xdr:colOff>
          <xdr:row>371</xdr:row>
          <xdr:rowOff>28575</xdr:rowOff>
        </xdr:to>
        <xdr:sp macro="" textlink="">
          <xdr:nvSpPr>
            <xdr:cNvPr id="175140" name="Drop Down 3108" hidden="1">
              <a:extLst>
                <a:ext uri="{63B3BB69-23CF-44E3-9099-C40C66FF867C}">
                  <a14:compatExt spid="_x0000_s175140"/>
                </a:ext>
                <a:ext uri="{FF2B5EF4-FFF2-40B4-BE49-F238E27FC236}">
                  <a16:creationId xmlns:a16="http://schemas.microsoft.com/office/drawing/2014/main" id="{00000000-0008-0000-0400-000024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370</xdr:row>
          <xdr:rowOff>0</xdr:rowOff>
        </xdr:from>
        <xdr:to>
          <xdr:col>6</xdr:col>
          <xdr:colOff>933450</xdr:colOff>
          <xdr:row>371</xdr:row>
          <xdr:rowOff>28575</xdr:rowOff>
        </xdr:to>
        <xdr:sp macro="" textlink="">
          <xdr:nvSpPr>
            <xdr:cNvPr id="175141" name="Drop Down 3109" hidden="1">
              <a:extLst>
                <a:ext uri="{63B3BB69-23CF-44E3-9099-C40C66FF867C}">
                  <a14:compatExt spid="_x0000_s175141"/>
                </a:ext>
                <a:ext uri="{FF2B5EF4-FFF2-40B4-BE49-F238E27FC236}">
                  <a16:creationId xmlns:a16="http://schemas.microsoft.com/office/drawing/2014/main" id="{00000000-0008-0000-0400-000025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370</xdr:row>
          <xdr:rowOff>0</xdr:rowOff>
        </xdr:from>
        <xdr:to>
          <xdr:col>6</xdr:col>
          <xdr:colOff>933450</xdr:colOff>
          <xdr:row>371</xdr:row>
          <xdr:rowOff>28575</xdr:rowOff>
        </xdr:to>
        <xdr:sp macro="" textlink="">
          <xdr:nvSpPr>
            <xdr:cNvPr id="175142" name="Drop Down 3110" hidden="1">
              <a:extLst>
                <a:ext uri="{63B3BB69-23CF-44E3-9099-C40C66FF867C}">
                  <a14:compatExt spid="_x0000_s175142"/>
                </a:ext>
                <a:ext uri="{FF2B5EF4-FFF2-40B4-BE49-F238E27FC236}">
                  <a16:creationId xmlns:a16="http://schemas.microsoft.com/office/drawing/2014/main" id="{00000000-0008-0000-0400-000026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370</xdr:row>
          <xdr:rowOff>0</xdr:rowOff>
        </xdr:from>
        <xdr:to>
          <xdr:col>6</xdr:col>
          <xdr:colOff>933450</xdr:colOff>
          <xdr:row>371</xdr:row>
          <xdr:rowOff>28575</xdr:rowOff>
        </xdr:to>
        <xdr:sp macro="" textlink="">
          <xdr:nvSpPr>
            <xdr:cNvPr id="175143" name="Drop Down 3111" hidden="1">
              <a:extLst>
                <a:ext uri="{63B3BB69-23CF-44E3-9099-C40C66FF867C}">
                  <a14:compatExt spid="_x0000_s175143"/>
                </a:ext>
                <a:ext uri="{FF2B5EF4-FFF2-40B4-BE49-F238E27FC236}">
                  <a16:creationId xmlns:a16="http://schemas.microsoft.com/office/drawing/2014/main" id="{00000000-0008-0000-0400-000027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370</xdr:row>
          <xdr:rowOff>0</xdr:rowOff>
        </xdr:from>
        <xdr:to>
          <xdr:col>6</xdr:col>
          <xdr:colOff>933450</xdr:colOff>
          <xdr:row>371</xdr:row>
          <xdr:rowOff>28575</xdr:rowOff>
        </xdr:to>
        <xdr:sp macro="" textlink="">
          <xdr:nvSpPr>
            <xdr:cNvPr id="175144" name="Drop Down 3112" hidden="1">
              <a:extLst>
                <a:ext uri="{63B3BB69-23CF-44E3-9099-C40C66FF867C}">
                  <a14:compatExt spid="_x0000_s175144"/>
                </a:ext>
                <a:ext uri="{FF2B5EF4-FFF2-40B4-BE49-F238E27FC236}">
                  <a16:creationId xmlns:a16="http://schemas.microsoft.com/office/drawing/2014/main" id="{00000000-0008-0000-0400-000028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370</xdr:row>
          <xdr:rowOff>0</xdr:rowOff>
        </xdr:from>
        <xdr:to>
          <xdr:col>6</xdr:col>
          <xdr:colOff>933450</xdr:colOff>
          <xdr:row>371</xdr:row>
          <xdr:rowOff>28575</xdr:rowOff>
        </xdr:to>
        <xdr:sp macro="" textlink="">
          <xdr:nvSpPr>
            <xdr:cNvPr id="175145" name="Drop Down 3113" hidden="1">
              <a:extLst>
                <a:ext uri="{63B3BB69-23CF-44E3-9099-C40C66FF867C}">
                  <a14:compatExt spid="_x0000_s175145"/>
                </a:ext>
                <a:ext uri="{FF2B5EF4-FFF2-40B4-BE49-F238E27FC236}">
                  <a16:creationId xmlns:a16="http://schemas.microsoft.com/office/drawing/2014/main" id="{00000000-0008-0000-0400-000029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370</xdr:row>
          <xdr:rowOff>85725</xdr:rowOff>
        </xdr:from>
        <xdr:to>
          <xdr:col>6</xdr:col>
          <xdr:colOff>933450</xdr:colOff>
          <xdr:row>370</xdr:row>
          <xdr:rowOff>304800</xdr:rowOff>
        </xdr:to>
        <xdr:sp macro="" textlink="">
          <xdr:nvSpPr>
            <xdr:cNvPr id="175146" name="Drop Down 3114" hidden="1">
              <a:extLst>
                <a:ext uri="{63B3BB69-23CF-44E3-9099-C40C66FF867C}">
                  <a14:compatExt spid="_x0000_s175146"/>
                </a:ext>
                <a:ext uri="{FF2B5EF4-FFF2-40B4-BE49-F238E27FC236}">
                  <a16:creationId xmlns:a16="http://schemas.microsoft.com/office/drawing/2014/main" id="{00000000-0008-0000-0400-00002A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371</xdr:row>
          <xdr:rowOff>85725</xdr:rowOff>
        </xdr:from>
        <xdr:to>
          <xdr:col>6</xdr:col>
          <xdr:colOff>933450</xdr:colOff>
          <xdr:row>371</xdr:row>
          <xdr:rowOff>304800</xdr:rowOff>
        </xdr:to>
        <xdr:sp macro="" textlink="">
          <xdr:nvSpPr>
            <xdr:cNvPr id="175147" name="Drop Down 3115" hidden="1">
              <a:extLst>
                <a:ext uri="{63B3BB69-23CF-44E3-9099-C40C66FF867C}">
                  <a14:compatExt spid="_x0000_s175147"/>
                </a:ext>
                <a:ext uri="{FF2B5EF4-FFF2-40B4-BE49-F238E27FC236}">
                  <a16:creationId xmlns:a16="http://schemas.microsoft.com/office/drawing/2014/main" id="{00000000-0008-0000-0400-00002B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372</xdr:row>
          <xdr:rowOff>85725</xdr:rowOff>
        </xdr:from>
        <xdr:to>
          <xdr:col>6</xdr:col>
          <xdr:colOff>933450</xdr:colOff>
          <xdr:row>372</xdr:row>
          <xdr:rowOff>304800</xdr:rowOff>
        </xdr:to>
        <xdr:sp macro="" textlink="">
          <xdr:nvSpPr>
            <xdr:cNvPr id="175148" name="Drop Down 3116" hidden="1">
              <a:extLst>
                <a:ext uri="{63B3BB69-23CF-44E3-9099-C40C66FF867C}">
                  <a14:compatExt spid="_x0000_s175148"/>
                </a:ext>
                <a:ext uri="{FF2B5EF4-FFF2-40B4-BE49-F238E27FC236}">
                  <a16:creationId xmlns:a16="http://schemas.microsoft.com/office/drawing/2014/main" id="{00000000-0008-0000-0400-00002C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382</xdr:row>
          <xdr:rowOff>85725</xdr:rowOff>
        </xdr:from>
        <xdr:to>
          <xdr:col>6</xdr:col>
          <xdr:colOff>933450</xdr:colOff>
          <xdr:row>382</xdr:row>
          <xdr:rowOff>304800</xdr:rowOff>
        </xdr:to>
        <xdr:sp macro="" textlink="">
          <xdr:nvSpPr>
            <xdr:cNvPr id="175149" name="Drop Down 3117" hidden="1">
              <a:extLst>
                <a:ext uri="{63B3BB69-23CF-44E3-9099-C40C66FF867C}">
                  <a14:compatExt spid="_x0000_s175149"/>
                </a:ext>
                <a:ext uri="{FF2B5EF4-FFF2-40B4-BE49-F238E27FC236}">
                  <a16:creationId xmlns:a16="http://schemas.microsoft.com/office/drawing/2014/main" id="{00000000-0008-0000-0400-00002D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410</xdr:row>
          <xdr:rowOff>0</xdr:rowOff>
        </xdr:from>
        <xdr:to>
          <xdr:col>6</xdr:col>
          <xdr:colOff>933450</xdr:colOff>
          <xdr:row>411</xdr:row>
          <xdr:rowOff>28575</xdr:rowOff>
        </xdr:to>
        <xdr:sp macro="" textlink="">
          <xdr:nvSpPr>
            <xdr:cNvPr id="175150" name="Drop Down 3118" hidden="1">
              <a:extLst>
                <a:ext uri="{63B3BB69-23CF-44E3-9099-C40C66FF867C}">
                  <a14:compatExt spid="_x0000_s175150"/>
                </a:ext>
                <a:ext uri="{FF2B5EF4-FFF2-40B4-BE49-F238E27FC236}">
                  <a16:creationId xmlns:a16="http://schemas.microsoft.com/office/drawing/2014/main" id="{00000000-0008-0000-0400-00002E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410</xdr:row>
          <xdr:rowOff>0</xdr:rowOff>
        </xdr:from>
        <xdr:to>
          <xdr:col>6</xdr:col>
          <xdr:colOff>933450</xdr:colOff>
          <xdr:row>411</xdr:row>
          <xdr:rowOff>28575</xdr:rowOff>
        </xdr:to>
        <xdr:sp macro="" textlink="">
          <xdr:nvSpPr>
            <xdr:cNvPr id="175151" name="Drop Down 3119" hidden="1">
              <a:extLst>
                <a:ext uri="{63B3BB69-23CF-44E3-9099-C40C66FF867C}">
                  <a14:compatExt spid="_x0000_s175151"/>
                </a:ext>
                <a:ext uri="{FF2B5EF4-FFF2-40B4-BE49-F238E27FC236}">
                  <a16:creationId xmlns:a16="http://schemas.microsoft.com/office/drawing/2014/main" id="{00000000-0008-0000-0400-00002F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410</xdr:row>
          <xdr:rowOff>0</xdr:rowOff>
        </xdr:from>
        <xdr:to>
          <xdr:col>6</xdr:col>
          <xdr:colOff>933450</xdr:colOff>
          <xdr:row>411</xdr:row>
          <xdr:rowOff>28575</xdr:rowOff>
        </xdr:to>
        <xdr:sp macro="" textlink="">
          <xdr:nvSpPr>
            <xdr:cNvPr id="175152" name="Drop Down 3120" hidden="1">
              <a:extLst>
                <a:ext uri="{63B3BB69-23CF-44E3-9099-C40C66FF867C}">
                  <a14:compatExt spid="_x0000_s175152"/>
                </a:ext>
                <a:ext uri="{FF2B5EF4-FFF2-40B4-BE49-F238E27FC236}">
                  <a16:creationId xmlns:a16="http://schemas.microsoft.com/office/drawing/2014/main" id="{00000000-0008-0000-0400-000030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410</xdr:row>
          <xdr:rowOff>0</xdr:rowOff>
        </xdr:from>
        <xdr:to>
          <xdr:col>6</xdr:col>
          <xdr:colOff>933450</xdr:colOff>
          <xdr:row>411</xdr:row>
          <xdr:rowOff>28575</xdr:rowOff>
        </xdr:to>
        <xdr:sp macro="" textlink="">
          <xdr:nvSpPr>
            <xdr:cNvPr id="175153" name="Drop Down 3121" hidden="1">
              <a:extLst>
                <a:ext uri="{63B3BB69-23CF-44E3-9099-C40C66FF867C}">
                  <a14:compatExt spid="_x0000_s175153"/>
                </a:ext>
                <a:ext uri="{FF2B5EF4-FFF2-40B4-BE49-F238E27FC236}">
                  <a16:creationId xmlns:a16="http://schemas.microsoft.com/office/drawing/2014/main" id="{00000000-0008-0000-0400-000031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410</xdr:row>
          <xdr:rowOff>0</xdr:rowOff>
        </xdr:from>
        <xdr:to>
          <xdr:col>6</xdr:col>
          <xdr:colOff>933450</xdr:colOff>
          <xdr:row>411</xdr:row>
          <xdr:rowOff>28575</xdr:rowOff>
        </xdr:to>
        <xdr:sp macro="" textlink="">
          <xdr:nvSpPr>
            <xdr:cNvPr id="175154" name="Drop Down 3122" hidden="1">
              <a:extLst>
                <a:ext uri="{63B3BB69-23CF-44E3-9099-C40C66FF867C}">
                  <a14:compatExt spid="_x0000_s175154"/>
                </a:ext>
                <a:ext uri="{FF2B5EF4-FFF2-40B4-BE49-F238E27FC236}">
                  <a16:creationId xmlns:a16="http://schemas.microsoft.com/office/drawing/2014/main" id="{00000000-0008-0000-0400-000032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410</xdr:row>
          <xdr:rowOff>0</xdr:rowOff>
        </xdr:from>
        <xdr:to>
          <xdr:col>6</xdr:col>
          <xdr:colOff>933450</xdr:colOff>
          <xdr:row>411</xdr:row>
          <xdr:rowOff>28575</xdr:rowOff>
        </xdr:to>
        <xdr:sp macro="" textlink="">
          <xdr:nvSpPr>
            <xdr:cNvPr id="175155" name="Drop Down 3123" hidden="1">
              <a:extLst>
                <a:ext uri="{63B3BB69-23CF-44E3-9099-C40C66FF867C}">
                  <a14:compatExt spid="_x0000_s175155"/>
                </a:ext>
                <a:ext uri="{FF2B5EF4-FFF2-40B4-BE49-F238E27FC236}">
                  <a16:creationId xmlns:a16="http://schemas.microsoft.com/office/drawing/2014/main" id="{00000000-0008-0000-0400-000033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410</xdr:row>
          <xdr:rowOff>0</xdr:rowOff>
        </xdr:from>
        <xdr:to>
          <xdr:col>6</xdr:col>
          <xdr:colOff>933450</xdr:colOff>
          <xdr:row>411</xdr:row>
          <xdr:rowOff>28575</xdr:rowOff>
        </xdr:to>
        <xdr:sp macro="" textlink="">
          <xdr:nvSpPr>
            <xdr:cNvPr id="175157" name="Drop Down 3125" hidden="1">
              <a:extLst>
                <a:ext uri="{63B3BB69-23CF-44E3-9099-C40C66FF867C}">
                  <a14:compatExt spid="_x0000_s175157"/>
                </a:ext>
                <a:ext uri="{FF2B5EF4-FFF2-40B4-BE49-F238E27FC236}">
                  <a16:creationId xmlns:a16="http://schemas.microsoft.com/office/drawing/2014/main" id="{00000000-0008-0000-0400-000035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410</xdr:row>
          <xdr:rowOff>0</xdr:rowOff>
        </xdr:from>
        <xdr:to>
          <xdr:col>6</xdr:col>
          <xdr:colOff>933450</xdr:colOff>
          <xdr:row>411</xdr:row>
          <xdr:rowOff>28575</xdr:rowOff>
        </xdr:to>
        <xdr:sp macro="" textlink="">
          <xdr:nvSpPr>
            <xdr:cNvPr id="175159" name="Drop Down 3127" hidden="1">
              <a:extLst>
                <a:ext uri="{63B3BB69-23CF-44E3-9099-C40C66FF867C}">
                  <a14:compatExt spid="_x0000_s175159"/>
                </a:ext>
                <a:ext uri="{FF2B5EF4-FFF2-40B4-BE49-F238E27FC236}">
                  <a16:creationId xmlns:a16="http://schemas.microsoft.com/office/drawing/2014/main" id="{00000000-0008-0000-0400-000037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450</xdr:row>
          <xdr:rowOff>0</xdr:rowOff>
        </xdr:from>
        <xdr:to>
          <xdr:col>6</xdr:col>
          <xdr:colOff>933450</xdr:colOff>
          <xdr:row>451</xdr:row>
          <xdr:rowOff>28575</xdr:rowOff>
        </xdr:to>
        <xdr:sp macro="" textlink="">
          <xdr:nvSpPr>
            <xdr:cNvPr id="175169" name="Drop Down 3137" hidden="1">
              <a:extLst>
                <a:ext uri="{63B3BB69-23CF-44E3-9099-C40C66FF867C}">
                  <a14:compatExt spid="_x0000_s175169"/>
                </a:ext>
                <a:ext uri="{FF2B5EF4-FFF2-40B4-BE49-F238E27FC236}">
                  <a16:creationId xmlns:a16="http://schemas.microsoft.com/office/drawing/2014/main" id="{00000000-0008-0000-0400-000041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450</xdr:row>
          <xdr:rowOff>0</xdr:rowOff>
        </xdr:from>
        <xdr:to>
          <xdr:col>6</xdr:col>
          <xdr:colOff>933450</xdr:colOff>
          <xdr:row>451</xdr:row>
          <xdr:rowOff>28575</xdr:rowOff>
        </xdr:to>
        <xdr:sp macro="" textlink="">
          <xdr:nvSpPr>
            <xdr:cNvPr id="175170" name="Drop Down 3138" hidden="1">
              <a:extLst>
                <a:ext uri="{63B3BB69-23CF-44E3-9099-C40C66FF867C}">
                  <a14:compatExt spid="_x0000_s175170"/>
                </a:ext>
                <a:ext uri="{FF2B5EF4-FFF2-40B4-BE49-F238E27FC236}">
                  <a16:creationId xmlns:a16="http://schemas.microsoft.com/office/drawing/2014/main" id="{00000000-0008-0000-0400-000042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450</xdr:row>
          <xdr:rowOff>0</xdr:rowOff>
        </xdr:from>
        <xdr:to>
          <xdr:col>6</xdr:col>
          <xdr:colOff>933450</xdr:colOff>
          <xdr:row>451</xdr:row>
          <xdr:rowOff>28575</xdr:rowOff>
        </xdr:to>
        <xdr:sp macro="" textlink="">
          <xdr:nvSpPr>
            <xdr:cNvPr id="175171" name="Drop Down 3139" hidden="1">
              <a:extLst>
                <a:ext uri="{63B3BB69-23CF-44E3-9099-C40C66FF867C}">
                  <a14:compatExt spid="_x0000_s175171"/>
                </a:ext>
                <a:ext uri="{FF2B5EF4-FFF2-40B4-BE49-F238E27FC236}">
                  <a16:creationId xmlns:a16="http://schemas.microsoft.com/office/drawing/2014/main" id="{00000000-0008-0000-0400-000043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450</xdr:row>
          <xdr:rowOff>0</xdr:rowOff>
        </xdr:from>
        <xdr:to>
          <xdr:col>6</xdr:col>
          <xdr:colOff>933450</xdr:colOff>
          <xdr:row>451</xdr:row>
          <xdr:rowOff>28575</xdr:rowOff>
        </xdr:to>
        <xdr:sp macro="" textlink="">
          <xdr:nvSpPr>
            <xdr:cNvPr id="175172" name="Drop Down 3140" hidden="1">
              <a:extLst>
                <a:ext uri="{63B3BB69-23CF-44E3-9099-C40C66FF867C}">
                  <a14:compatExt spid="_x0000_s175172"/>
                </a:ext>
                <a:ext uri="{FF2B5EF4-FFF2-40B4-BE49-F238E27FC236}">
                  <a16:creationId xmlns:a16="http://schemas.microsoft.com/office/drawing/2014/main" id="{00000000-0008-0000-0400-000044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450</xdr:row>
          <xdr:rowOff>0</xdr:rowOff>
        </xdr:from>
        <xdr:to>
          <xdr:col>6</xdr:col>
          <xdr:colOff>933450</xdr:colOff>
          <xdr:row>451</xdr:row>
          <xdr:rowOff>28575</xdr:rowOff>
        </xdr:to>
        <xdr:sp macro="" textlink="">
          <xdr:nvSpPr>
            <xdr:cNvPr id="175173" name="Drop Down 3141" hidden="1">
              <a:extLst>
                <a:ext uri="{63B3BB69-23CF-44E3-9099-C40C66FF867C}">
                  <a14:compatExt spid="_x0000_s175173"/>
                </a:ext>
                <a:ext uri="{FF2B5EF4-FFF2-40B4-BE49-F238E27FC236}">
                  <a16:creationId xmlns:a16="http://schemas.microsoft.com/office/drawing/2014/main" id="{00000000-0008-0000-0400-000045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450</xdr:row>
          <xdr:rowOff>0</xdr:rowOff>
        </xdr:from>
        <xdr:to>
          <xdr:col>6</xdr:col>
          <xdr:colOff>933450</xdr:colOff>
          <xdr:row>451</xdr:row>
          <xdr:rowOff>28575</xdr:rowOff>
        </xdr:to>
        <xdr:sp macro="" textlink="">
          <xdr:nvSpPr>
            <xdr:cNvPr id="175174" name="Drop Down 3142" hidden="1">
              <a:extLst>
                <a:ext uri="{63B3BB69-23CF-44E3-9099-C40C66FF867C}">
                  <a14:compatExt spid="_x0000_s175174"/>
                </a:ext>
                <a:ext uri="{FF2B5EF4-FFF2-40B4-BE49-F238E27FC236}">
                  <a16:creationId xmlns:a16="http://schemas.microsoft.com/office/drawing/2014/main" id="{00000000-0008-0000-0400-000046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450</xdr:row>
          <xdr:rowOff>85725</xdr:rowOff>
        </xdr:from>
        <xdr:to>
          <xdr:col>6</xdr:col>
          <xdr:colOff>933450</xdr:colOff>
          <xdr:row>450</xdr:row>
          <xdr:rowOff>304800</xdr:rowOff>
        </xdr:to>
        <xdr:sp macro="" textlink="">
          <xdr:nvSpPr>
            <xdr:cNvPr id="175175" name="Drop Down 3143" hidden="1">
              <a:extLst>
                <a:ext uri="{63B3BB69-23CF-44E3-9099-C40C66FF867C}">
                  <a14:compatExt spid="_x0000_s175175"/>
                </a:ext>
                <a:ext uri="{FF2B5EF4-FFF2-40B4-BE49-F238E27FC236}">
                  <a16:creationId xmlns:a16="http://schemas.microsoft.com/office/drawing/2014/main" id="{00000000-0008-0000-0400-000047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468</xdr:row>
          <xdr:rowOff>0</xdr:rowOff>
        </xdr:from>
        <xdr:to>
          <xdr:col>6</xdr:col>
          <xdr:colOff>933450</xdr:colOff>
          <xdr:row>469</xdr:row>
          <xdr:rowOff>28575</xdr:rowOff>
        </xdr:to>
        <xdr:sp macro="" textlink="">
          <xdr:nvSpPr>
            <xdr:cNvPr id="175176" name="Drop Down 3144" hidden="1">
              <a:extLst>
                <a:ext uri="{63B3BB69-23CF-44E3-9099-C40C66FF867C}">
                  <a14:compatExt spid="_x0000_s175176"/>
                </a:ext>
                <a:ext uri="{FF2B5EF4-FFF2-40B4-BE49-F238E27FC236}">
                  <a16:creationId xmlns:a16="http://schemas.microsoft.com/office/drawing/2014/main" id="{00000000-0008-0000-0400-000048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468</xdr:row>
          <xdr:rowOff>0</xdr:rowOff>
        </xdr:from>
        <xdr:to>
          <xdr:col>6</xdr:col>
          <xdr:colOff>933450</xdr:colOff>
          <xdr:row>469</xdr:row>
          <xdr:rowOff>28575</xdr:rowOff>
        </xdr:to>
        <xdr:sp macro="" textlink="">
          <xdr:nvSpPr>
            <xdr:cNvPr id="175177" name="Drop Down 3145" hidden="1">
              <a:extLst>
                <a:ext uri="{63B3BB69-23CF-44E3-9099-C40C66FF867C}">
                  <a14:compatExt spid="_x0000_s175177"/>
                </a:ext>
                <a:ext uri="{FF2B5EF4-FFF2-40B4-BE49-F238E27FC236}">
                  <a16:creationId xmlns:a16="http://schemas.microsoft.com/office/drawing/2014/main" id="{00000000-0008-0000-0400-000049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468</xdr:row>
          <xdr:rowOff>0</xdr:rowOff>
        </xdr:from>
        <xdr:to>
          <xdr:col>6</xdr:col>
          <xdr:colOff>933450</xdr:colOff>
          <xdr:row>469</xdr:row>
          <xdr:rowOff>28575</xdr:rowOff>
        </xdr:to>
        <xdr:sp macro="" textlink="">
          <xdr:nvSpPr>
            <xdr:cNvPr id="175178" name="Drop Down 3146" hidden="1">
              <a:extLst>
                <a:ext uri="{63B3BB69-23CF-44E3-9099-C40C66FF867C}">
                  <a14:compatExt spid="_x0000_s175178"/>
                </a:ext>
                <a:ext uri="{FF2B5EF4-FFF2-40B4-BE49-F238E27FC236}">
                  <a16:creationId xmlns:a16="http://schemas.microsoft.com/office/drawing/2014/main" id="{00000000-0008-0000-0400-00004A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468</xdr:row>
          <xdr:rowOff>0</xdr:rowOff>
        </xdr:from>
        <xdr:to>
          <xdr:col>6</xdr:col>
          <xdr:colOff>933450</xdr:colOff>
          <xdr:row>469</xdr:row>
          <xdr:rowOff>28575</xdr:rowOff>
        </xdr:to>
        <xdr:sp macro="" textlink="">
          <xdr:nvSpPr>
            <xdr:cNvPr id="175179" name="Drop Down 3147" hidden="1">
              <a:extLst>
                <a:ext uri="{63B3BB69-23CF-44E3-9099-C40C66FF867C}">
                  <a14:compatExt spid="_x0000_s175179"/>
                </a:ext>
                <a:ext uri="{FF2B5EF4-FFF2-40B4-BE49-F238E27FC236}">
                  <a16:creationId xmlns:a16="http://schemas.microsoft.com/office/drawing/2014/main" id="{00000000-0008-0000-0400-00004B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468</xdr:row>
          <xdr:rowOff>0</xdr:rowOff>
        </xdr:from>
        <xdr:to>
          <xdr:col>6</xdr:col>
          <xdr:colOff>933450</xdr:colOff>
          <xdr:row>469</xdr:row>
          <xdr:rowOff>28575</xdr:rowOff>
        </xdr:to>
        <xdr:sp macro="" textlink="">
          <xdr:nvSpPr>
            <xdr:cNvPr id="175180" name="Drop Down 3148" hidden="1">
              <a:extLst>
                <a:ext uri="{63B3BB69-23CF-44E3-9099-C40C66FF867C}">
                  <a14:compatExt spid="_x0000_s175180"/>
                </a:ext>
                <a:ext uri="{FF2B5EF4-FFF2-40B4-BE49-F238E27FC236}">
                  <a16:creationId xmlns:a16="http://schemas.microsoft.com/office/drawing/2014/main" id="{00000000-0008-0000-0400-00004C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468</xdr:row>
          <xdr:rowOff>0</xdr:rowOff>
        </xdr:from>
        <xdr:to>
          <xdr:col>6</xdr:col>
          <xdr:colOff>933450</xdr:colOff>
          <xdr:row>469</xdr:row>
          <xdr:rowOff>28575</xdr:rowOff>
        </xdr:to>
        <xdr:sp macro="" textlink="">
          <xdr:nvSpPr>
            <xdr:cNvPr id="175181" name="Drop Down 3149" hidden="1">
              <a:extLst>
                <a:ext uri="{63B3BB69-23CF-44E3-9099-C40C66FF867C}">
                  <a14:compatExt spid="_x0000_s175181"/>
                </a:ext>
                <a:ext uri="{FF2B5EF4-FFF2-40B4-BE49-F238E27FC236}">
                  <a16:creationId xmlns:a16="http://schemas.microsoft.com/office/drawing/2014/main" id="{00000000-0008-0000-0400-00004D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468</xdr:row>
          <xdr:rowOff>0</xdr:rowOff>
        </xdr:from>
        <xdr:to>
          <xdr:col>6</xdr:col>
          <xdr:colOff>933450</xdr:colOff>
          <xdr:row>469</xdr:row>
          <xdr:rowOff>28575</xdr:rowOff>
        </xdr:to>
        <xdr:sp macro="" textlink="">
          <xdr:nvSpPr>
            <xdr:cNvPr id="175182" name="Drop Down 3150" hidden="1">
              <a:extLst>
                <a:ext uri="{63B3BB69-23CF-44E3-9099-C40C66FF867C}">
                  <a14:compatExt spid="_x0000_s175182"/>
                </a:ext>
                <a:ext uri="{FF2B5EF4-FFF2-40B4-BE49-F238E27FC236}">
                  <a16:creationId xmlns:a16="http://schemas.microsoft.com/office/drawing/2014/main" id="{00000000-0008-0000-0400-00004E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468</xdr:row>
          <xdr:rowOff>0</xdr:rowOff>
        </xdr:from>
        <xdr:to>
          <xdr:col>6</xdr:col>
          <xdr:colOff>933450</xdr:colOff>
          <xdr:row>469</xdr:row>
          <xdr:rowOff>28575</xdr:rowOff>
        </xdr:to>
        <xdr:sp macro="" textlink="">
          <xdr:nvSpPr>
            <xdr:cNvPr id="175183" name="Drop Down 3151" hidden="1">
              <a:extLst>
                <a:ext uri="{63B3BB69-23CF-44E3-9099-C40C66FF867C}">
                  <a14:compatExt spid="_x0000_s175183"/>
                </a:ext>
                <a:ext uri="{FF2B5EF4-FFF2-40B4-BE49-F238E27FC236}">
                  <a16:creationId xmlns:a16="http://schemas.microsoft.com/office/drawing/2014/main" id="{00000000-0008-0000-0400-00004F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468</xdr:row>
          <xdr:rowOff>0</xdr:rowOff>
        </xdr:from>
        <xdr:to>
          <xdr:col>6</xdr:col>
          <xdr:colOff>933450</xdr:colOff>
          <xdr:row>469</xdr:row>
          <xdr:rowOff>28575</xdr:rowOff>
        </xdr:to>
        <xdr:sp macro="" textlink="">
          <xdr:nvSpPr>
            <xdr:cNvPr id="175184" name="Drop Down 3152" hidden="1">
              <a:extLst>
                <a:ext uri="{63B3BB69-23CF-44E3-9099-C40C66FF867C}">
                  <a14:compatExt spid="_x0000_s175184"/>
                </a:ext>
                <a:ext uri="{FF2B5EF4-FFF2-40B4-BE49-F238E27FC236}">
                  <a16:creationId xmlns:a16="http://schemas.microsoft.com/office/drawing/2014/main" id="{00000000-0008-0000-0400-000050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468</xdr:row>
          <xdr:rowOff>85725</xdr:rowOff>
        </xdr:from>
        <xdr:to>
          <xdr:col>6</xdr:col>
          <xdr:colOff>933450</xdr:colOff>
          <xdr:row>468</xdr:row>
          <xdr:rowOff>304800</xdr:rowOff>
        </xdr:to>
        <xdr:sp macro="" textlink="">
          <xdr:nvSpPr>
            <xdr:cNvPr id="175185" name="Drop Down 3153" hidden="1">
              <a:extLst>
                <a:ext uri="{63B3BB69-23CF-44E3-9099-C40C66FF867C}">
                  <a14:compatExt spid="_x0000_s175185"/>
                </a:ext>
                <a:ext uri="{FF2B5EF4-FFF2-40B4-BE49-F238E27FC236}">
                  <a16:creationId xmlns:a16="http://schemas.microsoft.com/office/drawing/2014/main" id="{00000000-0008-0000-0400-000051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477</xdr:row>
          <xdr:rowOff>85725</xdr:rowOff>
        </xdr:from>
        <xdr:to>
          <xdr:col>6</xdr:col>
          <xdr:colOff>933450</xdr:colOff>
          <xdr:row>477</xdr:row>
          <xdr:rowOff>304800</xdr:rowOff>
        </xdr:to>
        <xdr:sp macro="" textlink="">
          <xdr:nvSpPr>
            <xdr:cNvPr id="175186" name="Drop Down 3154" hidden="1">
              <a:extLst>
                <a:ext uri="{63B3BB69-23CF-44E3-9099-C40C66FF867C}">
                  <a14:compatExt spid="_x0000_s175186"/>
                </a:ext>
                <a:ext uri="{FF2B5EF4-FFF2-40B4-BE49-F238E27FC236}">
                  <a16:creationId xmlns:a16="http://schemas.microsoft.com/office/drawing/2014/main" id="{00000000-0008-0000-0400-000052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478</xdr:row>
          <xdr:rowOff>85725</xdr:rowOff>
        </xdr:from>
        <xdr:to>
          <xdr:col>6</xdr:col>
          <xdr:colOff>933450</xdr:colOff>
          <xdr:row>478</xdr:row>
          <xdr:rowOff>304800</xdr:rowOff>
        </xdr:to>
        <xdr:sp macro="" textlink="">
          <xdr:nvSpPr>
            <xdr:cNvPr id="175187" name="Drop Down 3155" hidden="1">
              <a:extLst>
                <a:ext uri="{63B3BB69-23CF-44E3-9099-C40C66FF867C}">
                  <a14:compatExt spid="_x0000_s175187"/>
                </a:ext>
                <a:ext uri="{FF2B5EF4-FFF2-40B4-BE49-F238E27FC236}">
                  <a16:creationId xmlns:a16="http://schemas.microsoft.com/office/drawing/2014/main" id="{00000000-0008-0000-0400-000053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484</xdr:row>
          <xdr:rowOff>85725</xdr:rowOff>
        </xdr:from>
        <xdr:to>
          <xdr:col>6</xdr:col>
          <xdr:colOff>933450</xdr:colOff>
          <xdr:row>484</xdr:row>
          <xdr:rowOff>304800</xdr:rowOff>
        </xdr:to>
        <xdr:sp macro="" textlink="">
          <xdr:nvSpPr>
            <xdr:cNvPr id="175188" name="Drop Down 3156" hidden="1">
              <a:extLst>
                <a:ext uri="{63B3BB69-23CF-44E3-9099-C40C66FF867C}">
                  <a14:compatExt spid="_x0000_s175188"/>
                </a:ext>
                <a:ext uri="{FF2B5EF4-FFF2-40B4-BE49-F238E27FC236}">
                  <a16:creationId xmlns:a16="http://schemas.microsoft.com/office/drawing/2014/main" id="{00000000-0008-0000-0400-000054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485</xdr:row>
          <xdr:rowOff>85725</xdr:rowOff>
        </xdr:from>
        <xdr:to>
          <xdr:col>6</xdr:col>
          <xdr:colOff>933450</xdr:colOff>
          <xdr:row>485</xdr:row>
          <xdr:rowOff>304800</xdr:rowOff>
        </xdr:to>
        <xdr:sp macro="" textlink="">
          <xdr:nvSpPr>
            <xdr:cNvPr id="175189" name="Drop Down 3157" hidden="1">
              <a:extLst>
                <a:ext uri="{63B3BB69-23CF-44E3-9099-C40C66FF867C}">
                  <a14:compatExt spid="_x0000_s175189"/>
                </a:ext>
                <a:ext uri="{FF2B5EF4-FFF2-40B4-BE49-F238E27FC236}">
                  <a16:creationId xmlns:a16="http://schemas.microsoft.com/office/drawing/2014/main" id="{00000000-0008-0000-0400-000055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486</xdr:row>
          <xdr:rowOff>85725</xdr:rowOff>
        </xdr:from>
        <xdr:to>
          <xdr:col>6</xdr:col>
          <xdr:colOff>933450</xdr:colOff>
          <xdr:row>486</xdr:row>
          <xdr:rowOff>304800</xdr:rowOff>
        </xdr:to>
        <xdr:sp macro="" textlink="">
          <xdr:nvSpPr>
            <xdr:cNvPr id="175190" name="Drop Down 3158" hidden="1">
              <a:extLst>
                <a:ext uri="{63B3BB69-23CF-44E3-9099-C40C66FF867C}">
                  <a14:compatExt spid="_x0000_s175190"/>
                </a:ext>
                <a:ext uri="{FF2B5EF4-FFF2-40B4-BE49-F238E27FC236}">
                  <a16:creationId xmlns:a16="http://schemas.microsoft.com/office/drawing/2014/main" id="{00000000-0008-0000-0400-000056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490</xdr:row>
          <xdr:rowOff>85725</xdr:rowOff>
        </xdr:from>
        <xdr:to>
          <xdr:col>6</xdr:col>
          <xdr:colOff>933450</xdr:colOff>
          <xdr:row>490</xdr:row>
          <xdr:rowOff>304800</xdr:rowOff>
        </xdr:to>
        <xdr:sp macro="" textlink="">
          <xdr:nvSpPr>
            <xdr:cNvPr id="175191" name="Drop Down 3159" hidden="1">
              <a:extLst>
                <a:ext uri="{63B3BB69-23CF-44E3-9099-C40C66FF867C}">
                  <a14:compatExt spid="_x0000_s175191"/>
                </a:ext>
                <a:ext uri="{FF2B5EF4-FFF2-40B4-BE49-F238E27FC236}">
                  <a16:creationId xmlns:a16="http://schemas.microsoft.com/office/drawing/2014/main" id="{00000000-0008-0000-0400-000057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495</xdr:row>
          <xdr:rowOff>85725</xdr:rowOff>
        </xdr:from>
        <xdr:to>
          <xdr:col>6</xdr:col>
          <xdr:colOff>933450</xdr:colOff>
          <xdr:row>495</xdr:row>
          <xdr:rowOff>304800</xdr:rowOff>
        </xdr:to>
        <xdr:sp macro="" textlink="">
          <xdr:nvSpPr>
            <xdr:cNvPr id="175192" name="Drop Down 3160" hidden="1">
              <a:extLst>
                <a:ext uri="{63B3BB69-23CF-44E3-9099-C40C66FF867C}">
                  <a14:compatExt spid="_x0000_s175192"/>
                </a:ext>
                <a:ext uri="{FF2B5EF4-FFF2-40B4-BE49-F238E27FC236}">
                  <a16:creationId xmlns:a16="http://schemas.microsoft.com/office/drawing/2014/main" id="{00000000-0008-0000-0400-000058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497</xdr:row>
          <xdr:rowOff>0</xdr:rowOff>
        </xdr:from>
        <xdr:to>
          <xdr:col>6</xdr:col>
          <xdr:colOff>933450</xdr:colOff>
          <xdr:row>498</xdr:row>
          <xdr:rowOff>28575</xdr:rowOff>
        </xdr:to>
        <xdr:sp macro="" textlink="">
          <xdr:nvSpPr>
            <xdr:cNvPr id="175193" name="Drop Down 3161" hidden="1">
              <a:extLst>
                <a:ext uri="{63B3BB69-23CF-44E3-9099-C40C66FF867C}">
                  <a14:compatExt spid="_x0000_s175193"/>
                </a:ext>
                <a:ext uri="{FF2B5EF4-FFF2-40B4-BE49-F238E27FC236}">
                  <a16:creationId xmlns:a16="http://schemas.microsoft.com/office/drawing/2014/main" id="{00000000-0008-0000-0400-000059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497</xdr:row>
          <xdr:rowOff>0</xdr:rowOff>
        </xdr:from>
        <xdr:to>
          <xdr:col>6</xdr:col>
          <xdr:colOff>933450</xdr:colOff>
          <xdr:row>498</xdr:row>
          <xdr:rowOff>28575</xdr:rowOff>
        </xdr:to>
        <xdr:sp macro="" textlink="">
          <xdr:nvSpPr>
            <xdr:cNvPr id="175194" name="Drop Down 3162" hidden="1">
              <a:extLst>
                <a:ext uri="{63B3BB69-23CF-44E3-9099-C40C66FF867C}">
                  <a14:compatExt spid="_x0000_s175194"/>
                </a:ext>
                <a:ext uri="{FF2B5EF4-FFF2-40B4-BE49-F238E27FC236}">
                  <a16:creationId xmlns:a16="http://schemas.microsoft.com/office/drawing/2014/main" id="{00000000-0008-0000-0400-00005A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497</xdr:row>
          <xdr:rowOff>0</xdr:rowOff>
        </xdr:from>
        <xdr:to>
          <xdr:col>6</xdr:col>
          <xdr:colOff>933450</xdr:colOff>
          <xdr:row>498</xdr:row>
          <xdr:rowOff>28575</xdr:rowOff>
        </xdr:to>
        <xdr:sp macro="" textlink="">
          <xdr:nvSpPr>
            <xdr:cNvPr id="175195" name="Drop Down 3163" hidden="1">
              <a:extLst>
                <a:ext uri="{63B3BB69-23CF-44E3-9099-C40C66FF867C}">
                  <a14:compatExt spid="_x0000_s175195"/>
                </a:ext>
                <a:ext uri="{FF2B5EF4-FFF2-40B4-BE49-F238E27FC236}">
                  <a16:creationId xmlns:a16="http://schemas.microsoft.com/office/drawing/2014/main" id="{00000000-0008-0000-0400-00005B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497</xdr:row>
          <xdr:rowOff>0</xdr:rowOff>
        </xdr:from>
        <xdr:to>
          <xdr:col>6</xdr:col>
          <xdr:colOff>933450</xdr:colOff>
          <xdr:row>498</xdr:row>
          <xdr:rowOff>28575</xdr:rowOff>
        </xdr:to>
        <xdr:sp macro="" textlink="">
          <xdr:nvSpPr>
            <xdr:cNvPr id="175196" name="Drop Down 3164" hidden="1">
              <a:extLst>
                <a:ext uri="{63B3BB69-23CF-44E3-9099-C40C66FF867C}">
                  <a14:compatExt spid="_x0000_s175196"/>
                </a:ext>
                <a:ext uri="{FF2B5EF4-FFF2-40B4-BE49-F238E27FC236}">
                  <a16:creationId xmlns:a16="http://schemas.microsoft.com/office/drawing/2014/main" id="{00000000-0008-0000-0400-00005C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497</xdr:row>
          <xdr:rowOff>0</xdr:rowOff>
        </xdr:from>
        <xdr:to>
          <xdr:col>6</xdr:col>
          <xdr:colOff>933450</xdr:colOff>
          <xdr:row>498</xdr:row>
          <xdr:rowOff>28575</xdr:rowOff>
        </xdr:to>
        <xdr:sp macro="" textlink="">
          <xdr:nvSpPr>
            <xdr:cNvPr id="175197" name="Drop Down 3165" hidden="1">
              <a:extLst>
                <a:ext uri="{63B3BB69-23CF-44E3-9099-C40C66FF867C}">
                  <a14:compatExt spid="_x0000_s175197"/>
                </a:ext>
                <a:ext uri="{FF2B5EF4-FFF2-40B4-BE49-F238E27FC236}">
                  <a16:creationId xmlns:a16="http://schemas.microsoft.com/office/drawing/2014/main" id="{00000000-0008-0000-0400-00005D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497</xdr:row>
          <xdr:rowOff>0</xdr:rowOff>
        </xdr:from>
        <xdr:to>
          <xdr:col>6</xdr:col>
          <xdr:colOff>933450</xdr:colOff>
          <xdr:row>498</xdr:row>
          <xdr:rowOff>28575</xdr:rowOff>
        </xdr:to>
        <xdr:sp macro="" textlink="">
          <xdr:nvSpPr>
            <xdr:cNvPr id="175198" name="Drop Down 3166" hidden="1">
              <a:extLst>
                <a:ext uri="{63B3BB69-23CF-44E3-9099-C40C66FF867C}">
                  <a14:compatExt spid="_x0000_s175198"/>
                </a:ext>
                <a:ext uri="{FF2B5EF4-FFF2-40B4-BE49-F238E27FC236}">
                  <a16:creationId xmlns:a16="http://schemas.microsoft.com/office/drawing/2014/main" id="{00000000-0008-0000-0400-00005E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497</xdr:row>
          <xdr:rowOff>0</xdr:rowOff>
        </xdr:from>
        <xdr:to>
          <xdr:col>6</xdr:col>
          <xdr:colOff>933450</xdr:colOff>
          <xdr:row>498</xdr:row>
          <xdr:rowOff>28575</xdr:rowOff>
        </xdr:to>
        <xdr:sp macro="" textlink="">
          <xdr:nvSpPr>
            <xdr:cNvPr id="175199" name="Drop Down 3167" hidden="1">
              <a:extLst>
                <a:ext uri="{63B3BB69-23CF-44E3-9099-C40C66FF867C}">
                  <a14:compatExt spid="_x0000_s175199"/>
                </a:ext>
                <a:ext uri="{FF2B5EF4-FFF2-40B4-BE49-F238E27FC236}">
                  <a16:creationId xmlns:a16="http://schemas.microsoft.com/office/drawing/2014/main" id="{00000000-0008-0000-0400-00005F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497</xdr:row>
          <xdr:rowOff>85725</xdr:rowOff>
        </xdr:from>
        <xdr:to>
          <xdr:col>6</xdr:col>
          <xdr:colOff>933450</xdr:colOff>
          <xdr:row>497</xdr:row>
          <xdr:rowOff>304800</xdr:rowOff>
        </xdr:to>
        <xdr:sp macro="" textlink="">
          <xdr:nvSpPr>
            <xdr:cNvPr id="175200" name="Drop Down 3168" hidden="1">
              <a:extLst>
                <a:ext uri="{63B3BB69-23CF-44E3-9099-C40C66FF867C}">
                  <a14:compatExt spid="_x0000_s175200"/>
                </a:ext>
                <a:ext uri="{FF2B5EF4-FFF2-40B4-BE49-F238E27FC236}">
                  <a16:creationId xmlns:a16="http://schemas.microsoft.com/office/drawing/2014/main" id="{00000000-0008-0000-0400-000060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503</xdr:row>
          <xdr:rowOff>85725</xdr:rowOff>
        </xdr:from>
        <xdr:to>
          <xdr:col>6</xdr:col>
          <xdr:colOff>933450</xdr:colOff>
          <xdr:row>503</xdr:row>
          <xdr:rowOff>304800</xdr:rowOff>
        </xdr:to>
        <xdr:sp macro="" textlink="">
          <xdr:nvSpPr>
            <xdr:cNvPr id="175201" name="Drop Down 3169" hidden="1">
              <a:extLst>
                <a:ext uri="{63B3BB69-23CF-44E3-9099-C40C66FF867C}">
                  <a14:compatExt spid="_x0000_s175201"/>
                </a:ext>
                <a:ext uri="{FF2B5EF4-FFF2-40B4-BE49-F238E27FC236}">
                  <a16:creationId xmlns:a16="http://schemas.microsoft.com/office/drawing/2014/main" id="{00000000-0008-0000-0400-000061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504</xdr:row>
          <xdr:rowOff>85725</xdr:rowOff>
        </xdr:from>
        <xdr:to>
          <xdr:col>6</xdr:col>
          <xdr:colOff>933450</xdr:colOff>
          <xdr:row>504</xdr:row>
          <xdr:rowOff>304800</xdr:rowOff>
        </xdr:to>
        <xdr:sp macro="" textlink="">
          <xdr:nvSpPr>
            <xdr:cNvPr id="175202" name="Drop Down 3170" hidden="1">
              <a:extLst>
                <a:ext uri="{63B3BB69-23CF-44E3-9099-C40C66FF867C}">
                  <a14:compatExt spid="_x0000_s175202"/>
                </a:ext>
                <a:ext uri="{FF2B5EF4-FFF2-40B4-BE49-F238E27FC236}">
                  <a16:creationId xmlns:a16="http://schemas.microsoft.com/office/drawing/2014/main" id="{00000000-0008-0000-0400-000062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505</xdr:row>
          <xdr:rowOff>85725</xdr:rowOff>
        </xdr:from>
        <xdr:to>
          <xdr:col>6</xdr:col>
          <xdr:colOff>933450</xdr:colOff>
          <xdr:row>505</xdr:row>
          <xdr:rowOff>304800</xdr:rowOff>
        </xdr:to>
        <xdr:sp macro="" textlink="">
          <xdr:nvSpPr>
            <xdr:cNvPr id="175203" name="Drop Down 3171" hidden="1">
              <a:extLst>
                <a:ext uri="{63B3BB69-23CF-44E3-9099-C40C66FF867C}">
                  <a14:compatExt spid="_x0000_s175203"/>
                </a:ext>
                <a:ext uri="{FF2B5EF4-FFF2-40B4-BE49-F238E27FC236}">
                  <a16:creationId xmlns:a16="http://schemas.microsoft.com/office/drawing/2014/main" id="{00000000-0008-0000-0400-000063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506</xdr:row>
          <xdr:rowOff>85725</xdr:rowOff>
        </xdr:from>
        <xdr:to>
          <xdr:col>6</xdr:col>
          <xdr:colOff>933450</xdr:colOff>
          <xdr:row>506</xdr:row>
          <xdr:rowOff>304800</xdr:rowOff>
        </xdr:to>
        <xdr:sp macro="" textlink="">
          <xdr:nvSpPr>
            <xdr:cNvPr id="175204" name="Drop Down 3172" hidden="1">
              <a:extLst>
                <a:ext uri="{63B3BB69-23CF-44E3-9099-C40C66FF867C}">
                  <a14:compatExt spid="_x0000_s175204"/>
                </a:ext>
                <a:ext uri="{FF2B5EF4-FFF2-40B4-BE49-F238E27FC236}">
                  <a16:creationId xmlns:a16="http://schemas.microsoft.com/office/drawing/2014/main" id="{00000000-0008-0000-0400-000064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513</xdr:row>
          <xdr:rowOff>0</xdr:rowOff>
        </xdr:from>
        <xdr:to>
          <xdr:col>6</xdr:col>
          <xdr:colOff>933450</xdr:colOff>
          <xdr:row>513</xdr:row>
          <xdr:rowOff>219075</xdr:rowOff>
        </xdr:to>
        <xdr:sp macro="" textlink="">
          <xdr:nvSpPr>
            <xdr:cNvPr id="175205" name="Drop Down 3173" hidden="1">
              <a:extLst>
                <a:ext uri="{63B3BB69-23CF-44E3-9099-C40C66FF867C}">
                  <a14:compatExt spid="_x0000_s175205"/>
                </a:ext>
                <a:ext uri="{FF2B5EF4-FFF2-40B4-BE49-F238E27FC236}">
                  <a16:creationId xmlns:a16="http://schemas.microsoft.com/office/drawing/2014/main" id="{00000000-0008-0000-0400-000065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513</xdr:row>
          <xdr:rowOff>0</xdr:rowOff>
        </xdr:from>
        <xdr:to>
          <xdr:col>6</xdr:col>
          <xdr:colOff>933450</xdr:colOff>
          <xdr:row>513</xdr:row>
          <xdr:rowOff>219075</xdr:rowOff>
        </xdr:to>
        <xdr:sp macro="" textlink="">
          <xdr:nvSpPr>
            <xdr:cNvPr id="175206" name="Drop Down 3174" hidden="1">
              <a:extLst>
                <a:ext uri="{63B3BB69-23CF-44E3-9099-C40C66FF867C}">
                  <a14:compatExt spid="_x0000_s175206"/>
                </a:ext>
                <a:ext uri="{FF2B5EF4-FFF2-40B4-BE49-F238E27FC236}">
                  <a16:creationId xmlns:a16="http://schemas.microsoft.com/office/drawing/2014/main" id="{00000000-0008-0000-0400-000066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513</xdr:row>
          <xdr:rowOff>0</xdr:rowOff>
        </xdr:from>
        <xdr:to>
          <xdr:col>6</xdr:col>
          <xdr:colOff>933450</xdr:colOff>
          <xdr:row>513</xdr:row>
          <xdr:rowOff>219075</xdr:rowOff>
        </xdr:to>
        <xdr:sp macro="" textlink="">
          <xdr:nvSpPr>
            <xdr:cNvPr id="175207" name="Drop Down 3175" hidden="1">
              <a:extLst>
                <a:ext uri="{63B3BB69-23CF-44E3-9099-C40C66FF867C}">
                  <a14:compatExt spid="_x0000_s175207"/>
                </a:ext>
                <a:ext uri="{FF2B5EF4-FFF2-40B4-BE49-F238E27FC236}">
                  <a16:creationId xmlns:a16="http://schemas.microsoft.com/office/drawing/2014/main" id="{00000000-0008-0000-0400-000067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513</xdr:row>
          <xdr:rowOff>0</xdr:rowOff>
        </xdr:from>
        <xdr:to>
          <xdr:col>6</xdr:col>
          <xdr:colOff>933450</xdr:colOff>
          <xdr:row>513</xdr:row>
          <xdr:rowOff>219075</xdr:rowOff>
        </xdr:to>
        <xdr:sp macro="" textlink="">
          <xdr:nvSpPr>
            <xdr:cNvPr id="175208" name="Drop Down 3176" hidden="1">
              <a:extLst>
                <a:ext uri="{63B3BB69-23CF-44E3-9099-C40C66FF867C}">
                  <a14:compatExt spid="_x0000_s175208"/>
                </a:ext>
                <a:ext uri="{FF2B5EF4-FFF2-40B4-BE49-F238E27FC236}">
                  <a16:creationId xmlns:a16="http://schemas.microsoft.com/office/drawing/2014/main" id="{00000000-0008-0000-0400-000068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513</xdr:row>
          <xdr:rowOff>0</xdr:rowOff>
        </xdr:from>
        <xdr:to>
          <xdr:col>6</xdr:col>
          <xdr:colOff>933450</xdr:colOff>
          <xdr:row>513</xdr:row>
          <xdr:rowOff>219075</xdr:rowOff>
        </xdr:to>
        <xdr:sp macro="" textlink="">
          <xdr:nvSpPr>
            <xdr:cNvPr id="175209" name="Drop Down 3177" hidden="1">
              <a:extLst>
                <a:ext uri="{63B3BB69-23CF-44E3-9099-C40C66FF867C}">
                  <a14:compatExt spid="_x0000_s175209"/>
                </a:ext>
                <a:ext uri="{FF2B5EF4-FFF2-40B4-BE49-F238E27FC236}">
                  <a16:creationId xmlns:a16="http://schemas.microsoft.com/office/drawing/2014/main" id="{00000000-0008-0000-0400-000069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513</xdr:row>
          <xdr:rowOff>0</xdr:rowOff>
        </xdr:from>
        <xdr:to>
          <xdr:col>6</xdr:col>
          <xdr:colOff>933450</xdr:colOff>
          <xdr:row>513</xdr:row>
          <xdr:rowOff>219075</xdr:rowOff>
        </xdr:to>
        <xdr:sp macro="" textlink="">
          <xdr:nvSpPr>
            <xdr:cNvPr id="175210" name="Drop Down 3178" hidden="1">
              <a:extLst>
                <a:ext uri="{63B3BB69-23CF-44E3-9099-C40C66FF867C}">
                  <a14:compatExt spid="_x0000_s175210"/>
                </a:ext>
                <a:ext uri="{FF2B5EF4-FFF2-40B4-BE49-F238E27FC236}">
                  <a16:creationId xmlns:a16="http://schemas.microsoft.com/office/drawing/2014/main" id="{00000000-0008-0000-0400-00006A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513</xdr:row>
          <xdr:rowOff>85725</xdr:rowOff>
        </xdr:from>
        <xdr:to>
          <xdr:col>6</xdr:col>
          <xdr:colOff>933450</xdr:colOff>
          <xdr:row>513</xdr:row>
          <xdr:rowOff>304800</xdr:rowOff>
        </xdr:to>
        <xdr:sp macro="" textlink="">
          <xdr:nvSpPr>
            <xdr:cNvPr id="175211" name="Drop Down 3179" hidden="1">
              <a:extLst>
                <a:ext uri="{63B3BB69-23CF-44E3-9099-C40C66FF867C}">
                  <a14:compatExt spid="_x0000_s175211"/>
                </a:ext>
                <a:ext uri="{FF2B5EF4-FFF2-40B4-BE49-F238E27FC236}">
                  <a16:creationId xmlns:a16="http://schemas.microsoft.com/office/drawing/2014/main" id="{00000000-0008-0000-0400-00006B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532</xdr:row>
          <xdr:rowOff>85725</xdr:rowOff>
        </xdr:from>
        <xdr:to>
          <xdr:col>6</xdr:col>
          <xdr:colOff>933450</xdr:colOff>
          <xdr:row>532</xdr:row>
          <xdr:rowOff>304800</xdr:rowOff>
        </xdr:to>
        <xdr:sp macro="" textlink="">
          <xdr:nvSpPr>
            <xdr:cNvPr id="175212" name="Drop Down 3180" hidden="1">
              <a:extLst>
                <a:ext uri="{63B3BB69-23CF-44E3-9099-C40C66FF867C}">
                  <a14:compatExt spid="_x0000_s175212"/>
                </a:ext>
                <a:ext uri="{FF2B5EF4-FFF2-40B4-BE49-F238E27FC236}">
                  <a16:creationId xmlns:a16="http://schemas.microsoft.com/office/drawing/2014/main" id="{00000000-0008-0000-0400-00006C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548</xdr:row>
          <xdr:rowOff>0</xdr:rowOff>
        </xdr:from>
        <xdr:to>
          <xdr:col>6</xdr:col>
          <xdr:colOff>933450</xdr:colOff>
          <xdr:row>549</xdr:row>
          <xdr:rowOff>28575</xdr:rowOff>
        </xdr:to>
        <xdr:sp macro="" textlink="">
          <xdr:nvSpPr>
            <xdr:cNvPr id="175213" name="Drop Down 3181" hidden="1">
              <a:extLst>
                <a:ext uri="{63B3BB69-23CF-44E3-9099-C40C66FF867C}">
                  <a14:compatExt spid="_x0000_s175213"/>
                </a:ext>
                <a:ext uri="{FF2B5EF4-FFF2-40B4-BE49-F238E27FC236}">
                  <a16:creationId xmlns:a16="http://schemas.microsoft.com/office/drawing/2014/main" id="{00000000-0008-0000-0400-00006D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548</xdr:row>
          <xdr:rowOff>0</xdr:rowOff>
        </xdr:from>
        <xdr:to>
          <xdr:col>6</xdr:col>
          <xdr:colOff>933450</xdr:colOff>
          <xdr:row>549</xdr:row>
          <xdr:rowOff>28575</xdr:rowOff>
        </xdr:to>
        <xdr:sp macro="" textlink="">
          <xdr:nvSpPr>
            <xdr:cNvPr id="175214" name="Drop Down 3182" hidden="1">
              <a:extLst>
                <a:ext uri="{63B3BB69-23CF-44E3-9099-C40C66FF867C}">
                  <a14:compatExt spid="_x0000_s175214"/>
                </a:ext>
                <a:ext uri="{FF2B5EF4-FFF2-40B4-BE49-F238E27FC236}">
                  <a16:creationId xmlns:a16="http://schemas.microsoft.com/office/drawing/2014/main" id="{00000000-0008-0000-0400-00006E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548</xdr:row>
          <xdr:rowOff>0</xdr:rowOff>
        </xdr:from>
        <xdr:to>
          <xdr:col>6</xdr:col>
          <xdr:colOff>933450</xdr:colOff>
          <xdr:row>549</xdr:row>
          <xdr:rowOff>28575</xdr:rowOff>
        </xdr:to>
        <xdr:sp macro="" textlink="">
          <xdr:nvSpPr>
            <xdr:cNvPr id="175215" name="Drop Down 3183" hidden="1">
              <a:extLst>
                <a:ext uri="{63B3BB69-23CF-44E3-9099-C40C66FF867C}">
                  <a14:compatExt spid="_x0000_s175215"/>
                </a:ext>
                <a:ext uri="{FF2B5EF4-FFF2-40B4-BE49-F238E27FC236}">
                  <a16:creationId xmlns:a16="http://schemas.microsoft.com/office/drawing/2014/main" id="{00000000-0008-0000-0400-00006F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548</xdr:row>
          <xdr:rowOff>85725</xdr:rowOff>
        </xdr:from>
        <xdr:to>
          <xdr:col>6</xdr:col>
          <xdr:colOff>933450</xdr:colOff>
          <xdr:row>548</xdr:row>
          <xdr:rowOff>304800</xdr:rowOff>
        </xdr:to>
        <xdr:sp macro="" textlink="">
          <xdr:nvSpPr>
            <xdr:cNvPr id="175216" name="Drop Down 3184" hidden="1">
              <a:extLst>
                <a:ext uri="{63B3BB69-23CF-44E3-9099-C40C66FF867C}">
                  <a14:compatExt spid="_x0000_s175216"/>
                </a:ext>
                <a:ext uri="{FF2B5EF4-FFF2-40B4-BE49-F238E27FC236}">
                  <a16:creationId xmlns:a16="http://schemas.microsoft.com/office/drawing/2014/main" id="{00000000-0008-0000-0400-000070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561</xdr:row>
          <xdr:rowOff>0</xdr:rowOff>
        </xdr:from>
        <xdr:to>
          <xdr:col>6</xdr:col>
          <xdr:colOff>933450</xdr:colOff>
          <xdr:row>562</xdr:row>
          <xdr:rowOff>28575</xdr:rowOff>
        </xdr:to>
        <xdr:sp macro="" textlink="">
          <xdr:nvSpPr>
            <xdr:cNvPr id="175217" name="Drop Down 3185" hidden="1">
              <a:extLst>
                <a:ext uri="{63B3BB69-23CF-44E3-9099-C40C66FF867C}">
                  <a14:compatExt spid="_x0000_s175217"/>
                </a:ext>
                <a:ext uri="{FF2B5EF4-FFF2-40B4-BE49-F238E27FC236}">
                  <a16:creationId xmlns:a16="http://schemas.microsoft.com/office/drawing/2014/main" id="{00000000-0008-0000-0400-000071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561</xdr:row>
          <xdr:rowOff>0</xdr:rowOff>
        </xdr:from>
        <xdr:to>
          <xdr:col>6</xdr:col>
          <xdr:colOff>933450</xdr:colOff>
          <xdr:row>562</xdr:row>
          <xdr:rowOff>28575</xdr:rowOff>
        </xdr:to>
        <xdr:sp macro="" textlink="">
          <xdr:nvSpPr>
            <xdr:cNvPr id="175218" name="Drop Down 3186" hidden="1">
              <a:extLst>
                <a:ext uri="{63B3BB69-23CF-44E3-9099-C40C66FF867C}">
                  <a14:compatExt spid="_x0000_s175218"/>
                </a:ext>
                <a:ext uri="{FF2B5EF4-FFF2-40B4-BE49-F238E27FC236}">
                  <a16:creationId xmlns:a16="http://schemas.microsoft.com/office/drawing/2014/main" id="{00000000-0008-0000-0400-000072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561</xdr:row>
          <xdr:rowOff>0</xdr:rowOff>
        </xdr:from>
        <xdr:to>
          <xdr:col>6</xdr:col>
          <xdr:colOff>933450</xdr:colOff>
          <xdr:row>562</xdr:row>
          <xdr:rowOff>28575</xdr:rowOff>
        </xdr:to>
        <xdr:sp macro="" textlink="">
          <xdr:nvSpPr>
            <xdr:cNvPr id="175219" name="Drop Down 3187" hidden="1">
              <a:extLst>
                <a:ext uri="{63B3BB69-23CF-44E3-9099-C40C66FF867C}">
                  <a14:compatExt spid="_x0000_s175219"/>
                </a:ext>
                <a:ext uri="{FF2B5EF4-FFF2-40B4-BE49-F238E27FC236}">
                  <a16:creationId xmlns:a16="http://schemas.microsoft.com/office/drawing/2014/main" id="{00000000-0008-0000-0400-000073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561</xdr:row>
          <xdr:rowOff>85725</xdr:rowOff>
        </xdr:from>
        <xdr:to>
          <xdr:col>6</xdr:col>
          <xdr:colOff>933450</xdr:colOff>
          <xdr:row>561</xdr:row>
          <xdr:rowOff>304800</xdr:rowOff>
        </xdr:to>
        <xdr:sp macro="" textlink="">
          <xdr:nvSpPr>
            <xdr:cNvPr id="175220" name="Drop Down 3188" hidden="1">
              <a:extLst>
                <a:ext uri="{63B3BB69-23CF-44E3-9099-C40C66FF867C}">
                  <a14:compatExt spid="_x0000_s175220"/>
                </a:ext>
                <a:ext uri="{FF2B5EF4-FFF2-40B4-BE49-F238E27FC236}">
                  <a16:creationId xmlns:a16="http://schemas.microsoft.com/office/drawing/2014/main" id="{00000000-0008-0000-0400-000074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568</xdr:row>
          <xdr:rowOff>0</xdr:rowOff>
        </xdr:from>
        <xdr:to>
          <xdr:col>6</xdr:col>
          <xdr:colOff>933450</xdr:colOff>
          <xdr:row>568</xdr:row>
          <xdr:rowOff>219075</xdr:rowOff>
        </xdr:to>
        <xdr:sp macro="" textlink="">
          <xdr:nvSpPr>
            <xdr:cNvPr id="175221" name="Drop Down 3189" hidden="1">
              <a:extLst>
                <a:ext uri="{63B3BB69-23CF-44E3-9099-C40C66FF867C}">
                  <a14:compatExt spid="_x0000_s175221"/>
                </a:ext>
                <a:ext uri="{FF2B5EF4-FFF2-40B4-BE49-F238E27FC236}">
                  <a16:creationId xmlns:a16="http://schemas.microsoft.com/office/drawing/2014/main" id="{00000000-0008-0000-0400-000075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568</xdr:row>
          <xdr:rowOff>0</xdr:rowOff>
        </xdr:from>
        <xdr:to>
          <xdr:col>6</xdr:col>
          <xdr:colOff>933450</xdr:colOff>
          <xdr:row>568</xdr:row>
          <xdr:rowOff>219075</xdr:rowOff>
        </xdr:to>
        <xdr:sp macro="" textlink="">
          <xdr:nvSpPr>
            <xdr:cNvPr id="175222" name="Drop Down 3190" hidden="1">
              <a:extLst>
                <a:ext uri="{63B3BB69-23CF-44E3-9099-C40C66FF867C}">
                  <a14:compatExt spid="_x0000_s175222"/>
                </a:ext>
                <a:ext uri="{FF2B5EF4-FFF2-40B4-BE49-F238E27FC236}">
                  <a16:creationId xmlns:a16="http://schemas.microsoft.com/office/drawing/2014/main" id="{00000000-0008-0000-0400-000076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568</xdr:row>
          <xdr:rowOff>0</xdr:rowOff>
        </xdr:from>
        <xdr:to>
          <xdr:col>6</xdr:col>
          <xdr:colOff>933450</xdr:colOff>
          <xdr:row>568</xdr:row>
          <xdr:rowOff>219075</xdr:rowOff>
        </xdr:to>
        <xdr:sp macro="" textlink="">
          <xdr:nvSpPr>
            <xdr:cNvPr id="175223" name="Drop Down 3191" hidden="1">
              <a:extLst>
                <a:ext uri="{63B3BB69-23CF-44E3-9099-C40C66FF867C}">
                  <a14:compatExt spid="_x0000_s175223"/>
                </a:ext>
                <a:ext uri="{FF2B5EF4-FFF2-40B4-BE49-F238E27FC236}">
                  <a16:creationId xmlns:a16="http://schemas.microsoft.com/office/drawing/2014/main" id="{00000000-0008-0000-0400-000077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568</xdr:row>
          <xdr:rowOff>0</xdr:rowOff>
        </xdr:from>
        <xdr:to>
          <xdr:col>6</xdr:col>
          <xdr:colOff>933450</xdr:colOff>
          <xdr:row>568</xdr:row>
          <xdr:rowOff>219075</xdr:rowOff>
        </xdr:to>
        <xdr:sp macro="" textlink="">
          <xdr:nvSpPr>
            <xdr:cNvPr id="175224" name="Drop Down 3192" hidden="1">
              <a:extLst>
                <a:ext uri="{63B3BB69-23CF-44E3-9099-C40C66FF867C}">
                  <a14:compatExt spid="_x0000_s175224"/>
                </a:ext>
                <a:ext uri="{FF2B5EF4-FFF2-40B4-BE49-F238E27FC236}">
                  <a16:creationId xmlns:a16="http://schemas.microsoft.com/office/drawing/2014/main" id="{00000000-0008-0000-0400-000078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568</xdr:row>
          <xdr:rowOff>85725</xdr:rowOff>
        </xdr:from>
        <xdr:to>
          <xdr:col>6</xdr:col>
          <xdr:colOff>933450</xdr:colOff>
          <xdr:row>568</xdr:row>
          <xdr:rowOff>304800</xdr:rowOff>
        </xdr:to>
        <xdr:sp macro="" textlink="">
          <xdr:nvSpPr>
            <xdr:cNvPr id="175225" name="Drop Down 3193" hidden="1">
              <a:extLst>
                <a:ext uri="{63B3BB69-23CF-44E3-9099-C40C66FF867C}">
                  <a14:compatExt spid="_x0000_s175225"/>
                </a:ext>
                <a:ext uri="{FF2B5EF4-FFF2-40B4-BE49-F238E27FC236}">
                  <a16:creationId xmlns:a16="http://schemas.microsoft.com/office/drawing/2014/main" id="{00000000-0008-0000-0400-000079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569</xdr:row>
          <xdr:rowOff>85725</xdr:rowOff>
        </xdr:from>
        <xdr:to>
          <xdr:col>6</xdr:col>
          <xdr:colOff>933450</xdr:colOff>
          <xdr:row>569</xdr:row>
          <xdr:rowOff>304800</xdr:rowOff>
        </xdr:to>
        <xdr:sp macro="" textlink="">
          <xdr:nvSpPr>
            <xdr:cNvPr id="175226" name="Drop Down 3194" hidden="1">
              <a:extLst>
                <a:ext uri="{63B3BB69-23CF-44E3-9099-C40C66FF867C}">
                  <a14:compatExt spid="_x0000_s175226"/>
                </a:ext>
                <a:ext uri="{FF2B5EF4-FFF2-40B4-BE49-F238E27FC236}">
                  <a16:creationId xmlns:a16="http://schemas.microsoft.com/office/drawing/2014/main" id="{00000000-0008-0000-0400-00007A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577</xdr:row>
          <xdr:rowOff>0</xdr:rowOff>
        </xdr:from>
        <xdr:to>
          <xdr:col>6</xdr:col>
          <xdr:colOff>933450</xdr:colOff>
          <xdr:row>577</xdr:row>
          <xdr:rowOff>219075</xdr:rowOff>
        </xdr:to>
        <xdr:sp macro="" textlink="">
          <xdr:nvSpPr>
            <xdr:cNvPr id="175228" name="Drop Down 3196" hidden="1">
              <a:extLst>
                <a:ext uri="{63B3BB69-23CF-44E3-9099-C40C66FF867C}">
                  <a14:compatExt spid="_x0000_s175228"/>
                </a:ext>
                <a:ext uri="{FF2B5EF4-FFF2-40B4-BE49-F238E27FC236}">
                  <a16:creationId xmlns:a16="http://schemas.microsoft.com/office/drawing/2014/main" id="{00000000-0008-0000-0400-00007C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577</xdr:row>
          <xdr:rowOff>0</xdr:rowOff>
        </xdr:from>
        <xdr:to>
          <xdr:col>6</xdr:col>
          <xdr:colOff>933450</xdr:colOff>
          <xdr:row>577</xdr:row>
          <xdr:rowOff>219075</xdr:rowOff>
        </xdr:to>
        <xdr:sp macro="" textlink="">
          <xdr:nvSpPr>
            <xdr:cNvPr id="175229" name="Drop Down 3197" hidden="1">
              <a:extLst>
                <a:ext uri="{63B3BB69-23CF-44E3-9099-C40C66FF867C}">
                  <a14:compatExt spid="_x0000_s175229"/>
                </a:ext>
                <a:ext uri="{FF2B5EF4-FFF2-40B4-BE49-F238E27FC236}">
                  <a16:creationId xmlns:a16="http://schemas.microsoft.com/office/drawing/2014/main" id="{00000000-0008-0000-0400-00007D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577</xdr:row>
          <xdr:rowOff>0</xdr:rowOff>
        </xdr:from>
        <xdr:to>
          <xdr:col>6</xdr:col>
          <xdr:colOff>933450</xdr:colOff>
          <xdr:row>577</xdr:row>
          <xdr:rowOff>219075</xdr:rowOff>
        </xdr:to>
        <xdr:sp macro="" textlink="">
          <xdr:nvSpPr>
            <xdr:cNvPr id="175230" name="Drop Down 3198" hidden="1">
              <a:extLst>
                <a:ext uri="{63B3BB69-23CF-44E3-9099-C40C66FF867C}">
                  <a14:compatExt spid="_x0000_s175230"/>
                </a:ext>
                <a:ext uri="{FF2B5EF4-FFF2-40B4-BE49-F238E27FC236}">
                  <a16:creationId xmlns:a16="http://schemas.microsoft.com/office/drawing/2014/main" id="{00000000-0008-0000-0400-00007E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577</xdr:row>
          <xdr:rowOff>85725</xdr:rowOff>
        </xdr:from>
        <xdr:to>
          <xdr:col>6</xdr:col>
          <xdr:colOff>933450</xdr:colOff>
          <xdr:row>577</xdr:row>
          <xdr:rowOff>304800</xdr:rowOff>
        </xdr:to>
        <xdr:sp macro="" textlink="">
          <xdr:nvSpPr>
            <xdr:cNvPr id="175231" name="Drop Down 3199" hidden="1">
              <a:extLst>
                <a:ext uri="{63B3BB69-23CF-44E3-9099-C40C66FF867C}">
                  <a14:compatExt spid="_x0000_s175231"/>
                </a:ext>
                <a:ext uri="{FF2B5EF4-FFF2-40B4-BE49-F238E27FC236}">
                  <a16:creationId xmlns:a16="http://schemas.microsoft.com/office/drawing/2014/main" id="{00000000-0008-0000-0400-00007F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583</xdr:row>
          <xdr:rowOff>85725</xdr:rowOff>
        </xdr:from>
        <xdr:to>
          <xdr:col>6</xdr:col>
          <xdr:colOff>933450</xdr:colOff>
          <xdr:row>583</xdr:row>
          <xdr:rowOff>304800</xdr:rowOff>
        </xdr:to>
        <xdr:sp macro="" textlink="">
          <xdr:nvSpPr>
            <xdr:cNvPr id="175232" name="Drop Down 3200" hidden="1">
              <a:extLst>
                <a:ext uri="{63B3BB69-23CF-44E3-9099-C40C66FF867C}">
                  <a14:compatExt spid="_x0000_s175232"/>
                </a:ext>
                <a:ext uri="{FF2B5EF4-FFF2-40B4-BE49-F238E27FC236}">
                  <a16:creationId xmlns:a16="http://schemas.microsoft.com/office/drawing/2014/main" id="{00000000-0008-0000-0400-000080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588</xdr:row>
          <xdr:rowOff>0</xdr:rowOff>
        </xdr:from>
        <xdr:to>
          <xdr:col>6</xdr:col>
          <xdr:colOff>933450</xdr:colOff>
          <xdr:row>589</xdr:row>
          <xdr:rowOff>28575</xdr:rowOff>
        </xdr:to>
        <xdr:sp macro="" textlink="">
          <xdr:nvSpPr>
            <xdr:cNvPr id="175233" name="Drop Down 3201" hidden="1">
              <a:extLst>
                <a:ext uri="{63B3BB69-23CF-44E3-9099-C40C66FF867C}">
                  <a14:compatExt spid="_x0000_s175233"/>
                </a:ext>
                <a:ext uri="{FF2B5EF4-FFF2-40B4-BE49-F238E27FC236}">
                  <a16:creationId xmlns:a16="http://schemas.microsoft.com/office/drawing/2014/main" id="{00000000-0008-0000-0400-000081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588</xdr:row>
          <xdr:rowOff>0</xdr:rowOff>
        </xdr:from>
        <xdr:to>
          <xdr:col>6</xdr:col>
          <xdr:colOff>933450</xdr:colOff>
          <xdr:row>589</xdr:row>
          <xdr:rowOff>28575</xdr:rowOff>
        </xdr:to>
        <xdr:sp macro="" textlink="">
          <xdr:nvSpPr>
            <xdr:cNvPr id="175234" name="Drop Down 3202" hidden="1">
              <a:extLst>
                <a:ext uri="{63B3BB69-23CF-44E3-9099-C40C66FF867C}">
                  <a14:compatExt spid="_x0000_s175234"/>
                </a:ext>
                <a:ext uri="{FF2B5EF4-FFF2-40B4-BE49-F238E27FC236}">
                  <a16:creationId xmlns:a16="http://schemas.microsoft.com/office/drawing/2014/main" id="{00000000-0008-0000-0400-000082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588</xdr:row>
          <xdr:rowOff>0</xdr:rowOff>
        </xdr:from>
        <xdr:to>
          <xdr:col>6</xdr:col>
          <xdr:colOff>933450</xdr:colOff>
          <xdr:row>589</xdr:row>
          <xdr:rowOff>28575</xdr:rowOff>
        </xdr:to>
        <xdr:sp macro="" textlink="">
          <xdr:nvSpPr>
            <xdr:cNvPr id="175235" name="Drop Down 3203" hidden="1">
              <a:extLst>
                <a:ext uri="{63B3BB69-23CF-44E3-9099-C40C66FF867C}">
                  <a14:compatExt spid="_x0000_s175235"/>
                </a:ext>
                <a:ext uri="{FF2B5EF4-FFF2-40B4-BE49-F238E27FC236}">
                  <a16:creationId xmlns:a16="http://schemas.microsoft.com/office/drawing/2014/main" id="{00000000-0008-0000-0400-000083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588</xdr:row>
          <xdr:rowOff>0</xdr:rowOff>
        </xdr:from>
        <xdr:to>
          <xdr:col>6</xdr:col>
          <xdr:colOff>933450</xdr:colOff>
          <xdr:row>589</xdr:row>
          <xdr:rowOff>28575</xdr:rowOff>
        </xdr:to>
        <xdr:sp macro="" textlink="">
          <xdr:nvSpPr>
            <xdr:cNvPr id="175236" name="Drop Down 3204" hidden="1">
              <a:extLst>
                <a:ext uri="{63B3BB69-23CF-44E3-9099-C40C66FF867C}">
                  <a14:compatExt spid="_x0000_s175236"/>
                </a:ext>
                <a:ext uri="{FF2B5EF4-FFF2-40B4-BE49-F238E27FC236}">
                  <a16:creationId xmlns:a16="http://schemas.microsoft.com/office/drawing/2014/main" id="{00000000-0008-0000-0400-000084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588</xdr:row>
          <xdr:rowOff>0</xdr:rowOff>
        </xdr:from>
        <xdr:to>
          <xdr:col>6</xdr:col>
          <xdr:colOff>933450</xdr:colOff>
          <xdr:row>589</xdr:row>
          <xdr:rowOff>28575</xdr:rowOff>
        </xdr:to>
        <xdr:sp macro="" textlink="">
          <xdr:nvSpPr>
            <xdr:cNvPr id="175237" name="Drop Down 3205" hidden="1">
              <a:extLst>
                <a:ext uri="{63B3BB69-23CF-44E3-9099-C40C66FF867C}">
                  <a14:compatExt spid="_x0000_s175237"/>
                </a:ext>
                <a:ext uri="{FF2B5EF4-FFF2-40B4-BE49-F238E27FC236}">
                  <a16:creationId xmlns:a16="http://schemas.microsoft.com/office/drawing/2014/main" id="{00000000-0008-0000-0400-000085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588</xdr:row>
          <xdr:rowOff>85725</xdr:rowOff>
        </xdr:from>
        <xdr:to>
          <xdr:col>6</xdr:col>
          <xdr:colOff>933450</xdr:colOff>
          <xdr:row>588</xdr:row>
          <xdr:rowOff>304800</xdr:rowOff>
        </xdr:to>
        <xdr:sp macro="" textlink="">
          <xdr:nvSpPr>
            <xdr:cNvPr id="175238" name="Drop Down 3206" hidden="1">
              <a:extLst>
                <a:ext uri="{63B3BB69-23CF-44E3-9099-C40C66FF867C}">
                  <a14:compatExt spid="_x0000_s175238"/>
                </a:ext>
                <a:ext uri="{FF2B5EF4-FFF2-40B4-BE49-F238E27FC236}">
                  <a16:creationId xmlns:a16="http://schemas.microsoft.com/office/drawing/2014/main" id="{00000000-0008-0000-0400-000086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597</xdr:row>
          <xdr:rowOff>85725</xdr:rowOff>
        </xdr:from>
        <xdr:to>
          <xdr:col>6</xdr:col>
          <xdr:colOff>933450</xdr:colOff>
          <xdr:row>597</xdr:row>
          <xdr:rowOff>304800</xdr:rowOff>
        </xdr:to>
        <xdr:sp macro="" textlink="">
          <xdr:nvSpPr>
            <xdr:cNvPr id="175239" name="Drop Down 3207" hidden="1">
              <a:extLst>
                <a:ext uri="{63B3BB69-23CF-44E3-9099-C40C66FF867C}">
                  <a14:compatExt spid="_x0000_s175239"/>
                </a:ext>
                <a:ext uri="{FF2B5EF4-FFF2-40B4-BE49-F238E27FC236}">
                  <a16:creationId xmlns:a16="http://schemas.microsoft.com/office/drawing/2014/main" id="{00000000-0008-0000-0400-000087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598</xdr:row>
          <xdr:rowOff>85725</xdr:rowOff>
        </xdr:from>
        <xdr:to>
          <xdr:col>6</xdr:col>
          <xdr:colOff>933450</xdr:colOff>
          <xdr:row>598</xdr:row>
          <xdr:rowOff>304800</xdr:rowOff>
        </xdr:to>
        <xdr:sp macro="" textlink="">
          <xdr:nvSpPr>
            <xdr:cNvPr id="175240" name="Drop Down 3208" hidden="1">
              <a:extLst>
                <a:ext uri="{63B3BB69-23CF-44E3-9099-C40C66FF867C}">
                  <a14:compatExt spid="_x0000_s175240"/>
                </a:ext>
                <a:ext uri="{FF2B5EF4-FFF2-40B4-BE49-F238E27FC236}">
                  <a16:creationId xmlns:a16="http://schemas.microsoft.com/office/drawing/2014/main" id="{00000000-0008-0000-0400-000088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610</xdr:row>
          <xdr:rowOff>0</xdr:rowOff>
        </xdr:from>
        <xdr:to>
          <xdr:col>6</xdr:col>
          <xdr:colOff>933450</xdr:colOff>
          <xdr:row>610</xdr:row>
          <xdr:rowOff>219075</xdr:rowOff>
        </xdr:to>
        <xdr:sp macro="" textlink="">
          <xdr:nvSpPr>
            <xdr:cNvPr id="175241" name="Drop Down 3209" hidden="1">
              <a:extLst>
                <a:ext uri="{63B3BB69-23CF-44E3-9099-C40C66FF867C}">
                  <a14:compatExt spid="_x0000_s175241"/>
                </a:ext>
                <a:ext uri="{FF2B5EF4-FFF2-40B4-BE49-F238E27FC236}">
                  <a16:creationId xmlns:a16="http://schemas.microsoft.com/office/drawing/2014/main" id="{00000000-0008-0000-0400-000089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610</xdr:row>
          <xdr:rowOff>0</xdr:rowOff>
        </xdr:from>
        <xdr:to>
          <xdr:col>6</xdr:col>
          <xdr:colOff>933450</xdr:colOff>
          <xdr:row>610</xdr:row>
          <xdr:rowOff>219075</xdr:rowOff>
        </xdr:to>
        <xdr:sp macro="" textlink="">
          <xdr:nvSpPr>
            <xdr:cNvPr id="175242" name="Drop Down 3210" hidden="1">
              <a:extLst>
                <a:ext uri="{63B3BB69-23CF-44E3-9099-C40C66FF867C}">
                  <a14:compatExt spid="_x0000_s175242"/>
                </a:ext>
                <a:ext uri="{FF2B5EF4-FFF2-40B4-BE49-F238E27FC236}">
                  <a16:creationId xmlns:a16="http://schemas.microsoft.com/office/drawing/2014/main" id="{00000000-0008-0000-0400-00008A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610</xdr:row>
          <xdr:rowOff>0</xdr:rowOff>
        </xdr:from>
        <xdr:to>
          <xdr:col>6</xdr:col>
          <xdr:colOff>933450</xdr:colOff>
          <xdr:row>610</xdr:row>
          <xdr:rowOff>219075</xdr:rowOff>
        </xdr:to>
        <xdr:sp macro="" textlink="">
          <xdr:nvSpPr>
            <xdr:cNvPr id="175243" name="Drop Down 3211" hidden="1">
              <a:extLst>
                <a:ext uri="{63B3BB69-23CF-44E3-9099-C40C66FF867C}">
                  <a14:compatExt spid="_x0000_s175243"/>
                </a:ext>
                <a:ext uri="{FF2B5EF4-FFF2-40B4-BE49-F238E27FC236}">
                  <a16:creationId xmlns:a16="http://schemas.microsoft.com/office/drawing/2014/main" id="{00000000-0008-0000-0400-00008B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610</xdr:row>
          <xdr:rowOff>0</xdr:rowOff>
        </xdr:from>
        <xdr:to>
          <xdr:col>6</xdr:col>
          <xdr:colOff>933450</xdr:colOff>
          <xdr:row>610</xdr:row>
          <xdr:rowOff>219075</xdr:rowOff>
        </xdr:to>
        <xdr:sp macro="" textlink="">
          <xdr:nvSpPr>
            <xdr:cNvPr id="175244" name="Drop Down 3212" hidden="1">
              <a:extLst>
                <a:ext uri="{63B3BB69-23CF-44E3-9099-C40C66FF867C}">
                  <a14:compatExt spid="_x0000_s175244"/>
                </a:ext>
                <a:ext uri="{FF2B5EF4-FFF2-40B4-BE49-F238E27FC236}">
                  <a16:creationId xmlns:a16="http://schemas.microsoft.com/office/drawing/2014/main" id="{00000000-0008-0000-0400-00008C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610</xdr:row>
          <xdr:rowOff>0</xdr:rowOff>
        </xdr:from>
        <xdr:to>
          <xdr:col>6</xdr:col>
          <xdr:colOff>933450</xdr:colOff>
          <xdr:row>610</xdr:row>
          <xdr:rowOff>219075</xdr:rowOff>
        </xdr:to>
        <xdr:sp macro="" textlink="">
          <xdr:nvSpPr>
            <xdr:cNvPr id="175245" name="Drop Down 3213" hidden="1">
              <a:extLst>
                <a:ext uri="{63B3BB69-23CF-44E3-9099-C40C66FF867C}">
                  <a14:compatExt spid="_x0000_s175245"/>
                </a:ext>
                <a:ext uri="{FF2B5EF4-FFF2-40B4-BE49-F238E27FC236}">
                  <a16:creationId xmlns:a16="http://schemas.microsoft.com/office/drawing/2014/main" id="{00000000-0008-0000-0400-00008D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610</xdr:row>
          <xdr:rowOff>0</xdr:rowOff>
        </xdr:from>
        <xdr:to>
          <xdr:col>6</xdr:col>
          <xdr:colOff>933450</xdr:colOff>
          <xdr:row>610</xdr:row>
          <xdr:rowOff>219075</xdr:rowOff>
        </xdr:to>
        <xdr:sp macro="" textlink="">
          <xdr:nvSpPr>
            <xdr:cNvPr id="175246" name="Drop Down 3214" hidden="1">
              <a:extLst>
                <a:ext uri="{63B3BB69-23CF-44E3-9099-C40C66FF867C}">
                  <a14:compatExt spid="_x0000_s175246"/>
                </a:ext>
                <a:ext uri="{FF2B5EF4-FFF2-40B4-BE49-F238E27FC236}">
                  <a16:creationId xmlns:a16="http://schemas.microsoft.com/office/drawing/2014/main" id="{00000000-0008-0000-0400-00008E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610</xdr:row>
          <xdr:rowOff>0</xdr:rowOff>
        </xdr:from>
        <xdr:to>
          <xdr:col>6</xdr:col>
          <xdr:colOff>933450</xdr:colOff>
          <xdr:row>610</xdr:row>
          <xdr:rowOff>219075</xdr:rowOff>
        </xdr:to>
        <xdr:sp macro="" textlink="">
          <xdr:nvSpPr>
            <xdr:cNvPr id="175247" name="Drop Down 3215" hidden="1">
              <a:extLst>
                <a:ext uri="{63B3BB69-23CF-44E3-9099-C40C66FF867C}">
                  <a14:compatExt spid="_x0000_s175247"/>
                </a:ext>
                <a:ext uri="{FF2B5EF4-FFF2-40B4-BE49-F238E27FC236}">
                  <a16:creationId xmlns:a16="http://schemas.microsoft.com/office/drawing/2014/main" id="{00000000-0008-0000-0400-00008F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610</xdr:row>
          <xdr:rowOff>85725</xdr:rowOff>
        </xdr:from>
        <xdr:to>
          <xdr:col>6</xdr:col>
          <xdr:colOff>933450</xdr:colOff>
          <xdr:row>610</xdr:row>
          <xdr:rowOff>304800</xdr:rowOff>
        </xdr:to>
        <xdr:sp macro="" textlink="">
          <xdr:nvSpPr>
            <xdr:cNvPr id="175248" name="Drop Down 3216" hidden="1">
              <a:extLst>
                <a:ext uri="{63B3BB69-23CF-44E3-9099-C40C66FF867C}">
                  <a14:compatExt spid="_x0000_s175248"/>
                </a:ext>
                <a:ext uri="{FF2B5EF4-FFF2-40B4-BE49-F238E27FC236}">
                  <a16:creationId xmlns:a16="http://schemas.microsoft.com/office/drawing/2014/main" id="{00000000-0008-0000-0400-000090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12</xdr:row>
          <xdr:rowOff>85725</xdr:rowOff>
        </xdr:from>
        <xdr:to>
          <xdr:col>6</xdr:col>
          <xdr:colOff>933450</xdr:colOff>
          <xdr:row>12</xdr:row>
          <xdr:rowOff>304800</xdr:rowOff>
        </xdr:to>
        <xdr:sp macro="" textlink="">
          <xdr:nvSpPr>
            <xdr:cNvPr id="175249" name="Drop Down 3217" hidden="1">
              <a:extLst>
                <a:ext uri="{63B3BB69-23CF-44E3-9099-C40C66FF867C}">
                  <a14:compatExt spid="_x0000_s175249"/>
                </a:ext>
                <a:ext uri="{FF2B5EF4-FFF2-40B4-BE49-F238E27FC236}">
                  <a16:creationId xmlns:a16="http://schemas.microsoft.com/office/drawing/2014/main" id="{00000000-0008-0000-0400-000091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13</xdr:row>
          <xdr:rowOff>85725</xdr:rowOff>
        </xdr:from>
        <xdr:to>
          <xdr:col>6</xdr:col>
          <xdr:colOff>933450</xdr:colOff>
          <xdr:row>13</xdr:row>
          <xdr:rowOff>304800</xdr:rowOff>
        </xdr:to>
        <xdr:sp macro="" textlink="">
          <xdr:nvSpPr>
            <xdr:cNvPr id="175250" name="Drop Down 3218" hidden="1">
              <a:extLst>
                <a:ext uri="{63B3BB69-23CF-44E3-9099-C40C66FF867C}">
                  <a14:compatExt spid="_x0000_s175250"/>
                </a:ext>
                <a:ext uri="{FF2B5EF4-FFF2-40B4-BE49-F238E27FC236}">
                  <a16:creationId xmlns:a16="http://schemas.microsoft.com/office/drawing/2014/main" id="{00000000-0008-0000-0400-000092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14</xdr:row>
          <xdr:rowOff>85725</xdr:rowOff>
        </xdr:from>
        <xdr:to>
          <xdr:col>6</xdr:col>
          <xdr:colOff>933450</xdr:colOff>
          <xdr:row>14</xdr:row>
          <xdr:rowOff>304800</xdr:rowOff>
        </xdr:to>
        <xdr:sp macro="" textlink="">
          <xdr:nvSpPr>
            <xdr:cNvPr id="175251" name="Drop Down 3219" hidden="1">
              <a:extLst>
                <a:ext uri="{63B3BB69-23CF-44E3-9099-C40C66FF867C}">
                  <a14:compatExt spid="_x0000_s175251"/>
                </a:ext>
                <a:ext uri="{FF2B5EF4-FFF2-40B4-BE49-F238E27FC236}">
                  <a16:creationId xmlns:a16="http://schemas.microsoft.com/office/drawing/2014/main" id="{00000000-0008-0000-0400-000093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15</xdr:row>
          <xdr:rowOff>85725</xdr:rowOff>
        </xdr:from>
        <xdr:to>
          <xdr:col>6</xdr:col>
          <xdr:colOff>933450</xdr:colOff>
          <xdr:row>15</xdr:row>
          <xdr:rowOff>304800</xdr:rowOff>
        </xdr:to>
        <xdr:sp macro="" textlink="">
          <xdr:nvSpPr>
            <xdr:cNvPr id="175252" name="Drop Down 3220" hidden="1">
              <a:extLst>
                <a:ext uri="{63B3BB69-23CF-44E3-9099-C40C66FF867C}">
                  <a14:compatExt spid="_x0000_s175252"/>
                </a:ext>
                <a:ext uri="{FF2B5EF4-FFF2-40B4-BE49-F238E27FC236}">
                  <a16:creationId xmlns:a16="http://schemas.microsoft.com/office/drawing/2014/main" id="{00000000-0008-0000-0400-000094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16</xdr:row>
          <xdr:rowOff>85725</xdr:rowOff>
        </xdr:from>
        <xdr:to>
          <xdr:col>6</xdr:col>
          <xdr:colOff>933450</xdr:colOff>
          <xdr:row>16</xdr:row>
          <xdr:rowOff>304800</xdr:rowOff>
        </xdr:to>
        <xdr:sp macro="" textlink="">
          <xdr:nvSpPr>
            <xdr:cNvPr id="175253" name="Drop Down 3221" hidden="1">
              <a:extLst>
                <a:ext uri="{63B3BB69-23CF-44E3-9099-C40C66FF867C}">
                  <a14:compatExt spid="_x0000_s175253"/>
                </a:ext>
                <a:ext uri="{FF2B5EF4-FFF2-40B4-BE49-F238E27FC236}">
                  <a16:creationId xmlns:a16="http://schemas.microsoft.com/office/drawing/2014/main" id="{00000000-0008-0000-0400-000095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17</xdr:row>
          <xdr:rowOff>85725</xdr:rowOff>
        </xdr:from>
        <xdr:to>
          <xdr:col>6</xdr:col>
          <xdr:colOff>933450</xdr:colOff>
          <xdr:row>17</xdr:row>
          <xdr:rowOff>304800</xdr:rowOff>
        </xdr:to>
        <xdr:sp macro="" textlink="">
          <xdr:nvSpPr>
            <xdr:cNvPr id="175254" name="Drop Down 3222" hidden="1">
              <a:extLst>
                <a:ext uri="{63B3BB69-23CF-44E3-9099-C40C66FF867C}">
                  <a14:compatExt spid="_x0000_s175254"/>
                </a:ext>
                <a:ext uri="{FF2B5EF4-FFF2-40B4-BE49-F238E27FC236}">
                  <a16:creationId xmlns:a16="http://schemas.microsoft.com/office/drawing/2014/main" id="{00000000-0008-0000-0400-000096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18</xdr:row>
          <xdr:rowOff>85725</xdr:rowOff>
        </xdr:from>
        <xdr:to>
          <xdr:col>6</xdr:col>
          <xdr:colOff>933450</xdr:colOff>
          <xdr:row>18</xdr:row>
          <xdr:rowOff>304800</xdr:rowOff>
        </xdr:to>
        <xdr:sp macro="" textlink="">
          <xdr:nvSpPr>
            <xdr:cNvPr id="175255" name="Drop Down 3223" hidden="1">
              <a:extLst>
                <a:ext uri="{63B3BB69-23CF-44E3-9099-C40C66FF867C}">
                  <a14:compatExt spid="_x0000_s175255"/>
                </a:ext>
                <a:ext uri="{FF2B5EF4-FFF2-40B4-BE49-F238E27FC236}">
                  <a16:creationId xmlns:a16="http://schemas.microsoft.com/office/drawing/2014/main" id="{00000000-0008-0000-0400-000097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22</xdr:row>
          <xdr:rowOff>85725</xdr:rowOff>
        </xdr:from>
        <xdr:to>
          <xdr:col>6</xdr:col>
          <xdr:colOff>933450</xdr:colOff>
          <xdr:row>22</xdr:row>
          <xdr:rowOff>304800</xdr:rowOff>
        </xdr:to>
        <xdr:sp macro="" textlink="">
          <xdr:nvSpPr>
            <xdr:cNvPr id="175256" name="Drop Down 3224" hidden="1">
              <a:extLst>
                <a:ext uri="{63B3BB69-23CF-44E3-9099-C40C66FF867C}">
                  <a14:compatExt spid="_x0000_s175256"/>
                </a:ext>
                <a:ext uri="{FF2B5EF4-FFF2-40B4-BE49-F238E27FC236}">
                  <a16:creationId xmlns:a16="http://schemas.microsoft.com/office/drawing/2014/main" id="{00000000-0008-0000-0400-000098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23</xdr:row>
          <xdr:rowOff>85725</xdr:rowOff>
        </xdr:from>
        <xdr:to>
          <xdr:col>6</xdr:col>
          <xdr:colOff>933450</xdr:colOff>
          <xdr:row>23</xdr:row>
          <xdr:rowOff>304800</xdr:rowOff>
        </xdr:to>
        <xdr:sp macro="" textlink="">
          <xdr:nvSpPr>
            <xdr:cNvPr id="175257" name="Drop Down 3225" hidden="1">
              <a:extLst>
                <a:ext uri="{63B3BB69-23CF-44E3-9099-C40C66FF867C}">
                  <a14:compatExt spid="_x0000_s175257"/>
                </a:ext>
                <a:ext uri="{FF2B5EF4-FFF2-40B4-BE49-F238E27FC236}">
                  <a16:creationId xmlns:a16="http://schemas.microsoft.com/office/drawing/2014/main" id="{00000000-0008-0000-0400-000099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26</xdr:row>
          <xdr:rowOff>85725</xdr:rowOff>
        </xdr:from>
        <xdr:to>
          <xdr:col>6</xdr:col>
          <xdr:colOff>933450</xdr:colOff>
          <xdr:row>26</xdr:row>
          <xdr:rowOff>304800</xdr:rowOff>
        </xdr:to>
        <xdr:sp macro="" textlink="">
          <xdr:nvSpPr>
            <xdr:cNvPr id="175258" name="Drop Down 3226" hidden="1">
              <a:extLst>
                <a:ext uri="{63B3BB69-23CF-44E3-9099-C40C66FF867C}">
                  <a14:compatExt spid="_x0000_s175258"/>
                </a:ext>
                <a:ext uri="{FF2B5EF4-FFF2-40B4-BE49-F238E27FC236}">
                  <a16:creationId xmlns:a16="http://schemas.microsoft.com/office/drawing/2014/main" id="{00000000-0008-0000-0400-00009A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27</xdr:row>
          <xdr:rowOff>85725</xdr:rowOff>
        </xdr:from>
        <xdr:to>
          <xdr:col>6</xdr:col>
          <xdr:colOff>933450</xdr:colOff>
          <xdr:row>27</xdr:row>
          <xdr:rowOff>304800</xdr:rowOff>
        </xdr:to>
        <xdr:sp macro="" textlink="">
          <xdr:nvSpPr>
            <xdr:cNvPr id="175259" name="Drop Down 3227" hidden="1">
              <a:extLst>
                <a:ext uri="{63B3BB69-23CF-44E3-9099-C40C66FF867C}">
                  <a14:compatExt spid="_x0000_s175259"/>
                </a:ext>
                <a:ext uri="{FF2B5EF4-FFF2-40B4-BE49-F238E27FC236}">
                  <a16:creationId xmlns:a16="http://schemas.microsoft.com/office/drawing/2014/main" id="{00000000-0008-0000-0400-00009B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28</xdr:row>
          <xdr:rowOff>85725</xdr:rowOff>
        </xdr:from>
        <xdr:to>
          <xdr:col>6</xdr:col>
          <xdr:colOff>933450</xdr:colOff>
          <xdr:row>28</xdr:row>
          <xdr:rowOff>304800</xdr:rowOff>
        </xdr:to>
        <xdr:sp macro="" textlink="">
          <xdr:nvSpPr>
            <xdr:cNvPr id="175260" name="Drop Down 3228" hidden="1">
              <a:extLst>
                <a:ext uri="{63B3BB69-23CF-44E3-9099-C40C66FF867C}">
                  <a14:compatExt spid="_x0000_s175260"/>
                </a:ext>
                <a:ext uri="{FF2B5EF4-FFF2-40B4-BE49-F238E27FC236}">
                  <a16:creationId xmlns:a16="http://schemas.microsoft.com/office/drawing/2014/main" id="{00000000-0008-0000-0400-00009C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29</xdr:row>
          <xdr:rowOff>85725</xdr:rowOff>
        </xdr:from>
        <xdr:to>
          <xdr:col>6</xdr:col>
          <xdr:colOff>933450</xdr:colOff>
          <xdr:row>29</xdr:row>
          <xdr:rowOff>304800</xdr:rowOff>
        </xdr:to>
        <xdr:sp macro="" textlink="">
          <xdr:nvSpPr>
            <xdr:cNvPr id="175261" name="Drop Down 3229" hidden="1">
              <a:extLst>
                <a:ext uri="{63B3BB69-23CF-44E3-9099-C40C66FF867C}">
                  <a14:compatExt spid="_x0000_s175261"/>
                </a:ext>
                <a:ext uri="{FF2B5EF4-FFF2-40B4-BE49-F238E27FC236}">
                  <a16:creationId xmlns:a16="http://schemas.microsoft.com/office/drawing/2014/main" id="{00000000-0008-0000-0400-00009D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30</xdr:row>
          <xdr:rowOff>85725</xdr:rowOff>
        </xdr:from>
        <xdr:to>
          <xdr:col>6</xdr:col>
          <xdr:colOff>933450</xdr:colOff>
          <xdr:row>30</xdr:row>
          <xdr:rowOff>304800</xdr:rowOff>
        </xdr:to>
        <xdr:sp macro="" textlink="">
          <xdr:nvSpPr>
            <xdr:cNvPr id="175262" name="Drop Down 3230" hidden="1">
              <a:extLst>
                <a:ext uri="{63B3BB69-23CF-44E3-9099-C40C66FF867C}">
                  <a14:compatExt spid="_x0000_s175262"/>
                </a:ext>
                <a:ext uri="{FF2B5EF4-FFF2-40B4-BE49-F238E27FC236}">
                  <a16:creationId xmlns:a16="http://schemas.microsoft.com/office/drawing/2014/main" id="{00000000-0008-0000-0400-00009E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31</xdr:row>
          <xdr:rowOff>85725</xdr:rowOff>
        </xdr:from>
        <xdr:to>
          <xdr:col>6</xdr:col>
          <xdr:colOff>933450</xdr:colOff>
          <xdr:row>31</xdr:row>
          <xdr:rowOff>304800</xdr:rowOff>
        </xdr:to>
        <xdr:sp macro="" textlink="">
          <xdr:nvSpPr>
            <xdr:cNvPr id="175263" name="Drop Down 3231" hidden="1">
              <a:extLst>
                <a:ext uri="{63B3BB69-23CF-44E3-9099-C40C66FF867C}">
                  <a14:compatExt spid="_x0000_s175263"/>
                </a:ext>
                <a:ext uri="{FF2B5EF4-FFF2-40B4-BE49-F238E27FC236}">
                  <a16:creationId xmlns:a16="http://schemas.microsoft.com/office/drawing/2014/main" id="{00000000-0008-0000-0400-00009F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32</xdr:row>
          <xdr:rowOff>85725</xdr:rowOff>
        </xdr:from>
        <xdr:to>
          <xdr:col>6</xdr:col>
          <xdr:colOff>933450</xdr:colOff>
          <xdr:row>32</xdr:row>
          <xdr:rowOff>304800</xdr:rowOff>
        </xdr:to>
        <xdr:sp macro="" textlink="">
          <xdr:nvSpPr>
            <xdr:cNvPr id="175264" name="Drop Down 3232" hidden="1">
              <a:extLst>
                <a:ext uri="{63B3BB69-23CF-44E3-9099-C40C66FF867C}">
                  <a14:compatExt spid="_x0000_s175264"/>
                </a:ext>
                <a:ext uri="{FF2B5EF4-FFF2-40B4-BE49-F238E27FC236}">
                  <a16:creationId xmlns:a16="http://schemas.microsoft.com/office/drawing/2014/main" id="{00000000-0008-0000-0400-0000A0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33</xdr:row>
          <xdr:rowOff>85725</xdr:rowOff>
        </xdr:from>
        <xdr:to>
          <xdr:col>6</xdr:col>
          <xdr:colOff>933450</xdr:colOff>
          <xdr:row>33</xdr:row>
          <xdr:rowOff>304800</xdr:rowOff>
        </xdr:to>
        <xdr:sp macro="" textlink="">
          <xdr:nvSpPr>
            <xdr:cNvPr id="175265" name="Drop Down 3233" hidden="1">
              <a:extLst>
                <a:ext uri="{63B3BB69-23CF-44E3-9099-C40C66FF867C}">
                  <a14:compatExt spid="_x0000_s175265"/>
                </a:ext>
                <a:ext uri="{FF2B5EF4-FFF2-40B4-BE49-F238E27FC236}">
                  <a16:creationId xmlns:a16="http://schemas.microsoft.com/office/drawing/2014/main" id="{00000000-0008-0000-0400-0000A1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35</xdr:row>
          <xdr:rowOff>85725</xdr:rowOff>
        </xdr:from>
        <xdr:to>
          <xdr:col>6</xdr:col>
          <xdr:colOff>933450</xdr:colOff>
          <xdr:row>35</xdr:row>
          <xdr:rowOff>304800</xdr:rowOff>
        </xdr:to>
        <xdr:sp macro="" textlink="">
          <xdr:nvSpPr>
            <xdr:cNvPr id="175266" name="Drop Down 3234" hidden="1">
              <a:extLst>
                <a:ext uri="{63B3BB69-23CF-44E3-9099-C40C66FF867C}">
                  <a14:compatExt spid="_x0000_s175266"/>
                </a:ext>
                <a:ext uri="{FF2B5EF4-FFF2-40B4-BE49-F238E27FC236}">
                  <a16:creationId xmlns:a16="http://schemas.microsoft.com/office/drawing/2014/main" id="{00000000-0008-0000-0400-0000A2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36</xdr:row>
          <xdr:rowOff>85725</xdr:rowOff>
        </xdr:from>
        <xdr:to>
          <xdr:col>6</xdr:col>
          <xdr:colOff>933450</xdr:colOff>
          <xdr:row>36</xdr:row>
          <xdr:rowOff>304800</xdr:rowOff>
        </xdr:to>
        <xdr:sp macro="" textlink="">
          <xdr:nvSpPr>
            <xdr:cNvPr id="175267" name="Drop Down 3235" hidden="1">
              <a:extLst>
                <a:ext uri="{63B3BB69-23CF-44E3-9099-C40C66FF867C}">
                  <a14:compatExt spid="_x0000_s175267"/>
                </a:ext>
                <a:ext uri="{FF2B5EF4-FFF2-40B4-BE49-F238E27FC236}">
                  <a16:creationId xmlns:a16="http://schemas.microsoft.com/office/drawing/2014/main" id="{00000000-0008-0000-0400-0000A3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37</xdr:row>
          <xdr:rowOff>85725</xdr:rowOff>
        </xdr:from>
        <xdr:to>
          <xdr:col>6</xdr:col>
          <xdr:colOff>933450</xdr:colOff>
          <xdr:row>37</xdr:row>
          <xdr:rowOff>304800</xdr:rowOff>
        </xdr:to>
        <xdr:sp macro="" textlink="">
          <xdr:nvSpPr>
            <xdr:cNvPr id="175268" name="Drop Down 3236" hidden="1">
              <a:extLst>
                <a:ext uri="{63B3BB69-23CF-44E3-9099-C40C66FF867C}">
                  <a14:compatExt spid="_x0000_s175268"/>
                </a:ext>
                <a:ext uri="{FF2B5EF4-FFF2-40B4-BE49-F238E27FC236}">
                  <a16:creationId xmlns:a16="http://schemas.microsoft.com/office/drawing/2014/main" id="{00000000-0008-0000-0400-0000A4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39</xdr:row>
          <xdr:rowOff>85725</xdr:rowOff>
        </xdr:from>
        <xdr:to>
          <xdr:col>6</xdr:col>
          <xdr:colOff>933450</xdr:colOff>
          <xdr:row>39</xdr:row>
          <xdr:rowOff>304800</xdr:rowOff>
        </xdr:to>
        <xdr:sp macro="" textlink="">
          <xdr:nvSpPr>
            <xdr:cNvPr id="175269" name="Drop Down 3237" hidden="1">
              <a:extLst>
                <a:ext uri="{63B3BB69-23CF-44E3-9099-C40C66FF867C}">
                  <a14:compatExt spid="_x0000_s175269"/>
                </a:ext>
                <a:ext uri="{FF2B5EF4-FFF2-40B4-BE49-F238E27FC236}">
                  <a16:creationId xmlns:a16="http://schemas.microsoft.com/office/drawing/2014/main" id="{00000000-0008-0000-0400-0000A5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40</xdr:row>
          <xdr:rowOff>85725</xdr:rowOff>
        </xdr:from>
        <xdr:to>
          <xdr:col>6</xdr:col>
          <xdr:colOff>933450</xdr:colOff>
          <xdr:row>40</xdr:row>
          <xdr:rowOff>304800</xdr:rowOff>
        </xdr:to>
        <xdr:sp macro="" textlink="">
          <xdr:nvSpPr>
            <xdr:cNvPr id="175270" name="Drop Down 3238" hidden="1">
              <a:extLst>
                <a:ext uri="{63B3BB69-23CF-44E3-9099-C40C66FF867C}">
                  <a14:compatExt spid="_x0000_s175270"/>
                </a:ext>
                <a:ext uri="{FF2B5EF4-FFF2-40B4-BE49-F238E27FC236}">
                  <a16:creationId xmlns:a16="http://schemas.microsoft.com/office/drawing/2014/main" id="{00000000-0008-0000-0400-0000A6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41</xdr:row>
          <xdr:rowOff>85725</xdr:rowOff>
        </xdr:from>
        <xdr:to>
          <xdr:col>6</xdr:col>
          <xdr:colOff>933450</xdr:colOff>
          <xdr:row>41</xdr:row>
          <xdr:rowOff>304800</xdr:rowOff>
        </xdr:to>
        <xdr:sp macro="" textlink="">
          <xdr:nvSpPr>
            <xdr:cNvPr id="175271" name="Drop Down 3239" hidden="1">
              <a:extLst>
                <a:ext uri="{63B3BB69-23CF-44E3-9099-C40C66FF867C}">
                  <a14:compatExt spid="_x0000_s175271"/>
                </a:ext>
                <a:ext uri="{FF2B5EF4-FFF2-40B4-BE49-F238E27FC236}">
                  <a16:creationId xmlns:a16="http://schemas.microsoft.com/office/drawing/2014/main" id="{00000000-0008-0000-0400-0000A7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42</xdr:row>
          <xdr:rowOff>85725</xdr:rowOff>
        </xdr:from>
        <xdr:to>
          <xdr:col>6</xdr:col>
          <xdr:colOff>933450</xdr:colOff>
          <xdr:row>42</xdr:row>
          <xdr:rowOff>304800</xdr:rowOff>
        </xdr:to>
        <xdr:sp macro="" textlink="">
          <xdr:nvSpPr>
            <xdr:cNvPr id="175272" name="Drop Down 3240" hidden="1">
              <a:extLst>
                <a:ext uri="{63B3BB69-23CF-44E3-9099-C40C66FF867C}">
                  <a14:compatExt spid="_x0000_s175272"/>
                </a:ext>
                <a:ext uri="{FF2B5EF4-FFF2-40B4-BE49-F238E27FC236}">
                  <a16:creationId xmlns:a16="http://schemas.microsoft.com/office/drawing/2014/main" id="{00000000-0008-0000-0400-0000A8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44</xdr:row>
          <xdr:rowOff>85725</xdr:rowOff>
        </xdr:from>
        <xdr:to>
          <xdr:col>6</xdr:col>
          <xdr:colOff>933450</xdr:colOff>
          <xdr:row>44</xdr:row>
          <xdr:rowOff>304800</xdr:rowOff>
        </xdr:to>
        <xdr:sp macro="" textlink="">
          <xdr:nvSpPr>
            <xdr:cNvPr id="175273" name="Drop Down 3241" hidden="1">
              <a:extLst>
                <a:ext uri="{63B3BB69-23CF-44E3-9099-C40C66FF867C}">
                  <a14:compatExt spid="_x0000_s175273"/>
                </a:ext>
                <a:ext uri="{FF2B5EF4-FFF2-40B4-BE49-F238E27FC236}">
                  <a16:creationId xmlns:a16="http://schemas.microsoft.com/office/drawing/2014/main" id="{00000000-0008-0000-0400-0000A9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45</xdr:row>
          <xdr:rowOff>85725</xdr:rowOff>
        </xdr:from>
        <xdr:to>
          <xdr:col>6</xdr:col>
          <xdr:colOff>933450</xdr:colOff>
          <xdr:row>45</xdr:row>
          <xdr:rowOff>304800</xdr:rowOff>
        </xdr:to>
        <xdr:sp macro="" textlink="">
          <xdr:nvSpPr>
            <xdr:cNvPr id="175274" name="Drop Down 3242" hidden="1">
              <a:extLst>
                <a:ext uri="{63B3BB69-23CF-44E3-9099-C40C66FF867C}">
                  <a14:compatExt spid="_x0000_s175274"/>
                </a:ext>
                <a:ext uri="{FF2B5EF4-FFF2-40B4-BE49-F238E27FC236}">
                  <a16:creationId xmlns:a16="http://schemas.microsoft.com/office/drawing/2014/main" id="{00000000-0008-0000-0400-0000AA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46</xdr:row>
          <xdr:rowOff>85725</xdr:rowOff>
        </xdr:from>
        <xdr:to>
          <xdr:col>6</xdr:col>
          <xdr:colOff>933450</xdr:colOff>
          <xdr:row>46</xdr:row>
          <xdr:rowOff>304800</xdr:rowOff>
        </xdr:to>
        <xdr:sp macro="" textlink="">
          <xdr:nvSpPr>
            <xdr:cNvPr id="175275" name="Drop Down 3243" hidden="1">
              <a:extLst>
                <a:ext uri="{63B3BB69-23CF-44E3-9099-C40C66FF867C}">
                  <a14:compatExt spid="_x0000_s175275"/>
                </a:ext>
                <a:ext uri="{FF2B5EF4-FFF2-40B4-BE49-F238E27FC236}">
                  <a16:creationId xmlns:a16="http://schemas.microsoft.com/office/drawing/2014/main" id="{00000000-0008-0000-0400-0000AB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47</xdr:row>
          <xdr:rowOff>85725</xdr:rowOff>
        </xdr:from>
        <xdr:to>
          <xdr:col>6</xdr:col>
          <xdr:colOff>933450</xdr:colOff>
          <xdr:row>47</xdr:row>
          <xdr:rowOff>304800</xdr:rowOff>
        </xdr:to>
        <xdr:sp macro="" textlink="">
          <xdr:nvSpPr>
            <xdr:cNvPr id="175276" name="Drop Down 3244" hidden="1">
              <a:extLst>
                <a:ext uri="{63B3BB69-23CF-44E3-9099-C40C66FF867C}">
                  <a14:compatExt spid="_x0000_s175276"/>
                </a:ext>
                <a:ext uri="{FF2B5EF4-FFF2-40B4-BE49-F238E27FC236}">
                  <a16:creationId xmlns:a16="http://schemas.microsoft.com/office/drawing/2014/main" id="{00000000-0008-0000-0400-0000AC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50</xdr:row>
          <xdr:rowOff>85725</xdr:rowOff>
        </xdr:from>
        <xdr:to>
          <xdr:col>6</xdr:col>
          <xdr:colOff>933450</xdr:colOff>
          <xdr:row>50</xdr:row>
          <xdr:rowOff>304800</xdr:rowOff>
        </xdr:to>
        <xdr:sp macro="" textlink="">
          <xdr:nvSpPr>
            <xdr:cNvPr id="175277" name="Drop Down 3245" hidden="1">
              <a:extLst>
                <a:ext uri="{63B3BB69-23CF-44E3-9099-C40C66FF867C}">
                  <a14:compatExt spid="_x0000_s175277"/>
                </a:ext>
                <a:ext uri="{FF2B5EF4-FFF2-40B4-BE49-F238E27FC236}">
                  <a16:creationId xmlns:a16="http://schemas.microsoft.com/office/drawing/2014/main" id="{00000000-0008-0000-0400-0000AD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51</xdr:row>
          <xdr:rowOff>85725</xdr:rowOff>
        </xdr:from>
        <xdr:to>
          <xdr:col>6</xdr:col>
          <xdr:colOff>933450</xdr:colOff>
          <xdr:row>51</xdr:row>
          <xdr:rowOff>304800</xdr:rowOff>
        </xdr:to>
        <xdr:sp macro="" textlink="">
          <xdr:nvSpPr>
            <xdr:cNvPr id="175278" name="Drop Down 3246" hidden="1">
              <a:extLst>
                <a:ext uri="{63B3BB69-23CF-44E3-9099-C40C66FF867C}">
                  <a14:compatExt spid="_x0000_s175278"/>
                </a:ext>
                <a:ext uri="{FF2B5EF4-FFF2-40B4-BE49-F238E27FC236}">
                  <a16:creationId xmlns:a16="http://schemas.microsoft.com/office/drawing/2014/main" id="{00000000-0008-0000-0400-0000AE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52</xdr:row>
          <xdr:rowOff>85725</xdr:rowOff>
        </xdr:from>
        <xdr:to>
          <xdr:col>6</xdr:col>
          <xdr:colOff>933450</xdr:colOff>
          <xdr:row>52</xdr:row>
          <xdr:rowOff>304800</xdr:rowOff>
        </xdr:to>
        <xdr:sp macro="" textlink="">
          <xdr:nvSpPr>
            <xdr:cNvPr id="175279" name="Drop Down 3247" hidden="1">
              <a:extLst>
                <a:ext uri="{63B3BB69-23CF-44E3-9099-C40C66FF867C}">
                  <a14:compatExt spid="_x0000_s175279"/>
                </a:ext>
                <a:ext uri="{FF2B5EF4-FFF2-40B4-BE49-F238E27FC236}">
                  <a16:creationId xmlns:a16="http://schemas.microsoft.com/office/drawing/2014/main" id="{00000000-0008-0000-0400-0000AF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53</xdr:row>
          <xdr:rowOff>85725</xdr:rowOff>
        </xdr:from>
        <xdr:to>
          <xdr:col>6</xdr:col>
          <xdr:colOff>933450</xdr:colOff>
          <xdr:row>53</xdr:row>
          <xdr:rowOff>304800</xdr:rowOff>
        </xdr:to>
        <xdr:sp macro="" textlink="">
          <xdr:nvSpPr>
            <xdr:cNvPr id="175280" name="Drop Down 3248" hidden="1">
              <a:extLst>
                <a:ext uri="{63B3BB69-23CF-44E3-9099-C40C66FF867C}">
                  <a14:compatExt spid="_x0000_s175280"/>
                </a:ext>
                <a:ext uri="{FF2B5EF4-FFF2-40B4-BE49-F238E27FC236}">
                  <a16:creationId xmlns:a16="http://schemas.microsoft.com/office/drawing/2014/main" id="{00000000-0008-0000-0400-0000B0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54</xdr:row>
          <xdr:rowOff>85725</xdr:rowOff>
        </xdr:from>
        <xdr:to>
          <xdr:col>6</xdr:col>
          <xdr:colOff>933450</xdr:colOff>
          <xdr:row>54</xdr:row>
          <xdr:rowOff>304800</xdr:rowOff>
        </xdr:to>
        <xdr:sp macro="" textlink="">
          <xdr:nvSpPr>
            <xdr:cNvPr id="175281" name="Drop Down 3249" hidden="1">
              <a:extLst>
                <a:ext uri="{63B3BB69-23CF-44E3-9099-C40C66FF867C}">
                  <a14:compatExt spid="_x0000_s175281"/>
                </a:ext>
                <a:ext uri="{FF2B5EF4-FFF2-40B4-BE49-F238E27FC236}">
                  <a16:creationId xmlns:a16="http://schemas.microsoft.com/office/drawing/2014/main" id="{00000000-0008-0000-0400-0000B1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59</xdr:row>
          <xdr:rowOff>85725</xdr:rowOff>
        </xdr:from>
        <xdr:to>
          <xdr:col>6</xdr:col>
          <xdr:colOff>933450</xdr:colOff>
          <xdr:row>59</xdr:row>
          <xdr:rowOff>304800</xdr:rowOff>
        </xdr:to>
        <xdr:sp macro="" textlink="">
          <xdr:nvSpPr>
            <xdr:cNvPr id="175282" name="Drop Down 3250" hidden="1">
              <a:extLst>
                <a:ext uri="{63B3BB69-23CF-44E3-9099-C40C66FF867C}">
                  <a14:compatExt spid="_x0000_s175282"/>
                </a:ext>
                <a:ext uri="{FF2B5EF4-FFF2-40B4-BE49-F238E27FC236}">
                  <a16:creationId xmlns:a16="http://schemas.microsoft.com/office/drawing/2014/main" id="{00000000-0008-0000-0400-0000B2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60</xdr:row>
          <xdr:rowOff>85725</xdr:rowOff>
        </xdr:from>
        <xdr:to>
          <xdr:col>6</xdr:col>
          <xdr:colOff>933450</xdr:colOff>
          <xdr:row>60</xdr:row>
          <xdr:rowOff>304800</xdr:rowOff>
        </xdr:to>
        <xdr:sp macro="" textlink="">
          <xdr:nvSpPr>
            <xdr:cNvPr id="175283" name="Drop Down 3251" hidden="1">
              <a:extLst>
                <a:ext uri="{63B3BB69-23CF-44E3-9099-C40C66FF867C}">
                  <a14:compatExt spid="_x0000_s175283"/>
                </a:ext>
                <a:ext uri="{FF2B5EF4-FFF2-40B4-BE49-F238E27FC236}">
                  <a16:creationId xmlns:a16="http://schemas.microsoft.com/office/drawing/2014/main" id="{00000000-0008-0000-0400-0000B3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61</xdr:row>
          <xdr:rowOff>85725</xdr:rowOff>
        </xdr:from>
        <xdr:to>
          <xdr:col>6</xdr:col>
          <xdr:colOff>933450</xdr:colOff>
          <xdr:row>61</xdr:row>
          <xdr:rowOff>304800</xdr:rowOff>
        </xdr:to>
        <xdr:sp macro="" textlink="">
          <xdr:nvSpPr>
            <xdr:cNvPr id="175284" name="Drop Down 3252" hidden="1">
              <a:extLst>
                <a:ext uri="{63B3BB69-23CF-44E3-9099-C40C66FF867C}">
                  <a14:compatExt spid="_x0000_s175284"/>
                </a:ext>
                <a:ext uri="{FF2B5EF4-FFF2-40B4-BE49-F238E27FC236}">
                  <a16:creationId xmlns:a16="http://schemas.microsoft.com/office/drawing/2014/main" id="{00000000-0008-0000-0400-0000B4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63</xdr:row>
          <xdr:rowOff>85725</xdr:rowOff>
        </xdr:from>
        <xdr:to>
          <xdr:col>6</xdr:col>
          <xdr:colOff>933450</xdr:colOff>
          <xdr:row>63</xdr:row>
          <xdr:rowOff>304800</xdr:rowOff>
        </xdr:to>
        <xdr:sp macro="" textlink="">
          <xdr:nvSpPr>
            <xdr:cNvPr id="175285" name="Drop Down 3253" hidden="1">
              <a:extLst>
                <a:ext uri="{63B3BB69-23CF-44E3-9099-C40C66FF867C}">
                  <a14:compatExt spid="_x0000_s175285"/>
                </a:ext>
                <a:ext uri="{FF2B5EF4-FFF2-40B4-BE49-F238E27FC236}">
                  <a16:creationId xmlns:a16="http://schemas.microsoft.com/office/drawing/2014/main" id="{00000000-0008-0000-0400-0000B5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64</xdr:row>
          <xdr:rowOff>85725</xdr:rowOff>
        </xdr:from>
        <xdr:to>
          <xdr:col>6</xdr:col>
          <xdr:colOff>933450</xdr:colOff>
          <xdr:row>64</xdr:row>
          <xdr:rowOff>304800</xdr:rowOff>
        </xdr:to>
        <xdr:sp macro="" textlink="">
          <xdr:nvSpPr>
            <xdr:cNvPr id="175286" name="Drop Down 3254" hidden="1">
              <a:extLst>
                <a:ext uri="{63B3BB69-23CF-44E3-9099-C40C66FF867C}">
                  <a14:compatExt spid="_x0000_s175286"/>
                </a:ext>
                <a:ext uri="{FF2B5EF4-FFF2-40B4-BE49-F238E27FC236}">
                  <a16:creationId xmlns:a16="http://schemas.microsoft.com/office/drawing/2014/main" id="{00000000-0008-0000-0400-0000B6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65</xdr:row>
          <xdr:rowOff>85725</xdr:rowOff>
        </xdr:from>
        <xdr:to>
          <xdr:col>6</xdr:col>
          <xdr:colOff>933450</xdr:colOff>
          <xdr:row>65</xdr:row>
          <xdr:rowOff>304800</xdr:rowOff>
        </xdr:to>
        <xdr:sp macro="" textlink="">
          <xdr:nvSpPr>
            <xdr:cNvPr id="175287" name="Drop Down 3255" hidden="1">
              <a:extLst>
                <a:ext uri="{63B3BB69-23CF-44E3-9099-C40C66FF867C}">
                  <a14:compatExt spid="_x0000_s175287"/>
                </a:ext>
                <a:ext uri="{FF2B5EF4-FFF2-40B4-BE49-F238E27FC236}">
                  <a16:creationId xmlns:a16="http://schemas.microsoft.com/office/drawing/2014/main" id="{00000000-0008-0000-0400-0000B7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67</xdr:row>
          <xdr:rowOff>85725</xdr:rowOff>
        </xdr:from>
        <xdr:to>
          <xdr:col>6</xdr:col>
          <xdr:colOff>933450</xdr:colOff>
          <xdr:row>67</xdr:row>
          <xdr:rowOff>304800</xdr:rowOff>
        </xdr:to>
        <xdr:sp macro="" textlink="">
          <xdr:nvSpPr>
            <xdr:cNvPr id="175288" name="Drop Down 3256" hidden="1">
              <a:extLst>
                <a:ext uri="{63B3BB69-23CF-44E3-9099-C40C66FF867C}">
                  <a14:compatExt spid="_x0000_s175288"/>
                </a:ext>
                <a:ext uri="{FF2B5EF4-FFF2-40B4-BE49-F238E27FC236}">
                  <a16:creationId xmlns:a16="http://schemas.microsoft.com/office/drawing/2014/main" id="{00000000-0008-0000-0400-0000B8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68</xdr:row>
          <xdr:rowOff>85725</xdr:rowOff>
        </xdr:from>
        <xdr:to>
          <xdr:col>6</xdr:col>
          <xdr:colOff>933450</xdr:colOff>
          <xdr:row>68</xdr:row>
          <xdr:rowOff>304800</xdr:rowOff>
        </xdr:to>
        <xdr:sp macro="" textlink="">
          <xdr:nvSpPr>
            <xdr:cNvPr id="175289" name="Drop Down 3257" hidden="1">
              <a:extLst>
                <a:ext uri="{63B3BB69-23CF-44E3-9099-C40C66FF867C}">
                  <a14:compatExt spid="_x0000_s175289"/>
                </a:ext>
                <a:ext uri="{FF2B5EF4-FFF2-40B4-BE49-F238E27FC236}">
                  <a16:creationId xmlns:a16="http://schemas.microsoft.com/office/drawing/2014/main" id="{00000000-0008-0000-0400-0000B9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69</xdr:row>
          <xdr:rowOff>85725</xdr:rowOff>
        </xdr:from>
        <xdr:to>
          <xdr:col>6</xdr:col>
          <xdr:colOff>933450</xdr:colOff>
          <xdr:row>69</xdr:row>
          <xdr:rowOff>304800</xdr:rowOff>
        </xdr:to>
        <xdr:sp macro="" textlink="">
          <xdr:nvSpPr>
            <xdr:cNvPr id="175290" name="Drop Down 3258" hidden="1">
              <a:extLst>
                <a:ext uri="{63B3BB69-23CF-44E3-9099-C40C66FF867C}">
                  <a14:compatExt spid="_x0000_s175290"/>
                </a:ext>
                <a:ext uri="{FF2B5EF4-FFF2-40B4-BE49-F238E27FC236}">
                  <a16:creationId xmlns:a16="http://schemas.microsoft.com/office/drawing/2014/main" id="{00000000-0008-0000-0400-0000BA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70</xdr:row>
          <xdr:rowOff>85725</xdr:rowOff>
        </xdr:from>
        <xdr:to>
          <xdr:col>6</xdr:col>
          <xdr:colOff>933450</xdr:colOff>
          <xdr:row>70</xdr:row>
          <xdr:rowOff>304800</xdr:rowOff>
        </xdr:to>
        <xdr:sp macro="" textlink="">
          <xdr:nvSpPr>
            <xdr:cNvPr id="175291" name="Drop Down 3259" hidden="1">
              <a:extLst>
                <a:ext uri="{63B3BB69-23CF-44E3-9099-C40C66FF867C}">
                  <a14:compatExt spid="_x0000_s175291"/>
                </a:ext>
                <a:ext uri="{FF2B5EF4-FFF2-40B4-BE49-F238E27FC236}">
                  <a16:creationId xmlns:a16="http://schemas.microsoft.com/office/drawing/2014/main" id="{00000000-0008-0000-0400-0000BB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72</xdr:row>
          <xdr:rowOff>85725</xdr:rowOff>
        </xdr:from>
        <xdr:to>
          <xdr:col>6</xdr:col>
          <xdr:colOff>933450</xdr:colOff>
          <xdr:row>72</xdr:row>
          <xdr:rowOff>304800</xdr:rowOff>
        </xdr:to>
        <xdr:sp macro="" textlink="">
          <xdr:nvSpPr>
            <xdr:cNvPr id="175292" name="Drop Down 3260" hidden="1">
              <a:extLst>
                <a:ext uri="{63B3BB69-23CF-44E3-9099-C40C66FF867C}">
                  <a14:compatExt spid="_x0000_s175292"/>
                </a:ext>
                <a:ext uri="{FF2B5EF4-FFF2-40B4-BE49-F238E27FC236}">
                  <a16:creationId xmlns:a16="http://schemas.microsoft.com/office/drawing/2014/main" id="{00000000-0008-0000-0400-0000BC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73</xdr:row>
          <xdr:rowOff>85725</xdr:rowOff>
        </xdr:from>
        <xdr:to>
          <xdr:col>6</xdr:col>
          <xdr:colOff>933450</xdr:colOff>
          <xdr:row>73</xdr:row>
          <xdr:rowOff>304800</xdr:rowOff>
        </xdr:to>
        <xdr:sp macro="" textlink="">
          <xdr:nvSpPr>
            <xdr:cNvPr id="175293" name="Drop Down 3261" hidden="1">
              <a:extLst>
                <a:ext uri="{63B3BB69-23CF-44E3-9099-C40C66FF867C}">
                  <a14:compatExt spid="_x0000_s175293"/>
                </a:ext>
                <a:ext uri="{FF2B5EF4-FFF2-40B4-BE49-F238E27FC236}">
                  <a16:creationId xmlns:a16="http://schemas.microsoft.com/office/drawing/2014/main" id="{00000000-0008-0000-0400-0000BD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74</xdr:row>
          <xdr:rowOff>85725</xdr:rowOff>
        </xdr:from>
        <xdr:to>
          <xdr:col>6</xdr:col>
          <xdr:colOff>933450</xdr:colOff>
          <xdr:row>74</xdr:row>
          <xdr:rowOff>304800</xdr:rowOff>
        </xdr:to>
        <xdr:sp macro="" textlink="">
          <xdr:nvSpPr>
            <xdr:cNvPr id="175294" name="Drop Down 3262" hidden="1">
              <a:extLst>
                <a:ext uri="{63B3BB69-23CF-44E3-9099-C40C66FF867C}">
                  <a14:compatExt spid="_x0000_s175294"/>
                </a:ext>
                <a:ext uri="{FF2B5EF4-FFF2-40B4-BE49-F238E27FC236}">
                  <a16:creationId xmlns:a16="http://schemas.microsoft.com/office/drawing/2014/main" id="{00000000-0008-0000-0400-0000BE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75</xdr:row>
          <xdr:rowOff>85725</xdr:rowOff>
        </xdr:from>
        <xdr:to>
          <xdr:col>6</xdr:col>
          <xdr:colOff>933450</xdr:colOff>
          <xdr:row>75</xdr:row>
          <xdr:rowOff>304800</xdr:rowOff>
        </xdr:to>
        <xdr:sp macro="" textlink="">
          <xdr:nvSpPr>
            <xdr:cNvPr id="175295" name="Drop Down 3263" hidden="1">
              <a:extLst>
                <a:ext uri="{63B3BB69-23CF-44E3-9099-C40C66FF867C}">
                  <a14:compatExt spid="_x0000_s175295"/>
                </a:ext>
                <a:ext uri="{FF2B5EF4-FFF2-40B4-BE49-F238E27FC236}">
                  <a16:creationId xmlns:a16="http://schemas.microsoft.com/office/drawing/2014/main" id="{00000000-0008-0000-0400-0000BF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77</xdr:row>
          <xdr:rowOff>85725</xdr:rowOff>
        </xdr:from>
        <xdr:to>
          <xdr:col>6</xdr:col>
          <xdr:colOff>933450</xdr:colOff>
          <xdr:row>77</xdr:row>
          <xdr:rowOff>304800</xdr:rowOff>
        </xdr:to>
        <xdr:sp macro="" textlink="">
          <xdr:nvSpPr>
            <xdr:cNvPr id="175296" name="Drop Down 3264" hidden="1">
              <a:extLst>
                <a:ext uri="{63B3BB69-23CF-44E3-9099-C40C66FF867C}">
                  <a14:compatExt spid="_x0000_s175296"/>
                </a:ext>
                <a:ext uri="{FF2B5EF4-FFF2-40B4-BE49-F238E27FC236}">
                  <a16:creationId xmlns:a16="http://schemas.microsoft.com/office/drawing/2014/main" id="{00000000-0008-0000-0400-0000C0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78</xdr:row>
          <xdr:rowOff>85725</xdr:rowOff>
        </xdr:from>
        <xdr:to>
          <xdr:col>6</xdr:col>
          <xdr:colOff>933450</xdr:colOff>
          <xdr:row>78</xdr:row>
          <xdr:rowOff>304800</xdr:rowOff>
        </xdr:to>
        <xdr:sp macro="" textlink="">
          <xdr:nvSpPr>
            <xdr:cNvPr id="175297" name="Drop Down 3265" hidden="1">
              <a:extLst>
                <a:ext uri="{63B3BB69-23CF-44E3-9099-C40C66FF867C}">
                  <a14:compatExt spid="_x0000_s175297"/>
                </a:ext>
                <a:ext uri="{FF2B5EF4-FFF2-40B4-BE49-F238E27FC236}">
                  <a16:creationId xmlns:a16="http://schemas.microsoft.com/office/drawing/2014/main" id="{00000000-0008-0000-0400-0000C1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79</xdr:row>
          <xdr:rowOff>85725</xdr:rowOff>
        </xdr:from>
        <xdr:to>
          <xdr:col>6</xdr:col>
          <xdr:colOff>933450</xdr:colOff>
          <xdr:row>79</xdr:row>
          <xdr:rowOff>304800</xdr:rowOff>
        </xdr:to>
        <xdr:sp macro="" textlink="">
          <xdr:nvSpPr>
            <xdr:cNvPr id="175298" name="Drop Down 3266" hidden="1">
              <a:extLst>
                <a:ext uri="{63B3BB69-23CF-44E3-9099-C40C66FF867C}">
                  <a14:compatExt spid="_x0000_s175298"/>
                </a:ext>
                <a:ext uri="{FF2B5EF4-FFF2-40B4-BE49-F238E27FC236}">
                  <a16:creationId xmlns:a16="http://schemas.microsoft.com/office/drawing/2014/main" id="{00000000-0008-0000-0400-0000C2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81</xdr:row>
          <xdr:rowOff>85725</xdr:rowOff>
        </xdr:from>
        <xdr:to>
          <xdr:col>6</xdr:col>
          <xdr:colOff>933450</xdr:colOff>
          <xdr:row>81</xdr:row>
          <xdr:rowOff>304800</xdr:rowOff>
        </xdr:to>
        <xdr:sp macro="" textlink="">
          <xdr:nvSpPr>
            <xdr:cNvPr id="175299" name="Drop Down 3267" hidden="1">
              <a:extLst>
                <a:ext uri="{63B3BB69-23CF-44E3-9099-C40C66FF867C}">
                  <a14:compatExt spid="_x0000_s175299"/>
                </a:ext>
                <a:ext uri="{FF2B5EF4-FFF2-40B4-BE49-F238E27FC236}">
                  <a16:creationId xmlns:a16="http://schemas.microsoft.com/office/drawing/2014/main" id="{00000000-0008-0000-0400-0000C3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82</xdr:row>
          <xdr:rowOff>85725</xdr:rowOff>
        </xdr:from>
        <xdr:to>
          <xdr:col>6</xdr:col>
          <xdr:colOff>933450</xdr:colOff>
          <xdr:row>82</xdr:row>
          <xdr:rowOff>304800</xdr:rowOff>
        </xdr:to>
        <xdr:sp macro="" textlink="">
          <xdr:nvSpPr>
            <xdr:cNvPr id="175300" name="Drop Down 3268" hidden="1">
              <a:extLst>
                <a:ext uri="{63B3BB69-23CF-44E3-9099-C40C66FF867C}">
                  <a14:compatExt spid="_x0000_s175300"/>
                </a:ext>
                <a:ext uri="{FF2B5EF4-FFF2-40B4-BE49-F238E27FC236}">
                  <a16:creationId xmlns:a16="http://schemas.microsoft.com/office/drawing/2014/main" id="{00000000-0008-0000-0400-0000C4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83</xdr:row>
          <xdr:rowOff>85725</xdr:rowOff>
        </xdr:from>
        <xdr:to>
          <xdr:col>6</xdr:col>
          <xdr:colOff>933450</xdr:colOff>
          <xdr:row>83</xdr:row>
          <xdr:rowOff>304800</xdr:rowOff>
        </xdr:to>
        <xdr:sp macro="" textlink="">
          <xdr:nvSpPr>
            <xdr:cNvPr id="175301" name="Drop Down 3269" hidden="1">
              <a:extLst>
                <a:ext uri="{63B3BB69-23CF-44E3-9099-C40C66FF867C}">
                  <a14:compatExt spid="_x0000_s175301"/>
                </a:ext>
                <a:ext uri="{FF2B5EF4-FFF2-40B4-BE49-F238E27FC236}">
                  <a16:creationId xmlns:a16="http://schemas.microsoft.com/office/drawing/2014/main" id="{00000000-0008-0000-0400-0000C5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84</xdr:row>
          <xdr:rowOff>85725</xdr:rowOff>
        </xdr:from>
        <xdr:to>
          <xdr:col>6</xdr:col>
          <xdr:colOff>933450</xdr:colOff>
          <xdr:row>84</xdr:row>
          <xdr:rowOff>304800</xdr:rowOff>
        </xdr:to>
        <xdr:sp macro="" textlink="">
          <xdr:nvSpPr>
            <xdr:cNvPr id="175302" name="Drop Down 3270" hidden="1">
              <a:extLst>
                <a:ext uri="{63B3BB69-23CF-44E3-9099-C40C66FF867C}">
                  <a14:compatExt spid="_x0000_s175302"/>
                </a:ext>
                <a:ext uri="{FF2B5EF4-FFF2-40B4-BE49-F238E27FC236}">
                  <a16:creationId xmlns:a16="http://schemas.microsoft.com/office/drawing/2014/main" id="{00000000-0008-0000-0400-0000C6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86</xdr:row>
          <xdr:rowOff>85725</xdr:rowOff>
        </xdr:from>
        <xdr:to>
          <xdr:col>6</xdr:col>
          <xdr:colOff>933450</xdr:colOff>
          <xdr:row>86</xdr:row>
          <xdr:rowOff>304800</xdr:rowOff>
        </xdr:to>
        <xdr:sp macro="" textlink="">
          <xdr:nvSpPr>
            <xdr:cNvPr id="175303" name="Drop Down 3271" hidden="1">
              <a:extLst>
                <a:ext uri="{63B3BB69-23CF-44E3-9099-C40C66FF867C}">
                  <a14:compatExt spid="_x0000_s175303"/>
                </a:ext>
                <a:ext uri="{FF2B5EF4-FFF2-40B4-BE49-F238E27FC236}">
                  <a16:creationId xmlns:a16="http://schemas.microsoft.com/office/drawing/2014/main" id="{00000000-0008-0000-0400-0000C7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87</xdr:row>
          <xdr:rowOff>85725</xdr:rowOff>
        </xdr:from>
        <xdr:to>
          <xdr:col>6</xdr:col>
          <xdr:colOff>933450</xdr:colOff>
          <xdr:row>87</xdr:row>
          <xdr:rowOff>304800</xdr:rowOff>
        </xdr:to>
        <xdr:sp macro="" textlink="">
          <xdr:nvSpPr>
            <xdr:cNvPr id="175304" name="Drop Down 3272" hidden="1">
              <a:extLst>
                <a:ext uri="{63B3BB69-23CF-44E3-9099-C40C66FF867C}">
                  <a14:compatExt spid="_x0000_s175304"/>
                </a:ext>
                <a:ext uri="{FF2B5EF4-FFF2-40B4-BE49-F238E27FC236}">
                  <a16:creationId xmlns:a16="http://schemas.microsoft.com/office/drawing/2014/main" id="{00000000-0008-0000-0400-0000C8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88</xdr:row>
          <xdr:rowOff>85725</xdr:rowOff>
        </xdr:from>
        <xdr:to>
          <xdr:col>6</xdr:col>
          <xdr:colOff>933450</xdr:colOff>
          <xdr:row>88</xdr:row>
          <xdr:rowOff>304800</xdr:rowOff>
        </xdr:to>
        <xdr:sp macro="" textlink="">
          <xdr:nvSpPr>
            <xdr:cNvPr id="175305" name="Drop Down 3273" hidden="1">
              <a:extLst>
                <a:ext uri="{63B3BB69-23CF-44E3-9099-C40C66FF867C}">
                  <a14:compatExt spid="_x0000_s175305"/>
                </a:ext>
                <a:ext uri="{FF2B5EF4-FFF2-40B4-BE49-F238E27FC236}">
                  <a16:creationId xmlns:a16="http://schemas.microsoft.com/office/drawing/2014/main" id="{00000000-0008-0000-0400-0000C9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90</xdr:row>
          <xdr:rowOff>85725</xdr:rowOff>
        </xdr:from>
        <xdr:to>
          <xdr:col>6</xdr:col>
          <xdr:colOff>933450</xdr:colOff>
          <xdr:row>90</xdr:row>
          <xdr:rowOff>304800</xdr:rowOff>
        </xdr:to>
        <xdr:sp macro="" textlink="">
          <xdr:nvSpPr>
            <xdr:cNvPr id="175306" name="Drop Down 3274" hidden="1">
              <a:extLst>
                <a:ext uri="{63B3BB69-23CF-44E3-9099-C40C66FF867C}">
                  <a14:compatExt spid="_x0000_s175306"/>
                </a:ext>
                <a:ext uri="{FF2B5EF4-FFF2-40B4-BE49-F238E27FC236}">
                  <a16:creationId xmlns:a16="http://schemas.microsoft.com/office/drawing/2014/main" id="{00000000-0008-0000-0400-0000CA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91</xdr:row>
          <xdr:rowOff>85725</xdr:rowOff>
        </xdr:from>
        <xdr:to>
          <xdr:col>6</xdr:col>
          <xdr:colOff>933450</xdr:colOff>
          <xdr:row>91</xdr:row>
          <xdr:rowOff>304800</xdr:rowOff>
        </xdr:to>
        <xdr:sp macro="" textlink="">
          <xdr:nvSpPr>
            <xdr:cNvPr id="175307" name="Drop Down 3275" hidden="1">
              <a:extLst>
                <a:ext uri="{63B3BB69-23CF-44E3-9099-C40C66FF867C}">
                  <a14:compatExt spid="_x0000_s175307"/>
                </a:ext>
                <a:ext uri="{FF2B5EF4-FFF2-40B4-BE49-F238E27FC236}">
                  <a16:creationId xmlns:a16="http://schemas.microsoft.com/office/drawing/2014/main" id="{00000000-0008-0000-0400-0000CB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92</xdr:row>
          <xdr:rowOff>85725</xdr:rowOff>
        </xdr:from>
        <xdr:to>
          <xdr:col>6</xdr:col>
          <xdr:colOff>933450</xdr:colOff>
          <xdr:row>92</xdr:row>
          <xdr:rowOff>304800</xdr:rowOff>
        </xdr:to>
        <xdr:sp macro="" textlink="">
          <xdr:nvSpPr>
            <xdr:cNvPr id="175308" name="Drop Down 3276" hidden="1">
              <a:extLst>
                <a:ext uri="{63B3BB69-23CF-44E3-9099-C40C66FF867C}">
                  <a14:compatExt spid="_x0000_s175308"/>
                </a:ext>
                <a:ext uri="{FF2B5EF4-FFF2-40B4-BE49-F238E27FC236}">
                  <a16:creationId xmlns:a16="http://schemas.microsoft.com/office/drawing/2014/main" id="{00000000-0008-0000-0400-0000CC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94</xdr:row>
          <xdr:rowOff>85725</xdr:rowOff>
        </xdr:from>
        <xdr:to>
          <xdr:col>6</xdr:col>
          <xdr:colOff>933450</xdr:colOff>
          <xdr:row>94</xdr:row>
          <xdr:rowOff>304800</xdr:rowOff>
        </xdr:to>
        <xdr:sp macro="" textlink="">
          <xdr:nvSpPr>
            <xdr:cNvPr id="175309" name="Drop Down 3277" hidden="1">
              <a:extLst>
                <a:ext uri="{63B3BB69-23CF-44E3-9099-C40C66FF867C}">
                  <a14:compatExt spid="_x0000_s175309"/>
                </a:ext>
                <a:ext uri="{FF2B5EF4-FFF2-40B4-BE49-F238E27FC236}">
                  <a16:creationId xmlns:a16="http://schemas.microsoft.com/office/drawing/2014/main" id="{00000000-0008-0000-0400-0000CD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95</xdr:row>
          <xdr:rowOff>85725</xdr:rowOff>
        </xdr:from>
        <xdr:to>
          <xdr:col>6</xdr:col>
          <xdr:colOff>933450</xdr:colOff>
          <xdr:row>95</xdr:row>
          <xdr:rowOff>304800</xdr:rowOff>
        </xdr:to>
        <xdr:sp macro="" textlink="">
          <xdr:nvSpPr>
            <xdr:cNvPr id="175310" name="Drop Down 3278" hidden="1">
              <a:extLst>
                <a:ext uri="{63B3BB69-23CF-44E3-9099-C40C66FF867C}">
                  <a14:compatExt spid="_x0000_s175310"/>
                </a:ext>
                <a:ext uri="{FF2B5EF4-FFF2-40B4-BE49-F238E27FC236}">
                  <a16:creationId xmlns:a16="http://schemas.microsoft.com/office/drawing/2014/main" id="{00000000-0008-0000-0400-0000CE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96</xdr:row>
          <xdr:rowOff>85725</xdr:rowOff>
        </xdr:from>
        <xdr:to>
          <xdr:col>6</xdr:col>
          <xdr:colOff>933450</xdr:colOff>
          <xdr:row>96</xdr:row>
          <xdr:rowOff>304800</xdr:rowOff>
        </xdr:to>
        <xdr:sp macro="" textlink="">
          <xdr:nvSpPr>
            <xdr:cNvPr id="175311" name="Drop Down 3279" hidden="1">
              <a:extLst>
                <a:ext uri="{63B3BB69-23CF-44E3-9099-C40C66FF867C}">
                  <a14:compatExt spid="_x0000_s175311"/>
                </a:ext>
                <a:ext uri="{FF2B5EF4-FFF2-40B4-BE49-F238E27FC236}">
                  <a16:creationId xmlns:a16="http://schemas.microsoft.com/office/drawing/2014/main" id="{00000000-0008-0000-0400-0000CF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98</xdr:row>
          <xdr:rowOff>85725</xdr:rowOff>
        </xdr:from>
        <xdr:to>
          <xdr:col>6</xdr:col>
          <xdr:colOff>933450</xdr:colOff>
          <xdr:row>98</xdr:row>
          <xdr:rowOff>304800</xdr:rowOff>
        </xdr:to>
        <xdr:sp macro="" textlink="">
          <xdr:nvSpPr>
            <xdr:cNvPr id="175312" name="Drop Down 3280" hidden="1">
              <a:extLst>
                <a:ext uri="{63B3BB69-23CF-44E3-9099-C40C66FF867C}">
                  <a14:compatExt spid="_x0000_s175312"/>
                </a:ext>
                <a:ext uri="{FF2B5EF4-FFF2-40B4-BE49-F238E27FC236}">
                  <a16:creationId xmlns:a16="http://schemas.microsoft.com/office/drawing/2014/main" id="{00000000-0008-0000-0400-0000D0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99</xdr:row>
          <xdr:rowOff>85725</xdr:rowOff>
        </xdr:from>
        <xdr:to>
          <xdr:col>6</xdr:col>
          <xdr:colOff>933450</xdr:colOff>
          <xdr:row>99</xdr:row>
          <xdr:rowOff>304800</xdr:rowOff>
        </xdr:to>
        <xdr:sp macro="" textlink="">
          <xdr:nvSpPr>
            <xdr:cNvPr id="175313" name="Drop Down 3281" hidden="1">
              <a:extLst>
                <a:ext uri="{63B3BB69-23CF-44E3-9099-C40C66FF867C}">
                  <a14:compatExt spid="_x0000_s175313"/>
                </a:ext>
                <a:ext uri="{FF2B5EF4-FFF2-40B4-BE49-F238E27FC236}">
                  <a16:creationId xmlns:a16="http://schemas.microsoft.com/office/drawing/2014/main" id="{00000000-0008-0000-0400-0000D1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100</xdr:row>
          <xdr:rowOff>85725</xdr:rowOff>
        </xdr:from>
        <xdr:to>
          <xdr:col>6</xdr:col>
          <xdr:colOff>933450</xdr:colOff>
          <xdr:row>100</xdr:row>
          <xdr:rowOff>304800</xdr:rowOff>
        </xdr:to>
        <xdr:sp macro="" textlink="">
          <xdr:nvSpPr>
            <xdr:cNvPr id="175314" name="Drop Down 3282" hidden="1">
              <a:extLst>
                <a:ext uri="{63B3BB69-23CF-44E3-9099-C40C66FF867C}">
                  <a14:compatExt spid="_x0000_s175314"/>
                </a:ext>
                <a:ext uri="{FF2B5EF4-FFF2-40B4-BE49-F238E27FC236}">
                  <a16:creationId xmlns:a16="http://schemas.microsoft.com/office/drawing/2014/main" id="{00000000-0008-0000-0400-0000D2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101</xdr:row>
          <xdr:rowOff>85725</xdr:rowOff>
        </xdr:from>
        <xdr:to>
          <xdr:col>6</xdr:col>
          <xdr:colOff>933450</xdr:colOff>
          <xdr:row>101</xdr:row>
          <xdr:rowOff>304800</xdr:rowOff>
        </xdr:to>
        <xdr:sp macro="" textlink="">
          <xdr:nvSpPr>
            <xdr:cNvPr id="175315" name="Drop Down 3283" hidden="1">
              <a:extLst>
                <a:ext uri="{63B3BB69-23CF-44E3-9099-C40C66FF867C}">
                  <a14:compatExt spid="_x0000_s175315"/>
                </a:ext>
                <a:ext uri="{FF2B5EF4-FFF2-40B4-BE49-F238E27FC236}">
                  <a16:creationId xmlns:a16="http://schemas.microsoft.com/office/drawing/2014/main" id="{00000000-0008-0000-0400-0000D3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105</xdr:row>
          <xdr:rowOff>85725</xdr:rowOff>
        </xdr:from>
        <xdr:to>
          <xdr:col>6</xdr:col>
          <xdr:colOff>933450</xdr:colOff>
          <xdr:row>105</xdr:row>
          <xdr:rowOff>304800</xdr:rowOff>
        </xdr:to>
        <xdr:sp macro="" textlink="">
          <xdr:nvSpPr>
            <xdr:cNvPr id="175316" name="Drop Down 3284" hidden="1">
              <a:extLst>
                <a:ext uri="{63B3BB69-23CF-44E3-9099-C40C66FF867C}">
                  <a14:compatExt spid="_x0000_s175316"/>
                </a:ext>
                <a:ext uri="{FF2B5EF4-FFF2-40B4-BE49-F238E27FC236}">
                  <a16:creationId xmlns:a16="http://schemas.microsoft.com/office/drawing/2014/main" id="{00000000-0008-0000-0400-0000D4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106</xdr:row>
          <xdr:rowOff>85725</xdr:rowOff>
        </xdr:from>
        <xdr:to>
          <xdr:col>6</xdr:col>
          <xdr:colOff>933450</xdr:colOff>
          <xdr:row>106</xdr:row>
          <xdr:rowOff>304800</xdr:rowOff>
        </xdr:to>
        <xdr:sp macro="" textlink="">
          <xdr:nvSpPr>
            <xdr:cNvPr id="175317" name="Drop Down 3285" hidden="1">
              <a:extLst>
                <a:ext uri="{63B3BB69-23CF-44E3-9099-C40C66FF867C}">
                  <a14:compatExt spid="_x0000_s175317"/>
                </a:ext>
                <a:ext uri="{FF2B5EF4-FFF2-40B4-BE49-F238E27FC236}">
                  <a16:creationId xmlns:a16="http://schemas.microsoft.com/office/drawing/2014/main" id="{00000000-0008-0000-0400-0000D5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107</xdr:row>
          <xdr:rowOff>85725</xdr:rowOff>
        </xdr:from>
        <xdr:to>
          <xdr:col>6</xdr:col>
          <xdr:colOff>933450</xdr:colOff>
          <xdr:row>107</xdr:row>
          <xdr:rowOff>304800</xdr:rowOff>
        </xdr:to>
        <xdr:sp macro="" textlink="">
          <xdr:nvSpPr>
            <xdr:cNvPr id="175318" name="Drop Down 3286" hidden="1">
              <a:extLst>
                <a:ext uri="{63B3BB69-23CF-44E3-9099-C40C66FF867C}">
                  <a14:compatExt spid="_x0000_s175318"/>
                </a:ext>
                <a:ext uri="{FF2B5EF4-FFF2-40B4-BE49-F238E27FC236}">
                  <a16:creationId xmlns:a16="http://schemas.microsoft.com/office/drawing/2014/main" id="{00000000-0008-0000-0400-0000D6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108</xdr:row>
          <xdr:rowOff>85725</xdr:rowOff>
        </xdr:from>
        <xdr:to>
          <xdr:col>6</xdr:col>
          <xdr:colOff>933450</xdr:colOff>
          <xdr:row>108</xdr:row>
          <xdr:rowOff>304800</xdr:rowOff>
        </xdr:to>
        <xdr:sp macro="" textlink="">
          <xdr:nvSpPr>
            <xdr:cNvPr id="175319" name="Drop Down 3287" hidden="1">
              <a:extLst>
                <a:ext uri="{63B3BB69-23CF-44E3-9099-C40C66FF867C}">
                  <a14:compatExt spid="_x0000_s175319"/>
                </a:ext>
                <a:ext uri="{FF2B5EF4-FFF2-40B4-BE49-F238E27FC236}">
                  <a16:creationId xmlns:a16="http://schemas.microsoft.com/office/drawing/2014/main" id="{00000000-0008-0000-0400-0000D7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109</xdr:row>
          <xdr:rowOff>85725</xdr:rowOff>
        </xdr:from>
        <xdr:to>
          <xdr:col>6</xdr:col>
          <xdr:colOff>933450</xdr:colOff>
          <xdr:row>109</xdr:row>
          <xdr:rowOff>304800</xdr:rowOff>
        </xdr:to>
        <xdr:sp macro="" textlink="">
          <xdr:nvSpPr>
            <xdr:cNvPr id="175320" name="Drop Down 3288" hidden="1">
              <a:extLst>
                <a:ext uri="{63B3BB69-23CF-44E3-9099-C40C66FF867C}">
                  <a14:compatExt spid="_x0000_s175320"/>
                </a:ext>
                <a:ext uri="{FF2B5EF4-FFF2-40B4-BE49-F238E27FC236}">
                  <a16:creationId xmlns:a16="http://schemas.microsoft.com/office/drawing/2014/main" id="{00000000-0008-0000-0400-0000D8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110</xdr:row>
          <xdr:rowOff>85725</xdr:rowOff>
        </xdr:from>
        <xdr:to>
          <xdr:col>6</xdr:col>
          <xdr:colOff>933450</xdr:colOff>
          <xdr:row>110</xdr:row>
          <xdr:rowOff>304800</xdr:rowOff>
        </xdr:to>
        <xdr:sp macro="" textlink="">
          <xdr:nvSpPr>
            <xdr:cNvPr id="175321" name="Drop Down 3289" hidden="1">
              <a:extLst>
                <a:ext uri="{63B3BB69-23CF-44E3-9099-C40C66FF867C}">
                  <a14:compatExt spid="_x0000_s175321"/>
                </a:ext>
                <a:ext uri="{FF2B5EF4-FFF2-40B4-BE49-F238E27FC236}">
                  <a16:creationId xmlns:a16="http://schemas.microsoft.com/office/drawing/2014/main" id="{00000000-0008-0000-0400-0000D9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111</xdr:row>
          <xdr:rowOff>85725</xdr:rowOff>
        </xdr:from>
        <xdr:to>
          <xdr:col>6</xdr:col>
          <xdr:colOff>933450</xdr:colOff>
          <xdr:row>111</xdr:row>
          <xdr:rowOff>304800</xdr:rowOff>
        </xdr:to>
        <xdr:sp macro="" textlink="">
          <xdr:nvSpPr>
            <xdr:cNvPr id="175322" name="Drop Down 3290" hidden="1">
              <a:extLst>
                <a:ext uri="{63B3BB69-23CF-44E3-9099-C40C66FF867C}">
                  <a14:compatExt spid="_x0000_s175322"/>
                </a:ext>
                <a:ext uri="{FF2B5EF4-FFF2-40B4-BE49-F238E27FC236}">
                  <a16:creationId xmlns:a16="http://schemas.microsoft.com/office/drawing/2014/main" id="{00000000-0008-0000-0400-0000DA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113</xdr:row>
          <xdr:rowOff>85725</xdr:rowOff>
        </xdr:from>
        <xdr:to>
          <xdr:col>6</xdr:col>
          <xdr:colOff>933450</xdr:colOff>
          <xdr:row>113</xdr:row>
          <xdr:rowOff>304800</xdr:rowOff>
        </xdr:to>
        <xdr:sp macro="" textlink="">
          <xdr:nvSpPr>
            <xdr:cNvPr id="175323" name="Drop Down 3291" hidden="1">
              <a:extLst>
                <a:ext uri="{63B3BB69-23CF-44E3-9099-C40C66FF867C}">
                  <a14:compatExt spid="_x0000_s175323"/>
                </a:ext>
                <a:ext uri="{FF2B5EF4-FFF2-40B4-BE49-F238E27FC236}">
                  <a16:creationId xmlns:a16="http://schemas.microsoft.com/office/drawing/2014/main" id="{00000000-0008-0000-0400-0000DB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114</xdr:row>
          <xdr:rowOff>85725</xdr:rowOff>
        </xdr:from>
        <xdr:to>
          <xdr:col>6</xdr:col>
          <xdr:colOff>933450</xdr:colOff>
          <xdr:row>114</xdr:row>
          <xdr:rowOff>304800</xdr:rowOff>
        </xdr:to>
        <xdr:sp macro="" textlink="">
          <xdr:nvSpPr>
            <xdr:cNvPr id="175324" name="Drop Down 3292" hidden="1">
              <a:extLst>
                <a:ext uri="{63B3BB69-23CF-44E3-9099-C40C66FF867C}">
                  <a14:compatExt spid="_x0000_s175324"/>
                </a:ext>
                <a:ext uri="{FF2B5EF4-FFF2-40B4-BE49-F238E27FC236}">
                  <a16:creationId xmlns:a16="http://schemas.microsoft.com/office/drawing/2014/main" id="{00000000-0008-0000-0400-0000DC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115</xdr:row>
          <xdr:rowOff>85725</xdr:rowOff>
        </xdr:from>
        <xdr:to>
          <xdr:col>6</xdr:col>
          <xdr:colOff>933450</xdr:colOff>
          <xdr:row>115</xdr:row>
          <xdr:rowOff>304800</xdr:rowOff>
        </xdr:to>
        <xdr:sp macro="" textlink="">
          <xdr:nvSpPr>
            <xdr:cNvPr id="175325" name="Drop Down 3293" hidden="1">
              <a:extLst>
                <a:ext uri="{63B3BB69-23CF-44E3-9099-C40C66FF867C}">
                  <a14:compatExt spid="_x0000_s175325"/>
                </a:ext>
                <a:ext uri="{FF2B5EF4-FFF2-40B4-BE49-F238E27FC236}">
                  <a16:creationId xmlns:a16="http://schemas.microsoft.com/office/drawing/2014/main" id="{00000000-0008-0000-0400-0000DD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116</xdr:row>
          <xdr:rowOff>85725</xdr:rowOff>
        </xdr:from>
        <xdr:to>
          <xdr:col>6</xdr:col>
          <xdr:colOff>933450</xdr:colOff>
          <xdr:row>116</xdr:row>
          <xdr:rowOff>304800</xdr:rowOff>
        </xdr:to>
        <xdr:sp macro="" textlink="">
          <xdr:nvSpPr>
            <xdr:cNvPr id="175326" name="Drop Down 3294" hidden="1">
              <a:extLst>
                <a:ext uri="{63B3BB69-23CF-44E3-9099-C40C66FF867C}">
                  <a14:compatExt spid="_x0000_s175326"/>
                </a:ext>
                <a:ext uri="{FF2B5EF4-FFF2-40B4-BE49-F238E27FC236}">
                  <a16:creationId xmlns:a16="http://schemas.microsoft.com/office/drawing/2014/main" id="{00000000-0008-0000-0400-0000DE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117</xdr:row>
          <xdr:rowOff>85725</xdr:rowOff>
        </xdr:from>
        <xdr:to>
          <xdr:col>6</xdr:col>
          <xdr:colOff>933450</xdr:colOff>
          <xdr:row>117</xdr:row>
          <xdr:rowOff>304800</xdr:rowOff>
        </xdr:to>
        <xdr:sp macro="" textlink="">
          <xdr:nvSpPr>
            <xdr:cNvPr id="175327" name="Drop Down 3295" hidden="1">
              <a:extLst>
                <a:ext uri="{63B3BB69-23CF-44E3-9099-C40C66FF867C}">
                  <a14:compatExt spid="_x0000_s175327"/>
                </a:ext>
                <a:ext uri="{FF2B5EF4-FFF2-40B4-BE49-F238E27FC236}">
                  <a16:creationId xmlns:a16="http://schemas.microsoft.com/office/drawing/2014/main" id="{00000000-0008-0000-0400-0000DF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118</xdr:row>
          <xdr:rowOff>85725</xdr:rowOff>
        </xdr:from>
        <xdr:to>
          <xdr:col>6</xdr:col>
          <xdr:colOff>933450</xdr:colOff>
          <xdr:row>118</xdr:row>
          <xdr:rowOff>304800</xdr:rowOff>
        </xdr:to>
        <xdr:sp macro="" textlink="">
          <xdr:nvSpPr>
            <xdr:cNvPr id="175328" name="Drop Down 3296" hidden="1">
              <a:extLst>
                <a:ext uri="{63B3BB69-23CF-44E3-9099-C40C66FF867C}">
                  <a14:compatExt spid="_x0000_s175328"/>
                </a:ext>
                <a:ext uri="{FF2B5EF4-FFF2-40B4-BE49-F238E27FC236}">
                  <a16:creationId xmlns:a16="http://schemas.microsoft.com/office/drawing/2014/main" id="{00000000-0008-0000-0400-0000E0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119</xdr:row>
          <xdr:rowOff>85725</xdr:rowOff>
        </xdr:from>
        <xdr:to>
          <xdr:col>6</xdr:col>
          <xdr:colOff>933450</xdr:colOff>
          <xdr:row>119</xdr:row>
          <xdr:rowOff>304800</xdr:rowOff>
        </xdr:to>
        <xdr:sp macro="" textlink="">
          <xdr:nvSpPr>
            <xdr:cNvPr id="175329" name="Drop Down 3297" hidden="1">
              <a:extLst>
                <a:ext uri="{63B3BB69-23CF-44E3-9099-C40C66FF867C}">
                  <a14:compatExt spid="_x0000_s175329"/>
                </a:ext>
                <a:ext uri="{FF2B5EF4-FFF2-40B4-BE49-F238E27FC236}">
                  <a16:creationId xmlns:a16="http://schemas.microsoft.com/office/drawing/2014/main" id="{00000000-0008-0000-0400-0000E1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122</xdr:row>
          <xdr:rowOff>85725</xdr:rowOff>
        </xdr:from>
        <xdr:to>
          <xdr:col>6</xdr:col>
          <xdr:colOff>933450</xdr:colOff>
          <xdr:row>122</xdr:row>
          <xdr:rowOff>304800</xdr:rowOff>
        </xdr:to>
        <xdr:sp macro="" textlink="">
          <xdr:nvSpPr>
            <xdr:cNvPr id="175330" name="Drop Down 3298" hidden="1">
              <a:extLst>
                <a:ext uri="{63B3BB69-23CF-44E3-9099-C40C66FF867C}">
                  <a14:compatExt spid="_x0000_s175330"/>
                </a:ext>
                <a:ext uri="{FF2B5EF4-FFF2-40B4-BE49-F238E27FC236}">
                  <a16:creationId xmlns:a16="http://schemas.microsoft.com/office/drawing/2014/main" id="{00000000-0008-0000-0400-0000E2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123</xdr:row>
          <xdr:rowOff>85725</xdr:rowOff>
        </xdr:from>
        <xdr:to>
          <xdr:col>6</xdr:col>
          <xdr:colOff>933450</xdr:colOff>
          <xdr:row>123</xdr:row>
          <xdr:rowOff>304800</xdr:rowOff>
        </xdr:to>
        <xdr:sp macro="" textlink="">
          <xdr:nvSpPr>
            <xdr:cNvPr id="175331" name="Drop Down 3299" hidden="1">
              <a:extLst>
                <a:ext uri="{63B3BB69-23CF-44E3-9099-C40C66FF867C}">
                  <a14:compatExt spid="_x0000_s175331"/>
                </a:ext>
                <a:ext uri="{FF2B5EF4-FFF2-40B4-BE49-F238E27FC236}">
                  <a16:creationId xmlns:a16="http://schemas.microsoft.com/office/drawing/2014/main" id="{00000000-0008-0000-0400-0000E3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124</xdr:row>
          <xdr:rowOff>85725</xdr:rowOff>
        </xdr:from>
        <xdr:to>
          <xdr:col>6</xdr:col>
          <xdr:colOff>933450</xdr:colOff>
          <xdr:row>124</xdr:row>
          <xdr:rowOff>304800</xdr:rowOff>
        </xdr:to>
        <xdr:sp macro="" textlink="">
          <xdr:nvSpPr>
            <xdr:cNvPr id="175332" name="Drop Down 3300" hidden="1">
              <a:extLst>
                <a:ext uri="{63B3BB69-23CF-44E3-9099-C40C66FF867C}">
                  <a14:compatExt spid="_x0000_s175332"/>
                </a:ext>
                <a:ext uri="{FF2B5EF4-FFF2-40B4-BE49-F238E27FC236}">
                  <a16:creationId xmlns:a16="http://schemas.microsoft.com/office/drawing/2014/main" id="{00000000-0008-0000-0400-0000E4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128</xdr:row>
          <xdr:rowOff>85725</xdr:rowOff>
        </xdr:from>
        <xdr:to>
          <xdr:col>6</xdr:col>
          <xdr:colOff>933450</xdr:colOff>
          <xdr:row>128</xdr:row>
          <xdr:rowOff>304800</xdr:rowOff>
        </xdr:to>
        <xdr:sp macro="" textlink="">
          <xdr:nvSpPr>
            <xdr:cNvPr id="175333" name="Drop Down 3301" hidden="1">
              <a:extLst>
                <a:ext uri="{63B3BB69-23CF-44E3-9099-C40C66FF867C}">
                  <a14:compatExt spid="_x0000_s175333"/>
                </a:ext>
                <a:ext uri="{FF2B5EF4-FFF2-40B4-BE49-F238E27FC236}">
                  <a16:creationId xmlns:a16="http://schemas.microsoft.com/office/drawing/2014/main" id="{00000000-0008-0000-0400-0000E5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129</xdr:row>
          <xdr:rowOff>85725</xdr:rowOff>
        </xdr:from>
        <xdr:to>
          <xdr:col>6</xdr:col>
          <xdr:colOff>933450</xdr:colOff>
          <xdr:row>129</xdr:row>
          <xdr:rowOff>304800</xdr:rowOff>
        </xdr:to>
        <xdr:sp macro="" textlink="">
          <xdr:nvSpPr>
            <xdr:cNvPr id="175334" name="Drop Down 3302" hidden="1">
              <a:extLst>
                <a:ext uri="{63B3BB69-23CF-44E3-9099-C40C66FF867C}">
                  <a14:compatExt spid="_x0000_s175334"/>
                </a:ext>
                <a:ext uri="{FF2B5EF4-FFF2-40B4-BE49-F238E27FC236}">
                  <a16:creationId xmlns:a16="http://schemas.microsoft.com/office/drawing/2014/main" id="{00000000-0008-0000-0400-0000E6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130</xdr:row>
          <xdr:rowOff>85725</xdr:rowOff>
        </xdr:from>
        <xdr:to>
          <xdr:col>6</xdr:col>
          <xdr:colOff>933450</xdr:colOff>
          <xdr:row>130</xdr:row>
          <xdr:rowOff>304800</xdr:rowOff>
        </xdr:to>
        <xdr:sp macro="" textlink="">
          <xdr:nvSpPr>
            <xdr:cNvPr id="175335" name="Drop Down 3303" hidden="1">
              <a:extLst>
                <a:ext uri="{63B3BB69-23CF-44E3-9099-C40C66FF867C}">
                  <a14:compatExt spid="_x0000_s175335"/>
                </a:ext>
                <a:ext uri="{FF2B5EF4-FFF2-40B4-BE49-F238E27FC236}">
                  <a16:creationId xmlns:a16="http://schemas.microsoft.com/office/drawing/2014/main" id="{00000000-0008-0000-0400-0000E7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131</xdr:row>
          <xdr:rowOff>85725</xdr:rowOff>
        </xdr:from>
        <xdr:to>
          <xdr:col>6</xdr:col>
          <xdr:colOff>933450</xdr:colOff>
          <xdr:row>131</xdr:row>
          <xdr:rowOff>304800</xdr:rowOff>
        </xdr:to>
        <xdr:sp macro="" textlink="">
          <xdr:nvSpPr>
            <xdr:cNvPr id="175336" name="Drop Down 3304" hidden="1">
              <a:extLst>
                <a:ext uri="{63B3BB69-23CF-44E3-9099-C40C66FF867C}">
                  <a14:compatExt spid="_x0000_s175336"/>
                </a:ext>
                <a:ext uri="{FF2B5EF4-FFF2-40B4-BE49-F238E27FC236}">
                  <a16:creationId xmlns:a16="http://schemas.microsoft.com/office/drawing/2014/main" id="{00000000-0008-0000-0400-0000E8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132</xdr:row>
          <xdr:rowOff>85725</xdr:rowOff>
        </xdr:from>
        <xdr:to>
          <xdr:col>6</xdr:col>
          <xdr:colOff>933450</xdr:colOff>
          <xdr:row>132</xdr:row>
          <xdr:rowOff>304800</xdr:rowOff>
        </xdr:to>
        <xdr:sp macro="" textlink="">
          <xdr:nvSpPr>
            <xdr:cNvPr id="175337" name="Drop Down 3305" hidden="1">
              <a:extLst>
                <a:ext uri="{63B3BB69-23CF-44E3-9099-C40C66FF867C}">
                  <a14:compatExt spid="_x0000_s175337"/>
                </a:ext>
                <a:ext uri="{FF2B5EF4-FFF2-40B4-BE49-F238E27FC236}">
                  <a16:creationId xmlns:a16="http://schemas.microsoft.com/office/drawing/2014/main" id="{00000000-0008-0000-0400-0000E9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134</xdr:row>
          <xdr:rowOff>85725</xdr:rowOff>
        </xdr:from>
        <xdr:to>
          <xdr:col>6</xdr:col>
          <xdr:colOff>933450</xdr:colOff>
          <xdr:row>134</xdr:row>
          <xdr:rowOff>304800</xdr:rowOff>
        </xdr:to>
        <xdr:sp macro="" textlink="">
          <xdr:nvSpPr>
            <xdr:cNvPr id="175338" name="Drop Down 3306" hidden="1">
              <a:extLst>
                <a:ext uri="{63B3BB69-23CF-44E3-9099-C40C66FF867C}">
                  <a14:compatExt spid="_x0000_s175338"/>
                </a:ext>
                <a:ext uri="{FF2B5EF4-FFF2-40B4-BE49-F238E27FC236}">
                  <a16:creationId xmlns:a16="http://schemas.microsoft.com/office/drawing/2014/main" id="{00000000-0008-0000-0400-0000EA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135</xdr:row>
          <xdr:rowOff>85725</xdr:rowOff>
        </xdr:from>
        <xdr:to>
          <xdr:col>6</xdr:col>
          <xdr:colOff>933450</xdr:colOff>
          <xdr:row>135</xdr:row>
          <xdr:rowOff>304800</xdr:rowOff>
        </xdr:to>
        <xdr:sp macro="" textlink="">
          <xdr:nvSpPr>
            <xdr:cNvPr id="175339" name="Drop Down 3307" hidden="1">
              <a:extLst>
                <a:ext uri="{63B3BB69-23CF-44E3-9099-C40C66FF867C}">
                  <a14:compatExt spid="_x0000_s175339"/>
                </a:ext>
                <a:ext uri="{FF2B5EF4-FFF2-40B4-BE49-F238E27FC236}">
                  <a16:creationId xmlns:a16="http://schemas.microsoft.com/office/drawing/2014/main" id="{00000000-0008-0000-0400-0000EB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136</xdr:row>
          <xdr:rowOff>85725</xdr:rowOff>
        </xdr:from>
        <xdr:to>
          <xdr:col>6</xdr:col>
          <xdr:colOff>933450</xdr:colOff>
          <xdr:row>136</xdr:row>
          <xdr:rowOff>304800</xdr:rowOff>
        </xdr:to>
        <xdr:sp macro="" textlink="">
          <xdr:nvSpPr>
            <xdr:cNvPr id="175340" name="Drop Down 3308" hidden="1">
              <a:extLst>
                <a:ext uri="{63B3BB69-23CF-44E3-9099-C40C66FF867C}">
                  <a14:compatExt spid="_x0000_s175340"/>
                </a:ext>
                <a:ext uri="{FF2B5EF4-FFF2-40B4-BE49-F238E27FC236}">
                  <a16:creationId xmlns:a16="http://schemas.microsoft.com/office/drawing/2014/main" id="{00000000-0008-0000-0400-0000EC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137</xdr:row>
          <xdr:rowOff>85725</xdr:rowOff>
        </xdr:from>
        <xdr:to>
          <xdr:col>6</xdr:col>
          <xdr:colOff>933450</xdr:colOff>
          <xdr:row>137</xdr:row>
          <xdr:rowOff>304800</xdr:rowOff>
        </xdr:to>
        <xdr:sp macro="" textlink="">
          <xdr:nvSpPr>
            <xdr:cNvPr id="175341" name="Drop Down 3309" hidden="1">
              <a:extLst>
                <a:ext uri="{63B3BB69-23CF-44E3-9099-C40C66FF867C}">
                  <a14:compatExt spid="_x0000_s175341"/>
                </a:ext>
                <a:ext uri="{FF2B5EF4-FFF2-40B4-BE49-F238E27FC236}">
                  <a16:creationId xmlns:a16="http://schemas.microsoft.com/office/drawing/2014/main" id="{00000000-0008-0000-0400-0000ED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138</xdr:row>
          <xdr:rowOff>85725</xdr:rowOff>
        </xdr:from>
        <xdr:to>
          <xdr:col>6</xdr:col>
          <xdr:colOff>933450</xdr:colOff>
          <xdr:row>138</xdr:row>
          <xdr:rowOff>304800</xdr:rowOff>
        </xdr:to>
        <xdr:sp macro="" textlink="">
          <xdr:nvSpPr>
            <xdr:cNvPr id="175342" name="Drop Down 3310" hidden="1">
              <a:extLst>
                <a:ext uri="{63B3BB69-23CF-44E3-9099-C40C66FF867C}">
                  <a14:compatExt spid="_x0000_s175342"/>
                </a:ext>
                <a:ext uri="{FF2B5EF4-FFF2-40B4-BE49-F238E27FC236}">
                  <a16:creationId xmlns:a16="http://schemas.microsoft.com/office/drawing/2014/main" id="{00000000-0008-0000-0400-0000EE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139</xdr:row>
          <xdr:rowOff>85725</xdr:rowOff>
        </xdr:from>
        <xdr:to>
          <xdr:col>6</xdr:col>
          <xdr:colOff>933450</xdr:colOff>
          <xdr:row>139</xdr:row>
          <xdr:rowOff>304800</xdr:rowOff>
        </xdr:to>
        <xdr:sp macro="" textlink="">
          <xdr:nvSpPr>
            <xdr:cNvPr id="175343" name="Drop Down 3311" hidden="1">
              <a:extLst>
                <a:ext uri="{63B3BB69-23CF-44E3-9099-C40C66FF867C}">
                  <a14:compatExt spid="_x0000_s175343"/>
                </a:ext>
                <a:ext uri="{FF2B5EF4-FFF2-40B4-BE49-F238E27FC236}">
                  <a16:creationId xmlns:a16="http://schemas.microsoft.com/office/drawing/2014/main" id="{00000000-0008-0000-0400-0000EF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141</xdr:row>
          <xdr:rowOff>85725</xdr:rowOff>
        </xdr:from>
        <xdr:to>
          <xdr:col>6</xdr:col>
          <xdr:colOff>933450</xdr:colOff>
          <xdr:row>141</xdr:row>
          <xdr:rowOff>304800</xdr:rowOff>
        </xdr:to>
        <xdr:sp macro="" textlink="">
          <xdr:nvSpPr>
            <xdr:cNvPr id="175344" name="Drop Down 3312" hidden="1">
              <a:extLst>
                <a:ext uri="{63B3BB69-23CF-44E3-9099-C40C66FF867C}">
                  <a14:compatExt spid="_x0000_s175344"/>
                </a:ext>
                <a:ext uri="{FF2B5EF4-FFF2-40B4-BE49-F238E27FC236}">
                  <a16:creationId xmlns:a16="http://schemas.microsoft.com/office/drawing/2014/main" id="{00000000-0008-0000-0400-0000F0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142</xdr:row>
          <xdr:rowOff>85725</xdr:rowOff>
        </xdr:from>
        <xdr:to>
          <xdr:col>6</xdr:col>
          <xdr:colOff>933450</xdr:colOff>
          <xdr:row>142</xdr:row>
          <xdr:rowOff>304800</xdr:rowOff>
        </xdr:to>
        <xdr:sp macro="" textlink="">
          <xdr:nvSpPr>
            <xdr:cNvPr id="175345" name="Drop Down 3313" hidden="1">
              <a:extLst>
                <a:ext uri="{63B3BB69-23CF-44E3-9099-C40C66FF867C}">
                  <a14:compatExt spid="_x0000_s175345"/>
                </a:ext>
                <a:ext uri="{FF2B5EF4-FFF2-40B4-BE49-F238E27FC236}">
                  <a16:creationId xmlns:a16="http://schemas.microsoft.com/office/drawing/2014/main" id="{00000000-0008-0000-0400-0000F1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143</xdr:row>
          <xdr:rowOff>85725</xdr:rowOff>
        </xdr:from>
        <xdr:to>
          <xdr:col>6</xdr:col>
          <xdr:colOff>933450</xdr:colOff>
          <xdr:row>143</xdr:row>
          <xdr:rowOff>304800</xdr:rowOff>
        </xdr:to>
        <xdr:sp macro="" textlink="">
          <xdr:nvSpPr>
            <xdr:cNvPr id="175346" name="Drop Down 3314" hidden="1">
              <a:extLst>
                <a:ext uri="{63B3BB69-23CF-44E3-9099-C40C66FF867C}">
                  <a14:compatExt spid="_x0000_s175346"/>
                </a:ext>
                <a:ext uri="{FF2B5EF4-FFF2-40B4-BE49-F238E27FC236}">
                  <a16:creationId xmlns:a16="http://schemas.microsoft.com/office/drawing/2014/main" id="{00000000-0008-0000-0400-0000F2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144</xdr:row>
          <xdr:rowOff>85725</xdr:rowOff>
        </xdr:from>
        <xdr:to>
          <xdr:col>6</xdr:col>
          <xdr:colOff>933450</xdr:colOff>
          <xdr:row>144</xdr:row>
          <xdr:rowOff>304800</xdr:rowOff>
        </xdr:to>
        <xdr:sp macro="" textlink="">
          <xdr:nvSpPr>
            <xdr:cNvPr id="175347" name="Drop Down 3315" hidden="1">
              <a:extLst>
                <a:ext uri="{63B3BB69-23CF-44E3-9099-C40C66FF867C}">
                  <a14:compatExt spid="_x0000_s175347"/>
                </a:ext>
                <a:ext uri="{FF2B5EF4-FFF2-40B4-BE49-F238E27FC236}">
                  <a16:creationId xmlns:a16="http://schemas.microsoft.com/office/drawing/2014/main" id="{00000000-0008-0000-0400-0000F3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146</xdr:row>
          <xdr:rowOff>85725</xdr:rowOff>
        </xdr:from>
        <xdr:to>
          <xdr:col>6</xdr:col>
          <xdr:colOff>933450</xdr:colOff>
          <xdr:row>146</xdr:row>
          <xdr:rowOff>304800</xdr:rowOff>
        </xdr:to>
        <xdr:sp macro="" textlink="">
          <xdr:nvSpPr>
            <xdr:cNvPr id="175348" name="Drop Down 3316" hidden="1">
              <a:extLst>
                <a:ext uri="{63B3BB69-23CF-44E3-9099-C40C66FF867C}">
                  <a14:compatExt spid="_x0000_s175348"/>
                </a:ext>
                <a:ext uri="{FF2B5EF4-FFF2-40B4-BE49-F238E27FC236}">
                  <a16:creationId xmlns:a16="http://schemas.microsoft.com/office/drawing/2014/main" id="{00000000-0008-0000-0400-0000F4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147</xdr:row>
          <xdr:rowOff>85725</xdr:rowOff>
        </xdr:from>
        <xdr:to>
          <xdr:col>6</xdr:col>
          <xdr:colOff>933450</xdr:colOff>
          <xdr:row>147</xdr:row>
          <xdr:rowOff>304800</xdr:rowOff>
        </xdr:to>
        <xdr:sp macro="" textlink="">
          <xdr:nvSpPr>
            <xdr:cNvPr id="175349" name="Drop Down 3317" hidden="1">
              <a:extLst>
                <a:ext uri="{63B3BB69-23CF-44E3-9099-C40C66FF867C}">
                  <a14:compatExt spid="_x0000_s175349"/>
                </a:ext>
                <a:ext uri="{FF2B5EF4-FFF2-40B4-BE49-F238E27FC236}">
                  <a16:creationId xmlns:a16="http://schemas.microsoft.com/office/drawing/2014/main" id="{00000000-0008-0000-0400-0000F5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149</xdr:row>
          <xdr:rowOff>85725</xdr:rowOff>
        </xdr:from>
        <xdr:to>
          <xdr:col>6</xdr:col>
          <xdr:colOff>933450</xdr:colOff>
          <xdr:row>149</xdr:row>
          <xdr:rowOff>304800</xdr:rowOff>
        </xdr:to>
        <xdr:sp macro="" textlink="">
          <xdr:nvSpPr>
            <xdr:cNvPr id="175350" name="Drop Down 3318" hidden="1">
              <a:extLst>
                <a:ext uri="{63B3BB69-23CF-44E3-9099-C40C66FF867C}">
                  <a14:compatExt spid="_x0000_s175350"/>
                </a:ext>
                <a:ext uri="{FF2B5EF4-FFF2-40B4-BE49-F238E27FC236}">
                  <a16:creationId xmlns:a16="http://schemas.microsoft.com/office/drawing/2014/main" id="{00000000-0008-0000-0400-0000F6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150</xdr:row>
          <xdr:rowOff>85725</xdr:rowOff>
        </xdr:from>
        <xdr:to>
          <xdr:col>6</xdr:col>
          <xdr:colOff>933450</xdr:colOff>
          <xdr:row>150</xdr:row>
          <xdr:rowOff>304800</xdr:rowOff>
        </xdr:to>
        <xdr:sp macro="" textlink="">
          <xdr:nvSpPr>
            <xdr:cNvPr id="175351" name="Drop Down 3319" hidden="1">
              <a:extLst>
                <a:ext uri="{63B3BB69-23CF-44E3-9099-C40C66FF867C}">
                  <a14:compatExt spid="_x0000_s175351"/>
                </a:ext>
                <a:ext uri="{FF2B5EF4-FFF2-40B4-BE49-F238E27FC236}">
                  <a16:creationId xmlns:a16="http://schemas.microsoft.com/office/drawing/2014/main" id="{00000000-0008-0000-0400-0000F7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151</xdr:row>
          <xdr:rowOff>85725</xdr:rowOff>
        </xdr:from>
        <xdr:to>
          <xdr:col>6</xdr:col>
          <xdr:colOff>933450</xdr:colOff>
          <xdr:row>151</xdr:row>
          <xdr:rowOff>304800</xdr:rowOff>
        </xdr:to>
        <xdr:sp macro="" textlink="">
          <xdr:nvSpPr>
            <xdr:cNvPr id="175352" name="Drop Down 3320" hidden="1">
              <a:extLst>
                <a:ext uri="{63B3BB69-23CF-44E3-9099-C40C66FF867C}">
                  <a14:compatExt spid="_x0000_s175352"/>
                </a:ext>
                <a:ext uri="{FF2B5EF4-FFF2-40B4-BE49-F238E27FC236}">
                  <a16:creationId xmlns:a16="http://schemas.microsoft.com/office/drawing/2014/main" id="{00000000-0008-0000-0400-0000F8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152</xdr:row>
          <xdr:rowOff>85725</xdr:rowOff>
        </xdr:from>
        <xdr:to>
          <xdr:col>6</xdr:col>
          <xdr:colOff>933450</xdr:colOff>
          <xdr:row>152</xdr:row>
          <xdr:rowOff>304800</xdr:rowOff>
        </xdr:to>
        <xdr:sp macro="" textlink="">
          <xdr:nvSpPr>
            <xdr:cNvPr id="175353" name="Drop Down 3321" hidden="1">
              <a:extLst>
                <a:ext uri="{63B3BB69-23CF-44E3-9099-C40C66FF867C}">
                  <a14:compatExt spid="_x0000_s175353"/>
                </a:ext>
                <a:ext uri="{FF2B5EF4-FFF2-40B4-BE49-F238E27FC236}">
                  <a16:creationId xmlns:a16="http://schemas.microsoft.com/office/drawing/2014/main" id="{00000000-0008-0000-0400-0000F9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155</xdr:row>
          <xdr:rowOff>85725</xdr:rowOff>
        </xdr:from>
        <xdr:to>
          <xdr:col>6</xdr:col>
          <xdr:colOff>933450</xdr:colOff>
          <xdr:row>155</xdr:row>
          <xdr:rowOff>304800</xdr:rowOff>
        </xdr:to>
        <xdr:sp macro="" textlink="">
          <xdr:nvSpPr>
            <xdr:cNvPr id="175354" name="Drop Down 3322" hidden="1">
              <a:extLst>
                <a:ext uri="{63B3BB69-23CF-44E3-9099-C40C66FF867C}">
                  <a14:compatExt spid="_x0000_s175354"/>
                </a:ext>
                <a:ext uri="{FF2B5EF4-FFF2-40B4-BE49-F238E27FC236}">
                  <a16:creationId xmlns:a16="http://schemas.microsoft.com/office/drawing/2014/main" id="{00000000-0008-0000-0400-0000FA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156</xdr:row>
          <xdr:rowOff>85725</xdr:rowOff>
        </xdr:from>
        <xdr:to>
          <xdr:col>6</xdr:col>
          <xdr:colOff>933450</xdr:colOff>
          <xdr:row>156</xdr:row>
          <xdr:rowOff>304800</xdr:rowOff>
        </xdr:to>
        <xdr:sp macro="" textlink="">
          <xdr:nvSpPr>
            <xdr:cNvPr id="175355" name="Drop Down 3323" hidden="1">
              <a:extLst>
                <a:ext uri="{63B3BB69-23CF-44E3-9099-C40C66FF867C}">
                  <a14:compatExt spid="_x0000_s175355"/>
                </a:ext>
                <a:ext uri="{FF2B5EF4-FFF2-40B4-BE49-F238E27FC236}">
                  <a16:creationId xmlns:a16="http://schemas.microsoft.com/office/drawing/2014/main" id="{00000000-0008-0000-0400-0000FB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157</xdr:row>
          <xdr:rowOff>85725</xdr:rowOff>
        </xdr:from>
        <xdr:to>
          <xdr:col>6</xdr:col>
          <xdr:colOff>933450</xdr:colOff>
          <xdr:row>157</xdr:row>
          <xdr:rowOff>304800</xdr:rowOff>
        </xdr:to>
        <xdr:sp macro="" textlink="">
          <xdr:nvSpPr>
            <xdr:cNvPr id="175356" name="Drop Down 3324" hidden="1">
              <a:extLst>
                <a:ext uri="{63B3BB69-23CF-44E3-9099-C40C66FF867C}">
                  <a14:compatExt spid="_x0000_s175356"/>
                </a:ext>
                <a:ext uri="{FF2B5EF4-FFF2-40B4-BE49-F238E27FC236}">
                  <a16:creationId xmlns:a16="http://schemas.microsoft.com/office/drawing/2014/main" id="{00000000-0008-0000-0400-0000FC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158</xdr:row>
          <xdr:rowOff>85725</xdr:rowOff>
        </xdr:from>
        <xdr:to>
          <xdr:col>6</xdr:col>
          <xdr:colOff>933450</xdr:colOff>
          <xdr:row>158</xdr:row>
          <xdr:rowOff>304800</xdr:rowOff>
        </xdr:to>
        <xdr:sp macro="" textlink="">
          <xdr:nvSpPr>
            <xdr:cNvPr id="175357" name="Drop Down 3325" hidden="1">
              <a:extLst>
                <a:ext uri="{63B3BB69-23CF-44E3-9099-C40C66FF867C}">
                  <a14:compatExt spid="_x0000_s175357"/>
                </a:ext>
                <a:ext uri="{FF2B5EF4-FFF2-40B4-BE49-F238E27FC236}">
                  <a16:creationId xmlns:a16="http://schemas.microsoft.com/office/drawing/2014/main" id="{00000000-0008-0000-0400-0000FD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159</xdr:row>
          <xdr:rowOff>85725</xdr:rowOff>
        </xdr:from>
        <xdr:to>
          <xdr:col>6</xdr:col>
          <xdr:colOff>933450</xdr:colOff>
          <xdr:row>159</xdr:row>
          <xdr:rowOff>304800</xdr:rowOff>
        </xdr:to>
        <xdr:sp macro="" textlink="">
          <xdr:nvSpPr>
            <xdr:cNvPr id="175358" name="Drop Down 3326" hidden="1">
              <a:extLst>
                <a:ext uri="{63B3BB69-23CF-44E3-9099-C40C66FF867C}">
                  <a14:compatExt spid="_x0000_s175358"/>
                </a:ext>
                <a:ext uri="{FF2B5EF4-FFF2-40B4-BE49-F238E27FC236}">
                  <a16:creationId xmlns:a16="http://schemas.microsoft.com/office/drawing/2014/main" id="{00000000-0008-0000-0400-0000FE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162</xdr:row>
          <xdr:rowOff>85725</xdr:rowOff>
        </xdr:from>
        <xdr:to>
          <xdr:col>6</xdr:col>
          <xdr:colOff>933450</xdr:colOff>
          <xdr:row>162</xdr:row>
          <xdr:rowOff>304800</xdr:rowOff>
        </xdr:to>
        <xdr:sp macro="" textlink="">
          <xdr:nvSpPr>
            <xdr:cNvPr id="175359" name="Drop Down 3327" hidden="1">
              <a:extLst>
                <a:ext uri="{63B3BB69-23CF-44E3-9099-C40C66FF867C}">
                  <a14:compatExt spid="_x0000_s175359"/>
                </a:ext>
                <a:ext uri="{FF2B5EF4-FFF2-40B4-BE49-F238E27FC236}">
                  <a16:creationId xmlns:a16="http://schemas.microsoft.com/office/drawing/2014/main" id="{00000000-0008-0000-0400-0000FFA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163</xdr:row>
          <xdr:rowOff>85725</xdr:rowOff>
        </xdr:from>
        <xdr:to>
          <xdr:col>6</xdr:col>
          <xdr:colOff>933450</xdr:colOff>
          <xdr:row>163</xdr:row>
          <xdr:rowOff>304800</xdr:rowOff>
        </xdr:to>
        <xdr:sp macro="" textlink="">
          <xdr:nvSpPr>
            <xdr:cNvPr id="175360" name="Drop Down 3328" hidden="1">
              <a:extLst>
                <a:ext uri="{63B3BB69-23CF-44E3-9099-C40C66FF867C}">
                  <a14:compatExt spid="_x0000_s175360"/>
                </a:ext>
                <a:ext uri="{FF2B5EF4-FFF2-40B4-BE49-F238E27FC236}">
                  <a16:creationId xmlns:a16="http://schemas.microsoft.com/office/drawing/2014/main" id="{00000000-0008-0000-0400-000000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164</xdr:row>
          <xdr:rowOff>85725</xdr:rowOff>
        </xdr:from>
        <xdr:to>
          <xdr:col>6</xdr:col>
          <xdr:colOff>933450</xdr:colOff>
          <xdr:row>164</xdr:row>
          <xdr:rowOff>304800</xdr:rowOff>
        </xdr:to>
        <xdr:sp macro="" textlink="">
          <xdr:nvSpPr>
            <xdr:cNvPr id="175361" name="Drop Down 3329" hidden="1">
              <a:extLst>
                <a:ext uri="{63B3BB69-23CF-44E3-9099-C40C66FF867C}">
                  <a14:compatExt spid="_x0000_s175361"/>
                </a:ext>
                <a:ext uri="{FF2B5EF4-FFF2-40B4-BE49-F238E27FC236}">
                  <a16:creationId xmlns:a16="http://schemas.microsoft.com/office/drawing/2014/main" id="{00000000-0008-0000-0400-000001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168</xdr:row>
          <xdr:rowOff>85725</xdr:rowOff>
        </xdr:from>
        <xdr:to>
          <xdr:col>6</xdr:col>
          <xdr:colOff>933450</xdr:colOff>
          <xdr:row>168</xdr:row>
          <xdr:rowOff>304800</xdr:rowOff>
        </xdr:to>
        <xdr:sp macro="" textlink="">
          <xdr:nvSpPr>
            <xdr:cNvPr id="175362" name="Drop Down 3330" hidden="1">
              <a:extLst>
                <a:ext uri="{63B3BB69-23CF-44E3-9099-C40C66FF867C}">
                  <a14:compatExt spid="_x0000_s175362"/>
                </a:ext>
                <a:ext uri="{FF2B5EF4-FFF2-40B4-BE49-F238E27FC236}">
                  <a16:creationId xmlns:a16="http://schemas.microsoft.com/office/drawing/2014/main" id="{00000000-0008-0000-0400-000002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169</xdr:row>
          <xdr:rowOff>85725</xdr:rowOff>
        </xdr:from>
        <xdr:to>
          <xdr:col>6</xdr:col>
          <xdr:colOff>933450</xdr:colOff>
          <xdr:row>169</xdr:row>
          <xdr:rowOff>304800</xdr:rowOff>
        </xdr:to>
        <xdr:sp macro="" textlink="">
          <xdr:nvSpPr>
            <xdr:cNvPr id="175363" name="Drop Down 3331" hidden="1">
              <a:extLst>
                <a:ext uri="{63B3BB69-23CF-44E3-9099-C40C66FF867C}">
                  <a14:compatExt spid="_x0000_s175363"/>
                </a:ext>
                <a:ext uri="{FF2B5EF4-FFF2-40B4-BE49-F238E27FC236}">
                  <a16:creationId xmlns:a16="http://schemas.microsoft.com/office/drawing/2014/main" id="{00000000-0008-0000-0400-000003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170</xdr:row>
          <xdr:rowOff>85725</xdr:rowOff>
        </xdr:from>
        <xdr:to>
          <xdr:col>6</xdr:col>
          <xdr:colOff>933450</xdr:colOff>
          <xdr:row>170</xdr:row>
          <xdr:rowOff>304800</xdr:rowOff>
        </xdr:to>
        <xdr:sp macro="" textlink="">
          <xdr:nvSpPr>
            <xdr:cNvPr id="175364" name="Drop Down 3332" hidden="1">
              <a:extLst>
                <a:ext uri="{63B3BB69-23CF-44E3-9099-C40C66FF867C}">
                  <a14:compatExt spid="_x0000_s175364"/>
                </a:ext>
                <a:ext uri="{FF2B5EF4-FFF2-40B4-BE49-F238E27FC236}">
                  <a16:creationId xmlns:a16="http://schemas.microsoft.com/office/drawing/2014/main" id="{00000000-0008-0000-0400-000004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171</xdr:row>
          <xdr:rowOff>85725</xdr:rowOff>
        </xdr:from>
        <xdr:to>
          <xdr:col>6</xdr:col>
          <xdr:colOff>933450</xdr:colOff>
          <xdr:row>171</xdr:row>
          <xdr:rowOff>304800</xdr:rowOff>
        </xdr:to>
        <xdr:sp macro="" textlink="">
          <xdr:nvSpPr>
            <xdr:cNvPr id="175365" name="Drop Down 3333" hidden="1">
              <a:extLst>
                <a:ext uri="{63B3BB69-23CF-44E3-9099-C40C66FF867C}">
                  <a14:compatExt spid="_x0000_s175365"/>
                </a:ext>
                <a:ext uri="{FF2B5EF4-FFF2-40B4-BE49-F238E27FC236}">
                  <a16:creationId xmlns:a16="http://schemas.microsoft.com/office/drawing/2014/main" id="{00000000-0008-0000-0400-000005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172</xdr:row>
          <xdr:rowOff>85725</xdr:rowOff>
        </xdr:from>
        <xdr:to>
          <xdr:col>6</xdr:col>
          <xdr:colOff>933450</xdr:colOff>
          <xdr:row>172</xdr:row>
          <xdr:rowOff>304800</xdr:rowOff>
        </xdr:to>
        <xdr:sp macro="" textlink="">
          <xdr:nvSpPr>
            <xdr:cNvPr id="175366" name="Drop Down 3334" hidden="1">
              <a:extLst>
                <a:ext uri="{63B3BB69-23CF-44E3-9099-C40C66FF867C}">
                  <a14:compatExt spid="_x0000_s175366"/>
                </a:ext>
                <a:ext uri="{FF2B5EF4-FFF2-40B4-BE49-F238E27FC236}">
                  <a16:creationId xmlns:a16="http://schemas.microsoft.com/office/drawing/2014/main" id="{00000000-0008-0000-0400-000006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173</xdr:row>
          <xdr:rowOff>85725</xdr:rowOff>
        </xdr:from>
        <xdr:to>
          <xdr:col>6</xdr:col>
          <xdr:colOff>933450</xdr:colOff>
          <xdr:row>173</xdr:row>
          <xdr:rowOff>304800</xdr:rowOff>
        </xdr:to>
        <xdr:sp macro="" textlink="">
          <xdr:nvSpPr>
            <xdr:cNvPr id="175367" name="Drop Down 3335" hidden="1">
              <a:extLst>
                <a:ext uri="{63B3BB69-23CF-44E3-9099-C40C66FF867C}">
                  <a14:compatExt spid="_x0000_s175367"/>
                </a:ext>
                <a:ext uri="{FF2B5EF4-FFF2-40B4-BE49-F238E27FC236}">
                  <a16:creationId xmlns:a16="http://schemas.microsoft.com/office/drawing/2014/main" id="{00000000-0008-0000-0400-000007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176</xdr:row>
          <xdr:rowOff>85725</xdr:rowOff>
        </xdr:from>
        <xdr:to>
          <xdr:col>6</xdr:col>
          <xdr:colOff>933450</xdr:colOff>
          <xdr:row>176</xdr:row>
          <xdr:rowOff>304800</xdr:rowOff>
        </xdr:to>
        <xdr:sp macro="" textlink="">
          <xdr:nvSpPr>
            <xdr:cNvPr id="175368" name="Drop Down 3336" hidden="1">
              <a:extLst>
                <a:ext uri="{63B3BB69-23CF-44E3-9099-C40C66FF867C}">
                  <a14:compatExt spid="_x0000_s175368"/>
                </a:ext>
                <a:ext uri="{FF2B5EF4-FFF2-40B4-BE49-F238E27FC236}">
                  <a16:creationId xmlns:a16="http://schemas.microsoft.com/office/drawing/2014/main" id="{00000000-0008-0000-0400-000008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177</xdr:row>
          <xdr:rowOff>85725</xdr:rowOff>
        </xdr:from>
        <xdr:to>
          <xdr:col>6</xdr:col>
          <xdr:colOff>933450</xdr:colOff>
          <xdr:row>177</xdr:row>
          <xdr:rowOff>304800</xdr:rowOff>
        </xdr:to>
        <xdr:sp macro="" textlink="">
          <xdr:nvSpPr>
            <xdr:cNvPr id="175369" name="Drop Down 3337" hidden="1">
              <a:extLst>
                <a:ext uri="{63B3BB69-23CF-44E3-9099-C40C66FF867C}">
                  <a14:compatExt spid="_x0000_s175369"/>
                </a:ext>
                <a:ext uri="{FF2B5EF4-FFF2-40B4-BE49-F238E27FC236}">
                  <a16:creationId xmlns:a16="http://schemas.microsoft.com/office/drawing/2014/main" id="{00000000-0008-0000-0400-000009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178</xdr:row>
          <xdr:rowOff>85725</xdr:rowOff>
        </xdr:from>
        <xdr:to>
          <xdr:col>6</xdr:col>
          <xdr:colOff>933450</xdr:colOff>
          <xdr:row>178</xdr:row>
          <xdr:rowOff>304800</xdr:rowOff>
        </xdr:to>
        <xdr:sp macro="" textlink="">
          <xdr:nvSpPr>
            <xdr:cNvPr id="175370" name="Drop Down 3338" hidden="1">
              <a:extLst>
                <a:ext uri="{63B3BB69-23CF-44E3-9099-C40C66FF867C}">
                  <a14:compatExt spid="_x0000_s175370"/>
                </a:ext>
                <a:ext uri="{FF2B5EF4-FFF2-40B4-BE49-F238E27FC236}">
                  <a16:creationId xmlns:a16="http://schemas.microsoft.com/office/drawing/2014/main" id="{00000000-0008-0000-0400-00000A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179</xdr:row>
          <xdr:rowOff>85725</xdr:rowOff>
        </xdr:from>
        <xdr:to>
          <xdr:col>6</xdr:col>
          <xdr:colOff>933450</xdr:colOff>
          <xdr:row>179</xdr:row>
          <xdr:rowOff>304800</xdr:rowOff>
        </xdr:to>
        <xdr:sp macro="" textlink="">
          <xdr:nvSpPr>
            <xdr:cNvPr id="175371" name="Drop Down 3339" hidden="1">
              <a:extLst>
                <a:ext uri="{63B3BB69-23CF-44E3-9099-C40C66FF867C}">
                  <a14:compatExt spid="_x0000_s175371"/>
                </a:ext>
                <a:ext uri="{FF2B5EF4-FFF2-40B4-BE49-F238E27FC236}">
                  <a16:creationId xmlns:a16="http://schemas.microsoft.com/office/drawing/2014/main" id="{00000000-0008-0000-0400-00000B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182</xdr:row>
          <xdr:rowOff>85725</xdr:rowOff>
        </xdr:from>
        <xdr:to>
          <xdr:col>6</xdr:col>
          <xdr:colOff>933450</xdr:colOff>
          <xdr:row>182</xdr:row>
          <xdr:rowOff>304800</xdr:rowOff>
        </xdr:to>
        <xdr:sp macro="" textlink="">
          <xdr:nvSpPr>
            <xdr:cNvPr id="175372" name="Drop Down 3340" hidden="1">
              <a:extLst>
                <a:ext uri="{63B3BB69-23CF-44E3-9099-C40C66FF867C}">
                  <a14:compatExt spid="_x0000_s175372"/>
                </a:ext>
                <a:ext uri="{FF2B5EF4-FFF2-40B4-BE49-F238E27FC236}">
                  <a16:creationId xmlns:a16="http://schemas.microsoft.com/office/drawing/2014/main" id="{00000000-0008-0000-0400-00000C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183</xdr:row>
          <xdr:rowOff>85725</xdr:rowOff>
        </xdr:from>
        <xdr:to>
          <xdr:col>6</xdr:col>
          <xdr:colOff>933450</xdr:colOff>
          <xdr:row>183</xdr:row>
          <xdr:rowOff>304800</xdr:rowOff>
        </xdr:to>
        <xdr:sp macro="" textlink="">
          <xdr:nvSpPr>
            <xdr:cNvPr id="175373" name="Drop Down 3341" hidden="1">
              <a:extLst>
                <a:ext uri="{63B3BB69-23CF-44E3-9099-C40C66FF867C}">
                  <a14:compatExt spid="_x0000_s175373"/>
                </a:ext>
                <a:ext uri="{FF2B5EF4-FFF2-40B4-BE49-F238E27FC236}">
                  <a16:creationId xmlns:a16="http://schemas.microsoft.com/office/drawing/2014/main" id="{00000000-0008-0000-0400-00000D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184</xdr:row>
          <xdr:rowOff>85725</xdr:rowOff>
        </xdr:from>
        <xdr:to>
          <xdr:col>6</xdr:col>
          <xdr:colOff>933450</xdr:colOff>
          <xdr:row>184</xdr:row>
          <xdr:rowOff>304800</xdr:rowOff>
        </xdr:to>
        <xdr:sp macro="" textlink="">
          <xdr:nvSpPr>
            <xdr:cNvPr id="175374" name="Drop Down 3342" hidden="1">
              <a:extLst>
                <a:ext uri="{63B3BB69-23CF-44E3-9099-C40C66FF867C}">
                  <a14:compatExt spid="_x0000_s175374"/>
                </a:ext>
                <a:ext uri="{FF2B5EF4-FFF2-40B4-BE49-F238E27FC236}">
                  <a16:creationId xmlns:a16="http://schemas.microsoft.com/office/drawing/2014/main" id="{00000000-0008-0000-0400-00000E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185</xdr:row>
          <xdr:rowOff>85725</xdr:rowOff>
        </xdr:from>
        <xdr:to>
          <xdr:col>6</xdr:col>
          <xdr:colOff>933450</xdr:colOff>
          <xdr:row>185</xdr:row>
          <xdr:rowOff>304800</xdr:rowOff>
        </xdr:to>
        <xdr:sp macro="" textlink="">
          <xdr:nvSpPr>
            <xdr:cNvPr id="175375" name="Drop Down 3343" hidden="1">
              <a:extLst>
                <a:ext uri="{63B3BB69-23CF-44E3-9099-C40C66FF867C}">
                  <a14:compatExt spid="_x0000_s175375"/>
                </a:ext>
                <a:ext uri="{FF2B5EF4-FFF2-40B4-BE49-F238E27FC236}">
                  <a16:creationId xmlns:a16="http://schemas.microsoft.com/office/drawing/2014/main" id="{00000000-0008-0000-0400-00000F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186</xdr:row>
          <xdr:rowOff>85725</xdr:rowOff>
        </xdr:from>
        <xdr:to>
          <xdr:col>6</xdr:col>
          <xdr:colOff>933450</xdr:colOff>
          <xdr:row>186</xdr:row>
          <xdr:rowOff>304800</xdr:rowOff>
        </xdr:to>
        <xdr:sp macro="" textlink="">
          <xdr:nvSpPr>
            <xdr:cNvPr id="175376" name="Drop Down 3344" hidden="1">
              <a:extLst>
                <a:ext uri="{63B3BB69-23CF-44E3-9099-C40C66FF867C}">
                  <a14:compatExt spid="_x0000_s175376"/>
                </a:ext>
                <a:ext uri="{FF2B5EF4-FFF2-40B4-BE49-F238E27FC236}">
                  <a16:creationId xmlns:a16="http://schemas.microsoft.com/office/drawing/2014/main" id="{00000000-0008-0000-0400-000010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187</xdr:row>
          <xdr:rowOff>85725</xdr:rowOff>
        </xdr:from>
        <xdr:to>
          <xdr:col>6</xdr:col>
          <xdr:colOff>933450</xdr:colOff>
          <xdr:row>187</xdr:row>
          <xdr:rowOff>304800</xdr:rowOff>
        </xdr:to>
        <xdr:sp macro="" textlink="">
          <xdr:nvSpPr>
            <xdr:cNvPr id="175377" name="Drop Down 3345" hidden="1">
              <a:extLst>
                <a:ext uri="{63B3BB69-23CF-44E3-9099-C40C66FF867C}">
                  <a14:compatExt spid="_x0000_s175377"/>
                </a:ext>
                <a:ext uri="{FF2B5EF4-FFF2-40B4-BE49-F238E27FC236}">
                  <a16:creationId xmlns:a16="http://schemas.microsoft.com/office/drawing/2014/main" id="{00000000-0008-0000-0400-000011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188</xdr:row>
          <xdr:rowOff>85725</xdr:rowOff>
        </xdr:from>
        <xdr:to>
          <xdr:col>6</xdr:col>
          <xdr:colOff>933450</xdr:colOff>
          <xdr:row>188</xdr:row>
          <xdr:rowOff>304800</xdr:rowOff>
        </xdr:to>
        <xdr:sp macro="" textlink="">
          <xdr:nvSpPr>
            <xdr:cNvPr id="175378" name="Drop Down 3346" hidden="1">
              <a:extLst>
                <a:ext uri="{63B3BB69-23CF-44E3-9099-C40C66FF867C}">
                  <a14:compatExt spid="_x0000_s175378"/>
                </a:ext>
                <a:ext uri="{FF2B5EF4-FFF2-40B4-BE49-F238E27FC236}">
                  <a16:creationId xmlns:a16="http://schemas.microsoft.com/office/drawing/2014/main" id="{00000000-0008-0000-0400-000012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191</xdr:row>
          <xdr:rowOff>85725</xdr:rowOff>
        </xdr:from>
        <xdr:to>
          <xdr:col>6</xdr:col>
          <xdr:colOff>933450</xdr:colOff>
          <xdr:row>191</xdr:row>
          <xdr:rowOff>304800</xdr:rowOff>
        </xdr:to>
        <xdr:sp macro="" textlink="">
          <xdr:nvSpPr>
            <xdr:cNvPr id="175379" name="Drop Down 3347" hidden="1">
              <a:extLst>
                <a:ext uri="{63B3BB69-23CF-44E3-9099-C40C66FF867C}">
                  <a14:compatExt spid="_x0000_s175379"/>
                </a:ext>
                <a:ext uri="{FF2B5EF4-FFF2-40B4-BE49-F238E27FC236}">
                  <a16:creationId xmlns:a16="http://schemas.microsoft.com/office/drawing/2014/main" id="{00000000-0008-0000-0400-000013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192</xdr:row>
          <xdr:rowOff>85725</xdr:rowOff>
        </xdr:from>
        <xdr:to>
          <xdr:col>6</xdr:col>
          <xdr:colOff>933450</xdr:colOff>
          <xdr:row>192</xdr:row>
          <xdr:rowOff>304800</xdr:rowOff>
        </xdr:to>
        <xdr:sp macro="" textlink="">
          <xdr:nvSpPr>
            <xdr:cNvPr id="175380" name="Drop Down 3348" hidden="1">
              <a:extLst>
                <a:ext uri="{63B3BB69-23CF-44E3-9099-C40C66FF867C}">
                  <a14:compatExt spid="_x0000_s175380"/>
                </a:ext>
                <a:ext uri="{FF2B5EF4-FFF2-40B4-BE49-F238E27FC236}">
                  <a16:creationId xmlns:a16="http://schemas.microsoft.com/office/drawing/2014/main" id="{00000000-0008-0000-0400-000014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193</xdr:row>
          <xdr:rowOff>85725</xdr:rowOff>
        </xdr:from>
        <xdr:to>
          <xdr:col>6</xdr:col>
          <xdr:colOff>933450</xdr:colOff>
          <xdr:row>193</xdr:row>
          <xdr:rowOff>304800</xdr:rowOff>
        </xdr:to>
        <xdr:sp macro="" textlink="">
          <xdr:nvSpPr>
            <xdr:cNvPr id="175381" name="Drop Down 3349" hidden="1">
              <a:extLst>
                <a:ext uri="{63B3BB69-23CF-44E3-9099-C40C66FF867C}">
                  <a14:compatExt spid="_x0000_s175381"/>
                </a:ext>
                <a:ext uri="{FF2B5EF4-FFF2-40B4-BE49-F238E27FC236}">
                  <a16:creationId xmlns:a16="http://schemas.microsoft.com/office/drawing/2014/main" id="{00000000-0008-0000-0400-000015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194</xdr:row>
          <xdr:rowOff>85725</xdr:rowOff>
        </xdr:from>
        <xdr:to>
          <xdr:col>6</xdr:col>
          <xdr:colOff>933450</xdr:colOff>
          <xdr:row>194</xdr:row>
          <xdr:rowOff>304800</xdr:rowOff>
        </xdr:to>
        <xdr:sp macro="" textlink="">
          <xdr:nvSpPr>
            <xdr:cNvPr id="175382" name="Drop Down 3350" hidden="1">
              <a:extLst>
                <a:ext uri="{63B3BB69-23CF-44E3-9099-C40C66FF867C}">
                  <a14:compatExt spid="_x0000_s175382"/>
                </a:ext>
                <a:ext uri="{FF2B5EF4-FFF2-40B4-BE49-F238E27FC236}">
                  <a16:creationId xmlns:a16="http://schemas.microsoft.com/office/drawing/2014/main" id="{00000000-0008-0000-0400-000016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195</xdr:row>
          <xdr:rowOff>85725</xdr:rowOff>
        </xdr:from>
        <xdr:to>
          <xdr:col>6</xdr:col>
          <xdr:colOff>933450</xdr:colOff>
          <xdr:row>195</xdr:row>
          <xdr:rowOff>304800</xdr:rowOff>
        </xdr:to>
        <xdr:sp macro="" textlink="">
          <xdr:nvSpPr>
            <xdr:cNvPr id="175383" name="Drop Down 3351" hidden="1">
              <a:extLst>
                <a:ext uri="{63B3BB69-23CF-44E3-9099-C40C66FF867C}">
                  <a14:compatExt spid="_x0000_s175383"/>
                </a:ext>
                <a:ext uri="{FF2B5EF4-FFF2-40B4-BE49-F238E27FC236}">
                  <a16:creationId xmlns:a16="http://schemas.microsoft.com/office/drawing/2014/main" id="{00000000-0008-0000-0400-000017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196</xdr:row>
          <xdr:rowOff>85725</xdr:rowOff>
        </xdr:from>
        <xdr:to>
          <xdr:col>6</xdr:col>
          <xdr:colOff>933450</xdr:colOff>
          <xdr:row>196</xdr:row>
          <xdr:rowOff>304800</xdr:rowOff>
        </xdr:to>
        <xdr:sp macro="" textlink="">
          <xdr:nvSpPr>
            <xdr:cNvPr id="175384" name="Drop Down 3352" hidden="1">
              <a:extLst>
                <a:ext uri="{63B3BB69-23CF-44E3-9099-C40C66FF867C}">
                  <a14:compatExt spid="_x0000_s175384"/>
                </a:ext>
                <a:ext uri="{FF2B5EF4-FFF2-40B4-BE49-F238E27FC236}">
                  <a16:creationId xmlns:a16="http://schemas.microsoft.com/office/drawing/2014/main" id="{00000000-0008-0000-0400-000018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197</xdr:row>
          <xdr:rowOff>85725</xdr:rowOff>
        </xdr:from>
        <xdr:to>
          <xdr:col>6</xdr:col>
          <xdr:colOff>933450</xdr:colOff>
          <xdr:row>197</xdr:row>
          <xdr:rowOff>304800</xdr:rowOff>
        </xdr:to>
        <xdr:sp macro="" textlink="">
          <xdr:nvSpPr>
            <xdr:cNvPr id="175385" name="Drop Down 3353" hidden="1">
              <a:extLst>
                <a:ext uri="{63B3BB69-23CF-44E3-9099-C40C66FF867C}">
                  <a14:compatExt spid="_x0000_s175385"/>
                </a:ext>
                <a:ext uri="{FF2B5EF4-FFF2-40B4-BE49-F238E27FC236}">
                  <a16:creationId xmlns:a16="http://schemas.microsoft.com/office/drawing/2014/main" id="{00000000-0008-0000-0400-000019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198</xdr:row>
          <xdr:rowOff>85725</xdr:rowOff>
        </xdr:from>
        <xdr:to>
          <xdr:col>6</xdr:col>
          <xdr:colOff>933450</xdr:colOff>
          <xdr:row>198</xdr:row>
          <xdr:rowOff>304800</xdr:rowOff>
        </xdr:to>
        <xdr:sp macro="" textlink="">
          <xdr:nvSpPr>
            <xdr:cNvPr id="175386" name="Drop Down 3354" hidden="1">
              <a:extLst>
                <a:ext uri="{63B3BB69-23CF-44E3-9099-C40C66FF867C}">
                  <a14:compatExt spid="_x0000_s175386"/>
                </a:ext>
                <a:ext uri="{FF2B5EF4-FFF2-40B4-BE49-F238E27FC236}">
                  <a16:creationId xmlns:a16="http://schemas.microsoft.com/office/drawing/2014/main" id="{00000000-0008-0000-0400-00001A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199</xdr:row>
          <xdr:rowOff>85725</xdr:rowOff>
        </xdr:from>
        <xdr:to>
          <xdr:col>6</xdr:col>
          <xdr:colOff>933450</xdr:colOff>
          <xdr:row>199</xdr:row>
          <xdr:rowOff>304800</xdr:rowOff>
        </xdr:to>
        <xdr:sp macro="" textlink="">
          <xdr:nvSpPr>
            <xdr:cNvPr id="175387" name="Drop Down 3355" hidden="1">
              <a:extLst>
                <a:ext uri="{63B3BB69-23CF-44E3-9099-C40C66FF867C}">
                  <a14:compatExt spid="_x0000_s175387"/>
                </a:ext>
                <a:ext uri="{FF2B5EF4-FFF2-40B4-BE49-F238E27FC236}">
                  <a16:creationId xmlns:a16="http://schemas.microsoft.com/office/drawing/2014/main" id="{00000000-0008-0000-0400-00001B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203</xdr:row>
          <xdr:rowOff>85725</xdr:rowOff>
        </xdr:from>
        <xdr:to>
          <xdr:col>6</xdr:col>
          <xdr:colOff>933450</xdr:colOff>
          <xdr:row>203</xdr:row>
          <xdr:rowOff>304800</xdr:rowOff>
        </xdr:to>
        <xdr:sp macro="" textlink="">
          <xdr:nvSpPr>
            <xdr:cNvPr id="175388" name="Drop Down 3356" hidden="1">
              <a:extLst>
                <a:ext uri="{63B3BB69-23CF-44E3-9099-C40C66FF867C}">
                  <a14:compatExt spid="_x0000_s175388"/>
                </a:ext>
                <a:ext uri="{FF2B5EF4-FFF2-40B4-BE49-F238E27FC236}">
                  <a16:creationId xmlns:a16="http://schemas.microsoft.com/office/drawing/2014/main" id="{00000000-0008-0000-0400-00001C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204</xdr:row>
          <xdr:rowOff>85725</xdr:rowOff>
        </xdr:from>
        <xdr:to>
          <xdr:col>6</xdr:col>
          <xdr:colOff>933450</xdr:colOff>
          <xdr:row>204</xdr:row>
          <xdr:rowOff>304800</xdr:rowOff>
        </xdr:to>
        <xdr:sp macro="" textlink="">
          <xdr:nvSpPr>
            <xdr:cNvPr id="175389" name="Drop Down 3357" hidden="1">
              <a:extLst>
                <a:ext uri="{63B3BB69-23CF-44E3-9099-C40C66FF867C}">
                  <a14:compatExt spid="_x0000_s175389"/>
                </a:ext>
                <a:ext uri="{FF2B5EF4-FFF2-40B4-BE49-F238E27FC236}">
                  <a16:creationId xmlns:a16="http://schemas.microsoft.com/office/drawing/2014/main" id="{00000000-0008-0000-0400-00001D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205</xdr:row>
          <xdr:rowOff>85725</xdr:rowOff>
        </xdr:from>
        <xdr:to>
          <xdr:col>6</xdr:col>
          <xdr:colOff>933450</xdr:colOff>
          <xdr:row>205</xdr:row>
          <xdr:rowOff>304800</xdr:rowOff>
        </xdr:to>
        <xdr:sp macro="" textlink="">
          <xdr:nvSpPr>
            <xdr:cNvPr id="175390" name="Drop Down 3358" hidden="1">
              <a:extLst>
                <a:ext uri="{63B3BB69-23CF-44E3-9099-C40C66FF867C}">
                  <a14:compatExt spid="_x0000_s175390"/>
                </a:ext>
                <a:ext uri="{FF2B5EF4-FFF2-40B4-BE49-F238E27FC236}">
                  <a16:creationId xmlns:a16="http://schemas.microsoft.com/office/drawing/2014/main" id="{00000000-0008-0000-0400-00001E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207</xdr:row>
          <xdr:rowOff>85725</xdr:rowOff>
        </xdr:from>
        <xdr:to>
          <xdr:col>6</xdr:col>
          <xdr:colOff>933450</xdr:colOff>
          <xdr:row>207</xdr:row>
          <xdr:rowOff>304800</xdr:rowOff>
        </xdr:to>
        <xdr:sp macro="" textlink="">
          <xdr:nvSpPr>
            <xdr:cNvPr id="175391" name="Drop Down 3359" hidden="1">
              <a:extLst>
                <a:ext uri="{63B3BB69-23CF-44E3-9099-C40C66FF867C}">
                  <a14:compatExt spid="_x0000_s175391"/>
                </a:ext>
                <a:ext uri="{FF2B5EF4-FFF2-40B4-BE49-F238E27FC236}">
                  <a16:creationId xmlns:a16="http://schemas.microsoft.com/office/drawing/2014/main" id="{00000000-0008-0000-0400-00001F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208</xdr:row>
          <xdr:rowOff>85725</xdr:rowOff>
        </xdr:from>
        <xdr:to>
          <xdr:col>6</xdr:col>
          <xdr:colOff>933450</xdr:colOff>
          <xdr:row>208</xdr:row>
          <xdr:rowOff>304800</xdr:rowOff>
        </xdr:to>
        <xdr:sp macro="" textlink="">
          <xdr:nvSpPr>
            <xdr:cNvPr id="175392" name="Drop Down 3360" hidden="1">
              <a:extLst>
                <a:ext uri="{63B3BB69-23CF-44E3-9099-C40C66FF867C}">
                  <a14:compatExt spid="_x0000_s175392"/>
                </a:ext>
                <a:ext uri="{FF2B5EF4-FFF2-40B4-BE49-F238E27FC236}">
                  <a16:creationId xmlns:a16="http://schemas.microsoft.com/office/drawing/2014/main" id="{00000000-0008-0000-0400-000020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209</xdr:row>
          <xdr:rowOff>85725</xdr:rowOff>
        </xdr:from>
        <xdr:to>
          <xdr:col>6</xdr:col>
          <xdr:colOff>933450</xdr:colOff>
          <xdr:row>209</xdr:row>
          <xdr:rowOff>304800</xdr:rowOff>
        </xdr:to>
        <xdr:sp macro="" textlink="">
          <xdr:nvSpPr>
            <xdr:cNvPr id="175393" name="Drop Down 3361" hidden="1">
              <a:extLst>
                <a:ext uri="{63B3BB69-23CF-44E3-9099-C40C66FF867C}">
                  <a14:compatExt spid="_x0000_s175393"/>
                </a:ext>
                <a:ext uri="{FF2B5EF4-FFF2-40B4-BE49-F238E27FC236}">
                  <a16:creationId xmlns:a16="http://schemas.microsoft.com/office/drawing/2014/main" id="{00000000-0008-0000-0400-000021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211</xdr:row>
          <xdr:rowOff>85725</xdr:rowOff>
        </xdr:from>
        <xdr:to>
          <xdr:col>6</xdr:col>
          <xdr:colOff>933450</xdr:colOff>
          <xdr:row>211</xdr:row>
          <xdr:rowOff>304800</xdr:rowOff>
        </xdr:to>
        <xdr:sp macro="" textlink="">
          <xdr:nvSpPr>
            <xdr:cNvPr id="175394" name="Drop Down 3362" hidden="1">
              <a:extLst>
                <a:ext uri="{63B3BB69-23CF-44E3-9099-C40C66FF867C}">
                  <a14:compatExt spid="_x0000_s175394"/>
                </a:ext>
                <a:ext uri="{FF2B5EF4-FFF2-40B4-BE49-F238E27FC236}">
                  <a16:creationId xmlns:a16="http://schemas.microsoft.com/office/drawing/2014/main" id="{00000000-0008-0000-0400-000022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212</xdr:row>
          <xdr:rowOff>85725</xdr:rowOff>
        </xdr:from>
        <xdr:to>
          <xdr:col>6</xdr:col>
          <xdr:colOff>933450</xdr:colOff>
          <xdr:row>212</xdr:row>
          <xdr:rowOff>304800</xdr:rowOff>
        </xdr:to>
        <xdr:sp macro="" textlink="">
          <xdr:nvSpPr>
            <xdr:cNvPr id="175395" name="Drop Down 3363" hidden="1">
              <a:extLst>
                <a:ext uri="{63B3BB69-23CF-44E3-9099-C40C66FF867C}">
                  <a14:compatExt spid="_x0000_s175395"/>
                </a:ext>
                <a:ext uri="{FF2B5EF4-FFF2-40B4-BE49-F238E27FC236}">
                  <a16:creationId xmlns:a16="http://schemas.microsoft.com/office/drawing/2014/main" id="{00000000-0008-0000-0400-000023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213</xdr:row>
          <xdr:rowOff>85725</xdr:rowOff>
        </xdr:from>
        <xdr:to>
          <xdr:col>6</xdr:col>
          <xdr:colOff>933450</xdr:colOff>
          <xdr:row>213</xdr:row>
          <xdr:rowOff>304800</xdr:rowOff>
        </xdr:to>
        <xdr:sp macro="" textlink="">
          <xdr:nvSpPr>
            <xdr:cNvPr id="175396" name="Drop Down 3364" hidden="1">
              <a:extLst>
                <a:ext uri="{63B3BB69-23CF-44E3-9099-C40C66FF867C}">
                  <a14:compatExt spid="_x0000_s175396"/>
                </a:ext>
                <a:ext uri="{FF2B5EF4-FFF2-40B4-BE49-F238E27FC236}">
                  <a16:creationId xmlns:a16="http://schemas.microsoft.com/office/drawing/2014/main" id="{00000000-0008-0000-0400-000024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214</xdr:row>
          <xdr:rowOff>85725</xdr:rowOff>
        </xdr:from>
        <xdr:to>
          <xdr:col>6</xdr:col>
          <xdr:colOff>933450</xdr:colOff>
          <xdr:row>214</xdr:row>
          <xdr:rowOff>304800</xdr:rowOff>
        </xdr:to>
        <xdr:sp macro="" textlink="">
          <xdr:nvSpPr>
            <xdr:cNvPr id="175397" name="Drop Down 3365" hidden="1">
              <a:extLst>
                <a:ext uri="{63B3BB69-23CF-44E3-9099-C40C66FF867C}">
                  <a14:compatExt spid="_x0000_s175397"/>
                </a:ext>
                <a:ext uri="{FF2B5EF4-FFF2-40B4-BE49-F238E27FC236}">
                  <a16:creationId xmlns:a16="http://schemas.microsoft.com/office/drawing/2014/main" id="{00000000-0008-0000-0400-000025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216</xdr:row>
          <xdr:rowOff>85725</xdr:rowOff>
        </xdr:from>
        <xdr:to>
          <xdr:col>6</xdr:col>
          <xdr:colOff>933450</xdr:colOff>
          <xdr:row>216</xdr:row>
          <xdr:rowOff>304800</xdr:rowOff>
        </xdr:to>
        <xdr:sp macro="" textlink="">
          <xdr:nvSpPr>
            <xdr:cNvPr id="175398" name="Drop Down 3366" hidden="1">
              <a:extLst>
                <a:ext uri="{63B3BB69-23CF-44E3-9099-C40C66FF867C}">
                  <a14:compatExt spid="_x0000_s175398"/>
                </a:ext>
                <a:ext uri="{FF2B5EF4-FFF2-40B4-BE49-F238E27FC236}">
                  <a16:creationId xmlns:a16="http://schemas.microsoft.com/office/drawing/2014/main" id="{00000000-0008-0000-0400-000026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217</xdr:row>
          <xdr:rowOff>85725</xdr:rowOff>
        </xdr:from>
        <xdr:to>
          <xdr:col>6</xdr:col>
          <xdr:colOff>933450</xdr:colOff>
          <xdr:row>217</xdr:row>
          <xdr:rowOff>304800</xdr:rowOff>
        </xdr:to>
        <xdr:sp macro="" textlink="">
          <xdr:nvSpPr>
            <xdr:cNvPr id="175399" name="Drop Down 3367" hidden="1">
              <a:extLst>
                <a:ext uri="{63B3BB69-23CF-44E3-9099-C40C66FF867C}">
                  <a14:compatExt spid="_x0000_s175399"/>
                </a:ext>
                <a:ext uri="{FF2B5EF4-FFF2-40B4-BE49-F238E27FC236}">
                  <a16:creationId xmlns:a16="http://schemas.microsoft.com/office/drawing/2014/main" id="{00000000-0008-0000-0400-000027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218</xdr:row>
          <xdr:rowOff>85725</xdr:rowOff>
        </xdr:from>
        <xdr:to>
          <xdr:col>6</xdr:col>
          <xdr:colOff>933450</xdr:colOff>
          <xdr:row>218</xdr:row>
          <xdr:rowOff>304800</xdr:rowOff>
        </xdr:to>
        <xdr:sp macro="" textlink="">
          <xdr:nvSpPr>
            <xdr:cNvPr id="175400" name="Drop Down 3368" hidden="1">
              <a:extLst>
                <a:ext uri="{63B3BB69-23CF-44E3-9099-C40C66FF867C}">
                  <a14:compatExt spid="_x0000_s175400"/>
                </a:ext>
                <a:ext uri="{FF2B5EF4-FFF2-40B4-BE49-F238E27FC236}">
                  <a16:creationId xmlns:a16="http://schemas.microsoft.com/office/drawing/2014/main" id="{00000000-0008-0000-0400-000028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219</xdr:row>
          <xdr:rowOff>85725</xdr:rowOff>
        </xdr:from>
        <xdr:to>
          <xdr:col>6</xdr:col>
          <xdr:colOff>933450</xdr:colOff>
          <xdr:row>219</xdr:row>
          <xdr:rowOff>304800</xdr:rowOff>
        </xdr:to>
        <xdr:sp macro="" textlink="">
          <xdr:nvSpPr>
            <xdr:cNvPr id="175401" name="Drop Down 3369" hidden="1">
              <a:extLst>
                <a:ext uri="{63B3BB69-23CF-44E3-9099-C40C66FF867C}">
                  <a14:compatExt spid="_x0000_s175401"/>
                </a:ext>
                <a:ext uri="{FF2B5EF4-FFF2-40B4-BE49-F238E27FC236}">
                  <a16:creationId xmlns:a16="http://schemas.microsoft.com/office/drawing/2014/main" id="{00000000-0008-0000-0400-000029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220</xdr:row>
          <xdr:rowOff>85725</xdr:rowOff>
        </xdr:from>
        <xdr:to>
          <xdr:col>6</xdr:col>
          <xdr:colOff>933450</xdr:colOff>
          <xdr:row>220</xdr:row>
          <xdr:rowOff>304800</xdr:rowOff>
        </xdr:to>
        <xdr:sp macro="" textlink="">
          <xdr:nvSpPr>
            <xdr:cNvPr id="175402" name="Drop Down 3370" hidden="1">
              <a:extLst>
                <a:ext uri="{63B3BB69-23CF-44E3-9099-C40C66FF867C}">
                  <a14:compatExt spid="_x0000_s175402"/>
                </a:ext>
                <a:ext uri="{FF2B5EF4-FFF2-40B4-BE49-F238E27FC236}">
                  <a16:creationId xmlns:a16="http://schemas.microsoft.com/office/drawing/2014/main" id="{00000000-0008-0000-0400-00002A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221</xdr:row>
          <xdr:rowOff>85725</xdr:rowOff>
        </xdr:from>
        <xdr:to>
          <xdr:col>6</xdr:col>
          <xdr:colOff>933450</xdr:colOff>
          <xdr:row>221</xdr:row>
          <xdr:rowOff>304800</xdr:rowOff>
        </xdr:to>
        <xdr:sp macro="" textlink="">
          <xdr:nvSpPr>
            <xdr:cNvPr id="175403" name="Drop Down 3371" hidden="1">
              <a:extLst>
                <a:ext uri="{63B3BB69-23CF-44E3-9099-C40C66FF867C}">
                  <a14:compatExt spid="_x0000_s175403"/>
                </a:ext>
                <a:ext uri="{FF2B5EF4-FFF2-40B4-BE49-F238E27FC236}">
                  <a16:creationId xmlns:a16="http://schemas.microsoft.com/office/drawing/2014/main" id="{00000000-0008-0000-0400-00002B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227</xdr:row>
          <xdr:rowOff>85725</xdr:rowOff>
        </xdr:from>
        <xdr:to>
          <xdr:col>6</xdr:col>
          <xdr:colOff>933450</xdr:colOff>
          <xdr:row>227</xdr:row>
          <xdr:rowOff>304800</xdr:rowOff>
        </xdr:to>
        <xdr:sp macro="" textlink="">
          <xdr:nvSpPr>
            <xdr:cNvPr id="175404" name="Drop Down 3372" hidden="1">
              <a:extLst>
                <a:ext uri="{63B3BB69-23CF-44E3-9099-C40C66FF867C}">
                  <a14:compatExt spid="_x0000_s175404"/>
                </a:ext>
                <a:ext uri="{FF2B5EF4-FFF2-40B4-BE49-F238E27FC236}">
                  <a16:creationId xmlns:a16="http://schemas.microsoft.com/office/drawing/2014/main" id="{00000000-0008-0000-0400-00002C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228</xdr:row>
          <xdr:rowOff>85725</xdr:rowOff>
        </xdr:from>
        <xdr:to>
          <xdr:col>6</xdr:col>
          <xdr:colOff>933450</xdr:colOff>
          <xdr:row>228</xdr:row>
          <xdr:rowOff>304800</xdr:rowOff>
        </xdr:to>
        <xdr:sp macro="" textlink="">
          <xdr:nvSpPr>
            <xdr:cNvPr id="175405" name="Drop Down 3373" hidden="1">
              <a:extLst>
                <a:ext uri="{63B3BB69-23CF-44E3-9099-C40C66FF867C}">
                  <a14:compatExt spid="_x0000_s175405"/>
                </a:ext>
                <a:ext uri="{FF2B5EF4-FFF2-40B4-BE49-F238E27FC236}">
                  <a16:creationId xmlns:a16="http://schemas.microsoft.com/office/drawing/2014/main" id="{00000000-0008-0000-0400-00002D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229</xdr:row>
          <xdr:rowOff>85725</xdr:rowOff>
        </xdr:from>
        <xdr:to>
          <xdr:col>6</xdr:col>
          <xdr:colOff>933450</xdr:colOff>
          <xdr:row>229</xdr:row>
          <xdr:rowOff>304800</xdr:rowOff>
        </xdr:to>
        <xdr:sp macro="" textlink="">
          <xdr:nvSpPr>
            <xdr:cNvPr id="175406" name="Drop Down 3374" hidden="1">
              <a:extLst>
                <a:ext uri="{63B3BB69-23CF-44E3-9099-C40C66FF867C}">
                  <a14:compatExt spid="_x0000_s175406"/>
                </a:ext>
                <a:ext uri="{FF2B5EF4-FFF2-40B4-BE49-F238E27FC236}">
                  <a16:creationId xmlns:a16="http://schemas.microsoft.com/office/drawing/2014/main" id="{00000000-0008-0000-0400-00002E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230</xdr:row>
          <xdr:rowOff>85725</xdr:rowOff>
        </xdr:from>
        <xdr:to>
          <xdr:col>6</xdr:col>
          <xdr:colOff>933450</xdr:colOff>
          <xdr:row>230</xdr:row>
          <xdr:rowOff>304800</xdr:rowOff>
        </xdr:to>
        <xdr:sp macro="" textlink="">
          <xdr:nvSpPr>
            <xdr:cNvPr id="175407" name="Drop Down 3375" hidden="1">
              <a:extLst>
                <a:ext uri="{63B3BB69-23CF-44E3-9099-C40C66FF867C}">
                  <a14:compatExt spid="_x0000_s175407"/>
                </a:ext>
                <a:ext uri="{FF2B5EF4-FFF2-40B4-BE49-F238E27FC236}">
                  <a16:creationId xmlns:a16="http://schemas.microsoft.com/office/drawing/2014/main" id="{00000000-0008-0000-0400-00002F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231</xdr:row>
          <xdr:rowOff>85725</xdr:rowOff>
        </xdr:from>
        <xdr:to>
          <xdr:col>6</xdr:col>
          <xdr:colOff>933450</xdr:colOff>
          <xdr:row>231</xdr:row>
          <xdr:rowOff>304800</xdr:rowOff>
        </xdr:to>
        <xdr:sp macro="" textlink="">
          <xdr:nvSpPr>
            <xdr:cNvPr id="175408" name="Drop Down 3376" hidden="1">
              <a:extLst>
                <a:ext uri="{63B3BB69-23CF-44E3-9099-C40C66FF867C}">
                  <a14:compatExt spid="_x0000_s175408"/>
                </a:ext>
                <a:ext uri="{FF2B5EF4-FFF2-40B4-BE49-F238E27FC236}">
                  <a16:creationId xmlns:a16="http://schemas.microsoft.com/office/drawing/2014/main" id="{00000000-0008-0000-0400-000030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234</xdr:row>
          <xdr:rowOff>85725</xdr:rowOff>
        </xdr:from>
        <xdr:to>
          <xdr:col>6</xdr:col>
          <xdr:colOff>933450</xdr:colOff>
          <xdr:row>234</xdr:row>
          <xdr:rowOff>304800</xdr:rowOff>
        </xdr:to>
        <xdr:sp macro="" textlink="">
          <xdr:nvSpPr>
            <xdr:cNvPr id="175409" name="Drop Down 3377" hidden="1">
              <a:extLst>
                <a:ext uri="{63B3BB69-23CF-44E3-9099-C40C66FF867C}">
                  <a14:compatExt spid="_x0000_s175409"/>
                </a:ext>
                <a:ext uri="{FF2B5EF4-FFF2-40B4-BE49-F238E27FC236}">
                  <a16:creationId xmlns:a16="http://schemas.microsoft.com/office/drawing/2014/main" id="{00000000-0008-0000-0400-000031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235</xdr:row>
          <xdr:rowOff>85725</xdr:rowOff>
        </xdr:from>
        <xdr:to>
          <xdr:col>6</xdr:col>
          <xdr:colOff>933450</xdr:colOff>
          <xdr:row>235</xdr:row>
          <xdr:rowOff>304800</xdr:rowOff>
        </xdr:to>
        <xdr:sp macro="" textlink="">
          <xdr:nvSpPr>
            <xdr:cNvPr id="175410" name="Drop Down 3378" hidden="1">
              <a:extLst>
                <a:ext uri="{63B3BB69-23CF-44E3-9099-C40C66FF867C}">
                  <a14:compatExt spid="_x0000_s175410"/>
                </a:ext>
                <a:ext uri="{FF2B5EF4-FFF2-40B4-BE49-F238E27FC236}">
                  <a16:creationId xmlns:a16="http://schemas.microsoft.com/office/drawing/2014/main" id="{00000000-0008-0000-0400-000032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236</xdr:row>
          <xdr:rowOff>85725</xdr:rowOff>
        </xdr:from>
        <xdr:to>
          <xdr:col>6</xdr:col>
          <xdr:colOff>933450</xdr:colOff>
          <xdr:row>236</xdr:row>
          <xdr:rowOff>304800</xdr:rowOff>
        </xdr:to>
        <xdr:sp macro="" textlink="">
          <xdr:nvSpPr>
            <xdr:cNvPr id="175411" name="Drop Down 3379" hidden="1">
              <a:extLst>
                <a:ext uri="{63B3BB69-23CF-44E3-9099-C40C66FF867C}">
                  <a14:compatExt spid="_x0000_s175411"/>
                </a:ext>
                <a:ext uri="{FF2B5EF4-FFF2-40B4-BE49-F238E27FC236}">
                  <a16:creationId xmlns:a16="http://schemas.microsoft.com/office/drawing/2014/main" id="{00000000-0008-0000-0400-000033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237</xdr:row>
          <xdr:rowOff>85725</xdr:rowOff>
        </xdr:from>
        <xdr:to>
          <xdr:col>6</xdr:col>
          <xdr:colOff>933450</xdr:colOff>
          <xdr:row>237</xdr:row>
          <xdr:rowOff>304800</xdr:rowOff>
        </xdr:to>
        <xdr:sp macro="" textlink="">
          <xdr:nvSpPr>
            <xdr:cNvPr id="175412" name="Drop Down 3380" hidden="1">
              <a:extLst>
                <a:ext uri="{63B3BB69-23CF-44E3-9099-C40C66FF867C}">
                  <a14:compatExt spid="_x0000_s175412"/>
                </a:ext>
                <a:ext uri="{FF2B5EF4-FFF2-40B4-BE49-F238E27FC236}">
                  <a16:creationId xmlns:a16="http://schemas.microsoft.com/office/drawing/2014/main" id="{00000000-0008-0000-0400-000034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238</xdr:row>
          <xdr:rowOff>85725</xdr:rowOff>
        </xdr:from>
        <xdr:to>
          <xdr:col>6</xdr:col>
          <xdr:colOff>933450</xdr:colOff>
          <xdr:row>238</xdr:row>
          <xdr:rowOff>304800</xdr:rowOff>
        </xdr:to>
        <xdr:sp macro="" textlink="">
          <xdr:nvSpPr>
            <xdr:cNvPr id="175413" name="Drop Down 3381" hidden="1">
              <a:extLst>
                <a:ext uri="{63B3BB69-23CF-44E3-9099-C40C66FF867C}">
                  <a14:compatExt spid="_x0000_s175413"/>
                </a:ext>
                <a:ext uri="{FF2B5EF4-FFF2-40B4-BE49-F238E27FC236}">
                  <a16:creationId xmlns:a16="http://schemas.microsoft.com/office/drawing/2014/main" id="{00000000-0008-0000-0400-000035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241</xdr:row>
          <xdr:rowOff>85725</xdr:rowOff>
        </xdr:from>
        <xdr:to>
          <xdr:col>6</xdr:col>
          <xdr:colOff>933450</xdr:colOff>
          <xdr:row>241</xdr:row>
          <xdr:rowOff>304800</xdr:rowOff>
        </xdr:to>
        <xdr:sp macro="" textlink="">
          <xdr:nvSpPr>
            <xdr:cNvPr id="175414" name="Drop Down 3382" hidden="1">
              <a:extLst>
                <a:ext uri="{63B3BB69-23CF-44E3-9099-C40C66FF867C}">
                  <a14:compatExt spid="_x0000_s175414"/>
                </a:ext>
                <a:ext uri="{FF2B5EF4-FFF2-40B4-BE49-F238E27FC236}">
                  <a16:creationId xmlns:a16="http://schemas.microsoft.com/office/drawing/2014/main" id="{00000000-0008-0000-0400-000036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242</xdr:row>
          <xdr:rowOff>85725</xdr:rowOff>
        </xdr:from>
        <xdr:to>
          <xdr:col>6</xdr:col>
          <xdr:colOff>933450</xdr:colOff>
          <xdr:row>242</xdr:row>
          <xdr:rowOff>304800</xdr:rowOff>
        </xdr:to>
        <xdr:sp macro="" textlink="">
          <xdr:nvSpPr>
            <xdr:cNvPr id="175415" name="Drop Down 3383" hidden="1">
              <a:extLst>
                <a:ext uri="{63B3BB69-23CF-44E3-9099-C40C66FF867C}">
                  <a14:compatExt spid="_x0000_s175415"/>
                </a:ext>
                <a:ext uri="{FF2B5EF4-FFF2-40B4-BE49-F238E27FC236}">
                  <a16:creationId xmlns:a16="http://schemas.microsoft.com/office/drawing/2014/main" id="{00000000-0008-0000-0400-000037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243</xdr:row>
          <xdr:rowOff>85725</xdr:rowOff>
        </xdr:from>
        <xdr:to>
          <xdr:col>6</xdr:col>
          <xdr:colOff>933450</xdr:colOff>
          <xdr:row>243</xdr:row>
          <xdr:rowOff>304800</xdr:rowOff>
        </xdr:to>
        <xdr:sp macro="" textlink="">
          <xdr:nvSpPr>
            <xdr:cNvPr id="175416" name="Drop Down 3384" hidden="1">
              <a:extLst>
                <a:ext uri="{63B3BB69-23CF-44E3-9099-C40C66FF867C}">
                  <a14:compatExt spid="_x0000_s175416"/>
                </a:ext>
                <a:ext uri="{FF2B5EF4-FFF2-40B4-BE49-F238E27FC236}">
                  <a16:creationId xmlns:a16="http://schemas.microsoft.com/office/drawing/2014/main" id="{00000000-0008-0000-0400-000038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244</xdr:row>
          <xdr:rowOff>85725</xdr:rowOff>
        </xdr:from>
        <xdr:to>
          <xdr:col>6</xdr:col>
          <xdr:colOff>933450</xdr:colOff>
          <xdr:row>244</xdr:row>
          <xdr:rowOff>304800</xdr:rowOff>
        </xdr:to>
        <xdr:sp macro="" textlink="">
          <xdr:nvSpPr>
            <xdr:cNvPr id="175417" name="Drop Down 3385" hidden="1">
              <a:extLst>
                <a:ext uri="{63B3BB69-23CF-44E3-9099-C40C66FF867C}">
                  <a14:compatExt spid="_x0000_s175417"/>
                </a:ext>
                <a:ext uri="{FF2B5EF4-FFF2-40B4-BE49-F238E27FC236}">
                  <a16:creationId xmlns:a16="http://schemas.microsoft.com/office/drawing/2014/main" id="{00000000-0008-0000-0400-000039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245</xdr:row>
          <xdr:rowOff>85725</xdr:rowOff>
        </xdr:from>
        <xdr:to>
          <xdr:col>6</xdr:col>
          <xdr:colOff>933450</xdr:colOff>
          <xdr:row>245</xdr:row>
          <xdr:rowOff>304800</xdr:rowOff>
        </xdr:to>
        <xdr:sp macro="" textlink="">
          <xdr:nvSpPr>
            <xdr:cNvPr id="175418" name="Drop Down 3386" hidden="1">
              <a:extLst>
                <a:ext uri="{63B3BB69-23CF-44E3-9099-C40C66FF867C}">
                  <a14:compatExt spid="_x0000_s175418"/>
                </a:ext>
                <a:ext uri="{FF2B5EF4-FFF2-40B4-BE49-F238E27FC236}">
                  <a16:creationId xmlns:a16="http://schemas.microsoft.com/office/drawing/2014/main" id="{00000000-0008-0000-0400-00003A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246</xdr:row>
          <xdr:rowOff>85725</xdr:rowOff>
        </xdr:from>
        <xdr:to>
          <xdr:col>6</xdr:col>
          <xdr:colOff>933450</xdr:colOff>
          <xdr:row>246</xdr:row>
          <xdr:rowOff>304800</xdr:rowOff>
        </xdr:to>
        <xdr:sp macro="" textlink="">
          <xdr:nvSpPr>
            <xdr:cNvPr id="175419" name="Drop Down 3387" hidden="1">
              <a:extLst>
                <a:ext uri="{63B3BB69-23CF-44E3-9099-C40C66FF867C}">
                  <a14:compatExt spid="_x0000_s175419"/>
                </a:ext>
                <a:ext uri="{FF2B5EF4-FFF2-40B4-BE49-F238E27FC236}">
                  <a16:creationId xmlns:a16="http://schemas.microsoft.com/office/drawing/2014/main" id="{00000000-0008-0000-0400-00003B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247</xdr:row>
          <xdr:rowOff>85725</xdr:rowOff>
        </xdr:from>
        <xdr:to>
          <xdr:col>6</xdr:col>
          <xdr:colOff>933450</xdr:colOff>
          <xdr:row>247</xdr:row>
          <xdr:rowOff>304800</xdr:rowOff>
        </xdr:to>
        <xdr:sp macro="" textlink="">
          <xdr:nvSpPr>
            <xdr:cNvPr id="175420" name="Drop Down 3388" hidden="1">
              <a:extLst>
                <a:ext uri="{63B3BB69-23CF-44E3-9099-C40C66FF867C}">
                  <a14:compatExt spid="_x0000_s175420"/>
                </a:ext>
                <a:ext uri="{FF2B5EF4-FFF2-40B4-BE49-F238E27FC236}">
                  <a16:creationId xmlns:a16="http://schemas.microsoft.com/office/drawing/2014/main" id="{00000000-0008-0000-0400-00003C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248</xdr:row>
          <xdr:rowOff>85725</xdr:rowOff>
        </xdr:from>
        <xdr:to>
          <xdr:col>6</xdr:col>
          <xdr:colOff>933450</xdr:colOff>
          <xdr:row>248</xdr:row>
          <xdr:rowOff>304800</xdr:rowOff>
        </xdr:to>
        <xdr:sp macro="" textlink="">
          <xdr:nvSpPr>
            <xdr:cNvPr id="175421" name="Drop Down 3389" hidden="1">
              <a:extLst>
                <a:ext uri="{63B3BB69-23CF-44E3-9099-C40C66FF867C}">
                  <a14:compatExt spid="_x0000_s175421"/>
                </a:ext>
                <a:ext uri="{FF2B5EF4-FFF2-40B4-BE49-F238E27FC236}">
                  <a16:creationId xmlns:a16="http://schemas.microsoft.com/office/drawing/2014/main" id="{00000000-0008-0000-0400-00003D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249</xdr:row>
          <xdr:rowOff>85725</xdr:rowOff>
        </xdr:from>
        <xdr:to>
          <xdr:col>6</xdr:col>
          <xdr:colOff>933450</xdr:colOff>
          <xdr:row>249</xdr:row>
          <xdr:rowOff>304800</xdr:rowOff>
        </xdr:to>
        <xdr:sp macro="" textlink="">
          <xdr:nvSpPr>
            <xdr:cNvPr id="175422" name="Drop Down 3390" hidden="1">
              <a:extLst>
                <a:ext uri="{63B3BB69-23CF-44E3-9099-C40C66FF867C}">
                  <a14:compatExt spid="_x0000_s175422"/>
                </a:ext>
                <a:ext uri="{FF2B5EF4-FFF2-40B4-BE49-F238E27FC236}">
                  <a16:creationId xmlns:a16="http://schemas.microsoft.com/office/drawing/2014/main" id="{00000000-0008-0000-0400-00003E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251</xdr:row>
          <xdr:rowOff>85725</xdr:rowOff>
        </xdr:from>
        <xdr:to>
          <xdr:col>6</xdr:col>
          <xdr:colOff>933450</xdr:colOff>
          <xdr:row>251</xdr:row>
          <xdr:rowOff>304800</xdr:rowOff>
        </xdr:to>
        <xdr:sp macro="" textlink="">
          <xdr:nvSpPr>
            <xdr:cNvPr id="175423" name="Drop Down 3391" hidden="1">
              <a:extLst>
                <a:ext uri="{63B3BB69-23CF-44E3-9099-C40C66FF867C}">
                  <a14:compatExt spid="_x0000_s175423"/>
                </a:ext>
                <a:ext uri="{FF2B5EF4-FFF2-40B4-BE49-F238E27FC236}">
                  <a16:creationId xmlns:a16="http://schemas.microsoft.com/office/drawing/2014/main" id="{00000000-0008-0000-0400-00003F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252</xdr:row>
          <xdr:rowOff>85725</xdr:rowOff>
        </xdr:from>
        <xdr:to>
          <xdr:col>6</xdr:col>
          <xdr:colOff>933450</xdr:colOff>
          <xdr:row>252</xdr:row>
          <xdr:rowOff>304800</xdr:rowOff>
        </xdr:to>
        <xdr:sp macro="" textlink="">
          <xdr:nvSpPr>
            <xdr:cNvPr id="175424" name="Drop Down 3392" hidden="1">
              <a:extLst>
                <a:ext uri="{63B3BB69-23CF-44E3-9099-C40C66FF867C}">
                  <a14:compatExt spid="_x0000_s175424"/>
                </a:ext>
                <a:ext uri="{FF2B5EF4-FFF2-40B4-BE49-F238E27FC236}">
                  <a16:creationId xmlns:a16="http://schemas.microsoft.com/office/drawing/2014/main" id="{00000000-0008-0000-0400-000040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253</xdr:row>
          <xdr:rowOff>85725</xdr:rowOff>
        </xdr:from>
        <xdr:to>
          <xdr:col>6</xdr:col>
          <xdr:colOff>933450</xdr:colOff>
          <xdr:row>253</xdr:row>
          <xdr:rowOff>304800</xdr:rowOff>
        </xdr:to>
        <xdr:sp macro="" textlink="">
          <xdr:nvSpPr>
            <xdr:cNvPr id="175425" name="Drop Down 3393" hidden="1">
              <a:extLst>
                <a:ext uri="{63B3BB69-23CF-44E3-9099-C40C66FF867C}">
                  <a14:compatExt spid="_x0000_s175425"/>
                </a:ext>
                <a:ext uri="{FF2B5EF4-FFF2-40B4-BE49-F238E27FC236}">
                  <a16:creationId xmlns:a16="http://schemas.microsoft.com/office/drawing/2014/main" id="{00000000-0008-0000-0400-000041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254</xdr:row>
          <xdr:rowOff>85725</xdr:rowOff>
        </xdr:from>
        <xdr:to>
          <xdr:col>6</xdr:col>
          <xdr:colOff>933450</xdr:colOff>
          <xdr:row>254</xdr:row>
          <xdr:rowOff>304800</xdr:rowOff>
        </xdr:to>
        <xdr:sp macro="" textlink="">
          <xdr:nvSpPr>
            <xdr:cNvPr id="175426" name="Drop Down 3394" hidden="1">
              <a:extLst>
                <a:ext uri="{63B3BB69-23CF-44E3-9099-C40C66FF867C}">
                  <a14:compatExt spid="_x0000_s175426"/>
                </a:ext>
                <a:ext uri="{FF2B5EF4-FFF2-40B4-BE49-F238E27FC236}">
                  <a16:creationId xmlns:a16="http://schemas.microsoft.com/office/drawing/2014/main" id="{00000000-0008-0000-0400-000042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255</xdr:row>
          <xdr:rowOff>85725</xdr:rowOff>
        </xdr:from>
        <xdr:to>
          <xdr:col>6</xdr:col>
          <xdr:colOff>933450</xdr:colOff>
          <xdr:row>255</xdr:row>
          <xdr:rowOff>304800</xdr:rowOff>
        </xdr:to>
        <xdr:sp macro="" textlink="">
          <xdr:nvSpPr>
            <xdr:cNvPr id="175427" name="Drop Down 3395" hidden="1">
              <a:extLst>
                <a:ext uri="{63B3BB69-23CF-44E3-9099-C40C66FF867C}">
                  <a14:compatExt spid="_x0000_s175427"/>
                </a:ext>
                <a:ext uri="{FF2B5EF4-FFF2-40B4-BE49-F238E27FC236}">
                  <a16:creationId xmlns:a16="http://schemas.microsoft.com/office/drawing/2014/main" id="{00000000-0008-0000-0400-000043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256</xdr:row>
          <xdr:rowOff>85725</xdr:rowOff>
        </xdr:from>
        <xdr:to>
          <xdr:col>6</xdr:col>
          <xdr:colOff>933450</xdr:colOff>
          <xdr:row>256</xdr:row>
          <xdr:rowOff>304800</xdr:rowOff>
        </xdr:to>
        <xdr:sp macro="" textlink="">
          <xdr:nvSpPr>
            <xdr:cNvPr id="175428" name="Drop Down 3396" hidden="1">
              <a:extLst>
                <a:ext uri="{63B3BB69-23CF-44E3-9099-C40C66FF867C}">
                  <a14:compatExt spid="_x0000_s175428"/>
                </a:ext>
                <a:ext uri="{FF2B5EF4-FFF2-40B4-BE49-F238E27FC236}">
                  <a16:creationId xmlns:a16="http://schemas.microsoft.com/office/drawing/2014/main" id="{00000000-0008-0000-0400-000044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259</xdr:row>
          <xdr:rowOff>85725</xdr:rowOff>
        </xdr:from>
        <xdr:to>
          <xdr:col>6</xdr:col>
          <xdr:colOff>933450</xdr:colOff>
          <xdr:row>259</xdr:row>
          <xdr:rowOff>304800</xdr:rowOff>
        </xdr:to>
        <xdr:sp macro="" textlink="">
          <xdr:nvSpPr>
            <xdr:cNvPr id="175429" name="Drop Down 3397" hidden="1">
              <a:extLst>
                <a:ext uri="{63B3BB69-23CF-44E3-9099-C40C66FF867C}">
                  <a14:compatExt spid="_x0000_s175429"/>
                </a:ext>
                <a:ext uri="{FF2B5EF4-FFF2-40B4-BE49-F238E27FC236}">
                  <a16:creationId xmlns:a16="http://schemas.microsoft.com/office/drawing/2014/main" id="{00000000-0008-0000-0400-000045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260</xdr:row>
          <xdr:rowOff>85725</xdr:rowOff>
        </xdr:from>
        <xdr:to>
          <xdr:col>6</xdr:col>
          <xdr:colOff>933450</xdr:colOff>
          <xdr:row>260</xdr:row>
          <xdr:rowOff>304800</xdr:rowOff>
        </xdr:to>
        <xdr:sp macro="" textlink="">
          <xdr:nvSpPr>
            <xdr:cNvPr id="175430" name="Drop Down 3398" hidden="1">
              <a:extLst>
                <a:ext uri="{63B3BB69-23CF-44E3-9099-C40C66FF867C}">
                  <a14:compatExt spid="_x0000_s175430"/>
                </a:ext>
                <a:ext uri="{FF2B5EF4-FFF2-40B4-BE49-F238E27FC236}">
                  <a16:creationId xmlns:a16="http://schemas.microsoft.com/office/drawing/2014/main" id="{00000000-0008-0000-0400-000046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269</xdr:row>
          <xdr:rowOff>85725</xdr:rowOff>
        </xdr:from>
        <xdr:to>
          <xdr:col>6</xdr:col>
          <xdr:colOff>933450</xdr:colOff>
          <xdr:row>269</xdr:row>
          <xdr:rowOff>304800</xdr:rowOff>
        </xdr:to>
        <xdr:sp macro="" textlink="">
          <xdr:nvSpPr>
            <xdr:cNvPr id="175431" name="Drop Down 3399" hidden="1">
              <a:extLst>
                <a:ext uri="{63B3BB69-23CF-44E3-9099-C40C66FF867C}">
                  <a14:compatExt spid="_x0000_s175431"/>
                </a:ext>
                <a:ext uri="{FF2B5EF4-FFF2-40B4-BE49-F238E27FC236}">
                  <a16:creationId xmlns:a16="http://schemas.microsoft.com/office/drawing/2014/main" id="{00000000-0008-0000-0400-000047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270</xdr:row>
          <xdr:rowOff>85725</xdr:rowOff>
        </xdr:from>
        <xdr:to>
          <xdr:col>6</xdr:col>
          <xdr:colOff>933450</xdr:colOff>
          <xdr:row>270</xdr:row>
          <xdr:rowOff>304800</xdr:rowOff>
        </xdr:to>
        <xdr:sp macro="" textlink="">
          <xdr:nvSpPr>
            <xdr:cNvPr id="175432" name="Drop Down 3400" hidden="1">
              <a:extLst>
                <a:ext uri="{63B3BB69-23CF-44E3-9099-C40C66FF867C}">
                  <a14:compatExt spid="_x0000_s175432"/>
                </a:ext>
                <a:ext uri="{FF2B5EF4-FFF2-40B4-BE49-F238E27FC236}">
                  <a16:creationId xmlns:a16="http://schemas.microsoft.com/office/drawing/2014/main" id="{00000000-0008-0000-0400-000048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271</xdr:row>
          <xdr:rowOff>85725</xdr:rowOff>
        </xdr:from>
        <xdr:to>
          <xdr:col>6</xdr:col>
          <xdr:colOff>933450</xdr:colOff>
          <xdr:row>271</xdr:row>
          <xdr:rowOff>304800</xdr:rowOff>
        </xdr:to>
        <xdr:sp macro="" textlink="">
          <xdr:nvSpPr>
            <xdr:cNvPr id="175433" name="Drop Down 3401" hidden="1">
              <a:extLst>
                <a:ext uri="{63B3BB69-23CF-44E3-9099-C40C66FF867C}">
                  <a14:compatExt spid="_x0000_s175433"/>
                </a:ext>
                <a:ext uri="{FF2B5EF4-FFF2-40B4-BE49-F238E27FC236}">
                  <a16:creationId xmlns:a16="http://schemas.microsoft.com/office/drawing/2014/main" id="{00000000-0008-0000-0400-000049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273</xdr:row>
          <xdr:rowOff>85725</xdr:rowOff>
        </xdr:from>
        <xdr:to>
          <xdr:col>6</xdr:col>
          <xdr:colOff>933450</xdr:colOff>
          <xdr:row>273</xdr:row>
          <xdr:rowOff>304800</xdr:rowOff>
        </xdr:to>
        <xdr:sp macro="" textlink="">
          <xdr:nvSpPr>
            <xdr:cNvPr id="175434" name="Drop Down 3402" hidden="1">
              <a:extLst>
                <a:ext uri="{63B3BB69-23CF-44E3-9099-C40C66FF867C}">
                  <a14:compatExt spid="_x0000_s175434"/>
                </a:ext>
                <a:ext uri="{FF2B5EF4-FFF2-40B4-BE49-F238E27FC236}">
                  <a16:creationId xmlns:a16="http://schemas.microsoft.com/office/drawing/2014/main" id="{00000000-0008-0000-0400-00004A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274</xdr:row>
          <xdr:rowOff>85725</xdr:rowOff>
        </xdr:from>
        <xdr:to>
          <xdr:col>6</xdr:col>
          <xdr:colOff>933450</xdr:colOff>
          <xdr:row>274</xdr:row>
          <xdr:rowOff>304800</xdr:rowOff>
        </xdr:to>
        <xdr:sp macro="" textlink="">
          <xdr:nvSpPr>
            <xdr:cNvPr id="175435" name="Drop Down 3403" hidden="1">
              <a:extLst>
                <a:ext uri="{63B3BB69-23CF-44E3-9099-C40C66FF867C}">
                  <a14:compatExt spid="_x0000_s175435"/>
                </a:ext>
                <a:ext uri="{FF2B5EF4-FFF2-40B4-BE49-F238E27FC236}">
                  <a16:creationId xmlns:a16="http://schemas.microsoft.com/office/drawing/2014/main" id="{00000000-0008-0000-0400-00004B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275</xdr:row>
          <xdr:rowOff>85725</xdr:rowOff>
        </xdr:from>
        <xdr:to>
          <xdr:col>6</xdr:col>
          <xdr:colOff>933450</xdr:colOff>
          <xdr:row>275</xdr:row>
          <xdr:rowOff>304800</xdr:rowOff>
        </xdr:to>
        <xdr:sp macro="" textlink="">
          <xdr:nvSpPr>
            <xdr:cNvPr id="175436" name="Drop Down 3404" hidden="1">
              <a:extLst>
                <a:ext uri="{63B3BB69-23CF-44E3-9099-C40C66FF867C}">
                  <a14:compatExt spid="_x0000_s175436"/>
                </a:ext>
                <a:ext uri="{FF2B5EF4-FFF2-40B4-BE49-F238E27FC236}">
                  <a16:creationId xmlns:a16="http://schemas.microsoft.com/office/drawing/2014/main" id="{00000000-0008-0000-0400-00004C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276</xdr:row>
          <xdr:rowOff>85725</xdr:rowOff>
        </xdr:from>
        <xdr:to>
          <xdr:col>6</xdr:col>
          <xdr:colOff>933450</xdr:colOff>
          <xdr:row>276</xdr:row>
          <xdr:rowOff>304800</xdr:rowOff>
        </xdr:to>
        <xdr:sp macro="" textlink="">
          <xdr:nvSpPr>
            <xdr:cNvPr id="175437" name="Drop Down 3405" hidden="1">
              <a:extLst>
                <a:ext uri="{63B3BB69-23CF-44E3-9099-C40C66FF867C}">
                  <a14:compatExt spid="_x0000_s175437"/>
                </a:ext>
                <a:ext uri="{FF2B5EF4-FFF2-40B4-BE49-F238E27FC236}">
                  <a16:creationId xmlns:a16="http://schemas.microsoft.com/office/drawing/2014/main" id="{00000000-0008-0000-0400-00004D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277</xdr:row>
          <xdr:rowOff>85725</xdr:rowOff>
        </xdr:from>
        <xdr:to>
          <xdr:col>6</xdr:col>
          <xdr:colOff>933450</xdr:colOff>
          <xdr:row>277</xdr:row>
          <xdr:rowOff>304800</xdr:rowOff>
        </xdr:to>
        <xdr:sp macro="" textlink="">
          <xdr:nvSpPr>
            <xdr:cNvPr id="175438" name="Drop Down 3406" hidden="1">
              <a:extLst>
                <a:ext uri="{63B3BB69-23CF-44E3-9099-C40C66FF867C}">
                  <a14:compatExt spid="_x0000_s175438"/>
                </a:ext>
                <a:ext uri="{FF2B5EF4-FFF2-40B4-BE49-F238E27FC236}">
                  <a16:creationId xmlns:a16="http://schemas.microsoft.com/office/drawing/2014/main" id="{00000000-0008-0000-0400-00004E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280</xdr:row>
          <xdr:rowOff>85725</xdr:rowOff>
        </xdr:from>
        <xdr:to>
          <xdr:col>6</xdr:col>
          <xdr:colOff>933450</xdr:colOff>
          <xdr:row>280</xdr:row>
          <xdr:rowOff>304800</xdr:rowOff>
        </xdr:to>
        <xdr:sp macro="" textlink="">
          <xdr:nvSpPr>
            <xdr:cNvPr id="175439" name="Drop Down 3407" hidden="1">
              <a:extLst>
                <a:ext uri="{63B3BB69-23CF-44E3-9099-C40C66FF867C}">
                  <a14:compatExt spid="_x0000_s175439"/>
                </a:ext>
                <a:ext uri="{FF2B5EF4-FFF2-40B4-BE49-F238E27FC236}">
                  <a16:creationId xmlns:a16="http://schemas.microsoft.com/office/drawing/2014/main" id="{00000000-0008-0000-0400-00004F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281</xdr:row>
          <xdr:rowOff>85725</xdr:rowOff>
        </xdr:from>
        <xdr:to>
          <xdr:col>6</xdr:col>
          <xdr:colOff>933450</xdr:colOff>
          <xdr:row>281</xdr:row>
          <xdr:rowOff>304800</xdr:rowOff>
        </xdr:to>
        <xdr:sp macro="" textlink="">
          <xdr:nvSpPr>
            <xdr:cNvPr id="175440" name="Drop Down 3408" hidden="1">
              <a:extLst>
                <a:ext uri="{63B3BB69-23CF-44E3-9099-C40C66FF867C}">
                  <a14:compatExt spid="_x0000_s175440"/>
                </a:ext>
                <a:ext uri="{FF2B5EF4-FFF2-40B4-BE49-F238E27FC236}">
                  <a16:creationId xmlns:a16="http://schemas.microsoft.com/office/drawing/2014/main" id="{00000000-0008-0000-0400-000050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282</xdr:row>
          <xdr:rowOff>85725</xdr:rowOff>
        </xdr:from>
        <xdr:to>
          <xdr:col>6</xdr:col>
          <xdr:colOff>933450</xdr:colOff>
          <xdr:row>282</xdr:row>
          <xdr:rowOff>304800</xdr:rowOff>
        </xdr:to>
        <xdr:sp macro="" textlink="">
          <xdr:nvSpPr>
            <xdr:cNvPr id="175441" name="Drop Down 3409" hidden="1">
              <a:extLst>
                <a:ext uri="{63B3BB69-23CF-44E3-9099-C40C66FF867C}">
                  <a14:compatExt spid="_x0000_s175441"/>
                </a:ext>
                <a:ext uri="{FF2B5EF4-FFF2-40B4-BE49-F238E27FC236}">
                  <a16:creationId xmlns:a16="http://schemas.microsoft.com/office/drawing/2014/main" id="{00000000-0008-0000-0400-000051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284</xdr:row>
          <xdr:rowOff>85725</xdr:rowOff>
        </xdr:from>
        <xdr:to>
          <xdr:col>6</xdr:col>
          <xdr:colOff>933450</xdr:colOff>
          <xdr:row>284</xdr:row>
          <xdr:rowOff>304800</xdr:rowOff>
        </xdr:to>
        <xdr:sp macro="" textlink="">
          <xdr:nvSpPr>
            <xdr:cNvPr id="175442" name="Drop Down 3410" hidden="1">
              <a:extLst>
                <a:ext uri="{63B3BB69-23CF-44E3-9099-C40C66FF867C}">
                  <a14:compatExt spid="_x0000_s175442"/>
                </a:ext>
                <a:ext uri="{FF2B5EF4-FFF2-40B4-BE49-F238E27FC236}">
                  <a16:creationId xmlns:a16="http://schemas.microsoft.com/office/drawing/2014/main" id="{00000000-0008-0000-0400-000052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285</xdr:row>
          <xdr:rowOff>85725</xdr:rowOff>
        </xdr:from>
        <xdr:to>
          <xdr:col>6</xdr:col>
          <xdr:colOff>933450</xdr:colOff>
          <xdr:row>285</xdr:row>
          <xdr:rowOff>304800</xdr:rowOff>
        </xdr:to>
        <xdr:sp macro="" textlink="">
          <xdr:nvSpPr>
            <xdr:cNvPr id="175443" name="Drop Down 3411" hidden="1">
              <a:extLst>
                <a:ext uri="{63B3BB69-23CF-44E3-9099-C40C66FF867C}">
                  <a14:compatExt spid="_x0000_s175443"/>
                </a:ext>
                <a:ext uri="{FF2B5EF4-FFF2-40B4-BE49-F238E27FC236}">
                  <a16:creationId xmlns:a16="http://schemas.microsoft.com/office/drawing/2014/main" id="{00000000-0008-0000-0400-000053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291</xdr:row>
          <xdr:rowOff>85725</xdr:rowOff>
        </xdr:from>
        <xdr:to>
          <xdr:col>6</xdr:col>
          <xdr:colOff>933450</xdr:colOff>
          <xdr:row>291</xdr:row>
          <xdr:rowOff>304800</xdr:rowOff>
        </xdr:to>
        <xdr:sp macro="" textlink="">
          <xdr:nvSpPr>
            <xdr:cNvPr id="175444" name="Drop Down 3412" hidden="1">
              <a:extLst>
                <a:ext uri="{63B3BB69-23CF-44E3-9099-C40C66FF867C}">
                  <a14:compatExt spid="_x0000_s175444"/>
                </a:ext>
                <a:ext uri="{FF2B5EF4-FFF2-40B4-BE49-F238E27FC236}">
                  <a16:creationId xmlns:a16="http://schemas.microsoft.com/office/drawing/2014/main" id="{00000000-0008-0000-0400-000054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292</xdr:row>
          <xdr:rowOff>85725</xdr:rowOff>
        </xdr:from>
        <xdr:to>
          <xdr:col>6</xdr:col>
          <xdr:colOff>933450</xdr:colOff>
          <xdr:row>292</xdr:row>
          <xdr:rowOff>304800</xdr:rowOff>
        </xdr:to>
        <xdr:sp macro="" textlink="">
          <xdr:nvSpPr>
            <xdr:cNvPr id="175445" name="Drop Down 3413" hidden="1">
              <a:extLst>
                <a:ext uri="{63B3BB69-23CF-44E3-9099-C40C66FF867C}">
                  <a14:compatExt spid="_x0000_s175445"/>
                </a:ext>
                <a:ext uri="{FF2B5EF4-FFF2-40B4-BE49-F238E27FC236}">
                  <a16:creationId xmlns:a16="http://schemas.microsoft.com/office/drawing/2014/main" id="{00000000-0008-0000-0400-000055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295</xdr:row>
          <xdr:rowOff>85725</xdr:rowOff>
        </xdr:from>
        <xdr:to>
          <xdr:col>6</xdr:col>
          <xdr:colOff>933450</xdr:colOff>
          <xdr:row>295</xdr:row>
          <xdr:rowOff>304800</xdr:rowOff>
        </xdr:to>
        <xdr:sp macro="" textlink="">
          <xdr:nvSpPr>
            <xdr:cNvPr id="175446" name="Drop Down 3414" hidden="1">
              <a:extLst>
                <a:ext uri="{63B3BB69-23CF-44E3-9099-C40C66FF867C}">
                  <a14:compatExt spid="_x0000_s175446"/>
                </a:ext>
                <a:ext uri="{FF2B5EF4-FFF2-40B4-BE49-F238E27FC236}">
                  <a16:creationId xmlns:a16="http://schemas.microsoft.com/office/drawing/2014/main" id="{00000000-0008-0000-0400-000056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296</xdr:row>
          <xdr:rowOff>85725</xdr:rowOff>
        </xdr:from>
        <xdr:to>
          <xdr:col>6</xdr:col>
          <xdr:colOff>933450</xdr:colOff>
          <xdr:row>296</xdr:row>
          <xdr:rowOff>304800</xdr:rowOff>
        </xdr:to>
        <xdr:sp macro="" textlink="">
          <xdr:nvSpPr>
            <xdr:cNvPr id="175447" name="Drop Down 3415" hidden="1">
              <a:extLst>
                <a:ext uri="{63B3BB69-23CF-44E3-9099-C40C66FF867C}">
                  <a14:compatExt spid="_x0000_s175447"/>
                </a:ext>
                <a:ext uri="{FF2B5EF4-FFF2-40B4-BE49-F238E27FC236}">
                  <a16:creationId xmlns:a16="http://schemas.microsoft.com/office/drawing/2014/main" id="{00000000-0008-0000-0400-000057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299</xdr:row>
          <xdr:rowOff>85725</xdr:rowOff>
        </xdr:from>
        <xdr:to>
          <xdr:col>6</xdr:col>
          <xdr:colOff>933450</xdr:colOff>
          <xdr:row>299</xdr:row>
          <xdr:rowOff>304800</xdr:rowOff>
        </xdr:to>
        <xdr:sp macro="" textlink="">
          <xdr:nvSpPr>
            <xdr:cNvPr id="175448" name="Drop Down 3416" hidden="1">
              <a:extLst>
                <a:ext uri="{63B3BB69-23CF-44E3-9099-C40C66FF867C}">
                  <a14:compatExt spid="_x0000_s175448"/>
                </a:ext>
                <a:ext uri="{FF2B5EF4-FFF2-40B4-BE49-F238E27FC236}">
                  <a16:creationId xmlns:a16="http://schemas.microsoft.com/office/drawing/2014/main" id="{00000000-0008-0000-0400-000058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300</xdr:row>
          <xdr:rowOff>85725</xdr:rowOff>
        </xdr:from>
        <xdr:to>
          <xdr:col>6</xdr:col>
          <xdr:colOff>933450</xdr:colOff>
          <xdr:row>300</xdr:row>
          <xdr:rowOff>304800</xdr:rowOff>
        </xdr:to>
        <xdr:sp macro="" textlink="">
          <xdr:nvSpPr>
            <xdr:cNvPr id="175449" name="Drop Down 3417" hidden="1">
              <a:extLst>
                <a:ext uri="{63B3BB69-23CF-44E3-9099-C40C66FF867C}">
                  <a14:compatExt spid="_x0000_s175449"/>
                </a:ext>
                <a:ext uri="{FF2B5EF4-FFF2-40B4-BE49-F238E27FC236}">
                  <a16:creationId xmlns:a16="http://schemas.microsoft.com/office/drawing/2014/main" id="{00000000-0008-0000-0400-000059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303</xdr:row>
          <xdr:rowOff>85725</xdr:rowOff>
        </xdr:from>
        <xdr:to>
          <xdr:col>6</xdr:col>
          <xdr:colOff>933450</xdr:colOff>
          <xdr:row>303</xdr:row>
          <xdr:rowOff>304800</xdr:rowOff>
        </xdr:to>
        <xdr:sp macro="" textlink="">
          <xdr:nvSpPr>
            <xdr:cNvPr id="175450" name="Drop Down 3418" hidden="1">
              <a:extLst>
                <a:ext uri="{63B3BB69-23CF-44E3-9099-C40C66FF867C}">
                  <a14:compatExt spid="_x0000_s175450"/>
                </a:ext>
                <a:ext uri="{FF2B5EF4-FFF2-40B4-BE49-F238E27FC236}">
                  <a16:creationId xmlns:a16="http://schemas.microsoft.com/office/drawing/2014/main" id="{00000000-0008-0000-0400-00005A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304</xdr:row>
          <xdr:rowOff>85725</xdr:rowOff>
        </xdr:from>
        <xdr:to>
          <xdr:col>6</xdr:col>
          <xdr:colOff>933450</xdr:colOff>
          <xdr:row>304</xdr:row>
          <xdr:rowOff>304800</xdr:rowOff>
        </xdr:to>
        <xdr:sp macro="" textlink="">
          <xdr:nvSpPr>
            <xdr:cNvPr id="175451" name="Drop Down 3419" hidden="1">
              <a:extLst>
                <a:ext uri="{63B3BB69-23CF-44E3-9099-C40C66FF867C}">
                  <a14:compatExt spid="_x0000_s175451"/>
                </a:ext>
                <a:ext uri="{FF2B5EF4-FFF2-40B4-BE49-F238E27FC236}">
                  <a16:creationId xmlns:a16="http://schemas.microsoft.com/office/drawing/2014/main" id="{00000000-0008-0000-0400-00005B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309</xdr:row>
          <xdr:rowOff>85725</xdr:rowOff>
        </xdr:from>
        <xdr:to>
          <xdr:col>6</xdr:col>
          <xdr:colOff>933450</xdr:colOff>
          <xdr:row>309</xdr:row>
          <xdr:rowOff>304800</xdr:rowOff>
        </xdr:to>
        <xdr:sp macro="" textlink="">
          <xdr:nvSpPr>
            <xdr:cNvPr id="175452" name="Drop Down 3420" hidden="1">
              <a:extLst>
                <a:ext uri="{63B3BB69-23CF-44E3-9099-C40C66FF867C}">
                  <a14:compatExt spid="_x0000_s175452"/>
                </a:ext>
                <a:ext uri="{FF2B5EF4-FFF2-40B4-BE49-F238E27FC236}">
                  <a16:creationId xmlns:a16="http://schemas.microsoft.com/office/drawing/2014/main" id="{00000000-0008-0000-0400-00005C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310</xdr:row>
          <xdr:rowOff>85725</xdr:rowOff>
        </xdr:from>
        <xdr:to>
          <xdr:col>6</xdr:col>
          <xdr:colOff>933450</xdr:colOff>
          <xdr:row>310</xdr:row>
          <xdr:rowOff>304800</xdr:rowOff>
        </xdr:to>
        <xdr:sp macro="" textlink="">
          <xdr:nvSpPr>
            <xdr:cNvPr id="175453" name="Drop Down 3421" hidden="1">
              <a:extLst>
                <a:ext uri="{63B3BB69-23CF-44E3-9099-C40C66FF867C}">
                  <a14:compatExt spid="_x0000_s175453"/>
                </a:ext>
                <a:ext uri="{FF2B5EF4-FFF2-40B4-BE49-F238E27FC236}">
                  <a16:creationId xmlns:a16="http://schemas.microsoft.com/office/drawing/2014/main" id="{00000000-0008-0000-0400-00005D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313</xdr:row>
          <xdr:rowOff>85725</xdr:rowOff>
        </xdr:from>
        <xdr:to>
          <xdr:col>6</xdr:col>
          <xdr:colOff>933450</xdr:colOff>
          <xdr:row>313</xdr:row>
          <xdr:rowOff>304800</xdr:rowOff>
        </xdr:to>
        <xdr:sp macro="" textlink="">
          <xdr:nvSpPr>
            <xdr:cNvPr id="175454" name="Drop Down 3422" hidden="1">
              <a:extLst>
                <a:ext uri="{63B3BB69-23CF-44E3-9099-C40C66FF867C}">
                  <a14:compatExt spid="_x0000_s175454"/>
                </a:ext>
                <a:ext uri="{FF2B5EF4-FFF2-40B4-BE49-F238E27FC236}">
                  <a16:creationId xmlns:a16="http://schemas.microsoft.com/office/drawing/2014/main" id="{00000000-0008-0000-0400-00005E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314</xdr:row>
          <xdr:rowOff>85725</xdr:rowOff>
        </xdr:from>
        <xdr:to>
          <xdr:col>6</xdr:col>
          <xdr:colOff>933450</xdr:colOff>
          <xdr:row>314</xdr:row>
          <xdr:rowOff>304800</xdr:rowOff>
        </xdr:to>
        <xdr:sp macro="" textlink="">
          <xdr:nvSpPr>
            <xdr:cNvPr id="175455" name="Drop Down 3423" hidden="1">
              <a:extLst>
                <a:ext uri="{63B3BB69-23CF-44E3-9099-C40C66FF867C}">
                  <a14:compatExt spid="_x0000_s175455"/>
                </a:ext>
                <a:ext uri="{FF2B5EF4-FFF2-40B4-BE49-F238E27FC236}">
                  <a16:creationId xmlns:a16="http://schemas.microsoft.com/office/drawing/2014/main" id="{00000000-0008-0000-0400-00005F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315</xdr:row>
          <xdr:rowOff>85725</xdr:rowOff>
        </xdr:from>
        <xdr:to>
          <xdr:col>6</xdr:col>
          <xdr:colOff>933450</xdr:colOff>
          <xdr:row>315</xdr:row>
          <xdr:rowOff>304800</xdr:rowOff>
        </xdr:to>
        <xdr:sp macro="" textlink="">
          <xdr:nvSpPr>
            <xdr:cNvPr id="175456" name="Drop Down 3424" hidden="1">
              <a:extLst>
                <a:ext uri="{63B3BB69-23CF-44E3-9099-C40C66FF867C}">
                  <a14:compatExt spid="_x0000_s175456"/>
                </a:ext>
                <a:ext uri="{FF2B5EF4-FFF2-40B4-BE49-F238E27FC236}">
                  <a16:creationId xmlns:a16="http://schemas.microsoft.com/office/drawing/2014/main" id="{00000000-0008-0000-0400-000060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316</xdr:row>
          <xdr:rowOff>85725</xdr:rowOff>
        </xdr:from>
        <xdr:to>
          <xdr:col>6</xdr:col>
          <xdr:colOff>933450</xdr:colOff>
          <xdr:row>316</xdr:row>
          <xdr:rowOff>304800</xdr:rowOff>
        </xdr:to>
        <xdr:sp macro="" textlink="">
          <xdr:nvSpPr>
            <xdr:cNvPr id="175457" name="Drop Down 3425" hidden="1">
              <a:extLst>
                <a:ext uri="{63B3BB69-23CF-44E3-9099-C40C66FF867C}">
                  <a14:compatExt spid="_x0000_s175457"/>
                </a:ext>
                <a:ext uri="{FF2B5EF4-FFF2-40B4-BE49-F238E27FC236}">
                  <a16:creationId xmlns:a16="http://schemas.microsoft.com/office/drawing/2014/main" id="{00000000-0008-0000-0400-000061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317</xdr:row>
          <xdr:rowOff>85725</xdr:rowOff>
        </xdr:from>
        <xdr:to>
          <xdr:col>6</xdr:col>
          <xdr:colOff>933450</xdr:colOff>
          <xdr:row>317</xdr:row>
          <xdr:rowOff>304800</xdr:rowOff>
        </xdr:to>
        <xdr:sp macro="" textlink="">
          <xdr:nvSpPr>
            <xdr:cNvPr id="175458" name="Drop Down 3426" hidden="1">
              <a:extLst>
                <a:ext uri="{63B3BB69-23CF-44E3-9099-C40C66FF867C}">
                  <a14:compatExt spid="_x0000_s175458"/>
                </a:ext>
                <a:ext uri="{FF2B5EF4-FFF2-40B4-BE49-F238E27FC236}">
                  <a16:creationId xmlns:a16="http://schemas.microsoft.com/office/drawing/2014/main" id="{00000000-0008-0000-0400-000062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322</xdr:row>
          <xdr:rowOff>85725</xdr:rowOff>
        </xdr:from>
        <xdr:to>
          <xdr:col>6</xdr:col>
          <xdr:colOff>933450</xdr:colOff>
          <xdr:row>322</xdr:row>
          <xdr:rowOff>304800</xdr:rowOff>
        </xdr:to>
        <xdr:sp macro="" textlink="">
          <xdr:nvSpPr>
            <xdr:cNvPr id="175459" name="Drop Down 3427" hidden="1">
              <a:extLst>
                <a:ext uri="{63B3BB69-23CF-44E3-9099-C40C66FF867C}">
                  <a14:compatExt spid="_x0000_s175459"/>
                </a:ext>
                <a:ext uri="{FF2B5EF4-FFF2-40B4-BE49-F238E27FC236}">
                  <a16:creationId xmlns:a16="http://schemas.microsoft.com/office/drawing/2014/main" id="{00000000-0008-0000-0400-000063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323</xdr:row>
          <xdr:rowOff>85725</xdr:rowOff>
        </xdr:from>
        <xdr:to>
          <xdr:col>6</xdr:col>
          <xdr:colOff>933450</xdr:colOff>
          <xdr:row>323</xdr:row>
          <xdr:rowOff>304800</xdr:rowOff>
        </xdr:to>
        <xdr:sp macro="" textlink="">
          <xdr:nvSpPr>
            <xdr:cNvPr id="175460" name="Drop Down 3428" hidden="1">
              <a:extLst>
                <a:ext uri="{63B3BB69-23CF-44E3-9099-C40C66FF867C}">
                  <a14:compatExt spid="_x0000_s175460"/>
                </a:ext>
                <a:ext uri="{FF2B5EF4-FFF2-40B4-BE49-F238E27FC236}">
                  <a16:creationId xmlns:a16="http://schemas.microsoft.com/office/drawing/2014/main" id="{00000000-0008-0000-0400-000064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324</xdr:row>
          <xdr:rowOff>85725</xdr:rowOff>
        </xdr:from>
        <xdr:to>
          <xdr:col>6</xdr:col>
          <xdr:colOff>933450</xdr:colOff>
          <xdr:row>324</xdr:row>
          <xdr:rowOff>304800</xdr:rowOff>
        </xdr:to>
        <xdr:sp macro="" textlink="">
          <xdr:nvSpPr>
            <xdr:cNvPr id="175461" name="Drop Down 3429" hidden="1">
              <a:extLst>
                <a:ext uri="{63B3BB69-23CF-44E3-9099-C40C66FF867C}">
                  <a14:compatExt spid="_x0000_s175461"/>
                </a:ext>
                <a:ext uri="{FF2B5EF4-FFF2-40B4-BE49-F238E27FC236}">
                  <a16:creationId xmlns:a16="http://schemas.microsoft.com/office/drawing/2014/main" id="{00000000-0008-0000-0400-000065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325</xdr:row>
          <xdr:rowOff>85725</xdr:rowOff>
        </xdr:from>
        <xdr:to>
          <xdr:col>6</xdr:col>
          <xdr:colOff>933450</xdr:colOff>
          <xdr:row>325</xdr:row>
          <xdr:rowOff>304800</xdr:rowOff>
        </xdr:to>
        <xdr:sp macro="" textlink="">
          <xdr:nvSpPr>
            <xdr:cNvPr id="175462" name="Drop Down 3430" hidden="1">
              <a:extLst>
                <a:ext uri="{63B3BB69-23CF-44E3-9099-C40C66FF867C}">
                  <a14:compatExt spid="_x0000_s175462"/>
                </a:ext>
                <a:ext uri="{FF2B5EF4-FFF2-40B4-BE49-F238E27FC236}">
                  <a16:creationId xmlns:a16="http://schemas.microsoft.com/office/drawing/2014/main" id="{00000000-0008-0000-0400-000066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328</xdr:row>
          <xdr:rowOff>85725</xdr:rowOff>
        </xdr:from>
        <xdr:to>
          <xdr:col>6</xdr:col>
          <xdr:colOff>933450</xdr:colOff>
          <xdr:row>328</xdr:row>
          <xdr:rowOff>304800</xdr:rowOff>
        </xdr:to>
        <xdr:sp macro="" textlink="">
          <xdr:nvSpPr>
            <xdr:cNvPr id="175463" name="Drop Down 3431" hidden="1">
              <a:extLst>
                <a:ext uri="{63B3BB69-23CF-44E3-9099-C40C66FF867C}">
                  <a14:compatExt spid="_x0000_s175463"/>
                </a:ext>
                <a:ext uri="{FF2B5EF4-FFF2-40B4-BE49-F238E27FC236}">
                  <a16:creationId xmlns:a16="http://schemas.microsoft.com/office/drawing/2014/main" id="{00000000-0008-0000-0400-000067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329</xdr:row>
          <xdr:rowOff>85725</xdr:rowOff>
        </xdr:from>
        <xdr:to>
          <xdr:col>6</xdr:col>
          <xdr:colOff>933450</xdr:colOff>
          <xdr:row>329</xdr:row>
          <xdr:rowOff>304800</xdr:rowOff>
        </xdr:to>
        <xdr:sp macro="" textlink="">
          <xdr:nvSpPr>
            <xdr:cNvPr id="175464" name="Drop Down 3432" hidden="1">
              <a:extLst>
                <a:ext uri="{63B3BB69-23CF-44E3-9099-C40C66FF867C}">
                  <a14:compatExt spid="_x0000_s175464"/>
                </a:ext>
                <a:ext uri="{FF2B5EF4-FFF2-40B4-BE49-F238E27FC236}">
                  <a16:creationId xmlns:a16="http://schemas.microsoft.com/office/drawing/2014/main" id="{00000000-0008-0000-0400-000068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330</xdr:row>
          <xdr:rowOff>85725</xdr:rowOff>
        </xdr:from>
        <xdr:to>
          <xdr:col>6</xdr:col>
          <xdr:colOff>933450</xdr:colOff>
          <xdr:row>330</xdr:row>
          <xdr:rowOff>304800</xdr:rowOff>
        </xdr:to>
        <xdr:sp macro="" textlink="">
          <xdr:nvSpPr>
            <xdr:cNvPr id="175465" name="Drop Down 3433" hidden="1">
              <a:extLst>
                <a:ext uri="{63B3BB69-23CF-44E3-9099-C40C66FF867C}">
                  <a14:compatExt spid="_x0000_s175465"/>
                </a:ext>
                <a:ext uri="{FF2B5EF4-FFF2-40B4-BE49-F238E27FC236}">
                  <a16:creationId xmlns:a16="http://schemas.microsoft.com/office/drawing/2014/main" id="{00000000-0008-0000-0400-000069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331</xdr:row>
          <xdr:rowOff>85725</xdr:rowOff>
        </xdr:from>
        <xdr:to>
          <xdr:col>6</xdr:col>
          <xdr:colOff>933450</xdr:colOff>
          <xdr:row>331</xdr:row>
          <xdr:rowOff>304800</xdr:rowOff>
        </xdr:to>
        <xdr:sp macro="" textlink="">
          <xdr:nvSpPr>
            <xdr:cNvPr id="175466" name="Drop Down 3434" hidden="1">
              <a:extLst>
                <a:ext uri="{63B3BB69-23CF-44E3-9099-C40C66FF867C}">
                  <a14:compatExt spid="_x0000_s175466"/>
                </a:ext>
                <a:ext uri="{FF2B5EF4-FFF2-40B4-BE49-F238E27FC236}">
                  <a16:creationId xmlns:a16="http://schemas.microsoft.com/office/drawing/2014/main" id="{00000000-0008-0000-0400-00006A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332</xdr:row>
          <xdr:rowOff>85725</xdr:rowOff>
        </xdr:from>
        <xdr:to>
          <xdr:col>6</xdr:col>
          <xdr:colOff>933450</xdr:colOff>
          <xdr:row>332</xdr:row>
          <xdr:rowOff>304800</xdr:rowOff>
        </xdr:to>
        <xdr:sp macro="" textlink="">
          <xdr:nvSpPr>
            <xdr:cNvPr id="175467" name="Drop Down 3435" hidden="1">
              <a:extLst>
                <a:ext uri="{63B3BB69-23CF-44E3-9099-C40C66FF867C}">
                  <a14:compatExt spid="_x0000_s175467"/>
                </a:ext>
                <a:ext uri="{FF2B5EF4-FFF2-40B4-BE49-F238E27FC236}">
                  <a16:creationId xmlns:a16="http://schemas.microsoft.com/office/drawing/2014/main" id="{00000000-0008-0000-0400-00006B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335</xdr:row>
          <xdr:rowOff>85725</xdr:rowOff>
        </xdr:from>
        <xdr:to>
          <xdr:col>6</xdr:col>
          <xdr:colOff>933450</xdr:colOff>
          <xdr:row>335</xdr:row>
          <xdr:rowOff>304800</xdr:rowOff>
        </xdr:to>
        <xdr:sp macro="" textlink="">
          <xdr:nvSpPr>
            <xdr:cNvPr id="175468" name="Drop Down 3436" hidden="1">
              <a:extLst>
                <a:ext uri="{63B3BB69-23CF-44E3-9099-C40C66FF867C}">
                  <a14:compatExt spid="_x0000_s175468"/>
                </a:ext>
                <a:ext uri="{FF2B5EF4-FFF2-40B4-BE49-F238E27FC236}">
                  <a16:creationId xmlns:a16="http://schemas.microsoft.com/office/drawing/2014/main" id="{00000000-0008-0000-0400-00006C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336</xdr:row>
          <xdr:rowOff>85725</xdr:rowOff>
        </xdr:from>
        <xdr:to>
          <xdr:col>6</xdr:col>
          <xdr:colOff>933450</xdr:colOff>
          <xdr:row>336</xdr:row>
          <xdr:rowOff>304800</xdr:rowOff>
        </xdr:to>
        <xdr:sp macro="" textlink="">
          <xdr:nvSpPr>
            <xdr:cNvPr id="175469" name="Drop Down 3437" hidden="1">
              <a:extLst>
                <a:ext uri="{63B3BB69-23CF-44E3-9099-C40C66FF867C}">
                  <a14:compatExt spid="_x0000_s175469"/>
                </a:ext>
                <a:ext uri="{FF2B5EF4-FFF2-40B4-BE49-F238E27FC236}">
                  <a16:creationId xmlns:a16="http://schemas.microsoft.com/office/drawing/2014/main" id="{00000000-0008-0000-0400-00006D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337</xdr:row>
          <xdr:rowOff>85725</xdr:rowOff>
        </xdr:from>
        <xdr:to>
          <xdr:col>6</xdr:col>
          <xdr:colOff>933450</xdr:colOff>
          <xdr:row>337</xdr:row>
          <xdr:rowOff>304800</xdr:rowOff>
        </xdr:to>
        <xdr:sp macro="" textlink="">
          <xdr:nvSpPr>
            <xdr:cNvPr id="175470" name="Drop Down 3438" hidden="1">
              <a:extLst>
                <a:ext uri="{63B3BB69-23CF-44E3-9099-C40C66FF867C}">
                  <a14:compatExt spid="_x0000_s175470"/>
                </a:ext>
                <a:ext uri="{FF2B5EF4-FFF2-40B4-BE49-F238E27FC236}">
                  <a16:creationId xmlns:a16="http://schemas.microsoft.com/office/drawing/2014/main" id="{00000000-0008-0000-0400-00006E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338</xdr:row>
          <xdr:rowOff>85725</xdr:rowOff>
        </xdr:from>
        <xdr:to>
          <xdr:col>6</xdr:col>
          <xdr:colOff>933450</xdr:colOff>
          <xdr:row>338</xdr:row>
          <xdr:rowOff>304800</xdr:rowOff>
        </xdr:to>
        <xdr:sp macro="" textlink="">
          <xdr:nvSpPr>
            <xdr:cNvPr id="175471" name="Drop Down 3439" hidden="1">
              <a:extLst>
                <a:ext uri="{63B3BB69-23CF-44E3-9099-C40C66FF867C}">
                  <a14:compatExt spid="_x0000_s175471"/>
                </a:ext>
                <a:ext uri="{FF2B5EF4-FFF2-40B4-BE49-F238E27FC236}">
                  <a16:creationId xmlns:a16="http://schemas.microsoft.com/office/drawing/2014/main" id="{00000000-0008-0000-0400-00006F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340</xdr:row>
          <xdr:rowOff>85725</xdr:rowOff>
        </xdr:from>
        <xdr:to>
          <xdr:col>6</xdr:col>
          <xdr:colOff>933450</xdr:colOff>
          <xdr:row>340</xdr:row>
          <xdr:rowOff>304800</xdr:rowOff>
        </xdr:to>
        <xdr:sp macro="" textlink="">
          <xdr:nvSpPr>
            <xdr:cNvPr id="175472" name="Drop Down 3440" hidden="1">
              <a:extLst>
                <a:ext uri="{63B3BB69-23CF-44E3-9099-C40C66FF867C}">
                  <a14:compatExt spid="_x0000_s175472"/>
                </a:ext>
                <a:ext uri="{FF2B5EF4-FFF2-40B4-BE49-F238E27FC236}">
                  <a16:creationId xmlns:a16="http://schemas.microsoft.com/office/drawing/2014/main" id="{00000000-0008-0000-0400-000070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341</xdr:row>
          <xdr:rowOff>85725</xdr:rowOff>
        </xdr:from>
        <xdr:to>
          <xdr:col>6</xdr:col>
          <xdr:colOff>933450</xdr:colOff>
          <xdr:row>341</xdr:row>
          <xdr:rowOff>304800</xdr:rowOff>
        </xdr:to>
        <xdr:sp macro="" textlink="">
          <xdr:nvSpPr>
            <xdr:cNvPr id="175473" name="Drop Down 3441" hidden="1">
              <a:extLst>
                <a:ext uri="{63B3BB69-23CF-44E3-9099-C40C66FF867C}">
                  <a14:compatExt spid="_x0000_s175473"/>
                </a:ext>
                <a:ext uri="{FF2B5EF4-FFF2-40B4-BE49-F238E27FC236}">
                  <a16:creationId xmlns:a16="http://schemas.microsoft.com/office/drawing/2014/main" id="{00000000-0008-0000-0400-000071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342</xdr:row>
          <xdr:rowOff>85725</xdr:rowOff>
        </xdr:from>
        <xdr:to>
          <xdr:col>6</xdr:col>
          <xdr:colOff>933450</xdr:colOff>
          <xdr:row>342</xdr:row>
          <xdr:rowOff>304800</xdr:rowOff>
        </xdr:to>
        <xdr:sp macro="" textlink="">
          <xdr:nvSpPr>
            <xdr:cNvPr id="175474" name="Drop Down 3442" hidden="1">
              <a:extLst>
                <a:ext uri="{63B3BB69-23CF-44E3-9099-C40C66FF867C}">
                  <a14:compatExt spid="_x0000_s175474"/>
                </a:ext>
                <a:ext uri="{FF2B5EF4-FFF2-40B4-BE49-F238E27FC236}">
                  <a16:creationId xmlns:a16="http://schemas.microsoft.com/office/drawing/2014/main" id="{00000000-0008-0000-0400-000072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343</xdr:row>
          <xdr:rowOff>85725</xdr:rowOff>
        </xdr:from>
        <xdr:to>
          <xdr:col>6</xdr:col>
          <xdr:colOff>933450</xdr:colOff>
          <xdr:row>343</xdr:row>
          <xdr:rowOff>304800</xdr:rowOff>
        </xdr:to>
        <xdr:sp macro="" textlink="">
          <xdr:nvSpPr>
            <xdr:cNvPr id="175475" name="Drop Down 3443" hidden="1">
              <a:extLst>
                <a:ext uri="{63B3BB69-23CF-44E3-9099-C40C66FF867C}">
                  <a14:compatExt spid="_x0000_s175475"/>
                </a:ext>
                <a:ext uri="{FF2B5EF4-FFF2-40B4-BE49-F238E27FC236}">
                  <a16:creationId xmlns:a16="http://schemas.microsoft.com/office/drawing/2014/main" id="{00000000-0008-0000-0400-000073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347</xdr:row>
          <xdr:rowOff>85725</xdr:rowOff>
        </xdr:from>
        <xdr:to>
          <xdr:col>6</xdr:col>
          <xdr:colOff>933450</xdr:colOff>
          <xdr:row>347</xdr:row>
          <xdr:rowOff>304800</xdr:rowOff>
        </xdr:to>
        <xdr:sp macro="" textlink="">
          <xdr:nvSpPr>
            <xdr:cNvPr id="175476" name="Drop Down 3444" hidden="1">
              <a:extLst>
                <a:ext uri="{63B3BB69-23CF-44E3-9099-C40C66FF867C}">
                  <a14:compatExt spid="_x0000_s175476"/>
                </a:ext>
                <a:ext uri="{FF2B5EF4-FFF2-40B4-BE49-F238E27FC236}">
                  <a16:creationId xmlns:a16="http://schemas.microsoft.com/office/drawing/2014/main" id="{00000000-0008-0000-0400-000074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348</xdr:row>
          <xdr:rowOff>85725</xdr:rowOff>
        </xdr:from>
        <xdr:to>
          <xdr:col>6</xdr:col>
          <xdr:colOff>933450</xdr:colOff>
          <xdr:row>348</xdr:row>
          <xdr:rowOff>304800</xdr:rowOff>
        </xdr:to>
        <xdr:sp macro="" textlink="">
          <xdr:nvSpPr>
            <xdr:cNvPr id="175477" name="Drop Down 3445" hidden="1">
              <a:extLst>
                <a:ext uri="{63B3BB69-23CF-44E3-9099-C40C66FF867C}">
                  <a14:compatExt spid="_x0000_s175477"/>
                </a:ext>
                <a:ext uri="{FF2B5EF4-FFF2-40B4-BE49-F238E27FC236}">
                  <a16:creationId xmlns:a16="http://schemas.microsoft.com/office/drawing/2014/main" id="{00000000-0008-0000-0400-000075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351</xdr:row>
          <xdr:rowOff>85725</xdr:rowOff>
        </xdr:from>
        <xdr:to>
          <xdr:col>6</xdr:col>
          <xdr:colOff>933450</xdr:colOff>
          <xdr:row>351</xdr:row>
          <xdr:rowOff>304800</xdr:rowOff>
        </xdr:to>
        <xdr:sp macro="" textlink="">
          <xdr:nvSpPr>
            <xdr:cNvPr id="175478" name="Drop Down 3446" hidden="1">
              <a:extLst>
                <a:ext uri="{63B3BB69-23CF-44E3-9099-C40C66FF867C}">
                  <a14:compatExt spid="_x0000_s175478"/>
                </a:ext>
                <a:ext uri="{FF2B5EF4-FFF2-40B4-BE49-F238E27FC236}">
                  <a16:creationId xmlns:a16="http://schemas.microsoft.com/office/drawing/2014/main" id="{00000000-0008-0000-0400-000076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352</xdr:row>
          <xdr:rowOff>85725</xdr:rowOff>
        </xdr:from>
        <xdr:to>
          <xdr:col>6</xdr:col>
          <xdr:colOff>933450</xdr:colOff>
          <xdr:row>352</xdr:row>
          <xdr:rowOff>304800</xdr:rowOff>
        </xdr:to>
        <xdr:sp macro="" textlink="">
          <xdr:nvSpPr>
            <xdr:cNvPr id="175479" name="Drop Down 3447" hidden="1">
              <a:extLst>
                <a:ext uri="{63B3BB69-23CF-44E3-9099-C40C66FF867C}">
                  <a14:compatExt spid="_x0000_s175479"/>
                </a:ext>
                <a:ext uri="{FF2B5EF4-FFF2-40B4-BE49-F238E27FC236}">
                  <a16:creationId xmlns:a16="http://schemas.microsoft.com/office/drawing/2014/main" id="{00000000-0008-0000-0400-000077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354</xdr:row>
          <xdr:rowOff>85725</xdr:rowOff>
        </xdr:from>
        <xdr:to>
          <xdr:col>6</xdr:col>
          <xdr:colOff>933450</xdr:colOff>
          <xdr:row>354</xdr:row>
          <xdr:rowOff>304800</xdr:rowOff>
        </xdr:to>
        <xdr:sp macro="" textlink="">
          <xdr:nvSpPr>
            <xdr:cNvPr id="175480" name="Drop Down 3448" hidden="1">
              <a:extLst>
                <a:ext uri="{63B3BB69-23CF-44E3-9099-C40C66FF867C}">
                  <a14:compatExt spid="_x0000_s175480"/>
                </a:ext>
                <a:ext uri="{FF2B5EF4-FFF2-40B4-BE49-F238E27FC236}">
                  <a16:creationId xmlns:a16="http://schemas.microsoft.com/office/drawing/2014/main" id="{00000000-0008-0000-0400-000078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355</xdr:row>
          <xdr:rowOff>85725</xdr:rowOff>
        </xdr:from>
        <xdr:to>
          <xdr:col>6</xdr:col>
          <xdr:colOff>933450</xdr:colOff>
          <xdr:row>355</xdr:row>
          <xdr:rowOff>304800</xdr:rowOff>
        </xdr:to>
        <xdr:sp macro="" textlink="">
          <xdr:nvSpPr>
            <xdr:cNvPr id="175481" name="Drop Down 3449" hidden="1">
              <a:extLst>
                <a:ext uri="{63B3BB69-23CF-44E3-9099-C40C66FF867C}">
                  <a14:compatExt spid="_x0000_s175481"/>
                </a:ext>
                <a:ext uri="{FF2B5EF4-FFF2-40B4-BE49-F238E27FC236}">
                  <a16:creationId xmlns:a16="http://schemas.microsoft.com/office/drawing/2014/main" id="{00000000-0008-0000-0400-000079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358</xdr:row>
          <xdr:rowOff>85725</xdr:rowOff>
        </xdr:from>
        <xdr:to>
          <xdr:col>6</xdr:col>
          <xdr:colOff>933450</xdr:colOff>
          <xdr:row>358</xdr:row>
          <xdr:rowOff>304800</xdr:rowOff>
        </xdr:to>
        <xdr:sp macro="" textlink="">
          <xdr:nvSpPr>
            <xdr:cNvPr id="175482" name="Drop Down 3450" hidden="1">
              <a:extLst>
                <a:ext uri="{63B3BB69-23CF-44E3-9099-C40C66FF867C}">
                  <a14:compatExt spid="_x0000_s175482"/>
                </a:ext>
                <a:ext uri="{FF2B5EF4-FFF2-40B4-BE49-F238E27FC236}">
                  <a16:creationId xmlns:a16="http://schemas.microsoft.com/office/drawing/2014/main" id="{00000000-0008-0000-0400-00007A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359</xdr:row>
          <xdr:rowOff>85725</xdr:rowOff>
        </xdr:from>
        <xdr:to>
          <xdr:col>6</xdr:col>
          <xdr:colOff>933450</xdr:colOff>
          <xdr:row>359</xdr:row>
          <xdr:rowOff>304800</xdr:rowOff>
        </xdr:to>
        <xdr:sp macro="" textlink="">
          <xdr:nvSpPr>
            <xdr:cNvPr id="175483" name="Drop Down 3451" hidden="1">
              <a:extLst>
                <a:ext uri="{63B3BB69-23CF-44E3-9099-C40C66FF867C}">
                  <a14:compatExt spid="_x0000_s175483"/>
                </a:ext>
                <a:ext uri="{FF2B5EF4-FFF2-40B4-BE49-F238E27FC236}">
                  <a16:creationId xmlns:a16="http://schemas.microsoft.com/office/drawing/2014/main" id="{00000000-0008-0000-0400-00007B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360</xdr:row>
          <xdr:rowOff>85725</xdr:rowOff>
        </xdr:from>
        <xdr:to>
          <xdr:col>6</xdr:col>
          <xdr:colOff>933450</xdr:colOff>
          <xdr:row>360</xdr:row>
          <xdr:rowOff>304800</xdr:rowOff>
        </xdr:to>
        <xdr:sp macro="" textlink="">
          <xdr:nvSpPr>
            <xdr:cNvPr id="175484" name="Drop Down 3452" hidden="1">
              <a:extLst>
                <a:ext uri="{63B3BB69-23CF-44E3-9099-C40C66FF867C}">
                  <a14:compatExt spid="_x0000_s175484"/>
                </a:ext>
                <a:ext uri="{FF2B5EF4-FFF2-40B4-BE49-F238E27FC236}">
                  <a16:creationId xmlns:a16="http://schemas.microsoft.com/office/drawing/2014/main" id="{00000000-0008-0000-0400-00007C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362</xdr:row>
          <xdr:rowOff>85725</xdr:rowOff>
        </xdr:from>
        <xdr:to>
          <xdr:col>6</xdr:col>
          <xdr:colOff>933450</xdr:colOff>
          <xdr:row>362</xdr:row>
          <xdr:rowOff>304800</xdr:rowOff>
        </xdr:to>
        <xdr:sp macro="" textlink="">
          <xdr:nvSpPr>
            <xdr:cNvPr id="175485" name="Drop Down 3453" hidden="1">
              <a:extLst>
                <a:ext uri="{63B3BB69-23CF-44E3-9099-C40C66FF867C}">
                  <a14:compatExt spid="_x0000_s175485"/>
                </a:ext>
                <a:ext uri="{FF2B5EF4-FFF2-40B4-BE49-F238E27FC236}">
                  <a16:creationId xmlns:a16="http://schemas.microsoft.com/office/drawing/2014/main" id="{00000000-0008-0000-0400-00007D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363</xdr:row>
          <xdr:rowOff>85725</xdr:rowOff>
        </xdr:from>
        <xdr:to>
          <xdr:col>6</xdr:col>
          <xdr:colOff>933450</xdr:colOff>
          <xdr:row>363</xdr:row>
          <xdr:rowOff>304800</xdr:rowOff>
        </xdr:to>
        <xdr:sp macro="" textlink="">
          <xdr:nvSpPr>
            <xdr:cNvPr id="175486" name="Drop Down 3454" hidden="1">
              <a:extLst>
                <a:ext uri="{63B3BB69-23CF-44E3-9099-C40C66FF867C}">
                  <a14:compatExt spid="_x0000_s175486"/>
                </a:ext>
                <a:ext uri="{FF2B5EF4-FFF2-40B4-BE49-F238E27FC236}">
                  <a16:creationId xmlns:a16="http://schemas.microsoft.com/office/drawing/2014/main" id="{00000000-0008-0000-0400-00007E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364</xdr:row>
          <xdr:rowOff>85725</xdr:rowOff>
        </xdr:from>
        <xdr:to>
          <xdr:col>6</xdr:col>
          <xdr:colOff>933450</xdr:colOff>
          <xdr:row>364</xdr:row>
          <xdr:rowOff>304800</xdr:rowOff>
        </xdr:to>
        <xdr:sp macro="" textlink="">
          <xdr:nvSpPr>
            <xdr:cNvPr id="175487" name="Drop Down 3455" hidden="1">
              <a:extLst>
                <a:ext uri="{63B3BB69-23CF-44E3-9099-C40C66FF867C}">
                  <a14:compatExt spid="_x0000_s175487"/>
                </a:ext>
                <a:ext uri="{FF2B5EF4-FFF2-40B4-BE49-F238E27FC236}">
                  <a16:creationId xmlns:a16="http://schemas.microsoft.com/office/drawing/2014/main" id="{00000000-0008-0000-0400-00007F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365</xdr:row>
          <xdr:rowOff>85725</xdr:rowOff>
        </xdr:from>
        <xdr:to>
          <xdr:col>6</xdr:col>
          <xdr:colOff>933450</xdr:colOff>
          <xdr:row>365</xdr:row>
          <xdr:rowOff>304800</xdr:rowOff>
        </xdr:to>
        <xdr:sp macro="" textlink="">
          <xdr:nvSpPr>
            <xdr:cNvPr id="175488" name="Drop Down 3456" hidden="1">
              <a:extLst>
                <a:ext uri="{63B3BB69-23CF-44E3-9099-C40C66FF867C}">
                  <a14:compatExt spid="_x0000_s175488"/>
                </a:ext>
                <a:ext uri="{FF2B5EF4-FFF2-40B4-BE49-F238E27FC236}">
                  <a16:creationId xmlns:a16="http://schemas.microsoft.com/office/drawing/2014/main" id="{00000000-0008-0000-0400-000080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366</xdr:row>
          <xdr:rowOff>85725</xdr:rowOff>
        </xdr:from>
        <xdr:to>
          <xdr:col>6</xdr:col>
          <xdr:colOff>933450</xdr:colOff>
          <xdr:row>366</xdr:row>
          <xdr:rowOff>304800</xdr:rowOff>
        </xdr:to>
        <xdr:sp macro="" textlink="">
          <xdr:nvSpPr>
            <xdr:cNvPr id="175489" name="Drop Down 3457" hidden="1">
              <a:extLst>
                <a:ext uri="{63B3BB69-23CF-44E3-9099-C40C66FF867C}">
                  <a14:compatExt spid="_x0000_s175489"/>
                </a:ext>
                <a:ext uri="{FF2B5EF4-FFF2-40B4-BE49-F238E27FC236}">
                  <a16:creationId xmlns:a16="http://schemas.microsoft.com/office/drawing/2014/main" id="{00000000-0008-0000-0400-000081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367</xdr:row>
          <xdr:rowOff>85725</xdr:rowOff>
        </xdr:from>
        <xdr:to>
          <xdr:col>6</xdr:col>
          <xdr:colOff>933450</xdr:colOff>
          <xdr:row>367</xdr:row>
          <xdr:rowOff>304800</xdr:rowOff>
        </xdr:to>
        <xdr:sp macro="" textlink="">
          <xdr:nvSpPr>
            <xdr:cNvPr id="175490" name="Drop Down 3458" hidden="1">
              <a:extLst>
                <a:ext uri="{63B3BB69-23CF-44E3-9099-C40C66FF867C}">
                  <a14:compatExt spid="_x0000_s175490"/>
                </a:ext>
                <a:ext uri="{FF2B5EF4-FFF2-40B4-BE49-F238E27FC236}">
                  <a16:creationId xmlns:a16="http://schemas.microsoft.com/office/drawing/2014/main" id="{00000000-0008-0000-0400-000082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368</xdr:row>
          <xdr:rowOff>85725</xdr:rowOff>
        </xdr:from>
        <xdr:to>
          <xdr:col>6</xdr:col>
          <xdr:colOff>933450</xdr:colOff>
          <xdr:row>368</xdr:row>
          <xdr:rowOff>304800</xdr:rowOff>
        </xdr:to>
        <xdr:sp macro="" textlink="">
          <xdr:nvSpPr>
            <xdr:cNvPr id="175491" name="Drop Down 3459" hidden="1">
              <a:extLst>
                <a:ext uri="{63B3BB69-23CF-44E3-9099-C40C66FF867C}">
                  <a14:compatExt spid="_x0000_s175491"/>
                </a:ext>
                <a:ext uri="{FF2B5EF4-FFF2-40B4-BE49-F238E27FC236}">
                  <a16:creationId xmlns:a16="http://schemas.microsoft.com/office/drawing/2014/main" id="{00000000-0008-0000-0400-000083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374</xdr:row>
          <xdr:rowOff>85725</xdr:rowOff>
        </xdr:from>
        <xdr:to>
          <xdr:col>6</xdr:col>
          <xdr:colOff>933450</xdr:colOff>
          <xdr:row>374</xdr:row>
          <xdr:rowOff>304800</xdr:rowOff>
        </xdr:to>
        <xdr:sp macro="" textlink="">
          <xdr:nvSpPr>
            <xdr:cNvPr id="175492" name="Drop Down 3460" hidden="1">
              <a:extLst>
                <a:ext uri="{63B3BB69-23CF-44E3-9099-C40C66FF867C}">
                  <a14:compatExt spid="_x0000_s175492"/>
                </a:ext>
                <a:ext uri="{FF2B5EF4-FFF2-40B4-BE49-F238E27FC236}">
                  <a16:creationId xmlns:a16="http://schemas.microsoft.com/office/drawing/2014/main" id="{00000000-0008-0000-0400-000084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375</xdr:row>
          <xdr:rowOff>85725</xdr:rowOff>
        </xdr:from>
        <xdr:to>
          <xdr:col>6</xdr:col>
          <xdr:colOff>933450</xdr:colOff>
          <xdr:row>375</xdr:row>
          <xdr:rowOff>304800</xdr:rowOff>
        </xdr:to>
        <xdr:sp macro="" textlink="">
          <xdr:nvSpPr>
            <xdr:cNvPr id="175493" name="Drop Down 3461" hidden="1">
              <a:extLst>
                <a:ext uri="{63B3BB69-23CF-44E3-9099-C40C66FF867C}">
                  <a14:compatExt spid="_x0000_s175493"/>
                </a:ext>
                <a:ext uri="{FF2B5EF4-FFF2-40B4-BE49-F238E27FC236}">
                  <a16:creationId xmlns:a16="http://schemas.microsoft.com/office/drawing/2014/main" id="{00000000-0008-0000-0400-000085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376</xdr:row>
          <xdr:rowOff>85725</xdr:rowOff>
        </xdr:from>
        <xdr:to>
          <xdr:col>6</xdr:col>
          <xdr:colOff>933450</xdr:colOff>
          <xdr:row>376</xdr:row>
          <xdr:rowOff>304800</xdr:rowOff>
        </xdr:to>
        <xdr:sp macro="" textlink="">
          <xdr:nvSpPr>
            <xdr:cNvPr id="175494" name="Drop Down 3462" hidden="1">
              <a:extLst>
                <a:ext uri="{63B3BB69-23CF-44E3-9099-C40C66FF867C}">
                  <a14:compatExt spid="_x0000_s175494"/>
                </a:ext>
                <a:ext uri="{FF2B5EF4-FFF2-40B4-BE49-F238E27FC236}">
                  <a16:creationId xmlns:a16="http://schemas.microsoft.com/office/drawing/2014/main" id="{00000000-0008-0000-0400-000086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377</xdr:row>
          <xdr:rowOff>85725</xdr:rowOff>
        </xdr:from>
        <xdr:to>
          <xdr:col>6</xdr:col>
          <xdr:colOff>933450</xdr:colOff>
          <xdr:row>377</xdr:row>
          <xdr:rowOff>304800</xdr:rowOff>
        </xdr:to>
        <xdr:sp macro="" textlink="">
          <xdr:nvSpPr>
            <xdr:cNvPr id="175495" name="Drop Down 3463" hidden="1">
              <a:extLst>
                <a:ext uri="{63B3BB69-23CF-44E3-9099-C40C66FF867C}">
                  <a14:compatExt spid="_x0000_s175495"/>
                </a:ext>
                <a:ext uri="{FF2B5EF4-FFF2-40B4-BE49-F238E27FC236}">
                  <a16:creationId xmlns:a16="http://schemas.microsoft.com/office/drawing/2014/main" id="{00000000-0008-0000-0400-000087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378</xdr:row>
          <xdr:rowOff>85725</xdr:rowOff>
        </xdr:from>
        <xdr:to>
          <xdr:col>6</xdr:col>
          <xdr:colOff>933450</xdr:colOff>
          <xdr:row>378</xdr:row>
          <xdr:rowOff>304800</xdr:rowOff>
        </xdr:to>
        <xdr:sp macro="" textlink="">
          <xdr:nvSpPr>
            <xdr:cNvPr id="175496" name="Drop Down 3464" hidden="1">
              <a:extLst>
                <a:ext uri="{63B3BB69-23CF-44E3-9099-C40C66FF867C}">
                  <a14:compatExt spid="_x0000_s175496"/>
                </a:ext>
                <a:ext uri="{FF2B5EF4-FFF2-40B4-BE49-F238E27FC236}">
                  <a16:creationId xmlns:a16="http://schemas.microsoft.com/office/drawing/2014/main" id="{00000000-0008-0000-0400-000088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380</xdr:row>
          <xdr:rowOff>85725</xdr:rowOff>
        </xdr:from>
        <xdr:to>
          <xdr:col>6</xdr:col>
          <xdr:colOff>933450</xdr:colOff>
          <xdr:row>380</xdr:row>
          <xdr:rowOff>304800</xdr:rowOff>
        </xdr:to>
        <xdr:sp macro="" textlink="">
          <xdr:nvSpPr>
            <xdr:cNvPr id="175497" name="Drop Down 3465" hidden="1">
              <a:extLst>
                <a:ext uri="{63B3BB69-23CF-44E3-9099-C40C66FF867C}">
                  <a14:compatExt spid="_x0000_s175497"/>
                </a:ext>
                <a:ext uri="{FF2B5EF4-FFF2-40B4-BE49-F238E27FC236}">
                  <a16:creationId xmlns:a16="http://schemas.microsoft.com/office/drawing/2014/main" id="{00000000-0008-0000-0400-000089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381</xdr:row>
          <xdr:rowOff>85725</xdr:rowOff>
        </xdr:from>
        <xdr:to>
          <xdr:col>6</xdr:col>
          <xdr:colOff>933450</xdr:colOff>
          <xdr:row>381</xdr:row>
          <xdr:rowOff>304800</xdr:rowOff>
        </xdr:to>
        <xdr:sp macro="" textlink="">
          <xdr:nvSpPr>
            <xdr:cNvPr id="175498" name="Drop Down 3466" hidden="1">
              <a:extLst>
                <a:ext uri="{63B3BB69-23CF-44E3-9099-C40C66FF867C}">
                  <a14:compatExt spid="_x0000_s175498"/>
                </a:ext>
                <a:ext uri="{FF2B5EF4-FFF2-40B4-BE49-F238E27FC236}">
                  <a16:creationId xmlns:a16="http://schemas.microsoft.com/office/drawing/2014/main" id="{00000000-0008-0000-0400-00008A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384</xdr:row>
          <xdr:rowOff>85725</xdr:rowOff>
        </xdr:from>
        <xdr:to>
          <xdr:col>6</xdr:col>
          <xdr:colOff>933450</xdr:colOff>
          <xdr:row>384</xdr:row>
          <xdr:rowOff>304800</xdr:rowOff>
        </xdr:to>
        <xdr:sp macro="" textlink="">
          <xdr:nvSpPr>
            <xdr:cNvPr id="175499" name="Drop Down 3467" hidden="1">
              <a:extLst>
                <a:ext uri="{63B3BB69-23CF-44E3-9099-C40C66FF867C}">
                  <a14:compatExt spid="_x0000_s175499"/>
                </a:ext>
                <a:ext uri="{FF2B5EF4-FFF2-40B4-BE49-F238E27FC236}">
                  <a16:creationId xmlns:a16="http://schemas.microsoft.com/office/drawing/2014/main" id="{00000000-0008-0000-0400-00008B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385</xdr:row>
          <xdr:rowOff>85725</xdr:rowOff>
        </xdr:from>
        <xdr:to>
          <xdr:col>6</xdr:col>
          <xdr:colOff>933450</xdr:colOff>
          <xdr:row>385</xdr:row>
          <xdr:rowOff>304800</xdr:rowOff>
        </xdr:to>
        <xdr:sp macro="" textlink="">
          <xdr:nvSpPr>
            <xdr:cNvPr id="175500" name="Drop Down 3468" hidden="1">
              <a:extLst>
                <a:ext uri="{63B3BB69-23CF-44E3-9099-C40C66FF867C}">
                  <a14:compatExt spid="_x0000_s175500"/>
                </a:ext>
                <a:ext uri="{FF2B5EF4-FFF2-40B4-BE49-F238E27FC236}">
                  <a16:creationId xmlns:a16="http://schemas.microsoft.com/office/drawing/2014/main" id="{00000000-0008-0000-0400-00008C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386</xdr:row>
          <xdr:rowOff>85725</xdr:rowOff>
        </xdr:from>
        <xdr:to>
          <xdr:col>6</xdr:col>
          <xdr:colOff>933450</xdr:colOff>
          <xdr:row>386</xdr:row>
          <xdr:rowOff>304800</xdr:rowOff>
        </xdr:to>
        <xdr:sp macro="" textlink="">
          <xdr:nvSpPr>
            <xdr:cNvPr id="175501" name="Drop Down 3469" hidden="1">
              <a:extLst>
                <a:ext uri="{63B3BB69-23CF-44E3-9099-C40C66FF867C}">
                  <a14:compatExt spid="_x0000_s175501"/>
                </a:ext>
                <a:ext uri="{FF2B5EF4-FFF2-40B4-BE49-F238E27FC236}">
                  <a16:creationId xmlns:a16="http://schemas.microsoft.com/office/drawing/2014/main" id="{00000000-0008-0000-0400-00008D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388</xdr:row>
          <xdr:rowOff>85725</xdr:rowOff>
        </xdr:from>
        <xdr:to>
          <xdr:col>6</xdr:col>
          <xdr:colOff>933450</xdr:colOff>
          <xdr:row>388</xdr:row>
          <xdr:rowOff>304800</xdr:rowOff>
        </xdr:to>
        <xdr:sp macro="" textlink="">
          <xdr:nvSpPr>
            <xdr:cNvPr id="175502" name="Drop Down 3470" hidden="1">
              <a:extLst>
                <a:ext uri="{63B3BB69-23CF-44E3-9099-C40C66FF867C}">
                  <a14:compatExt spid="_x0000_s175502"/>
                </a:ext>
                <a:ext uri="{FF2B5EF4-FFF2-40B4-BE49-F238E27FC236}">
                  <a16:creationId xmlns:a16="http://schemas.microsoft.com/office/drawing/2014/main" id="{00000000-0008-0000-0400-00008E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389</xdr:row>
          <xdr:rowOff>85725</xdr:rowOff>
        </xdr:from>
        <xdr:to>
          <xdr:col>6</xdr:col>
          <xdr:colOff>933450</xdr:colOff>
          <xdr:row>389</xdr:row>
          <xdr:rowOff>304800</xdr:rowOff>
        </xdr:to>
        <xdr:sp macro="" textlink="">
          <xdr:nvSpPr>
            <xdr:cNvPr id="175503" name="Drop Down 3471" hidden="1">
              <a:extLst>
                <a:ext uri="{63B3BB69-23CF-44E3-9099-C40C66FF867C}">
                  <a14:compatExt spid="_x0000_s175503"/>
                </a:ext>
                <a:ext uri="{FF2B5EF4-FFF2-40B4-BE49-F238E27FC236}">
                  <a16:creationId xmlns:a16="http://schemas.microsoft.com/office/drawing/2014/main" id="{00000000-0008-0000-0400-00008F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390</xdr:row>
          <xdr:rowOff>85725</xdr:rowOff>
        </xdr:from>
        <xdr:to>
          <xdr:col>6</xdr:col>
          <xdr:colOff>933450</xdr:colOff>
          <xdr:row>390</xdr:row>
          <xdr:rowOff>304800</xdr:rowOff>
        </xdr:to>
        <xdr:sp macro="" textlink="">
          <xdr:nvSpPr>
            <xdr:cNvPr id="175504" name="Drop Down 3472" hidden="1">
              <a:extLst>
                <a:ext uri="{63B3BB69-23CF-44E3-9099-C40C66FF867C}">
                  <a14:compatExt spid="_x0000_s175504"/>
                </a:ext>
                <a:ext uri="{FF2B5EF4-FFF2-40B4-BE49-F238E27FC236}">
                  <a16:creationId xmlns:a16="http://schemas.microsoft.com/office/drawing/2014/main" id="{00000000-0008-0000-0400-000090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392</xdr:row>
          <xdr:rowOff>85725</xdr:rowOff>
        </xdr:from>
        <xdr:to>
          <xdr:col>6</xdr:col>
          <xdr:colOff>933450</xdr:colOff>
          <xdr:row>392</xdr:row>
          <xdr:rowOff>304800</xdr:rowOff>
        </xdr:to>
        <xdr:sp macro="" textlink="">
          <xdr:nvSpPr>
            <xdr:cNvPr id="175505" name="Drop Down 3473" hidden="1">
              <a:extLst>
                <a:ext uri="{63B3BB69-23CF-44E3-9099-C40C66FF867C}">
                  <a14:compatExt spid="_x0000_s175505"/>
                </a:ext>
                <a:ext uri="{FF2B5EF4-FFF2-40B4-BE49-F238E27FC236}">
                  <a16:creationId xmlns:a16="http://schemas.microsoft.com/office/drawing/2014/main" id="{00000000-0008-0000-0400-000091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393</xdr:row>
          <xdr:rowOff>85725</xdr:rowOff>
        </xdr:from>
        <xdr:to>
          <xdr:col>6</xdr:col>
          <xdr:colOff>933450</xdr:colOff>
          <xdr:row>393</xdr:row>
          <xdr:rowOff>304800</xdr:rowOff>
        </xdr:to>
        <xdr:sp macro="" textlink="">
          <xdr:nvSpPr>
            <xdr:cNvPr id="175506" name="Drop Down 3474" hidden="1">
              <a:extLst>
                <a:ext uri="{63B3BB69-23CF-44E3-9099-C40C66FF867C}">
                  <a14:compatExt spid="_x0000_s175506"/>
                </a:ext>
                <a:ext uri="{FF2B5EF4-FFF2-40B4-BE49-F238E27FC236}">
                  <a16:creationId xmlns:a16="http://schemas.microsoft.com/office/drawing/2014/main" id="{00000000-0008-0000-0400-000092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394</xdr:row>
          <xdr:rowOff>85725</xdr:rowOff>
        </xdr:from>
        <xdr:to>
          <xdr:col>6</xdr:col>
          <xdr:colOff>933450</xdr:colOff>
          <xdr:row>394</xdr:row>
          <xdr:rowOff>304800</xdr:rowOff>
        </xdr:to>
        <xdr:sp macro="" textlink="">
          <xdr:nvSpPr>
            <xdr:cNvPr id="175507" name="Drop Down 3475" hidden="1">
              <a:extLst>
                <a:ext uri="{63B3BB69-23CF-44E3-9099-C40C66FF867C}">
                  <a14:compatExt spid="_x0000_s175507"/>
                </a:ext>
                <a:ext uri="{FF2B5EF4-FFF2-40B4-BE49-F238E27FC236}">
                  <a16:creationId xmlns:a16="http://schemas.microsoft.com/office/drawing/2014/main" id="{00000000-0008-0000-0400-000093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396</xdr:row>
          <xdr:rowOff>85725</xdr:rowOff>
        </xdr:from>
        <xdr:to>
          <xdr:col>6</xdr:col>
          <xdr:colOff>933450</xdr:colOff>
          <xdr:row>396</xdr:row>
          <xdr:rowOff>304800</xdr:rowOff>
        </xdr:to>
        <xdr:sp macro="" textlink="">
          <xdr:nvSpPr>
            <xdr:cNvPr id="175508" name="Drop Down 3476" hidden="1">
              <a:extLst>
                <a:ext uri="{63B3BB69-23CF-44E3-9099-C40C66FF867C}">
                  <a14:compatExt spid="_x0000_s175508"/>
                </a:ext>
                <a:ext uri="{FF2B5EF4-FFF2-40B4-BE49-F238E27FC236}">
                  <a16:creationId xmlns:a16="http://schemas.microsoft.com/office/drawing/2014/main" id="{00000000-0008-0000-0400-000094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397</xdr:row>
          <xdr:rowOff>85725</xdr:rowOff>
        </xdr:from>
        <xdr:to>
          <xdr:col>6</xdr:col>
          <xdr:colOff>933450</xdr:colOff>
          <xdr:row>397</xdr:row>
          <xdr:rowOff>304800</xdr:rowOff>
        </xdr:to>
        <xdr:sp macro="" textlink="">
          <xdr:nvSpPr>
            <xdr:cNvPr id="175509" name="Drop Down 3477" hidden="1">
              <a:extLst>
                <a:ext uri="{63B3BB69-23CF-44E3-9099-C40C66FF867C}">
                  <a14:compatExt spid="_x0000_s175509"/>
                </a:ext>
                <a:ext uri="{FF2B5EF4-FFF2-40B4-BE49-F238E27FC236}">
                  <a16:creationId xmlns:a16="http://schemas.microsoft.com/office/drawing/2014/main" id="{00000000-0008-0000-0400-000095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398</xdr:row>
          <xdr:rowOff>85725</xdr:rowOff>
        </xdr:from>
        <xdr:to>
          <xdr:col>6</xdr:col>
          <xdr:colOff>933450</xdr:colOff>
          <xdr:row>398</xdr:row>
          <xdr:rowOff>304800</xdr:rowOff>
        </xdr:to>
        <xdr:sp macro="" textlink="">
          <xdr:nvSpPr>
            <xdr:cNvPr id="175510" name="Drop Down 3478" hidden="1">
              <a:extLst>
                <a:ext uri="{63B3BB69-23CF-44E3-9099-C40C66FF867C}">
                  <a14:compatExt spid="_x0000_s175510"/>
                </a:ext>
                <a:ext uri="{FF2B5EF4-FFF2-40B4-BE49-F238E27FC236}">
                  <a16:creationId xmlns:a16="http://schemas.microsoft.com/office/drawing/2014/main" id="{00000000-0008-0000-0400-000096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399</xdr:row>
          <xdr:rowOff>85725</xdr:rowOff>
        </xdr:from>
        <xdr:to>
          <xdr:col>6</xdr:col>
          <xdr:colOff>933450</xdr:colOff>
          <xdr:row>399</xdr:row>
          <xdr:rowOff>304800</xdr:rowOff>
        </xdr:to>
        <xdr:sp macro="" textlink="">
          <xdr:nvSpPr>
            <xdr:cNvPr id="175511" name="Drop Down 3479" hidden="1">
              <a:extLst>
                <a:ext uri="{63B3BB69-23CF-44E3-9099-C40C66FF867C}">
                  <a14:compatExt spid="_x0000_s175511"/>
                </a:ext>
                <a:ext uri="{FF2B5EF4-FFF2-40B4-BE49-F238E27FC236}">
                  <a16:creationId xmlns:a16="http://schemas.microsoft.com/office/drawing/2014/main" id="{00000000-0008-0000-0400-000097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400</xdr:row>
          <xdr:rowOff>85725</xdr:rowOff>
        </xdr:from>
        <xdr:to>
          <xdr:col>6</xdr:col>
          <xdr:colOff>933450</xdr:colOff>
          <xdr:row>400</xdr:row>
          <xdr:rowOff>304800</xdr:rowOff>
        </xdr:to>
        <xdr:sp macro="" textlink="">
          <xdr:nvSpPr>
            <xdr:cNvPr id="175512" name="Drop Down 3480" hidden="1">
              <a:extLst>
                <a:ext uri="{63B3BB69-23CF-44E3-9099-C40C66FF867C}">
                  <a14:compatExt spid="_x0000_s175512"/>
                </a:ext>
                <a:ext uri="{FF2B5EF4-FFF2-40B4-BE49-F238E27FC236}">
                  <a16:creationId xmlns:a16="http://schemas.microsoft.com/office/drawing/2014/main" id="{00000000-0008-0000-0400-000098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401</xdr:row>
          <xdr:rowOff>85725</xdr:rowOff>
        </xdr:from>
        <xdr:to>
          <xdr:col>6</xdr:col>
          <xdr:colOff>933450</xdr:colOff>
          <xdr:row>401</xdr:row>
          <xdr:rowOff>304800</xdr:rowOff>
        </xdr:to>
        <xdr:sp macro="" textlink="">
          <xdr:nvSpPr>
            <xdr:cNvPr id="175513" name="Drop Down 3481" hidden="1">
              <a:extLst>
                <a:ext uri="{63B3BB69-23CF-44E3-9099-C40C66FF867C}">
                  <a14:compatExt spid="_x0000_s175513"/>
                </a:ext>
                <a:ext uri="{FF2B5EF4-FFF2-40B4-BE49-F238E27FC236}">
                  <a16:creationId xmlns:a16="http://schemas.microsoft.com/office/drawing/2014/main" id="{00000000-0008-0000-0400-000099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402</xdr:row>
          <xdr:rowOff>85725</xdr:rowOff>
        </xdr:from>
        <xdr:to>
          <xdr:col>6</xdr:col>
          <xdr:colOff>933450</xdr:colOff>
          <xdr:row>402</xdr:row>
          <xdr:rowOff>304800</xdr:rowOff>
        </xdr:to>
        <xdr:sp macro="" textlink="">
          <xdr:nvSpPr>
            <xdr:cNvPr id="175514" name="Drop Down 3482" hidden="1">
              <a:extLst>
                <a:ext uri="{63B3BB69-23CF-44E3-9099-C40C66FF867C}">
                  <a14:compatExt spid="_x0000_s175514"/>
                </a:ext>
                <a:ext uri="{FF2B5EF4-FFF2-40B4-BE49-F238E27FC236}">
                  <a16:creationId xmlns:a16="http://schemas.microsoft.com/office/drawing/2014/main" id="{00000000-0008-0000-0400-00009A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403</xdr:row>
          <xdr:rowOff>85725</xdr:rowOff>
        </xdr:from>
        <xdr:to>
          <xdr:col>6</xdr:col>
          <xdr:colOff>933450</xdr:colOff>
          <xdr:row>403</xdr:row>
          <xdr:rowOff>304800</xdr:rowOff>
        </xdr:to>
        <xdr:sp macro="" textlink="">
          <xdr:nvSpPr>
            <xdr:cNvPr id="175515" name="Drop Down 3483" hidden="1">
              <a:extLst>
                <a:ext uri="{63B3BB69-23CF-44E3-9099-C40C66FF867C}">
                  <a14:compatExt spid="_x0000_s175515"/>
                </a:ext>
                <a:ext uri="{FF2B5EF4-FFF2-40B4-BE49-F238E27FC236}">
                  <a16:creationId xmlns:a16="http://schemas.microsoft.com/office/drawing/2014/main" id="{00000000-0008-0000-0400-00009B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404</xdr:row>
          <xdr:rowOff>85725</xdr:rowOff>
        </xdr:from>
        <xdr:to>
          <xdr:col>6</xdr:col>
          <xdr:colOff>933450</xdr:colOff>
          <xdr:row>404</xdr:row>
          <xdr:rowOff>304800</xdr:rowOff>
        </xdr:to>
        <xdr:sp macro="" textlink="">
          <xdr:nvSpPr>
            <xdr:cNvPr id="175516" name="Drop Down 3484" hidden="1">
              <a:extLst>
                <a:ext uri="{63B3BB69-23CF-44E3-9099-C40C66FF867C}">
                  <a14:compatExt spid="_x0000_s175516"/>
                </a:ext>
                <a:ext uri="{FF2B5EF4-FFF2-40B4-BE49-F238E27FC236}">
                  <a16:creationId xmlns:a16="http://schemas.microsoft.com/office/drawing/2014/main" id="{00000000-0008-0000-0400-00009C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406</xdr:row>
          <xdr:rowOff>85725</xdr:rowOff>
        </xdr:from>
        <xdr:to>
          <xdr:col>6</xdr:col>
          <xdr:colOff>933450</xdr:colOff>
          <xdr:row>406</xdr:row>
          <xdr:rowOff>304800</xdr:rowOff>
        </xdr:to>
        <xdr:sp macro="" textlink="">
          <xdr:nvSpPr>
            <xdr:cNvPr id="175517" name="Drop Down 3485" hidden="1">
              <a:extLst>
                <a:ext uri="{63B3BB69-23CF-44E3-9099-C40C66FF867C}">
                  <a14:compatExt spid="_x0000_s175517"/>
                </a:ext>
                <a:ext uri="{FF2B5EF4-FFF2-40B4-BE49-F238E27FC236}">
                  <a16:creationId xmlns:a16="http://schemas.microsoft.com/office/drawing/2014/main" id="{00000000-0008-0000-0400-00009D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407</xdr:row>
          <xdr:rowOff>85725</xdr:rowOff>
        </xdr:from>
        <xdr:to>
          <xdr:col>6</xdr:col>
          <xdr:colOff>933450</xdr:colOff>
          <xdr:row>407</xdr:row>
          <xdr:rowOff>304800</xdr:rowOff>
        </xdr:to>
        <xdr:sp macro="" textlink="">
          <xdr:nvSpPr>
            <xdr:cNvPr id="175518" name="Drop Down 3486" hidden="1">
              <a:extLst>
                <a:ext uri="{63B3BB69-23CF-44E3-9099-C40C66FF867C}">
                  <a14:compatExt spid="_x0000_s175518"/>
                </a:ext>
                <a:ext uri="{FF2B5EF4-FFF2-40B4-BE49-F238E27FC236}">
                  <a16:creationId xmlns:a16="http://schemas.microsoft.com/office/drawing/2014/main" id="{00000000-0008-0000-0400-00009E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408</xdr:row>
          <xdr:rowOff>85725</xdr:rowOff>
        </xdr:from>
        <xdr:to>
          <xdr:col>6</xdr:col>
          <xdr:colOff>933450</xdr:colOff>
          <xdr:row>408</xdr:row>
          <xdr:rowOff>304800</xdr:rowOff>
        </xdr:to>
        <xdr:sp macro="" textlink="">
          <xdr:nvSpPr>
            <xdr:cNvPr id="175519" name="Drop Down 3487" hidden="1">
              <a:extLst>
                <a:ext uri="{63B3BB69-23CF-44E3-9099-C40C66FF867C}">
                  <a14:compatExt spid="_x0000_s175519"/>
                </a:ext>
                <a:ext uri="{FF2B5EF4-FFF2-40B4-BE49-F238E27FC236}">
                  <a16:creationId xmlns:a16="http://schemas.microsoft.com/office/drawing/2014/main" id="{00000000-0008-0000-0400-00009F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452</xdr:row>
          <xdr:rowOff>85725</xdr:rowOff>
        </xdr:from>
        <xdr:to>
          <xdr:col>6</xdr:col>
          <xdr:colOff>933450</xdr:colOff>
          <xdr:row>452</xdr:row>
          <xdr:rowOff>304800</xdr:rowOff>
        </xdr:to>
        <xdr:sp macro="" textlink="">
          <xdr:nvSpPr>
            <xdr:cNvPr id="175545" name="Drop Down 3513" hidden="1">
              <a:extLst>
                <a:ext uri="{63B3BB69-23CF-44E3-9099-C40C66FF867C}">
                  <a14:compatExt spid="_x0000_s175545"/>
                </a:ext>
                <a:ext uri="{FF2B5EF4-FFF2-40B4-BE49-F238E27FC236}">
                  <a16:creationId xmlns:a16="http://schemas.microsoft.com/office/drawing/2014/main" id="{00000000-0008-0000-0400-0000B9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453</xdr:row>
          <xdr:rowOff>85725</xdr:rowOff>
        </xdr:from>
        <xdr:to>
          <xdr:col>6</xdr:col>
          <xdr:colOff>933450</xdr:colOff>
          <xdr:row>453</xdr:row>
          <xdr:rowOff>304800</xdr:rowOff>
        </xdr:to>
        <xdr:sp macro="" textlink="">
          <xdr:nvSpPr>
            <xdr:cNvPr id="175546" name="Drop Down 3514" hidden="1">
              <a:extLst>
                <a:ext uri="{63B3BB69-23CF-44E3-9099-C40C66FF867C}">
                  <a14:compatExt spid="_x0000_s175546"/>
                </a:ext>
                <a:ext uri="{FF2B5EF4-FFF2-40B4-BE49-F238E27FC236}">
                  <a16:creationId xmlns:a16="http://schemas.microsoft.com/office/drawing/2014/main" id="{00000000-0008-0000-0400-0000BA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455</xdr:row>
          <xdr:rowOff>85725</xdr:rowOff>
        </xdr:from>
        <xdr:to>
          <xdr:col>6</xdr:col>
          <xdr:colOff>933450</xdr:colOff>
          <xdr:row>455</xdr:row>
          <xdr:rowOff>304800</xdr:rowOff>
        </xdr:to>
        <xdr:sp macro="" textlink="">
          <xdr:nvSpPr>
            <xdr:cNvPr id="175547" name="Drop Down 3515" hidden="1">
              <a:extLst>
                <a:ext uri="{63B3BB69-23CF-44E3-9099-C40C66FF867C}">
                  <a14:compatExt spid="_x0000_s175547"/>
                </a:ext>
                <a:ext uri="{FF2B5EF4-FFF2-40B4-BE49-F238E27FC236}">
                  <a16:creationId xmlns:a16="http://schemas.microsoft.com/office/drawing/2014/main" id="{00000000-0008-0000-0400-0000BB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456</xdr:row>
          <xdr:rowOff>85725</xdr:rowOff>
        </xdr:from>
        <xdr:to>
          <xdr:col>6</xdr:col>
          <xdr:colOff>933450</xdr:colOff>
          <xdr:row>456</xdr:row>
          <xdr:rowOff>304800</xdr:rowOff>
        </xdr:to>
        <xdr:sp macro="" textlink="">
          <xdr:nvSpPr>
            <xdr:cNvPr id="175548" name="Drop Down 3516" hidden="1">
              <a:extLst>
                <a:ext uri="{63B3BB69-23CF-44E3-9099-C40C66FF867C}">
                  <a14:compatExt spid="_x0000_s175548"/>
                </a:ext>
                <a:ext uri="{FF2B5EF4-FFF2-40B4-BE49-F238E27FC236}">
                  <a16:creationId xmlns:a16="http://schemas.microsoft.com/office/drawing/2014/main" id="{00000000-0008-0000-0400-0000BC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458</xdr:row>
          <xdr:rowOff>85725</xdr:rowOff>
        </xdr:from>
        <xdr:to>
          <xdr:col>6</xdr:col>
          <xdr:colOff>933450</xdr:colOff>
          <xdr:row>458</xdr:row>
          <xdr:rowOff>304800</xdr:rowOff>
        </xdr:to>
        <xdr:sp macro="" textlink="">
          <xdr:nvSpPr>
            <xdr:cNvPr id="175549" name="Drop Down 3517" hidden="1">
              <a:extLst>
                <a:ext uri="{63B3BB69-23CF-44E3-9099-C40C66FF867C}">
                  <a14:compatExt spid="_x0000_s175549"/>
                </a:ext>
                <a:ext uri="{FF2B5EF4-FFF2-40B4-BE49-F238E27FC236}">
                  <a16:creationId xmlns:a16="http://schemas.microsoft.com/office/drawing/2014/main" id="{00000000-0008-0000-0400-0000BD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459</xdr:row>
          <xdr:rowOff>85725</xdr:rowOff>
        </xdr:from>
        <xdr:to>
          <xdr:col>6</xdr:col>
          <xdr:colOff>933450</xdr:colOff>
          <xdr:row>459</xdr:row>
          <xdr:rowOff>304800</xdr:rowOff>
        </xdr:to>
        <xdr:sp macro="" textlink="">
          <xdr:nvSpPr>
            <xdr:cNvPr id="175550" name="Drop Down 3518" hidden="1">
              <a:extLst>
                <a:ext uri="{63B3BB69-23CF-44E3-9099-C40C66FF867C}">
                  <a14:compatExt spid="_x0000_s175550"/>
                </a:ext>
                <a:ext uri="{FF2B5EF4-FFF2-40B4-BE49-F238E27FC236}">
                  <a16:creationId xmlns:a16="http://schemas.microsoft.com/office/drawing/2014/main" id="{00000000-0008-0000-0400-0000BE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460</xdr:row>
          <xdr:rowOff>85725</xdr:rowOff>
        </xdr:from>
        <xdr:to>
          <xdr:col>6</xdr:col>
          <xdr:colOff>933450</xdr:colOff>
          <xdr:row>460</xdr:row>
          <xdr:rowOff>304800</xdr:rowOff>
        </xdr:to>
        <xdr:sp macro="" textlink="">
          <xdr:nvSpPr>
            <xdr:cNvPr id="175551" name="Drop Down 3519" hidden="1">
              <a:extLst>
                <a:ext uri="{63B3BB69-23CF-44E3-9099-C40C66FF867C}">
                  <a14:compatExt spid="_x0000_s175551"/>
                </a:ext>
                <a:ext uri="{FF2B5EF4-FFF2-40B4-BE49-F238E27FC236}">
                  <a16:creationId xmlns:a16="http://schemas.microsoft.com/office/drawing/2014/main" id="{00000000-0008-0000-0400-0000BF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461</xdr:row>
          <xdr:rowOff>85725</xdr:rowOff>
        </xdr:from>
        <xdr:to>
          <xdr:col>6</xdr:col>
          <xdr:colOff>933450</xdr:colOff>
          <xdr:row>461</xdr:row>
          <xdr:rowOff>304800</xdr:rowOff>
        </xdr:to>
        <xdr:sp macro="" textlink="">
          <xdr:nvSpPr>
            <xdr:cNvPr id="175552" name="Drop Down 3520" hidden="1">
              <a:extLst>
                <a:ext uri="{63B3BB69-23CF-44E3-9099-C40C66FF867C}">
                  <a14:compatExt spid="_x0000_s175552"/>
                </a:ext>
                <a:ext uri="{FF2B5EF4-FFF2-40B4-BE49-F238E27FC236}">
                  <a16:creationId xmlns:a16="http://schemas.microsoft.com/office/drawing/2014/main" id="{00000000-0008-0000-0400-0000C0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462</xdr:row>
          <xdr:rowOff>85725</xdr:rowOff>
        </xdr:from>
        <xdr:to>
          <xdr:col>6</xdr:col>
          <xdr:colOff>933450</xdr:colOff>
          <xdr:row>462</xdr:row>
          <xdr:rowOff>304800</xdr:rowOff>
        </xdr:to>
        <xdr:sp macro="" textlink="">
          <xdr:nvSpPr>
            <xdr:cNvPr id="175553" name="Drop Down 3521" hidden="1">
              <a:extLst>
                <a:ext uri="{63B3BB69-23CF-44E3-9099-C40C66FF867C}">
                  <a14:compatExt spid="_x0000_s175553"/>
                </a:ext>
                <a:ext uri="{FF2B5EF4-FFF2-40B4-BE49-F238E27FC236}">
                  <a16:creationId xmlns:a16="http://schemas.microsoft.com/office/drawing/2014/main" id="{00000000-0008-0000-0400-0000C1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463</xdr:row>
          <xdr:rowOff>85725</xdr:rowOff>
        </xdr:from>
        <xdr:to>
          <xdr:col>6</xdr:col>
          <xdr:colOff>933450</xdr:colOff>
          <xdr:row>463</xdr:row>
          <xdr:rowOff>304800</xdr:rowOff>
        </xdr:to>
        <xdr:sp macro="" textlink="">
          <xdr:nvSpPr>
            <xdr:cNvPr id="175554" name="Drop Down 3522" hidden="1">
              <a:extLst>
                <a:ext uri="{63B3BB69-23CF-44E3-9099-C40C66FF867C}">
                  <a14:compatExt spid="_x0000_s175554"/>
                </a:ext>
                <a:ext uri="{FF2B5EF4-FFF2-40B4-BE49-F238E27FC236}">
                  <a16:creationId xmlns:a16="http://schemas.microsoft.com/office/drawing/2014/main" id="{00000000-0008-0000-0400-0000C2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465</xdr:row>
          <xdr:rowOff>85725</xdr:rowOff>
        </xdr:from>
        <xdr:to>
          <xdr:col>6</xdr:col>
          <xdr:colOff>933450</xdr:colOff>
          <xdr:row>465</xdr:row>
          <xdr:rowOff>304800</xdr:rowOff>
        </xdr:to>
        <xdr:sp macro="" textlink="">
          <xdr:nvSpPr>
            <xdr:cNvPr id="175555" name="Drop Down 3523" hidden="1">
              <a:extLst>
                <a:ext uri="{63B3BB69-23CF-44E3-9099-C40C66FF867C}">
                  <a14:compatExt spid="_x0000_s175555"/>
                </a:ext>
                <a:ext uri="{FF2B5EF4-FFF2-40B4-BE49-F238E27FC236}">
                  <a16:creationId xmlns:a16="http://schemas.microsoft.com/office/drawing/2014/main" id="{00000000-0008-0000-0400-0000C3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466</xdr:row>
          <xdr:rowOff>85725</xdr:rowOff>
        </xdr:from>
        <xdr:to>
          <xdr:col>6</xdr:col>
          <xdr:colOff>933450</xdr:colOff>
          <xdr:row>466</xdr:row>
          <xdr:rowOff>304800</xdr:rowOff>
        </xdr:to>
        <xdr:sp macro="" textlink="">
          <xdr:nvSpPr>
            <xdr:cNvPr id="175556" name="Drop Down 3524" hidden="1">
              <a:extLst>
                <a:ext uri="{63B3BB69-23CF-44E3-9099-C40C66FF867C}">
                  <a14:compatExt spid="_x0000_s175556"/>
                </a:ext>
                <a:ext uri="{FF2B5EF4-FFF2-40B4-BE49-F238E27FC236}">
                  <a16:creationId xmlns:a16="http://schemas.microsoft.com/office/drawing/2014/main" id="{00000000-0008-0000-0400-0000C4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470</xdr:row>
          <xdr:rowOff>85725</xdr:rowOff>
        </xdr:from>
        <xdr:to>
          <xdr:col>6</xdr:col>
          <xdr:colOff>933450</xdr:colOff>
          <xdr:row>470</xdr:row>
          <xdr:rowOff>304800</xdr:rowOff>
        </xdr:to>
        <xdr:sp macro="" textlink="">
          <xdr:nvSpPr>
            <xdr:cNvPr id="175557" name="Drop Down 3525" hidden="1">
              <a:extLst>
                <a:ext uri="{63B3BB69-23CF-44E3-9099-C40C66FF867C}">
                  <a14:compatExt spid="_x0000_s175557"/>
                </a:ext>
                <a:ext uri="{FF2B5EF4-FFF2-40B4-BE49-F238E27FC236}">
                  <a16:creationId xmlns:a16="http://schemas.microsoft.com/office/drawing/2014/main" id="{00000000-0008-0000-0400-0000C5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471</xdr:row>
          <xdr:rowOff>85725</xdr:rowOff>
        </xdr:from>
        <xdr:to>
          <xdr:col>6</xdr:col>
          <xdr:colOff>933450</xdr:colOff>
          <xdr:row>471</xdr:row>
          <xdr:rowOff>304800</xdr:rowOff>
        </xdr:to>
        <xdr:sp macro="" textlink="">
          <xdr:nvSpPr>
            <xdr:cNvPr id="175558" name="Drop Down 3526" hidden="1">
              <a:extLst>
                <a:ext uri="{63B3BB69-23CF-44E3-9099-C40C66FF867C}">
                  <a14:compatExt spid="_x0000_s175558"/>
                </a:ext>
                <a:ext uri="{FF2B5EF4-FFF2-40B4-BE49-F238E27FC236}">
                  <a16:creationId xmlns:a16="http://schemas.microsoft.com/office/drawing/2014/main" id="{00000000-0008-0000-0400-0000C6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472</xdr:row>
          <xdr:rowOff>85725</xdr:rowOff>
        </xdr:from>
        <xdr:to>
          <xdr:col>6</xdr:col>
          <xdr:colOff>933450</xdr:colOff>
          <xdr:row>472</xdr:row>
          <xdr:rowOff>304800</xdr:rowOff>
        </xdr:to>
        <xdr:sp macro="" textlink="">
          <xdr:nvSpPr>
            <xdr:cNvPr id="175559" name="Drop Down 3527" hidden="1">
              <a:extLst>
                <a:ext uri="{63B3BB69-23CF-44E3-9099-C40C66FF867C}">
                  <a14:compatExt spid="_x0000_s175559"/>
                </a:ext>
                <a:ext uri="{FF2B5EF4-FFF2-40B4-BE49-F238E27FC236}">
                  <a16:creationId xmlns:a16="http://schemas.microsoft.com/office/drawing/2014/main" id="{00000000-0008-0000-0400-0000C7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474</xdr:row>
          <xdr:rowOff>85725</xdr:rowOff>
        </xdr:from>
        <xdr:to>
          <xdr:col>6</xdr:col>
          <xdr:colOff>933450</xdr:colOff>
          <xdr:row>474</xdr:row>
          <xdr:rowOff>304800</xdr:rowOff>
        </xdr:to>
        <xdr:sp macro="" textlink="">
          <xdr:nvSpPr>
            <xdr:cNvPr id="175560" name="Drop Down 3528" hidden="1">
              <a:extLst>
                <a:ext uri="{63B3BB69-23CF-44E3-9099-C40C66FF867C}">
                  <a14:compatExt spid="_x0000_s175560"/>
                </a:ext>
                <a:ext uri="{FF2B5EF4-FFF2-40B4-BE49-F238E27FC236}">
                  <a16:creationId xmlns:a16="http://schemas.microsoft.com/office/drawing/2014/main" id="{00000000-0008-0000-0400-0000C8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475</xdr:row>
          <xdr:rowOff>85725</xdr:rowOff>
        </xdr:from>
        <xdr:to>
          <xdr:col>6</xdr:col>
          <xdr:colOff>933450</xdr:colOff>
          <xdr:row>475</xdr:row>
          <xdr:rowOff>304800</xdr:rowOff>
        </xdr:to>
        <xdr:sp macro="" textlink="">
          <xdr:nvSpPr>
            <xdr:cNvPr id="175561" name="Drop Down 3529" hidden="1">
              <a:extLst>
                <a:ext uri="{63B3BB69-23CF-44E3-9099-C40C66FF867C}">
                  <a14:compatExt spid="_x0000_s175561"/>
                </a:ext>
                <a:ext uri="{FF2B5EF4-FFF2-40B4-BE49-F238E27FC236}">
                  <a16:creationId xmlns:a16="http://schemas.microsoft.com/office/drawing/2014/main" id="{00000000-0008-0000-0400-0000C9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476</xdr:row>
          <xdr:rowOff>85725</xdr:rowOff>
        </xdr:from>
        <xdr:to>
          <xdr:col>6</xdr:col>
          <xdr:colOff>933450</xdr:colOff>
          <xdr:row>476</xdr:row>
          <xdr:rowOff>304800</xdr:rowOff>
        </xdr:to>
        <xdr:sp macro="" textlink="">
          <xdr:nvSpPr>
            <xdr:cNvPr id="175562" name="Drop Down 3530" hidden="1">
              <a:extLst>
                <a:ext uri="{63B3BB69-23CF-44E3-9099-C40C66FF867C}">
                  <a14:compatExt spid="_x0000_s175562"/>
                </a:ext>
                <a:ext uri="{FF2B5EF4-FFF2-40B4-BE49-F238E27FC236}">
                  <a16:creationId xmlns:a16="http://schemas.microsoft.com/office/drawing/2014/main" id="{00000000-0008-0000-0400-0000CA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480</xdr:row>
          <xdr:rowOff>85725</xdr:rowOff>
        </xdr:from>
        <xdr:to>
          <xdr:col>6</xdr:col>
          <xdr:colOff>933450</xdr:colOff>
          <xdr:row>480</xdr:row>
          <xdr:rowOff>304800</xdr:rowOff>
        </xdr:to>
        <xdr:sp macro="" textlink="">
          <xdr:nvSpPr>
            <xdr:cNvPr id="175563" name="Drop Down 3531" hidden="1">
              <a:extLst>
                <a:ext uri="{63B3BB69-23CF-44E3-9099-C40C66FF867C}">
                  <a14:compatExt spid="_x0000_s175563"/>
                </a:ext>
                <a:ext uri="{FF2B5EF4-FFF2-40B4-BE49-F238E27FC236}">
                  <a16:creationId xmlns:a16="http://schemas.microsoft.com/office/drawing/2014/main" id="{00000000-0008-0000-0400-0000CB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481</xdr:row>
          <xdr:rowOff>85725</xdr:rowOff>
        </xdr:from>
        <xdr:to>
          <xdr:col>6</xdr:col>
          <xdr:colOff>933450</xdr:colOff>
          <xdr:row>481</xdr:row>
          <xdr:rowOff>304800</xdr:rowOff>
        </xdr:to>
        <xdr:sp macro="" textlink="">
          <xdr:nvSpPr>
            <xdr:cNvPr id="175564" name="Drop Down 3532" hidden="1">
              <a:extLst>
                <a:ext uri="{63B3BB69-23CF-44E3-9099-C40C66FF867C}">
                  <a14:compatExt spid="_x0000_s175564"/>
                </a:ext>
                <a:ext uri="{FF2B5EF4-FFF2-40B4-BE49-F238E27FC236}">
                  <a16:creationId xmlns:a16="http://schemas.microsoft.com/office/drawing/2014/main" id="{00000000-0008-0000-0400-0000CC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482</xdr:row>
          <xdr:rowOff>85725</xdr:rowOff>
        </xdr:from>
        <xdr:to>
          <xdr:col>6</xdr:col>
          <xdr:colOff>933450</xdr:colOff>
          <xdr:row>482</xdr:row>
          <xdr:rowOff>304800</xdr:rowOff>
        </xdr:to>
        <xdr:sp macro="" textlink="">
          <xdr:nvSpPr>
            <xdr:cNvPr id="175565" name="Drop Down 3533" hidden="1">
              <a:extLst>
                <a:ext uri="{63B3BB69-23CF-44E3-9099-C40C66FF867C}">
                  <a14:compatExt spid="_x0000_s175565"/>
                </a:ext>
                <a:ext uri="{FF2B5EF4-FFF2-40B4-BE49-F238E27FC236}">
                  <a16:creationId xmlns:a16="http://schemas.microsoft.com/office/drawing/2014/main" id="{00000000-0008-0000-0400-0000CD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483</xdr:row>
          <xdr:rowOff>85725</xdr:rowOff>
        </xdr:from>
        <xdr:to>
          <xdr:col>6</xdr:col>
          <xdr:colOff>933450</xdr:colOff>
          <xdr:row>483</xdr:row>
          <xdr:rowOff>304800</xdr:rowOff>
        </xdr:to>
        <xdr:sp macro="" textlink="">
          <xdr:nvSpPr>
            <xdr:cNvPr id="175566" name="Drop Down 3534" hidden="1">
              <a:extLst>
                <a:ext uri="{63B3BB69-23CF-44E3-9099-C40C66FF867C}">
                  <a14:compatExt spid="_x0000_s175566"/>
                </a:ext>
                <a:ext uri="{FF2B5EF4-FFF2-40B4-BE49-F238E27FC236}">
                  <a16:creationId xmlns:a16="http://schemas.microsoft.com/office/drawing/2014/main" id="{00000000-0008-0000-0400-0000CE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488</xdr:row>
          <xdr:rowOff>85725</xdr:rowOff>
        </xdr:from>
        <xdr:to>
          <xdr:col>6</xdr:col>
          <xdr:colOff>933450</xdr:colOff>
          <xdr:row>488</xdr:row>
          <xdr:rowOff>304800</xdr:rowOff>
        </xdr:to>
        <xdr:sp macro="" textlink="">
          <xdr:nvSpPr>
            <xdr:cNvPr id="175567" name="Drop Down 3535" hidden="1">
              <a:extLst>
                <a:ext uri="{63B3BB69-23CF-44E3-9099-C40C66FF867C}">
                  <a14:compatExt spid="_x0000_s175567"/>
                </a:ext>
                <a:ext uri="{FF2B5EF4-FFF2-40B4-BE49-F238E27FC236}">
                  <a16:creationId xmlns:a16="http://schemas.microsoft.com/office/drawing/2014/main" id="{00000000-0008-0000-0400-0000CF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489</xdr:row>
          <xdr:rowOff>85725</xdr:rowOff>
        </xdr:from>
        <xdr:to>
          <xdr:col>6</xdr:col>
          <xdr:colOff>933450</xdr:colOff>
          <xdr:row>489</xdr:row>
          <xdr:rowOff>304800</xdr:rowOff>
        </xdr:to>
        <xdr:sp macro="" textlink="">
          <xdr:nvSpPr>
            <xdr:cNvPr id="175568" name="Drop Down 3536" hidden="1">
              <a:extLst>
                <a:ext uri="{63B3BB69-23CF-44E3-9099-C40C66FF867C}">
                  <a14:compatExt spid="_x0000_s175568"/>
                </a:ext>
                <a:ext uri="{FF2B5EF4-FFF2-40B4-BE49-F238E27FC236}">
                  <a16:creationId xmlns:a16="http://schemas.microsoft.com/office/drawing/2014/main" id="{00000000-0008-0000-0400-0000D0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492</xdr:row>
          <xdr:rowOff>85725</xdr:rowOff>
        </xdr:from>
        <xdr:to>
          <xdr:col>6</xdr:col>
          <xdr:colOff>933450</xdr:colOff>
          <xdr:row>492</xdr:row>
          <xdr:rowOff>304800</xdr:rowOff>
        </xdr:to>
        <xdr:sp macro="" textlink="">
          <xdr:nvSpPr>
            <xdr:cNvPr id="175569" name="Drop Down 3537" hidden="1">
              <a:extLst>
                <a:ext uri="{63B3BB69-23CF-44E3-9099-C40C66FF867C}">
                  <a14:compatExt spid="_x0000_s175569"/>
                </a:ext>
                <a:ext uri="{FF2B5EF4-FFF2-40B4-BE49-F238E27FC236}">
                  <a16:creationId xmlns:a16="http://schemas.microsoft.com/office/drawing/2014/main" id="{00000000-0008-0000-0400-0000D1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493</xdr:row>
          <xdr:rowOff>85725</xdr:rowOff>
        </xdr:from>
        <xdr:to>
          <xdr:col>6</xdr:col>
          <xdr:colOff>933450</xdr:colOff>
          <xdr:row>493</xdr:row>
          <xdr:rowOff>304800</xdr:rowOff>
        </xdr:to>
        <xdr:sp macro="" textlink="">
          <xdr:nvSpPr>
            <xdr:cNvPr id="175570" name="Drop Down 3538" hidden="1">
              <a:extLst>
                <a:ext uri="{63B3BB69-23CF-44E3-9099-C40C66FF867C}">
                  <a14:compatExt spid="_x0000_s175570"/>
                </a:ext>
                <a:ext uri="{FF2B5EF4-FFF2-40B4-BE49-F238E27FC236}">
                  <a16:creationId xmlns:a16="http://schemas.microsoft.com/office/drawing/2014/main" id="{00000000-0008-0000-0400-0000D2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494</xdr:row>
          <xdr:rowOff>85725</xdr:rowOff>
        </xdr:from>
        <xdr:to>
          <xdr:col>6</xdr:col>
          <xdr:colOff>933450</xdr:colOff>
          <xdr:row>494</xdr:row>
          <xdr:rowOff>304800</xdr:rowOff>
        </xdr:to>
        <xdr:sp macro="" textlink="">
          <xdr:nvSpPr>
            <xdr:cNvPr id="175571" name="Drop Down 3539" hidden="1">
              <a:extLst>
                <a:ext uri="{63B3BB69-23CF-44E3-9099-C40C66FF867C}">
                  <a14:compatExt spid="_x0000_s175571"/>
                </a:ext>
                <a:ext uri="{FF2B5EF4-FFF2-40B4-BE49-F238E27FC236}">
                  <a16:creationId xmlns:a16="http://schemas.microsoft.com/office/drawing/2014/main" id="{00000000-0008-0000-0400-0000D3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499</xdr:row>
          <xdr:rowOff>85725</xdr:rowOff>
        </xdr:from>
        <xdr:to>
          <xdr:col>6</xdr:col>
          <xdr:colOff>933450</xdr:colOff>
          <xdr:row>499</xdr:row>
          <xdr:rowOff>304800</xdr:rowOff>
        </xdr:to>
        <xdr:sp macro="" textlink="">
          <xdr:nvSpPr>
            <xdr:cNvPr id="175572" name="Drop Down 3540" hidden="1">
              <a:extLst>
                <a:ext uri="{63B3BB69-23CF-44E3-9099-C40C66FF867C}">
                  <a14:compatExt spid="_x0000_s175572"/>
                </a:ext>
                <a:ext uri="{FF2B5EF4-FFF2-40B4-BE49-F238E27FC236}">
                  <a16:creationId xmlns:a16="http://schemas.microsoft.com/office/drawing/2014/main" id="{00000000-0008-0000-0400-0000D4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500</xdr:row>
          <xdr:rowOff>85725</xdr:rowOff>
        </xdr:from>
        <xdr:to>
          <xdr:col>6</xdr:col>
          <xdr:colOff>933450</xdr:colOff>
          <xdr:row>500</xdr:row>
          <xdr:rowOff>304800</xdr:rowOff>
        </xdr:to>
        <xdr:sp macro="" textlink="">
          <xdr:nvSpPr>
            <xdr:cNvPr id="175573" name="Drop Down 3541" hidden="1">
              <a:extLst>
                <a:ext uri="{63B3BB69-23CF-44E3-9099-C40C66FF867C}">
                  <a14:compatExt spid="_x0000_s175573"/>
                </a:ext>
                <a:ext uri="{FF2B5EF4-FFF2-40B4-BE49-F238E27FC236}">
                  <a16:creationId xmlns:a16="http://schemas.microsoft.com/office/drawing/2014/main" id="{00000000-0008-0000-0400-0000D5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501</xdr:row>
          <xdr:rowOff>85725</xdr:rowOff>
        </xdr:from>
        <xdr:to>
          <xdr:col>6</xdr:col>
          <xdr:colOff>933450</xdr:colOff>
          <xdr:row>501</xdr:row>
          <xdr:rowOff>304800</xdr:rowOff>
        </xdr:to>
        <xdr:sp macro="" textlink="">
          <xdr:nvSpPr>
            <xdr:cNvPr id="175574" name="Drop Down 3542" hidden="1">
              <a:extLst>
                <a:ext uri="{63B3BB69-23CF-44E3-9099-C40C66FF867C}">
                  <a14:compatExt spid="_x0000_s175574"/>
                </a:ext>
                <a:ext uri="{FF2B5EF4-FFF2-40B4-BE49-F238E27FC236}">
                  <a16:creationId xmlns:a16="http://schemas.microsoft.com/office/drawing/2014/main" id="{00000000-0008-0000-0400-0000D6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502</xdr:row>
          <xdr:rowOff>85725</xdr:rowOff>
        </xdr:from>
        <xdr:to>
          <xdr:col>6</xdr:col>
          <xdr:colOff>933450</xdr:colOff>
          <xdr:row>502</xdr:row>
          <xdr:rowOff>304800</xdr:rowOff>
        </xdr:to>
        <xdr:sp macro="" textlink="">
          <xdr:nvSpPr>
            <xdr:cNvPr id="175575" name="Drop Down 3543" hidden="1">
              <a:extLst>
                <a:ext uri="{63B3BB69-23CF-44E3-9099-C40C66FF867C}">
                  <a14:compatExt spid="_x0000_s175575"/>
                </a:ext>
                <a:ext uri="{FF2B5EF4-FFF2-40B4-BE49-F238E27FC236}">
                  <a16:creationId xmlns:a16="http://schemas.microsoft.com/office/drawing/2014/main" id="{00000000-0008-0000-0400-0000D7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508</xdr:row>
          <xdr:rowOff>85725</xdr:rowOff>
        </xdr:from>
        <xdr:to>
          <xdr:col>6</xdr:col>
          <xdr:colOff>933450</xdr:colOff>
          <xdr:row>508</xdr:row>
          <xdr:rowOff>304800</xdr:rowOff>
        </xdr:to>
        <xdr:sp macro="" textlink="">
          <xdr:nvSpPr>
            <xdr:cNvPr id="175576" name="Drop Down 3544" hidden="1">
              <a:extLst>
                <a:ext uri="{63B3BB69-23CF-44E3-9099-C40C66FF867C}">
                  <a14:compatExt spid="_x0000_s175576"/>
                </a:ext>
                <a:ext uri="{FF2B5EF4-FFF2-40B4-BE49-F238E27FC236}">
                  <a16:creationId xmlns:a16="http://schemas.microsoft.com/office/drawing/2014/main" id="{00000000-0008-0000-0400-0000D8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509</xdr:row>
          <xdr:rowOff>85725</xdr:rowOff>
        </xdr:from>
        <xdr:to>
          <xdr:col>6</xdr:col>
          <xdr:colOff>933450</xdr:colOff>
          <xdr:row>509</xdr:row>
          <xdr:rowOff>304800</xdr:rowOff>
        </xdr:to>
        <xdr:sp macro="" textlink="">
          <xdr:nvSpPr>
            <xdr:cNvPr id="175577" name="Drop Down 3545" hidden="1">
              <a:extLst>
                <a:ext uri="{63B3BB69-23CF-44E3-9099-C40C66FF867C}">
                  <a14:compatExt spid="_x0000_s175577"/>
                </a:ext>
                <a:ext uri="{FF2B5EF4-FFF2-40B4-BE49-F238E27FC236}">
                  <a16:creationId xmlns:a16="http://schemas.microsoft.com/office/drawing/2014/main" id="{00000000-0008-0000-0400-0000D9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510</xdr:row>
          <xdr:rowOff>85725</xdr:rowOff>
        </xdr:from>
        <xdr:to>
          <xdr:col>6</xdr:col>
          <xdr:colOff>933450</xdr:colOff>
          <xdr:row>510</xdr:row>
          <xdr:rowOff>304800</xdr:rowOff>
        </xdr:to>
        <xdr:sp macro="" textlink="">
          <xdr:nvSpPr>
            <xdr:cNvPr id="175578" name="Drop Down 3546" hidden="1">
              <a:extLst>
                <a:ext uri="{63B3BB69-23CF-44E3-9099-C40C66FF867C}">
                  <a14:compatExt spid="_x0000_s175578"/>
                </a:ext>
                <a:ext uri="{FF2B5EF4-FFF2-40B4-BE49-F238E27FC236}">
                  <a16:creationId xmlns:a16="http://schemas.microsoft.com/office/drawing/2014/main" id="{00000000-0008-0000-0400-0000DA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511</xdr:row>
          <xdr:rowOff>85725</xdr:rowOff>
        </xdr:from>
        <xdr:to>
          <xdr:col>6</xdr:col>
          <xdr:colOff>933450</xdr:colOff>
          <xdr:row>511</xdr:row>
          <xdr:rowOff>304800</xdr:rowOff>
        </xdr:to>
        <xdr:sp macro="" textlink="">
          <xdr:nvSpPr>
            <xdr:cNvPr id="175579" name="Drop Down 3547" hidden="1">
              <a:extLst>
                <a:ext uri="{63B3BB69-23CF-44E3-9099-C40C66FF867C}">
                  <a14:compatExt spid="_x0000_s175579"/>
                </a:ext>
                <a:ext uri="{FF2B5EF4-FFF2-40B4-BE49-F238E27FC236}">
                  <a16:creationId xmlns:a16="http://schemas.microsoft.com/office/drawing/2014/main" id="{00000000-0008-0000-0400-0000DB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515</xdr:row>
          <xdr:rowOff>85725</xdr:rowOff>
        </xdr:from>
        <xdr:to>
          <xdr:col>6</xdr:col>
          <xdr:colOff>933450</xdr:colOff>
          <xdr:row>515</xdr:row>
          <xdr:rowOff>304800</xdr:rowOff>
        </xdr:to>
        <xdr:sp macro="" textlink="">
          <xdr:nvSpPr>
            <xdr:cNvPr id="175580" name="Drop Down 3548" hidden="1">
              <a:extLst>
                <a:ext uri="{63B3BB69-23CF-44E3-9099-C40C66FF867C}">
                  <a14:compatExt spid="_x0000_s175580"/>
                </a:ext>
                <a:ext uri="{FF2B5EF4-FFF2-40B4-BE49-F238E27FC236}">
                  <a16:creationId xmlns:a16="http://schemas.microsoft.com/office/drawing/2014/main" id="{00000000-0008-0000-0400-0000DC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516</xdr:row>
          <xdr:rowOff>85725</xdr:rowOff>
        </xdr:from>
        <xdr:to>
          <xdr:col>6</xdr:col>
          <xdr:colOff>933450</xdr:colOff>
          <xdr:row>516</xdr:row>
          <xdr:rowOff>304800</xdr:rowOff>
        </xdr:to>
        <xdr:sp macro="" textlink="">
          <xdr:nvSpPr>
            <xdr:cNvPr id="175581" name="Drop Down 3549" hidden="1">
              <a:extLst>
                <a:ext uri="{63B3BB69-23CF-44E3-9099-C40C66FF867C}">
                  <a14:compatExt spid="_x0000_s175581"/>
                </a:ext>
                <a:ext uri="{FF2B5EF4-FFF2-40B4-BE49-F238E27FC236}">
                  <a16:creationId xmlns:a16="http://schemas.microsoft.com/office/drawing/2014/main" id="{00000000-0008-0000-0400-0000DD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518</xdr:row>
          <xdr:rowOff>85725</xdr:rowOff>
        </xdr:from>
        <xdr:to>
          <xdr:col>6</xdr:col>
          <xdr:colOff>933450</xdr:colOff>
          <xdr:row>518</xdr:row>
          <xdr:rowOff>304800</xdr:rowOff>
        </xdr:to>
        <xdr:sp macro="" textlink="">
          <xdr:nvSpPr>
            <xdr:cNvPr id="175582" name="Drop Down 3550" hidden="1">
              <a:extLst>
                <a:ext uri="{63B3BB69-23CF-44E3-9099-C40C66FF867C}">
                  <a14:compatExt spid="_x0000_s175582"/>
                </a:ext>
                <a:ext uri="{FF2B5EF4-FFF2-40B4-BE49-F238E27FC236}">
                  <a16:creationId xmlns:a16="http://schemas.microsoft.com/office/drawing/2014/main" id="{00000000-0008-0000-0400-0000DE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519</xdr:row>
          <xdr:rowOff>85725</xdr:rowOff>
        </xdr:from>
        <xdr:to>
          <xdr:col>6</xdr:col>
          <xdr:colOff>933450</xdr:colOff>
          <xdr:row>519</xdr:row>
          <xdr:rowOff>304800</xdr:rowOff>
        </xdr:to>
        <xdr:sp macro="" textlink="">
          <xdr:nvSpPr>
            <xdr:cNvPr id="175583" name="Drop Down 3551" hidden="1">
              <a:extLst>
                <a:ext uri="{63B3BB69-23CF-44E3-9099-C40C66FF867C}">
                  <a14:compatExt spid="_x0000_s175583"/>
                </a:ext>
                <a:ext uri="{FF2B5EF4-FFF2-40B4-BE49-F238E27FC236}">
                  <a16:creationId xmlns:a16="http://schemas.microsoft.com/office/drawing/2014/main" id="{00000000-0008-0000-0400-0000DF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520</xdr:row>
          <xdr:rowOff>85725</xdr:rowOff>
        </xdr:from>
        <xdr:to>
          <xdr:col>6</xdr:col>
          <xdr:colOff>933450</xdr:colOff>
          <xdr:row>520</xdr:row>
          <xdr:rowOff>304800</xdr:rowOff>
        </xdr:to>
        <xdr:sp macro="" textlink="">
          <xdr:nvSpPr>
            <xdr:cNvPr id="175584" name="Drop Down 3552" hidden="1">
              <a:extLst>
                <a:ext uri="{63B3BB69-23CF-44E3-9099-C40C66FF867C}">
                  <a14:compatExt spid="_x0000_s175584"/>
                </a:ext>
                <a:ext uri="{FF2B5EF4-FFF2-40B4-BE49-F238E27FC236}">
                  <a16:creationId xmlns:a16="http://schemas.microsoft.com/office/drawing/2014/main" id="{00000000-0008-0000-0400-0000E0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522</xdr:row>
          <xdr:rowOff>85725</xdr:rowOff>
        </xdr:from>
        <xdr:to>
          <xdr:col>6</xdr:col>
          <xdr:colOff>933450</xdr:colOff>
          <xdr:row>522</xdr:row>
          <xdr:rowOff>304800</xdr:rowOff>
        </xdr:to>
        <xdr:sp macro="" textlink="">
          <xdr:nvSpPr>
            <xdr:cNvPr id="175585" name="Drop Down 3553" hidden="1">
              <a:extLst>
                <a:ext uri="{63B3BB69-23CF-44E3-9099-C40C66FF867C}">
                  <a14:compatExt spid="_x0000_s175585"/>
                </a:ext>
                <a:ext uri="{FF2B5EF4-FFF2-40B4-BE49-F238E27FC236}">
                  <a16:creationId xmlns:a16="http://schemas.microsoft.com/office/drawing/2014/main" id="{00000000-0008-0000-0400-0000E1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523</xdr:row>
          <xdr:rowOff>85725</xdr:rowOff>
        </xdr:from>
        <xdr:to>
          <xdr:col>6</xdr:col>
          <xdr:colOff>933450</xdr:colOff>
          <xdr:row>523</xdr:row>
          <xdr:rowOff>304800</xdr:rowOff>
        </xdr:to>
        <xdr:sp macro="" textlink="">
          <xdr:nvSpPr>
            <xdr:cNvPr id="175586" name="Drop Down 3554" hidden="1">
              <a:extLst>
                <a:ext uri="{63B3BB69-23CF-44E3-9099-C40C66FF867C}">
                  <a14:compatExt spid="_x0000_s175586"/>
                </a:ext>
                <a:ext uri="{FF2B5EF4-FFF2-40B4-BE49-F238E27FC236}">
                  <a16:creationId xmlns:a16="http://schemas.microsoft.com/office/drawing/2014/main" id="{00000000-0008-0000-0400-0000E2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524</xdr:row>
          <xdr:rowOff>85725</xdr:rowOff>
        </xdr:from>
        <xdr:to>
          <xdr:col>6</xdr:col>
          <xdr:colOff>933450</xdr:colOff>
          <xdr:row>524</xdr:row>
          <xdr:rowOff>304800</xdr:rowOff>
        </xdr:to>
        <xdr:sp macro="" textlink="">
          <xdr:nvSpPr>
            <xdr:cNvPr id="175587" name="Drop Down 3555" hidden="1">
              <a:extLst>
                <a:ext uri="{63B3BB69-23CF-44E3-9099-C40C66FF867C}">
                  <a14:compatExt spid="_x0000_s175587"/>
                </a:ext>
                <a:ext uri="{FF2B5EF4-FFF2-40B4-BE49-F238E27FC236}">
                  <a16:creationId xmlns:a16="http://schemas.microsoft.com/office/drawing/2014/main" id="{00000000-0008-0000-0400-0000E3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526</xdr:row>
          <xdr:rowOff>85725</xdr:rowOff>
        </xdr:from>
        <xdr:to>
          <xdr:col>6</xdr:col>
          <xdr:colOff>933450</xdr:colOff>
          <xdr:row>526</xdr:row>
          <xdr:rowOff>304800</xdr:rowOff>
        </xdr:to>
        <xdr:sp macro="" textlink="">
          <xdr:nvSpPr>
            <xdr:cNvPr id="175588" name="Drop Down 3556" hidden="1">
              <a:extLst>
                <a:ext uri="{63B3BB69-23CF-44E3-9099-C40C66FF867C}">
                  <a14:compatExt spid="_x0000_s175588"/>
                </a:ext>
                <a:ext uri="{FF2B5EF4-FFF2-40B4-BE49-F238E27FC236}">
                  <a16:creationId xmlns:a16="http://schemas.microsoft.com/office/drawing/2014/main" id="{00000000-0008-0000-0400-0000E4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527</xdr:row>
          <xdr:rowOff>85725</xdr:rowOff>
        </xdr:from>
        <xdr:to>
          <xdr:col>6</xdr:col>
          <xdr:colOff>933450</xdr:colOff>
          <xdr:row>527</xdr:row>
          <xdr:rowOff>304800</xdr:rowOff>
        </xdr:to>
        <xdr:sp macro="" textlink="">
          <xdr:nvSpPr>
            <xdr:cNvPr id="175589" name="Drop Down 3557" hidden="1">
              <a:extLst>
                <a:ext uri="{63B3BB69-23CF-44E3-9099-C40C66FF867C}">
                  <a14:compatExt spid="_x0000_s175589"/>
                </a:ext>
                <a:ext uri="{FF2B5EF4-FFF2-40B4-BE49-F238E27FC236}">
                  <a16:creationId xmlns:a16="http://schemas.microsoft.com/office/drawing/2014/main" id="{00000000-0008-0000-0400-0000E5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528</xdr:row>
          <xdr:rowOff>85725</xdr:rowOff>
        </xdr:from>
        <xdr:to>
          <xdr:col>6</xdr:col>
          <xdr:colOff>933450</xdr:colOff>
          <xdr:row>528</xdr:row>
          <xdr:rowOff>304800</xdr:rowOff>
        </xdr:to>
        <xdr:sp macro="" textlink="">
          <xdr:nvSpPr>
            <xdr:cNvPr id="175590" name="Drop Down 3558" hidden="1">
              <a:extLst>
                <a:ext uri="{63B3BB69-23CF-44E3-9099-C40C66FF867C}">
                  <a14:compatExt spid="_x0000_s175590"/>
                </a:ext>
                <a:ext uri="{FF2B5EF4-FFF2-40B4-BE49-F238E27FC236}">
                  <a16:creationId xmlns:a16="http://schemas.microsoft.com/office/drawing/2014/main" id="{00000000-0008-0000-0400-0000E6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530</xdr:row>
          <xdr:rowOff>85725</xdr:rowOff>
        </xdr:from>
        <xdr:to>
          <xdr:col>6</xdr:col>
          <xdr:colOff>933450</xdr:colOff>
          <xdr:row>530</xdr:row>
          <xdr:rowOff>304800</xdr:rowOff>
        </xdr:to>
        <xdr:sp macro="" textlink="">
          <xdr:nvSpPr>
            <xdr:cNvPr id="175591" name="Drop Down 3559" hidden="1">
              <a:extLst>
                <a:ext uri="{63B3BB69-23CF-44E3-9099-C40C66FF867C}">
                  <a14:compatExt spid="_x0000_s175591"/>
                </a:ext>
                <a:ext uri="{FF2B5EF4-FFF2-40B4-BE49-F238E27FC236}">
                  <a16:creationId xmlns:a16="http://schemas.microsoft.com/office/drawing/2014/main" id="{00000000-0008-0000-0400-0000E7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531</xdr:row>
          <xdr:rowOff>85725</xdr:rowOff>
        </xdr:from>
        <xdr:to>
          <xdr:col>6</xdr:col>
          <xdr:colOff>933450</xdr:colOff>
          <xdr:row>531</xdr:row>
          <xdr:rowOff>304800</xdr:rowOff>
        </xdr:to>
        <xdr:sp macro="" textlink="">
          <xdr:nvSpPr>
            <xdr:cNvPr id="175592" name="Drop Down 3560" hidden="1">
              <a:extLst>
                <a:ext uri="{63B3BB69-23CF-44E3-9099-C40C66FF867C}">
                  <a14:compatExt spid="_x0000_s175592"/>
                </a:ext>
                <a:ext uri="{FF2B5EF4-FFF2-40B4-BE49-F238E27FC236}">
                  <a16:creationId xmlns:a16="http://schemas.microsoft.com/office/drawing/2014/main" id="{00000000-0008-0000-0400-0000E8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534</xdr:row>
          <xdr:rowOff>85725</xdr:rowOff>
        </xdr:from>
        <xdr:to>
          <xdr:col>6</xdr:col>
          <xdr:colOff>933450</xdr:colOff>
          <xdr:row>534</xdr:row>
          <xdr:rowOff>304800</xdr:rowOff>
        </xdr:to>
        <xdr:sp macro="" textlink="">
          <xdr:nvSpPr>
            <xdr:cNvPr id="175593" name="Drop Down 3561" hidden="1">
              <a:extLst>
                <a:ext uri="{63B3BB69-23CF-44E3-9099-C40C66FF867C}">
                  <a14:compatExt spid="_x0000_s175593"/>
                </a:ext>
                <a:ext uri="{FF2B5EF4-FFF2-40B4-BE49-F238E27FC236}">
                  <a16:creationId xmlns:a16="http://schemas.microsoft.com/office/drawing/2014/main" id="{00000000-0008-0000-0400-0000E9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535</xdr:row>
          <xdr:rowOff>85725</xdr:rowOff>
        </xdr:from>
        <xdr:to>
          <xdr:col>6</xdr:col>
          <xdr:colOff>933450</xdr:colOff>
          <xdr:row>535</xdr:row>
          <xdr:rowOff>304800</xdr:rowOff>
        </xdr:to>
        <xdr:sp macro="" textlink="">
          <xdr:nvSpPr>
            <xdr:cNvPr id="175594" name="Drop Down 3562" hidden="1">
              <a:extLst>
                <a:ext uri="{63B3BB69-23CF-44E3-9099-C40C66FF867C}">
                  <a14:compatExt spid="_x0000_s175594"/>
                </a:ext>
                <a:ext uri="{FF2B5EF4-FFF2-40B4-BE49-F238E27FC236}">
                  <a16:creationId xmlns:a16="http://schemas.microsoft.com/office/drawing/2014/main" id="{00000000-0008-0000-0400-0000EA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536</xdr:row>
          <xdr:rowOff>85725</xdr:rowOff>
        </xdr:from>
        <xdr:to>
          <xdr:col>6</xdr:col>
          <xdr:colOff>933450</xdr:colOff>
          <xdr:row>536</xdr:row>
          <xdr:rowOff>304800</xdr:rowOff>
        </xdr:to>
        <xdr:sp macro="" textlink="">
          <xdr:nvSpPr>
            <xdr:cNvPr id="175595" name="Drop Down 3563" hidden="1">
              <a:extLst>
                <a:ext uri="{63B3BB69-23CF-44E3-9099-C40C66FF867C}">
                  <a14:compatExt spid="_x0000_s175595"/>
                </a:ext>
                <a:ext uri="{FF2B5EF4-FFF2-40B4-BE49-F238E27FC236}">
                  <a16:creationId xmlns:a16="http://schemas.microsoft.com/office/drawing/2014/main" id="{00000000-0008-0000-0400-0000EB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537</xdr:row>
          <xdr:rowOff>85725</xdr:rowOff>
        </xdr:from>
        <xdr:to>
          <xdr:col>6</xdr:col>
          <xdr:colOff>933450</xdr:colOff>
          <xdr:row>537</xdr:row>
          <xdr:rowOff>304800</xdr:rowOff>
        </xdr:to>
        <xdr:sp macro="" textlink="">
          <xdr:nvSpPr>
            <xdr:cNvPr id="175596" name="Drop Down 3564" hidden="1">
              <a:extLst>
                <a:ext uri="{63B3BB69-23CF-44E3-9099-C40C66FF867C}">
                  <a14:compatExt spid="_x0000_s175596"/>
                </a:ext>
                <a:ext uri="{FF2B5EF4-FFF2-40B4-BE49-F238E27FC236}">
                  <a16:creationId xmlns:a16="http://schemas.microsoft.com/office/drawing/2014/main" id="{00000000-0008-0000-0400-0000EC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539</xdr:row>
          <xdr:rowOff>85725</xdr:rowOff>
        </xdr:from>
        <xdr:to>
          <xdr:col>6</xdr:col>
          <xdr:colOff>933450</xdr:colOff>
          <xdr:row>539</xdr:row>
          <xdr:rowOff>304800</xdr:rowOff>
        </xdr:to>
        <xdr:sp macro="" textlink="">
          <xdr:nvSpPr>
            <xdr:cNvPr id="175597" name="Drop Down 3565" hidden="1">
              <a:extLst>
                <a:ext uri="{63B3BB69-23CF-44E3-9099-C40C66FF867C}">
                  <a14:compatExt spid="_x0000_s175597"/>
                </a:ext>
                <a:ext uri="{FF2B5EF4-FFF2-40B4-BE49-F238E27FC236}">
                  <a16:creationId xmlns:a16="http://schemas.microsoft.com/office/drawing/2014/main" id="{00000000-0008-0000-0400-0000ED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540</xdr:row>
          <xdr:rowOff>85725</xdr:rowOff>
        </xdr:from>
        <xdr:to>
          <xdr:col>6</xdr:col>
          <xdr:colOff>933450</xdr:colOff>
          <xdr:row>540</xdr:row>
          <xdr:rowOff>304800</xdr:rowOff>
        </xdr:to>
        <xdr:sp macro="" textlink="">
          <xdr:nvSpPr>
            <xdr:cNvPr id="175598" name="Drop Down 3566" hidden="1">
              <a:extLst>
                <a:ext uri="{63B3BB69-23CF-44E3-9099-C40C66FF867C}">
                  <a14:compatExt spid="_x0000_s175598"/>
                </a:ext>
                <a:ext uri="{FF2B5EF4-FFF2-40B4-BE49-F238E27FC236}">
                  <a16:creationId xmlns:a16="http://schemas.microsoft.com/office/drawing/2014/main" id="{00000000-0008-0000-0400-0000EE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542</xdr:row>
          <xdr:rowOff>85725</xdr:rowOff>
        </xdr:from>
        <xdr:to>
          <xdr:col>6</xdr:col>
          <xdr:colOff>933450</xdr:colOff>
          <xdr:row>542</xdr:row>
          <xdr:rowOff>304800</xdr:rowOff>
        </xdr:to>
        <xdr:sp macro="" textlink="">
          <xdr:nvSpPr>
            <xdr:cNvPr id="175599" name="Drop Down 3567" hidden="1">
              <a:extLst>
                <a:ext uri="{63B3BB69-23CF-44E3-9099-C40C66FF867C}">
                  <a14:compatExt spid="_x0000_s175599"/>
                </a:ext>
                <a:ext uri="{FF2B5EF4-FFF2-40B4-BE49-F238E27FC236}">
                  <a16:creationId xmlns:a16="http://schemas.microsoft.com/office/drawing/2014/main" id="{00000000-0008-0000-0400-0000EF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543</xdr:row>
          <xdr:rowOff>85725</xdr:rowOff>
        </xdr:from>
        <xdr:to>
          <xdr:col>6</xdr:col>
          <xdr:colOff>933450</xdr:colOff>
          <xdr:row>543</xdr:row>
          <xdr:rowOff>304800</xdr:rowOff>
        </xdr:to>
        <xdr:sp macro="" textlink="">
          <xdr:nvSpPr>
            <xdr:cNvPr id="175600" name="Drop Down 3568" hidden="1">
              <a:extLst>
                <a:ext uri="{63B3BB69-23CF-44E3-9099-C40C66FF867C}">
                  <a14:compatExt spid="_x0000_s175600"/>
                </a:ext>
                <a:ext uri="{FF2B5EF4-FFF2-40B4-BE49-F238E27FC236}">
                  <a16:creationId xmlns:a16="http://schemas.microsoft.com/office/drawing/2014/main" id="{00000000-0008-0000-0400-0000F0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544</xdr:row>
          <xdr:rowOff>85725</xdr:rowOff>
        </xdr:from>
        <xdr:to>
          <xdr:col>6</xdr:col>
          <xdr:colOff>933450</xdr:colOff>
          <xdr:row>544</xdr:row>
          <xdr:rowOff>304800</xdr:rowOff>
        </xdr:to>
        <xdr:sp macro="" textlink="">
          <xdr:nvSpPr>
            <xdr:cNvPr id="175601" name="Drop Down 3569" hidden="1">
              <a:extLst>
                <a:ext uri="{63B3BB69-23CF-44E3-9099-C40C66FF867C}">
                  <a14:compatExt spid="_x0000_s175601"/>
                </a:ext>
                <a:ext uri="{FF2B5EF4-FFF2-40B4-BE49-F238E27FC236}">
                  <a16:creationId xmlns:a16="http://schemas.microsoft.com/office/drawing/2014/main" id="{00000000-0008-0000-0400-0000F1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545</xdr:row>
          <xdr:rowOff>85725</xdr:rowOff>
        </xdr:from>
        <xdr:to>
          <xdr:col>6</xdr:col>
          <xdr:colOff>933450</xdr:colOff>
          <xdr:row>545</xdr:row>
          <xdr:rowOff>304800</xdr:rowOff>
        </xdr:to>
        <xdr:sp macro="" textlink="">
          <xdr:nvSpPr>
            <xdr:cNvPr id="175602" name="Drop Down 3570" hidden="1">
              <a:extLst>
                <a:ext uri="{63B3BB69-23CF-44E3-9099-C40C66FF867C}">
                  <a14:compatExt spid="_x0000_s175602"/>
                </a:ext>
                <a:ext uri="{FF2B5EF4-FFF2-40B4-BE49-F238E27FC236}">
                  <a16:creationId xmlns:a16="http://schemas.microsoft.com/office/drawing/2014/main" id="{00000000-0008-0000-0400-0000F2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550</xdr:row>
          <xdr:rowOff>85725</xdr:rowOff>
        </xdr:from>
        <xdr:to>
          <xdr:col>6</xdr:col>
          <xdr:colOff>933450</xdr:colOff>
          <xdr:row>550</xdr:row>
          <xdr:rowOff>304800</xdr:rowOff>
        </xdr:to>
        <xdr:sp macro="" textlink="">
          <xdr:nvSpPr>
            <xdr:cNvPr id="175603" name="Drop Down 3571" hidden="1">
              <a:extLst>
                <a:ext uri="{63B3BB69-23CF-44E3-9099-C40C66FF867C}">
                  <a14:compatExt spid="_x0000_s175603"/>
                </a:ext>
                <a:ext uri="{FF2B5EF4-FFF2-40B4-BE49-F238E27FC236}">
                  <a16:creationId xmlns:a16="http://schemas.microsoft.com/office/drawing/2014/main" id="{00000000-0008-0000-0400-0000F3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551</xdr:row>
          <xdr:rowOff>85725</xdr:rowOff>
        </xdr:from>
        <xdr:to>
          <xdr:col>6</xdr:col>
          <xdr:colOff>933450</xdr:colOff>
          <xdr:row>551</xdr:row>
          <xdr:rowOff>304800</xdr:rowOff>
        </xdr:to>
        <xdr:sp macro="" textlink="">
          <xdr:nvSpPr>
            <xdr:cNvPr id="175604" name="Drop Down 3572" hidden="1">
              <a:extLst>
                <a:ext uri="{63B3BB69-23CF-44E3-9099-C40C66FF867C}">
                  <a14:compatExt spid="_x0000_s175604"/>
                </a:ext>
                <a:ext uri="{FF2B5EF4-FFF2-40B4-BE49-F238E27FC236}">
                  <a16:creationId xmlns:a16="http://schemas.microsoft.com/office/drawing/2014/main" id="{00000000-0008-0000-0400-0000F4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552</xdr:row>
          <xdr:rowOff>85725</xdr:rowOff>
        </xdr:from>
        <xdr:to>
          <xdr:col>6</xdr:col>
          <xdr:colOff>933450</xdr:colOff>
          <xdr:row>552</xdr:row>
          <xdr:rowOff>304800</xdr:rowOff>
        </xdr:to>
        <xdr:sp macro="" textlink="">
          <xdr:nvSpPr>
            <xdr:cNvPr id="175605" name="Drop Down 3573" hidden="1">
              <a:extLst>
                <a:ext uri="{63B3BB69-23CF-44E3-9099-C40C66FF867C}">
                  <a14:compatExt spid="_x0000_s175605"/>
                </a:ext>
                <a:ext uri="{FF2B5EF4-FFF2-40B4-BE49-F238E27FC236}">
                  <a16:creationId xmlns:a16="http://schemas.microsoft.com/office/drawing/2014/main" id="{00000000-0008-0000-0400-0000F5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553</xdr:row>
          <xdr:rowOff>85725</xdr:rowOff>
        </xdr:from>
        <xdr:to>
          <xdr:col>6</xdr:col>
          <xdr:colOff>933450</xdr:colOff>
          <xdr:row>553</xdr:row>
          <xdr:rowOff>304800</xdr:rowOff>
        </xdr:to>
        <xdr:sp macro="" textlink="">
          <xdr:nvSpPr>
            <xdr:cNvPr id="175606" name="Drop Down 3574" hidden="1">
              <a:extLst>
                <a:ext uri="{63B3BB69-23CF-44E3-9099-C40C66FF867C}">
                  <a14:compatExt spid="_x0000_s175606"/>
                </a:ext>
                <a:ext uri="{FF2B5EF4-FFF2-40B4-BE49-F238E27FC236}">
                  <a16:creationId xmlns:a16="http://schemas.microsoft.com/office/drawing/2014/main" id="{00000000-0008-0000-0400-0000F6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554</xdr:row>
          <xdr:rowOff>85725</xdr:rowOff>
        </xdr:from>
        <xdr:to>
          <xdr:col>6</xdr:col>
          <xdr:colOff>933450</xdr:colOff>
          <xdr:row>554</xdr:row>
          <xdr:rowOff>304800</xdr:rowOff>
        </xdr:to>
        <xdr:sp macro="" textlink="">
          <xdr:nvSpPr>
            <xdr:cNvPr id="175607" name="Drop Down 3575" hidden="1">
              <a:extLst>
                <a:ext uri="{63B3BB69-23CF-44E3-9099-C40C66FF867C}">
                  <a14:compatExt spid="_x0000_s175607"/>
                </a:ext>
                <a:ext uri="{FF2B5EF4-FFF2-40B4-BE49-F238E27FC236}">
                  <a16:creationId xmlns:a16="http://schemas.microsoft.com/office/drawing/2014/main" id="{00000000-0008-0000-0400-0000F7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555</xdr:row>
          <xdr:rowOff>85725</xdr:rowOff>
        </xdr:from>
        <xdr:to>
          <xdr:col>6</xdr:col>
          <xdr:colOff>933450</xdr:colOff>
          <xdr:row>555</xdr:row>
          <xdr:rowOff>304800</xdr:rowOff>
        </xdr:to>
        <xdr:sp macro="" textlink="">
          <xdr:nvSpPr>
            <xdr:cNvPr id="175608" name="Drop Down 3576" hidden="1">
              <a:extLst>
                <a:ext uri="{63B3BB69-23CF-44E3-9099-C40C66FF867C}">
                  <a14:compatExt spid="_x0000_s175608"/>
                </a:ext>
                <a:ext uri="{FF2B5EF4-FFF2-40B4-BE49-F238E27FC236}">
                  <a16:creationId xmlns:a16="http://schemas.microsoft.com/office/drawing/2014/main" id="{00000000-0008-0000-0400-0000F8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556</xdr:row>
          <xdr:rowOff>85725</xdr:rowOff>
        </xdr:from>
        <xdr:to>
          <xdr:col>6</xdr:col>
          <xdr:colOff>933450</xdr:colOff>
          <xdr:row>556</xdr:row>
          <xdr:rowOff>304800</xdr:rowOff>
        </xdr:to>
        <xdr:sp macro="" textlink="">
          <xdr:nvSpPr>
            <xdr:cNvPr id="175609" name="Drop Down 3577" hidden="1">
              <a:extLst>
                <a:ext uri="{63B3BB69-23CF-44E3-9099-C40C66FF867C}">
                  <a14:compatExt spid="_x0000_s175609"/>
                </a:ext>
                <a:ext uri="{FF2B5EF4-FFF2-40B4-BE49-F238E27FC236}">
                  <a16:creationId xmlns:a16="http://schemas.microsoft.com/office/drawing/2014/main" id="{00000000-0008-0000-0400-0000F9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558</xdr:row>
          <xdr:rowOff>85725</xdr:rowOff>
        </xdr:from>
        <xdr:to>
          <xdr:col>6</xdr:col>
          <xdr:colOff>933450</xdr:colOff>
          <xdr:row>558</xdr:row>
          <xdr:rowOff>304800</xdr:rowOff>
        </xdr:to>
        <xdr:sp macro="" textlink="">
          <xdr:nvSpPr>
            <xdr:cNvPr id="175610" name="Drop Down 3578" hidden="1">
              <a:extLst>
                <a:ext uri="{63B3BB69-23CF-44E3-9099-C40C66FF867C}">
                  <a14:compatExt spid="_x0000_s175610"/>
                </a:ext>
                <a:ext uri="{FF2B5EF4-FFF2-40B4-BE49-F238E27FC236}">
                  <a16:creationId xmlns:a16="http://schemas.microsoft.com/office/drawing/2014/main" id="{00000000-0008-0000-0400-0000FA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559</xdr:row>
          <xdr:rowOff>85725</xdr:rowOff>
        </xdr:from>
        <xdr:to>
          <xdr:col>6</xdr:col>
          <xdr:colOff>933450</xdr:colOff>
          <xdr:row>559</xdr:row>
          <xdr:rowOff>304800</xdr:rowOff>
        </xdr:to>
        <xdr:sp macro="" textlink="">
          <xdr:nvSpPr>
            <xdr:cNvPr id="175611" name="Drop Down 3579" hidden="1">
              <a:extLst>
                <a:ext uri="{63B3BB69-23CF-44E3-9099-C40C66FF867C}">
                  <a14:compatExt spid="_x0000_s175611"/>
                </a:ext>
                <a:ext uri="{FF2B5EF4-FFF2-40B4-BE49-F238E27FC236}">
                  <a16:creationId xmlns:a16="http://schemas.microsoft.com/office/drawing/2014/main" id="{00000000-0008-0000-0400-0000FB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563</xdr:row>
          <xdr:rowOff>85725</xdr:rowOff>
        </xdr:from>
        <xdr:to>
          <xdr:col>6</xdr:col>
          <xdr:colOff>933450</xdr:colOff>
          <xdr:row>563</xdr:row>
          <xdr:rowOff>304800</xdr:rowOff>
        </xdr:to>
        <xdr:sp macro="" textlink="">
          <xdr:nvSpPr>
            <xdr:cNvPr id="175612" name="Drop Down 3580" hidden="1">
              <a:extLst>
                <a:ext uri="{63B3BB69-23CF-44E3-9099-C40C66FF867C}">
                  <a14:compatExt spid="_x0000_s175612"/>
                </a:ext>
                <a:ext uri="{FF2B5EF4-FFF2-40B4-BE49-F238E27FC236}">
                  <a16:creationId xmlns:a16="http://schemas.microsoft.com/office/drawing/2014/main" id="{00000000-0008-0000-0400-0000FC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564</xdr:row>
          <xdr:rowOff>85725</xdr:rowOff>
        </xdr:from>
        <xdr:to>
          <xdr:col>6</xdr:col>
          <xdr:colOff>933450</xdr:colOff>
          <xdr:row>564</xdr:row>
          <xdr:rowOff>304800</xdr:rowOff>
        </xdr:to>
        <xdr:sp macro="" textlink="">
          <xdr:nvSpPr>
            <xdr:cNvPr id="175613" name="Drop Down 3581" hidden="1">
              <a:extLst>
                <a:ext uri="{63B3BB69-23CF-44E3-9099-C40C66FF867C}">
                  <a14:compatExt spid="_x0000_s175613"/>
                </a:ext>
                <a:ext uri="{FF2B5EF4-FFF2-40B4-BE49-F238E27FC236}">
                  <a16:creationId xmlns:a16="http://schemas.microsoft.com/office/drawing/2014/main" id="{00000000-0008-0000-0400-0000FD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565</xdr:row>
          <xdr:rowOff>85725</xdr:rowOff>
        </xdr:from>
        <xdr:to>
          <xdr:col>6</xdr:col>
          <xdr:colOff>933450</xdr:colOff>
          <xdr:row>565</xdr:row>
          <xdr:rowOff>304800</xdr:rowOff>
        </xdr:to>
        <xdr:sp macro="" textlink="">
          <xdr:nvSpPr>
            <xdr:cNvPr id="175614" name="Drop Down 3582" hidden="1">
              <a:extLst>
                <a:ext uri="{63B3BB69-23CF-44E3-9099-C40C66FF867C}">
                  <a14:compatExt spid="_x0000_s175614"/>
                </a:ext>
                <a:ext uri="{FF2B5EF4-FFF2-40B4-BE49-F238E27FC236}">
                  <a16:creationId xmlns:a16="http://schemas.microsoft.com/office/drawing/2014/main" id="{00000000-0008-0000-0400-0000FE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566</xdr:row>
          <xdr:rowOff>85725</xdr:rowOff>
        </xdr:from>
        <xdr:to>
          <xdr:col>6</xdr:col>
          <xdr:colOff>933450</xdr:colOff>
          <xdr:row>566</xdr:row>
          <xdr:rowOff>304800</xdr:rowOff>
        </xdr:to>
        <xdr:sp macro="" textlink="">
          <xdr:nvSpPr>
            <xdr:cNvPr id="175615" name="Drop Down 3583" hidden="1">
              <a:extLst>
                <a:ext uri="{63B3BB69-23CF-44E3-9099-C40C66FF867C}">
                  <a14:compatExt spid="_x0000_s175615"/>
                </a:ext>
                <a:ext uri="{FF2B5EF4-FFF2-40B4-BE49-F238E27FC236}">
                  <a16:creationId xmlns:a16="http://schemas.microsoft.com/office/drawing/2014/main" id="{00000000-0008-0000-0400-0000FFA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571</xdr:row>
          <xdr:rowOff>85725</xdr:rowOff>
        </xdr:from>
        <xdr:to>
          <xdr:col>6</xdr:col>
          <xdr:colOff>933450</xdr:colOff>
          <xdr:row>571</xdr:row>
          <xdr:rowOff>304800</xdr:rowOff>
        </xdr:to>
        <xdr:sp macro="" textlink="">
          <xdr:nvSpPr>
            <xdr:cNvPr id="175616" name="Drop Down 3584" hidden="1">
              <a:extLst>
                <a:ext uri="{63B3BB69-23CF-44E3-9099-C40C66FF867C}">
                  <a14:compatExt spid="_x0000_s175616"/>
                </a:ext>
                <a:ext uri="{FF2B5EF4-FFF2-40B4-BE49-F238E27FC236}">
                  <a16:creationId xmlns:a16="http://schemas.microsoft.com/office/drawing/2014/main" id="{00000000-0008-0000-0400-000000A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572</xdr:row>
          <xdr:rowOff>85725</xdr:rowOff>
        </xdr:from>
        <xdr:to>
          <xdr:col>6</xdr:col>
          <xdr:colOff>933450</xdr:colOff>
          <xdr:row>572</xdr:row>
          <xdr:rowOff>304800</xdr:rowOff>
        </xdr:to>
        <xdr:sp macro="" textlink="">
          <xdr:nvSpPr>
            <xdr:cNvPr id="175617" name="Drop Down 3585" hidden="1">
              <a:extLst>
                <a:ext uri="{63B3BB69-23CF-44E3-9099-C40C66FF867C}">
                  <a14:compatExt spid="_x0000_s175617"/>
                </a:ext>
                <a:ext uri="{FF2B5EF4-FFF2-40B4-BE49-F238E27FC236}">
                  <a16:creationId xmlns:a16="http://schemas.microsoft.com/office/drawing/2014/main" id="{00000000-0008-0000-0400-000001A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573</xdr:row>
          <xdr:rowOff>85725</xdr:rowOff>
        </xdr:from>
        <xdr:to>
          <xdr:col>6</xdr:col>
          <xdr:colOff>933450</xdr:colOff>
          <xdr:row>573</xdr:row>
          <xdr:rowOff>304800</xdr:rowOff>
        </xdr:to>
        <xdr:sp macro="" textlink="">
          <xdr:nvSpPr>
            <xdr:cNvPr id="175618" name="Drop Down 3586" hidden="1">
              <a:extLst>
                <a:ext uri="{63B3BB69-23CF-44E3-9099-C40C66FF867C}">
                  <a14:compatExt spid="_x0000_s175618"/>
                </a:ext>
                <a:ext uri="{FF2B5EF4-FFF2-40B4-BE49-F238E27FC236}">
                  <a16:creationId xmlns:a16="http://schemas.microsoft.com/office/drawing/2014/main" id="{00000000-0008-0000-0400-000002A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574</xdr:row>
          <xdr:rowOff>85725</xdr:rowOff>
        </xdr:from>
        <xdr:to>
          <xdr:col>6</xdr:col>
          <xdr:colOff>933450</xdr:colOff>
          <xdr:row>574</xdr:row>
          <xdr:rowOff>304800</xdr:rowOff>
        </xdr:to>
        <xdr:sp macro="" textlink="">
          <xdr:nvSpPr>
            <xdr:cNvPr id="175619" name="Drop Down 3587" hidden="1">
              <a:extLst>
                <a:ext uri="{63B3BB69-23CF-44E3-9099-C40C66FF867C}">
                  <a14:compatExt spid="_x0000_s175619"/>
                </a:ext>
                <a:ext uri="{FF2B5EF4-FFF2-40B4-BE49-F238E27FC236}">
                  <a16:creationId xmlns:a16="http://schemas.microsoft.com/office/drawing/2014/main" id="{00000000-0008-0000-0400-000003A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575</xdr:row>
          <xdr:rowOff>85725</xdr:rowOff>
        </xdr:from>
        <xdr:to>
          <xdr:col>6</xdr:col>
          <xdr:colOff>933450</xdr:colOff>
          <xdr:row>575</xdr:row>
          <xdr:rowOff>304800</xdr:rowOff>
        </xdr:to>
        <xdr:sp macro="" textlink="">
          <xdr:nvSpPr>
            <xdr:cNvPr id="175620" name="Drop Down 3588" hidden="1">
              <a:extLst>
                <a:ext uri="{63B3BB69-23CF-44E3-9099-C40C66FF867C}">
                  <a14:compatExt spid="_x0000_s175620"/>
                </a:ext>
                <a:ext uri="{FF2B5EF4-FFF2-40B4-BE49-F238E27FC236}">
                  <a16:creationId xmlns:a16="http://schemas.microsoft.com/office/drawing/2014/main" id="{00000000-0008-0000-0400-000004A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579</xdr:row>
          <xdr:rowOff>85725</xdr:rowOff>
        </xdr:from>
        <xdr:to>
          <xdr:col>6</xdr:col>
          <xdr:colOff>933450</xdr:colOff>
          <xdr:row>579</xdr:row>
          <xdr:rowOff>304800</xdr:rowOff>
        </xdr:to>
        <xdr:sp macro="" textlink="">
          <xdr:nvSpPr>
            <xdr:cNvPr id="175621" name="Drop Down 3589" hidden="1">
              <a:extLst>
                <a:ext uri="{63B3BB69-23CF-44E3-9099-C40C66FF867C}">
                  <a14:compatExt spid="_x0000_s175621"/>
                </a:ext>
                <a:ext uri="{FF2B5EF4-FFF2-40B4-BE49-F238E27FC236}">
                  <a16:creationId xmlns:a16="http://schemas.microsoft.com/office/drawing/2014/main" id="{00000000-0008-0000-0400-000005A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580</xdr:row>
          <xdr:rowOff>85725</xdr:rowOff>
        </xdr:from>
        <xdr:to>
          <xdr:col>6</xdr:col>
          <xdr:colOff>933450</xdr:colOff>
          <xdr:row>580</xdr:row>
          <xdr:rowOff>304800</xdr:rowOff>
        </xdr:to>
        <xdr:sp macro="" textlink="">
          <xdr:nvSpPr>
            <xdr:cNvPr id="175622" name="Drop Down 3590" hidden="1">
              <a:extLst>
                <a:ext uri="{63B3BB69-23CF-44E3-9099-C40C66FF867C}">
                  <a14:compatExt spid="_x0000_s175622"/>
                </a:ext>
                <a:ext uri="{FF2B5EF4-FFF2-40B4-BE49-F238E27FC236}">
                  <a16:creationId xmlns:a16="http://schemas.microsoft.com/office/drawing/2014/main" id="{00000000-0008-0000-0400-000006A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581</xdr:row>
          <xdr:rowOff>85725</xdr:rowOff>
        </xdr:from>
        <xdr:to>
          <xdr:col>6</xdr:col>
          <xdr:colOff>933450</xdr:colOff>
          <xdr:row>581</xdr:row>
          <xdr:rowOff>304800</xdr:rowOff>
        </xdr:to>
        <xdr:sp macro="" textlink="">
          <xdr:nvSpPr>
            <xdr:cNvPr id="175623" name="Drop Down 3591" hidden="1">
              <a:extLst>
                <a:ext uri="{63B3BB69-23CF-44E3-9099-C40C66FF867C}">
                  <a14:compatExt spid="_x0000_s175623"/>
                </a:ext>
                <a:ext uri="{FF2B5EF4-FFF2-40B4-BE49-F238E27FC236}">
                  <a16:creationId xmlns:a16="http://schemas.microsoft.com/office/drawing/2014/main" id="{00000000-0008-0000-0400-000007A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582</xdr:row>
          <xdr:rowOff>85725</xdr:rowOff>
        </xdr:from>
        <xdr:to>
          <xdr:col>6</xdr:col>
          <xdr:colOff>933450</xdr:colOff>
          <xdr:row>582</xdr:row>
          <xdr:rowOff>304800</xdr:rowOff>
        </xdr:to>
        <xdr:sp macro="" textlink="">
          <xdr:nvSpPr>
            <xdr:cNvPr id="175624" name="Drop Down 3592" hidden="1">
              <a:extLst>
                <a:ext uri="{63B3BB69-23CF-44E3-9099-C40C66FF867C}">
                  <a14:compatExt spid="_x0000_s175624"/>
                </a:ext>
                <a:ext uri="{FF2B5EF4-FFF2-40B4-BE49-F238E27FC236}">
                  <a16:creationId xmlns:a16="http://schemas.microsoft.com/office/drawing/2014/main" id="{00000000-0008-0000-0400-000008A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585</xdr:row>
          <xdr:rowOff>85725</xdr:rowOff>
        </xdr:from>
        <xdr:to>
          <xdr:col>6</xdr:col>
          <xdr:colOff>933450</xdr:colOff>
          <xdr:row>585</xdr:row>
          <xdr:rowOff>304800</xdr:rowOff>
        </xdr:to>
        <xdr:sp macro="" textlink="">
          <xdr:nvSpPr>
            <xdr:cNvPr id="175625" name="Drop Down 3593" hidden="1">
              <a:extLst>
                <a:ext uri="{63B3BB69-23CF-44E3-9099-C40C66FF867C}">
                  <a14:compatExt spid="_x0000_s175625"/>
                </a:ext>
                <a:ext uri="{FF2B5EF4-FFF2-40B4-BE49-F238E27FC236}">
                  <a16:creationId xmlns:a16="http://schemas.microsoft.com/office/drawing/2014/main" id="{00000000-0008-0000-0400-000009A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586</xdr:row>
          <xdr:rowOff>85725</xdr:rowOff>
        </xdr:from>
        <xdr:to>
          <xdr:col>6</xdr:col>
          <xdr:colOff>933450</xdr:colOff>
          <xdr:row>586</xdr:row>
          <xdr:rowOff>304800</xdr:rowOff>
        </xdr:to>
        <xdr:sp macro="" textlink="">
          <xdr:nvSpPr>
            <xdr:cNvPr id="175626" name="Drop Down 3594" hidden="1">
              <a:extLst>
                <a:ext uri="{63B3BB69-23CF-44E3-9099-C40C66FF867C}">
                  <a14:compatExt spid="_x0000_s175626"/>
                </a:ext>
                <a:ext uri="{FF2B5EF4-FFF2-40B4-BE49-F238E27FC236}">
                  <a16:creationId xmlns:a16="http://schemas.microsoft.com/office/drawing/2014/main" id="{00000000-0008-0000-0400-00000AA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590</xdr:row>
          <xdr:rowOff>85725</xdr:rowOff>
        </xdr:from>
        <xdr:to>
          <xdr:col>6</xdr:col>
          <xdr:colOff>933450</xdr:colOff>
          <xdr:row>590</xdr:row>
          <xdr:rowOff>304800</xdr:rowOff>
        </xdr:to>
        <xdr:sp macro="" textlink="">
          <xdr:nvSpPr>
            <xdr:cNvPr id="175627" name="Drop Down 3595" hidden="1">
              <a:extLst>
                <a:ext uri="{63B3BB69-23CF-44E3-9099-C40C66FF867C}">
                  <a14:compatExt spid="_x0000_s175627"/>
                </a:ext>
                <a:ext uri="{FF2B5EF4-FFF2-40B4-BE49-F238E27FC236}">
                  <a16:creationId xmlns:a16="http://schemas.microsoft.com/office/drawing/2014/main" id="{00000000-0008-0000-0400-00000BA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591</xdr:row>
          <xdr:rowOff>85725</xdr:rowOff>
        </xdr:from>
        <xdr:to>
          <xdr:col>6</xdr:col>
          <xdr:colOff>933450</xdr:colOff>
          <xdr:row>591</xdr:row>
          <xdr:rowOff>304800</xdr:rowOff>
        </xdr:to>
        <xdr:sp macro="" textlink="">
          <xdr:nvSpPr>
            <xdr:cNvPr id="175628" name="Drop Down 3596" hidden="1">
              <a:extLst>
                <a:ext uri="{63B3BB69-23CF-44E3-9099-C40C66FF867C}">
                  <a14:compatExt spid="_x0000_s175628"/>
                </a:ext>
                <a:ext uri="{FF2B5EF4-FFF2-40B4-BE49-F238E27FC236}">
                  <a16:creationId xmlns:a16="http://schemas.microsoft.com/office/drawing/2014/main" id="{00000000-0008-0000-0400-00000CA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592</xdr:row>
          <xdr:rowOff>85725</xdr:rowOff>
        </xdr:from>
        <xdr:to>
          <xdr:col>6</xdr:col>
          <xdr:colOff>933450</xdr:colOff>
          <xdr:row>592</xdr:row>
          <xdr:rowOff>304800</xdr:rowOff>
        </xdr:to>
        <xdr:sp macro="" textlink="">
          <xdr:nvSpPr>
            <xdr:cNvPr id="175629" name="Drop Down 3597" hidden="1">
              <a:extLst>
                <a:ext uri="{63B3BB69-23CF-44E3-9099-C40C66FF867C}">
                  <a14:compatExt spid="_x0000_s175629"/>
                </a:ext>
                <a:ext uri="{FF2B5EF4-FFF2-40B4-BE49-F238E27FC236}">
                  <a16:creationId xmlns:a16="http://schemas.microsoft.com/office/drawing/2014/main" id="{00000000-0008-0000-0400-00000DA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594</xdr:row>
          <xdr:rowOff>85725</xdr:rowOff>
        </xdr:from>
        <xdr:to>
          <xdr:col>6</xdr:col>
          <xdr:colOff>933450</xdr:colOff>
          <xdr:row>594</xdr:row>
          <xdr:rowOff>304800</xdr:rowOff>
        </xdr:to>
        <xdr:sp macro="" textlink="">
          <xdr:nvSpPr>
            <xdr:cNvPr id="175630" name="Drop Down 3598" hidden="1">
              <a:extLst>
                <a:ext uri="{63B3BB69-23CF-44E3-9099-C40C66FF867C}">
                  <a14:compatExt spid="_x0000_s175630"/>
                </a:ext>
                <a:ext uri="{FF2B5EF4-FFF2-40B4-BE49-F238E27FC236}">
                  <a16:creationId xmlns:a16="http://schemas.microsoft.com/office/drawing/2014/main" id="{00000000-0008-0000-0400-00000EA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595</xdr:row>
          <xdr:rowOff>85725</xdr:rowOff>
        </xdr:from>
        <xdr:to>
          <xdr:col>6</xdr:col>
          <xdr:colOff>933450</xdr:colOff>
          <xdr:row>595</xdr:row>
          <xdr:rowOff>304800</xdr:rowOff>
        </xdr:to>
        <xdr:sp macro="" textlink="">
          <xdr:nvSpPr>
            <xdr:cNvPr id="175631" name="Drop Down 3599" hidden="1">
              <a:extLst>
                <a:ext uri="{63B3BB69-23CF-44E3-9099-C40C66FF867C}">
                  <a14:compatExt spid="_x0000_s175631"/>
                </a:ext>
                <a:ext uri="{FF2B5EF4-FFF2-40B4-BE49-F238E27FC236}">
                  <a16:creationId xmlns:a16="http://schemas.microsoft.com/office/drawing/2014/main" id="{00000000-0008-0000-0400-00000FA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596</xdr:row>
          <xdr:rowOff>85725</xdr:rowOff>
        </xdr:from>
        <xdr:to>
          <xdr:col>6</xdr:col>
          <xdr:colOff>933450</xdr:colOff>
          <xdr:row>596</xdr:row>
          <xdr:rowOff>304800</xdr:rowOff>
        </xdr:to>
        <xdr:sp macro="" textlink="">
          <xdr:nvSpPr>
            <xdr:cNvPr id="175632" name="Drop Down 3600" hidden="1">
              <a:extLst>
                <a:ext uri="{63B3BB69-23CF-44E3-9099-C40C66FF867C}">
                  <a14:compatExt spid="_x0000_s175632"/>
                </a:ext>
                <a:ext uri="{FF2B5EF4-FFF2-40B4-BE49-F238E27FC236}">
                  <a16:creationId xmlns:a16="http://schemas.microsoft.com/office/drawing/2014/main" id="{00000000-0008-0000-0400-000010A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600</xdr:row>
          <xdr:rowOff>85725</xdr:rowOff>
        </xdr:from>
        <xdr:to>
          <xdr:col>6</xdr:col>
          <xdr:colOff>933450</xdr:colOff>
          <xdr:row>600</xdr:row>
          <xdr:rowOff>304800</xdr:rowOff>
        </xdr:to>
        <xdr:sp macro="" textlink="">
          <xdr:nvSpPr>
            <xdr:cNvPr id="175633" name="Drop Down 3601" hidden="1">
              <a:extLst>
                <a:ext uri="{63B3BB69-23CF-44E3-9099-C40C66FF867C}">
                  <a14:compatExt spid="_x0000_s175633"/>
                </a:ext>
                <a:ext uri="{FF2B5EF4-FFF2-40B4-BE49-F238E27FC236}">
                  <a16:creationId xmlns:a16="http://schemas.microsoft.com/office/drawing/2014/main" id="{00000000-0008-0000-0400-000011A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601</xdr:row>
          <xdr:rowOff>85725</xdr:rowOff>
        </xdr:from>
        <xdr:to>
          <xdr:col>6</xdr:col>
          <xdr:colOff>933450</xdr:colOff>
          <xdr:row>601</xdr:row>
          <xdr:rowOff>304800</xdr:rowOff>
        </xdr:to>
        <xdr:sp macro="" textlink="">
          <xdr:nvSpPr>
            <xdr:cNvPr id="175634" name="Drop Down 3602" hidden="1">
              <a:extLst>
                <a:ext uri="{63B3BB69-23CF-44E3-9099-C40C66FF867C}">
                  <a14:compatExt spid="_x0000_s175634"/>
                </a:ext>
                <a:ext uri="{FF2B5EF4-FFF2-40B4-BE49-F238E27FC236}">
                  <a16:creationId xmlns:a16="http://schemas.microsoft.com/office/drawing/2014/main" id="{00000000-0008-0000-0400-000012A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602</xdr:row>
          <xdr:rowOff>85725</xdr:rowOff>
        </xdr:from>
        <xdr:to>
          <xdr:col>6</xdr:col>
          <xdr:colOff>933450</xdr:colOff>
          <xdr:row>602</xdr:row>
          <xdr:rowOff>304800</xdr:rowOff>
        </xdr:to>
        <xdr:sp macro="" textlink="">
          <xdr:nvSpPr>
            <xdr:cNvPr id="175635" name="Drop Down 3603" hidden="1">
              <a:extLst>
                <a:ext uri="{63B3BB69-23CF-44E3-9099-C40C66FF867C}">
                  <a14:compatExt spid="_x0000_s175635"/>
                </a:ext>
                <a:ext uri="{FF2B5EF4-FFF2-40B4-BE49-F238E27FC236}">
                  <a16:creationId xmlns:a16="http://schemas.microsoft.com/office/drawing/2014/main" id="{00000000-0008-0000-0400-000013A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604</xdr:row>
          <xdr:rowOff>85725</xdr:rowOff>
        </xdr:from>
        <xdr:to>
          <xdr:col>6</xdr:col>
          <xdr:colOff>933450</xdr:colOff>
          <xdr:row>604</xdr:row>
          <xdr:rowOff>304800</xdr:rowOff>
        </xdr:to>
        <xdr:sp macro="" textlink="">
          <xdr:nvSpPr>
            <xdr:cNvPr id="175636" name="Drop Down 3604" hidden="1">
              <a:extLst>
                <a:ext uri="{63B3BB69-23CF-44E3-9099-C40C66FF867C}">
                  <a14:compatExt spid="_x0000_s175636"/>
                </a:ext>
                <a:ext uri="{FF2B5EF4-FFF2-40B4-BE49-F238E27FC236}">
                  <a16:creationId xmlns:a16="http://schemas.microsoft.com/office/drawing/2014/main" id="{00000000-0008-0000-0400-000014A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605</xdr:row>
          <xdr:rowOff>85725</xdr:rowOff>
        </xdr:from>
        <xdr:to>
          <xdr:col>6</xdr:col>
          <xdr:colOff>933450</xdr:colOff>
          <xdr:row>605</xdr:row>
          <xdr:rowOff>304800</xdr:rowOff>
        </xdr:to>
        <xdr:sp macro="" textlink="">
          <xdr:nvSpPr>
            <xdr:cNvPr id="175637" name="Drop Down 3605" hidden="1">
              <a:extLst>
                <a:ext uri="{63B3BB69-23CF-44E3-9099-C40C66FF867C}">
                  <a14:compatExt spid="_x0000_s175637"/>
                </a:ext>
                <a:ext uri="{FF2B5EF4-FFF2-40B4-BE49-F238E27FC236}">
                  <a16:creationId xmlns:a16="http://schemas.microsoft.com/office/drawing/2014/main" id="{00000000-0008-0000-0400-000015A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607</xdr:row>
          <xdr:rowOff>85725</xdr:rowOff>
        </xdr:from>
        <xdr:to>
          <xdr:col>6</xdr:col>
          <xdr:colOff>933450</xdr:colOff>
          <xdr:row>607</xdr:row>
          <xdr:rowOff>304800</xdr:rowOff>
        </xdr:to>
        <xdr:sp macro="" textlink="">
          <xdr:nvSpPr>
            <xdr:cNvPr id="175638" name="Drop Down 3606" hidden="1">
              <a:extLst>
                <a:ext uri="{63B3BB69-23CF-44E3-9099-C40C66FF867C}">
                  <a14:compatExt spid="_x0000_s175638"/>
                </a:ext>
                <a:ext uri="{FF2B5EF4-FFF2-40B4-BE49-F238E27FC236}">
                  <a16:creationId xmlns:a16="http://schemas.microsoft.com/office/drawing/2014/main" id="{00000000-0008-0000-0400-000016A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608</xdr:row>
          <xdr:rowOff>85725</xdr:rowOff>
        </xdr:from>
        <xdr:to>
          <xdr:col>6</xdr:col>
          <xdr:colOff>933450</xdr:colOff>
          <xdr:row>608</xdr:row>
          <xdr:rowOff>304800</xdr:rowOff>
        </xdr:to>
        <xdr:sp macro="" textlink="">
          <xdr:nvSpPr>
            <xdr:cNvPr id="175639" name="Drop Down 3607" hidden="1">
              <a:extLst>
                <a:ext uri="{63B3BB69-23CF-44E3-9099-C40C66FF867C}">
                  <a14:compatExt spid="_x0000_s175639"/>
                </a:ext>
                <a:ext uri="{FF2B5EF4-FFF2-40B4-BE49-F238E27FC236}">
                  <a16:creationId xmlns:a16="http://schemas.microsoft.com/office/drawing/2014/main" id="{00000000-0008-0000-0400-000017A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612</xdr:row>
          <xdr:rowOff>85725</xdr:rowOff>
        </xdr:from>
        <xdr:to>
          <xdr:col>6</xdr:col>
          <xdr:colOff>933450</xdr:colOff>
          <xdr:row>612</xdr:row>
          <xdr:rowOff>304800</xdr:rowOff>
        </xdr:to>
        <xdr:sp macro="" textlink="">
          <xdr:nvSpPr>
            <xdr:cNvPr id="175640" name="Drop Down 3608" hidden="1">
              <a:extLst>
                <a:ext uri="{63B3BB69-23CF-44E3-9099-C40C66FF867C}">
                  <a14:compatExt spid="_x0000_s175640"/>
                </a:ext>
                <a:ext uri="{FF2B5EF4-FFF2-40B4-BE49-F238E27FC236}">
                  <a16:creationId xmlns:a16="http://schemas.microsoft.com/office/drawing/2014/main" id="{00000000-0008-0000-0400-000018A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613</xdr:row>
          <xdr:rowOff>85725</xdr:rowOff>
        </xdr:from>
        <xdr:to>
          <xdr:col>6</xdr:col>
          <xdr:colOff>933450</xdr:colOff>
          <xdr:row>613</xdr:row>
          <xdr:rowOff>304800</xdr:rowOff>
        </xdr:to>
        <xdr:sp macro="" textlink="">
          <xdr:nvSpPr>
            <xdr:cNvPr id="175641" name="Drop Down 3609" hidden="1">
              <a:extLst>
                <a:ext uri="{63B3BB69-23CF-44E3-9099-C40C66FF867C}">
                  <a14:compatExt spid="_x0000_s175641"/>
                </a:ext>
                <a:ext uri="{FF2B5EF4-FFF2-40B4-BE49-F238E27FC236}">
                  <a16:creationId xmlns:a16="http://schemas.microsoft.com/office/drawing/2014/main" id="{00000000-0008-0000-0400-000019A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614</xdr:row>
          <xdr:rowOff>85725</xdr:rowOff>
        </xdr:from>
        <xdr:to>
          <xdr:col>6</xdr:col>
          <xdr:colOff>933450</xdr:colOff>
          <xdr:row>614</xdr:row>
          <xdr:rowOff>304800</xdr:rowOff>
        </xdr:to>
        <xdr:sp macro="" textlink="">
          <xdr:nvSpPr>
            <xdr:cNvPr id="175642" name="Drop Down 3610" hidden="1">
              <a:extLst>
                <a:ext uri="{63B3BB69-23CF-44E3-9099-C40C66FF867C}">
                  <a14:compatExt spid="_x0000_s175642"/>
                </a:ext>
                <a:ext uri="{FF2B5EF4-FFF2-40B4-BE49-F238E27FC236}">
                  <a16:creationId xmlns:a16="http://schemas.microsoft.com/office/drawing/2014/main" id="{00000000-0008-0000-0400-00001AA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615</xdr:row>
          <xdr:rowOff>85725</xdr:rowOff>
        </xdr:from>
        <xdr:to>
          <xdr:col>6</xdr:col>
          <xdr:colOff>933450</xdr:colOff>
          <xdr:row>615</xdr:row>
          <xdr:rowOff>304800</xdr:rowOff>
        </xdr:to>
        <xdr:sp macro="" textlink="">
          <xdr:nvSpPr>
            <xdr:cNvPr id="175643" name="Drop Down 3611" hidden="1">
              <a:extLst>
                <a:ext uri="{63B3BB69-23CF-44E3-9099-C40C66FF867C}">
                  <a14:compatExt spid="_x0000_s175643"/>
                </a:ext>
                <a:ext uri="{FF2B5EF4-FFF2-40B4-BE49-F238E27FC236}">
                  <a16:creationId xmlns:a16="http://schemas.microsoft.com/office/drawing/2014/main" id="{00000000-0008-0000-0400-00001BA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617</xdr:row>
          <xdr:rowOff>85725</xdr:rowOff>
        </xdr:from>
        <xdr:to>
          <xdr:col>6</xdr:col>
          <xdr:colOff>933450</xdr:colOff>
          <xdr:row>617</xdr:row>
          <xdr:rowOff>304800</xdr:rowOff>
        </xdr:to>
        <xdr:sp macro="" textlink="">
          <xdr:nvSpPr>
            <xdr:cNvPr id="175644" name="Drop Down 3612" hidden="1">
              <a:extLst>
                <a:ext uri="{63B3BB69-23CF-44E3-9099-C40C66FF867C}">
                  <a14:compatExt spid="_x0000_s175644"/>
                </a:ext>
                <a:ext uri="{FF2B5EF4-FFF2-40B4-BE49-F238E27FC236}">
                  <a16:creationId xmlns:a16="http://schemas.microsoft.com/office/drawing/2014/main" id="{00000000-0008-0000-0400-00001CA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618</xdr:row>
          <xdr:rowOff>85725</xdr:rowOff>
        </xdr:from>
        <xdr:to>
          <xdr:col>6</xdr:col>
          <xdr:colOff>933450</xdr:colOff>
          <xdr:row>618</xdr:row>
          <xdr:rowOff>304800</xdr:rowOff>
        </xdr:to>
        <xdr:sp macro="" textlink="">
          <xdr:nvSpPr>
            <xdr:cNvPr id="175645" name="Drop Down 3613" hidden="1">
              <a:extLst>
                <a:ext uri="{63B3BB69-23CF-44E3-9099-C40C66FF867C}">
                  <a14:compatExt spid="_x0000_s175645"/>
                </a:ext>
                <a:ext uri="{FF2B5EF4-FFF2-40B4-BE49-F238E27FC236}">
                  <a16:creationId xmlns:a16="http://schemas.microsoft.com/office/drawing/2014/main" id="{00000000-0008-0000-0400-00001DA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620</xdr:row>
          <xdr:rowOff>85725</xdr:rowOff>
        </xdr:from>
        <xdr:to>
          <xdr:col>6</xdr:col>
          <xdr:colOff>933450</xdr:colOff>
          <xdr:row>620</xdr:row>
          <xdr:rowOff>304800</xdr:rowOff>
        </xdr:to>
        <xdr:sp macro="" textlink="">
          <xdr:nvSpPr>
            <xdr:cNvPr id="175646" name="Drop Down 3614" hidden="1">
              <a:extLst>
                <a:ext uri="{63B3BB69-23CF-44E3-9099-C40C66FF867C}">
                  <a14:compatExt spid="_x0000_s175646"/>
                </a:ext>
                <a:ext uri="{FF2B5EF4-FFF2-40B4-BE49-F238E27FC236}">
                  <a16:creationId xmlns:a16="http://schemas.microsoft.com/office/drawing/2014/main" id="{00000000-0008-0000-0400-00001EA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621</xdr:row>
          <xdr:rowOff>85725</xdr:rowOff>
        </xdr:from>
        <xdr:to>
          <xdr:col>6</xdr:col>
          <xdr:colOff>933450</xdr:colOff>
          <xdr:row>621</xdr:row>
          <xdr:rowOff>304800</xdr:rowOff>
        </xdr:to>
        <xdr:sp macro="" textlink="">
          <xdr:nvSpPr>
            <xdr:cNvPr id="175647" name="Drop Down 3615" hidden="1">
              <a:extLst>
                <a:ext uri="{63B3BB69-23CF-44E3-9099-C40C66FF867C}">
                  <a14:compatExt spid="_x0000_s175647"/>
                </a:ext>
                <a:ext uri="{FF2B5EF4-FFF2-40B4-BE49-F238E27FC236}">
                  <a16:creationId xmlns:a16="http://schemas.microsoft.com/office/drawing/2014/main" id="{00000000-0008-0000-0400-00001FA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622</xdr:row>
          <xdr:rowOff>85725</xdr:rowOff>
        </xdr:from>
        <xdr:to>
          <xdr:col>6</xdr:col>
          <xdr:colOff>933450</xdr:colOff>
          <xdr:row>622</xdr:row>
          <xdr:rowOff>304800</xdr:rowOff>
        </xdr:to>
        <xdr:sp macro="" textlink="">
          <xdr:nvSpPr>
            <xdr:cNvPr id="175648" name="Drop Down 3616" hidden="1">
              <a:extLst>
                <a:ext uri="{63B3BB69-23CF-44E3-9099-C40C66FF867C}">
                  <a14:compatExt spid="_x0000_s175648"/>
                </a:ext>
                <a:ext uri="{FF2B5EF4-FFF2-40B4-BE49-F238E27FC236}">
                  <a16:creationId xmlns:a16="http://schemas.microsoft.com/office/drawing/2014/main" id="{00000000-0008-0000-0400-000020A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623</xdr:row>
          <xdr:rowOff>85725</xdr:rowOff>
        </xdr:from>
        <xdr:to>
          <xdr:col>6</xdr:col>
          <xdr:colOff>933450</xdr:colOff>
          <xdr:row>623</xdr:row>
          <xdr:rowOff>304800</xdr:rowOff>
        </xdr:to>
        <xdr:sp macro="" textlink="">
          <xdr:nvSpPr>
            <xdr:cNvPr id="175649" name="Drop Down 3617" hidden="1">
              <a:extLst>
                <a:ext uri="{63B3BB69-23CF-44E3-9099-C40C66FF867C}">
                  <a14:compatExt spid="_x0000_s175649"/>
                </a:ext>
                <a:ext uri="{FF2B5EF4-FFF2-40B4-BE49-F238E27FC236}">
                  <a16:creationId xmlns:a16="http://schemas.microsoft.com/office/drawing/2014/main" id="{00000000-0008-0000-0400-000021A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624</xdr:row>
          <xdr:rowOff>85725</xdr:rowOff>
        </xdr:from>
        <xdr:to>
          <xdr:col>6</xdr:col>
          <xdr:colOff>933450</xdr:colOff>
          <xdr:row>624</xdr:row>
          <xdr:rowOff>304800</xdr:rowOff>
        </xdr:to>
        <xdr:sp macro="" textlink="">
          <xdr:nvSpPr>
            <xdr:cNvPr id="175650" name="Drop Down 3618" hidden="1">
              <a:extLst>
                <a:ext uri="{63B3BB69-23CF-44E3-9099-C40C66FF867C}">
                  <a14:compatExt spid="_x0000_s175650"/>
                </a:ext>
                <a:ext uri="{FF2B5EF4-FFF2-40B4-BE49-F238E27FC236}">
                  <a16:creationId xmlns:a16="http://schemas.microsoft.com/office/drawing/2014/main" id="{00000000-0008-0000-0400-000022A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627</xdr:row>
          <xdr:rowOff>85725</xdr:rowOff>
        </xdr:from>
        <xdr:to>
          <xdr:col>6</xdr:col>
          <xdr:colOff>933450</xdr:colOff>
          <xdr:row>627</xdr:row>
          <xdr:rowOff>304800</xdr:rowOff>
        </xdr:to>
        <xdr:sp macro="" textlink="">
          <xdr:nvSpPr>
            <xdr:cNvPr id="175651" name="Drop Down 3619" hidden="1">
              <a:extLst>
                <a:ext uri="{63B3BB69-23CF-44E3-9099-C40C66FF867C}">
                  <a14:compatExt spid="_x0000_s175651"/>
                </a:ext>
                <a:ext uri="{FF2B5EF4-FFF2-40B4-BE49-F238E27FC236}">
                  <a16:creationId xmlns:a16="http://schemas.microsoft.com/office/drawing/2014/main" id="{00000000-0008-0000-0400-000023A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628</xdr:row>
          <xdr:rowOff>85725</xdr:rowOff>
        </xdr:from>
        <xdr:to>
          <xdr:col>6</xdr:col>
          <xdr:colOff>933450</xdr:colOff>
          <xdr:row>628</xdr:row>
          <xdr:rowOff>304800</xdr:rowOff>
        </xdr:to>
        <xdr:sp macro="" textlink="">
          <xdr:nvSpPr>
            <xdr:cNvPr id="175652" name="Drop Down 3620" hidden="1">
              <a:extLst>
                <a:ext uri="{63B3BB69-23CF-44E3-9099-C40C66FF867C}">
                  <a14:compatExt spid="_x0000_s175652"/>
                </a:ext>
                <a:ext uri="{FF2B5EF4-FFF2-40B4-BE49-F238E27FC236}">
                  <a16:creationId xmlns:a16="http://schemas.microsoft.com/office/drawing/2014/main" id="{00000000-0008-0000-0400-000024A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630</xdr:row>
          <xdr:rowOff>85725</xdr:rowOff>
        </xdr:from>
        <xdr:to>
          <xdr:col>6</xdr:col>
          <xdr:colOff>933450</xdr:colOff>
          <xdr:row>630</xdr:row>
          <xdr:rowOff>304800</xdr:rowOff>
        </xdr:to>
        <xdr:sp macro="" textlink="">
          <xdr:nvSpPr>
            <xdr:cNvPr id="175653" name="Drop Down 3621" hidden="1">
              <a:extLst>
                <a:ext uri="{63B3BB69-23CF-44E3-9099-C40C66FF867C}">
                  <a14:compatExt spid="_x0000_s175653"/>
                </a:ext>
                <a:ext uri="{FF2B5EF4-FFF2-40B4-BE49-F238E27FC236}">
                  <a16:creationId xmlns:a16="http://schemas.microsoft.com/office/drawing/2014/main" id="{00000000-0008-0000-0400-000025A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631</xdr:row>
          <xdr:rowOff>85725</xdr:rowOff>
        </xdr:from>
        <xdr:to>
          <xdr:col>6</xdr:col>
          <xdr:colOff>933450</xdr:colOff>
          <xdr:row>631</xdr:row>
          <xdr:rowOff>304800</xdr:rowOff>
        </xdr:to>
        <xdr:sp macro="" textlink="">
          <xdr:nvSpPr>
            <xdr:cNvPr id="175654" name="Drop Down 3622" hidden="1">
              <a:extLst>
                <a:ext uri="{63B3BB69-23CF-44E3-9099-C40C66FF867C}">
                  <a14:compatExt spid="_x0000_s175654"/>
                </a:ext>
                <a:ext uri="{FF2B5EF4-FFF2-40B4-BE49-F238E27FC236}">
                  <a16:creationId xmlns:a16="http://schemas.microsoft.com/office/drawing/2014/main" id="{00000000-0008-0000-0400-000026A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632</xdr:row>
          <xdr:rowOff>85725</xdr:rowOff>
        </xdr:from>
        <xdr:to>
          <xdr:col>6</xdr:col>
          <xdr:colOff>933450</xdr:colOff>
          <xdr:row>632</xdr:row>
          <xdr:rowOff>304800</xdr:rowOff>
        </xdr:to>
        <xdr:sp macro="" textlink="">
          <xdr:nvSpPr>
            <xdr:cNvPr id="175655" name="Drop Down 3623" hidden="1">
              <a:extLst>
                <a:ext uri="{63B3BB69-23CF-44E3-9099-C40C66FF867C}">
                  <a14:compatExt spid="_x0000_s175655"/>
                </a:ext>
                <a:ext uri="{FF2B5EF4-FFF2-40B4-BE49-F238E27FC236}">
                  <a16:creationId xmlns:a16="http://schemas.microsoft.com/office/drawing/2014/main" id="{00000000-0008-0000-0400-000027A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633</xdr:row>
          <xdr:rowOff>85725</xdr:rowOff>
        </xdr:from>
        <xdr:to>
          <xdr:col>6</xdr:col>
          <xdr:colOff>933450</xdr:colOff>
          <xdr:row>633</xdr:row>
          <xdr:rowOff>304800</xdr:rowOff>
        </xdr:to>
        <xdr:sp macro="" textlink="">
          <xdr:nvSpPr>
            <xdr:cNvPr id="175656" name="Drop Down 3624" hidden="1">
              <a:extLst>
                <a:ext uri="{63B3BB69-23CF-44E3-9099-C40C66FF867C}">
                  <a14:compatExt spid="_x0000_s175656"/>
                </a:ext>
                <a:ext uri="{FF2B5EF4-FFF2-40B4-BE49-F238E27FC236}">
                  <a16:creationId xmlns:a16="http://schemas.microsoft.com/office/drawing/2014/main" id="{00000000-0008-0000-0400-000028A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635</xdr:row>
          <xdr:rowOff>85725</xdr:rowOff>
        </xdr:from>
        <xdr:to>
          <xdr:col>6</xdr:col>
          <xdr:colOff>933450</xdr:colOff>
          <xdr:row>635</xdr:row>
          <xdr:rowOff>304800</xdr:rowOff>
        </xdr:to>
        <xdr:sp macro="" textlink="">
          <xdr:nvSpPr>
            <xdr:cNvPr id="175657" name="Drop Down 3625" hidden="1">
              <a:extLst>
                <a:ext uri="{63B3BB69-23CF-44E3-9099-C40C66FF867C}">
                  <a14:compatExt spid="_x0000_s175657"/>
                </a:ext>
                <a:ext uri="{FF2B5EF4-FFF2-40B4-BE49-F238E27FC236}">
                  <a16:creationId xmlns:a16="http://schemas.microsoft.com/office/drawing/2014/main" id="{00000000-0008-0000-0400-000029A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636</xdr:row>
          <xdr:rowOff>85725</xdr:rowOff>
        </xdr:from>
        <xdr:to>
          <xdr:col>6</xdr:col>
          <xdr:colOff>933450</xdr:colOff>
          <xdr:row>636</xdr:row>
          <xdr:rowOff>304800</xdr:rowOff>
        </xdr:to>
        <xdr:sp macro="" textlink="">
          <xdr:nvSpPr>
            <xdr:cNvPr id="175658" name="Drop Down 3626" hidden="1">
              <a:extLst>
                <a:ext uri="{63B3BB69-23CF-44E3-9099-C40C66FF867C}">
                  <a14:compatExt spid="_x0000_s175658"/>
                </a:ext>
                <a:ext uri="{FF2B5EF4-FFF2-40B4-BE49-F238E27FC236}">
                  <a16:creationId xmlns:a16="http://schemas.microsoft.com/office/drawing/2014/main" id="{00000000-0008-0000-0400-00002AA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638</xdr:row>
          <xdr:rowOff>85725</xdr:rowOff>
        </xdr:from>
        <xdr:to>
          <xdr:col>6</xdr:col>
          <xdr:colOff>933450</xdr:colOff>
          <xdr:row>638</xdr:row>
          <xdr:rowOff>304800</xdr:rowOff>
        </xdr:to>
        <xdr:sp macro="" textlink="">
          <xdr:nvSpPr>
            <xdr:cNvPr id="175659" name="Drop Down 3627" hidden="1">
              <a:extLst>
                <a:ext uri="{63B3BB69-23CF-44E3-9099-C40C66FF867C}">
                  <a14:compatExt spid="_x0000_s175659"/>
                </a:ext>
                <a:ext uri="{FF2B5EF4-FFF2-40B4-BE49-F238E27FC236}">
                  <a16:creationId xmlns:a16="http://schemas.microsoft.com/office/drawing/2014/main" id="{00000000-0008-0000-0400-00002BA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639</xdr:row>
          <xdr:rowOff>85725</xdr:rowOff>
        </xdr:from>
        <xdr:to>
          <xdr:col>6</xdr:col>
          <xdr:colOff>933450</xdr:colOff>
          <xdr:row>639</xdr:row>
          <xdr:rowOff>304800</xdr:rowOff>
        </xdr:to>
        <xdr:sp macro="" textlink="">
          <xdr:nvSpPr>
            <xdr:cNvPr id="175660" name="Drop Down 3628" hidden="1">
              <a:extLst>
                <a:ext uri="{63B3BB69-23CF-44E3-9099-C40C66FF867C}">
                  <a14:compatExt spid="_x0000_s175660"/>
                </a:ext>
                <a:ext uri="{FF2B5EF4-FFF2-40B4-BE49-F238E27FC236}">
                  <a16:creationId xmlns:a16="http://schemas.microsoft.com/office/drawing/2014/main" id="{00000000-0008-0000-0400-00002CA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640</xdr:row>
          <xdr:rowOff>85725</xdr:rowOff>
        </xdr:from>
        <xdr:to>
          <xdr:col>6</xdr:col>
          <xdr:colOff>933450</xdr:colOff>
          <xdr:row>640</xdr:row>
          <xdr:rowOff>304800</xdr:rowOff>
        </xdr:to>
        <xdr:sp macro="" textlink="">
          <xdr:nvSpPr>
            <xdr:cNvPr id="175661" name="Drop Down 3629" hidden="1">
              <a:extLst>
                <a:ext uri="{63B3BB69-23CF-44E3-9099-C40C66FF867C}">
                  <a14:compatExt spid="_x0000_s175661"/>
                </a:ext>
                <a:ext uri="{FF2B5EF4-FFF2-40B4-BE49-F238E27FC236}">
                  <a16:creationId xmlns:a16="http://schemas.microsoft.com/office/drawing/2014/main" id="{00000000-0008-0000-0400-00002DA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410</xdr:row>
          <xdr:rowOff>85725</xdr:rowOff>
        </xdr:from>
        <xdr:to>
          <xdr:col>6</xdr:col>
          <xdr:colOff>933450</xdr:colOff>
          <xdr:row>410</xdr:row>
          <xdr:rowOff>304800</xdr:rowOff>
        </xdr:to>
        <xdr:sp macro="" textlink="">
          <xdr:nvSpPr>
            <xdr:cNvPr id="175662" name="Drop Down 3630" hidden="1">
              <a:extLst>
                <a:ext uri="{63B3BB69-23CF-44E3-9099-C40C66FF867C}">
                  <a14:compatExt spid="_x0000_s175662"/>
                </a:ext>
                <a:ext uri="{FF2B5EF4-FFF2-40B4-BE49-F238E27FC236}">
                  <a16:creationId xmlns:a16="http://schemas.microsoft.com/office/drawing/2014/main" id="{00000000-0008-0000-0400-00002EA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411</xdr:row>
          <xdr:rowOff>85725</xdr:rowOff>
        </xdr:from>
        <xdr:to>
          <xdr:col>6</xdr:col>
          <xdr:colOff>933450</xdr:colOff>
          <xdr:row>411</xdr:row>
          <xdr:rowOff>304800</xdr:rowOff>
        </xdr:to>
        <xdr:sp macro="" textlink="">
          <xdr:nvSpPr>
            <xdr:cNvPr id="175663" name="Drop Down 3631" hidden="1">
              <a:extLst>
                <a:ext uri="{63B3BB69-23CF-44E3-9099-C40C66FF867C}">
                  <a14:compatExt spid="_x0000_s175663"/>
                </a:ext>
                <a:ext uri="{FF2B5EF4-FFF2-40B4-BE49-F238E27FC236}">
                  <a16:creationId xmlns:a16="http://schemas.microsoft.com/office/drawing/2014/main" id="{00000000-0008-0000-0400-00002FA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413</xdr:row>
          <xdr:rowOff>85725</xdr:rowOff>
        </xdr:from>
        <xdr:to>
          <xdr:col>6</xdr:col>
          <xdr:colOff>933450</xdr:colOff>
          <xdr:row>413</xdr:row>
          <xdr:rowOff>304800</xdr:rowOff>
        </xdr:to>
        <xdr:sp macro="" textlink="">
          <xdr:nvSpPr>
            <xdr:cNvPr id="175664" name="Drop Down 3632" hidden="1">
              <a:extLst>
                <a:ext uri="{63B3BB69-23CF-44E3-9099-C40C66FF867C}">
                  <a14:compatExt spid="_x0000_s175664"/>
                </a:ext>
                <a:ext uri="{FF2B5EF4-FFF2-40B4-BE49-F238E27FC236}">
                  <a16:creationId xmlns:a16="http://schemas.microsoft.com/office/drawing/2014/main" id="{00000000-0008-0000-0400-000030A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414</xdr:row>
          <xdr:rowOff>85725</xdr:rowOff>
        </xdr:from>
        <xdr:to>
          <xdr:col>6</xdr:col>
          <xdr:colOff>933450</xdr:colOff>
          <xdr:row>414</xdr:row>
          <xdr:rowOff>304800</xdr:rowOff>
        </xdr:to>
        <xdr:sp macro="" textlink="">
          <xdr:nvSpPr>
            <xdr:cNvPr id="175665" name="Drop Down 3633" hidden="1">
              <a:extLst>
                <a:ext uri="{63B3BB69-23CF-44E3-9099-C40C66FF867C}">
                  <a14:compatExt spid="_x0000_s175665"/>
                </a:ext>
                <a:ext uri="{FF2B5EF4-FFF2-40B4-BE49-F238E27FC236}">
                  <a16:creationId xmlns:a16="http://schemas.microsoft.com/office/drawing/2014/main" id="{00000000-0008-0000-0400-000031A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415</xdr:row>
          <xdr:rowOff>85725</xdr:rowOff>
        </xdr:from>
        <xdr:to>
          <xdr:col>6</xdr:col>
          <xdr:colOff>933450</xdr:colOff>
          <xdr:row>415</xdr:row>
          <xdr:rowOff>304800</xdr:rowOff>
        </xdr:to>
        <xdr:sp macro="" textlink="">
          <xdr:nvSpPr>
            <xdr:cNvPr id="175666" name="Drop Down 3634" hidden="1">
              <a:extLst>
                <a:ext uri="{63B3BB69-23CF-44E3-9099-C40C66FF867C}">
                  <a14:compatExt spid="_x0000_s175666"/>
                </a:ext>
                <a:ext uri="{FF2B5EF4-FFF2-40B4-BE49-F238E27FC236}">
                  <a16:creationId xmlns:a16="http://schemas.microsoft.com/office/drawing/2014/main" id="{00000000-0008-0000-0400-000032A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416</xdr:row>
          <xdr:rowOff>85725</xdr:rowOff>
        </xdr:from>
        <xdr:to>
          <xdr:col>6</xdr:col>
          <xdr:colOff>933450</xdr:colOff>
          <xdr:row>416</xdr:row>
          <xdr:rowOff>304800</xdr:rowOff>
        </xdr:to>
        <xdr:sp macro="" textlink="">
          <xdr:nvSpPr>
            <xdr:cNvPr id="175667" name="Drop Down 3635" hidden="1">
              <a:extLst>
                <a:ext uri="{63B3BB69-23CF-44E3-9099-C40C66FF867C}">
                  <a14:compatExt spid="_x0000_s175667"/>
                </a:ext>
                <a:ext uri="{FF2B5EF4-FFF2-40B4-BE49-F238E27FC236}">
                  <a16:creationId xmlns:a16="http://schemas.microsoft.com/office/drawing/2014/main" id="{00000000-0008-0000-0400-000033A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417</xdr:row>
          <xdr:rowOff>85725</xdr:rowOff>
        </xdr:from>
        <xdr:to>
          <xdr:col>6</xdr:col>
          <xdr:colOff>933450</xdr:colOff>
          <xdr:row>417</xdr:row>
          <xdr:rowOff>304800</xdr:rowOff>
        </xdr:to>
        <xdr:sp macro="" textlink="">
          <xdr:nvSpPr>
            <xdr:cNvPr id="175668" name="Drop Down 3636" hidden="1">
              <a:extLst>
                <a:ext uri="{63B3BB69-23CF-44E3-9099-C40C66FF867C}">
                  <a14:compatExt spid="_x0000_s175668"/>
                </a:ext>
                <a:ext uri="{FF2B5EF4-FFF2-40B4-BE49-F238E27FC236}">
                  <a16:creationId xmlns:a16="http://schemas.microsoft.com/office/drawing/2014/main" id="{00000000-0008-0000-0400-000034A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419</xdr:row>
          <xdr:rowOff>85725</xdr:rowOff>
        </xdr:from>
        <xdr:to>
          <xdr:col>6</xdr:col>
          <xdr:colOff>933450</xdr:colOff>
          <xdr:row>419</xdr:row>
          <xdr:rowOff>304800</xdr:rowOff>
        </xdr:to>
        <xdr:sp macro="" textlink="">
          <xdr:nvSpPr>
            <xdr:cNvPr id="175669" name="Drop Down 3637" hidden="1">
              <a:extLst>
                <a:ext uri="{63B3BB69-23CF-44E3-9099-C40C66FF867C}">
                  <a14:compatExt spid="_x0000_s175669"/>
                </a:ext>
                <a:ext uri="{FF2B5EF4-FFF2-40B4-BE49-F238E27FC236}">
                  <a16:creationId xmlns:a16="http://schemas.microsoft.com/office/drawing/2014/main" id="{00000000-0008-0000-0400-000035A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420</xdr:row>
          <xdr:rowOff>85725</xdr:rowOff>
        </xdr:from>
        <xdr:to>
          <xdr:col>6</xdr:col>
          <xdr:colOff>933450</xdr:colOff>
          <xdr:row>420</xdr:row>
          <xdr:rowOff>304800</xdr:rowOff>
        </xdr:to>
        <xdr:sp macro="" textlink="">
          <xdr:nvSpPr>
            <xdr:cNvPr id="175670" name="Drop Down 3638" hidden="1">
              <a:extLst>
                <a:ext uri="{63B3BB69-23CF-44E3-9099-C40C66FF867C}">
                  <a14:compatExt spid="_x0000_s175670"/>
                </a:ext>
                <a:ext uri="{FF2B5EF4-FFF2-40B4-BE49-F238E27FC236}">
                  <a16:creationId xmlns:a16="http://schemas.microsoft.com/office/drawing/2014/main" id="{00000000-0008-0000-0400-000036A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422</xdr:row>
          <xdr:rowOff>85725</xdr:rowOff>
        </xdr:from>
        <xdr:to>
          <xdr:col>6</xdr:col>
          <xdr:colOff>933450</xdr:colOff>
          <xdr:row>422</xdr:row>
          <xdr:rowOff>304800</xdr:rowOff>
        </xdr:to>
        <xdr:sp macro="" textlink="">
          <xdr:nvSpPr>
            <xdr:cNvPr id="175671" name="Drop Down 3639" hidden="1">
              <a:extLst>
                <a:ext uri="{63B3BB69-23CF-44E3-9099-C40C66FF867C}">
                  <a14:compatExt spid="_x0000_s175671"/>
                </a:ext>
                <a:ext uri="{FF2B5EF4-FFF2-40B4-BE49-F238E27FC236}">
                  <a16:creationId xmlns:a16="http://schemas.microsoft.com/office/drawing/2014/main" id="{00000000-0008-0000-0400-000037A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423</xdr:row>
          <xdr:rowOff>85725</xdr:rowOff>
        </xdr:from>
        <xdr:to>
          <xdr:col>6</xdr:col>
          <xdr:colOff>933450</xdr:colOff>
          <xdr:row>423</xdr:row>
          <xdr:rowOff>304800</xdr:rowOff>
        </xdr:to>
        <xdr:sp macro="" textlink="">
          <xdr:nvSpPr>
            <xdr:cNvPr id="175672" name="Drop Down 3640" hidden="1">
              <a:extLst>
                <a:ext uri="{63B3BB69-23CF-44E3-9099-C40C66FF867C}">
                  <a14:compatExt spid="_x0000_s175672"/>
                </a:ext>
                <a:ext uri="{FF2B5EF4-FFF2-40B4-BE49-F238E27FC236}">
                  <a16:creationId xmlns:a16="http://schemas.microsoft.com/office/drawing/2014/main" id="{00000000-0008-0000-0400-000038A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424</xdr:row>
          <xdr:rowOff>85725</xdr:rowOff>
        </xdr:from>
        <xdr:to>
          <xdr:col>6</xdr:col>
          <xdr:colOff>933450</xdr:colOff>
          <xdr:row>424</xdr:row>
          <xdr:rowOff>304800</xdr:rowOff>
        </xdr:to>
        <xdr:sp macro="" textlink="">
          <xdr:nvSpPr>
            <xdr:cNvPr id="175673" name="Drop Down 3641" hidden="1">
              <a:extLst>
                <a:ext uri="{63B3BB69-23CF-44E3-9099-C40C66FF867C}">
                  <a14:compatExt spid="_x0000_s175673"/>
                </a:ext>
                <a:ext uri="{FF2B5EF4-FFF2-40B4-BE49-F238E27FC236}">
                  <a16:creationId xmlns:a16="http://schemas.microsoft.com/office/drawing/2014/main" id="{00000000-0008-0000-0400-000039A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425</xdr:row>
          <xdr:rowOff>85725</xdr:rowOff>
        </xdr:from>
        <xdr:to>
          <xdr:col>6</xdr:col>
          <xdr:colOff>933450</xdr:colOff>
          <xdr:row>425</xdr:row>
          <xdr:rowOff>304800</xdr:rowOff>
        </xdr:to>
        <xdr:sp macro="" textlink="">
          <xdr:nvSpPr>
            <xdr:cNvPr id="175674" name="Drop Down 3642" hidden="1">
              <a:extLst>
                <a:ext uri="{63B3BB69-23CF-44E3-9099-C40C66FF867C}">
                  <a14:compatExt spid="_x0000_s175674"/>
                </a:ext>
                <a:ext uri="{FF2B5EF4-FFF2-40B4-BE49-F238E27FC236}">
                  <a16:creationId xmlns:a16="http://schemas.microsoft.com/office/drawing/2014/main" id="{00000000-0008-0000-0400-00003AA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426</xdr:row>
          <xdr:rowOff>85725</xdr:rowOff>
        </xdr:from>
        <xdr:to>
          <xdr:col>6</xdr:col>
          <xdr:colOff>933450</xdr:colOff>
          <xdr:row>426</xdr:row>
          <xdr:rowOff>304800</xdr:rowOff>
        </xdr:to>
        <xdr:sp macro="" textlink="">
          <xdr:nvSpPr>
            <xdr:cNvPr id="175675" name="Drop Down 3643" hidden="1">
              <a:extLst>
                <a:ext uri="{63B3BB69-23CF-44E3-9099-C40C66FF867C}">
                  <a14:compatExt spid="_x0000_s175675"/>
                </a:ext>
                <a:ext uri="{FF2B5EF4-FFF2-40B4-BE49-F238E27FC236}">
                  <a16:creationId xmlns:a16="http://schemas.microsoft.com/office/drawing/2014/main" id="{00000000-0008-0000-0400-00003BA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428</xdr:row>
          <xdr:rowOff>85725</xdr:rowOff>
        </xdr:from>
        <xdr:to>
          <xdr:col>6</xdr:col>
          <xdr:colOff>933450</xdr:colOff>
          <xdr:row>428</xdr:row>
          <xdr:rowOff>304800</xdr:rowOff>
        </xdr:to>
        <xdr:sp macro="" textlink="">
          <xdr:nvSpPr>
            <xdr:cNvPr id="175676" name="Drop Down 3644" hidden="1">
              <a:extLst>
                <a:ext uri="{63B3BB69-23CF-44E3-9099-C40C66FF867C}">
                  <a14:compatExt spid="_x0000_s175676"/>
                </a:ext>
                <a:ext uri="{FF2B5EF4-FFF2-40B4-BE49-F238E27FC236}">
                  <a16:creationId xmlns:a16="http://schemas.microsoft.com/office/drawing/2014/main" id="{00000000-0008-0000-0400-00003CA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429</xdr:row>
          <xdr:rowOff>85725</xdr:rowOff>
        </xdr:from>
        <xdr:to>
          <xdr:col>6</xdr:col>
          <xdr:colOff>933450</xdr:colOff>
          <xdr:row>429</xdr:row>
          <xdr:rowOff>304800</xdr:rowOff>
        </xdr:to>
        <xdr:sp macro="" textlink="">
          <xdr:nvSpPr>
            <xdr:cNvPr id="175677" name="Drop Down 3645" hidden="1">
              <a:extLst>
                <a:ext uri="{63B3BB69-23CF-44E3-9099-C40C66FF867C}">
                  <a14:compatExt spid="_x0000_s175677"/>
                </a:ext>
                <a:ext uri="{FF2B5EF4-FFF2-40B4-BE49-F238E27FC236}">
                  <a16:creationId xmlns:a16="http://schemas.microsoft.com/office/drawing/2014/main" id="{00000000-0008-0000-0400-00003DA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430</xdr:row>
          <xdr:rowOff>85725</xdr:rowOff>
        </xdr:from>
        <xdr:to>
          <xdr:col>6</xdr:col>
          <xdr:colOff>933450</xdr:colOff>
          <xdr:row>430</xdr:row>
          <xdr:rowOff>304800</xdr:rowOff>
        </xdr:to>
        <xdr:sp macro="" textlink="">
          <xdr:nvSpPr>
            <xdr:cNvPr id="175678" name="Drop Down 3646" hidden="1">
              <a:extLst>
                <a:ext uri="{63B3BB69-23CF-44E3-9099-C40C66FF867C}">
                  <a14:compatExt spid="_x0000_s175678"/>
                </a:ext>
                <a:ext uri="{FF2B5EF4-FFF2-40B4-BE49-F238E27FC236}">
                  <a16:creationId xmlns:a16="http://schemas.microsoft.com/office/drawing/2014/main" id="{00000000-0008-0000-0400-00003EA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431</xdr:row>
          <xdr:rowOff>85725</xdr:rowOff>
        </xdr:from>
        <xdr:to>
          <xdr:col>6</xdr:col>
          <xdr:colOff>933450</xdr:colOff>
          <xdr:row>431</xdr:row>
          <xdr:rowOff>304800</xdr:rowOff>
        </xdr:to>
        <xdr:sp macro="" textlink="">
          <xdr:nvSpPr>
            <xdr:cNvPr id="175679" name="Drop Down 3647" hidden="1">
              <a:extLst>
                <a:ext uri="{63B3BB69-23CF-44E3-9099-C40C66FF867C}">
                  <a14:compatExt spid="_x0000_s175679"/>
                </a:ext>
                <a:ext uri="{FF2B5EF4-FFF2-40B4-BE49-F238E27FC236}">
                  <a16:creationId xmlns:a16="http://schemas.microsoft.com/office/drawing/2014/main" id="{00000000-0008-0000-0400-00003FA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432</xdr:row>
          <xdr:rowOff>85725</xdr:rowOff>
        </xdr:from>
        <xdr:to>
          <xdr:col>6</xdr:col>
          <xdr:colOff>933450</xdr:colOff>
          <xdr:row>432</xdr:row>
          <xdr:rowOff>304800</xdr:rowOff>
        </xdr:to>
        <xdr:sp macro="" textlink="">
          <xdr:nvSpPr>
            <xdr:cNvPr id="175680" name="Drop Down 3648" hidden="1">
              <a:extLst>
                <a:ext uri="{63B3BB69-23CF-44E3-9099-C40C66FF867C}">
                  <a14:compatExt spid="_x0000_s175680"/>
                </a:ext>
                <a:ext uri="{FF2B5EF4-FFF2-40B4-BE49-F238E27FC236}">
                  <a16:creationId xmlns:a16="http://schemas.microsoft.com/office/drawing/2014/main" id="{00000000-0008-0000-0400-000040A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433</xdr:row>
          <xdr:rowOff>85725</xdr:rowOff>
        </xdr:from>
        <xdr:to>
          <xdr:col>6</xdr:col>
          <xdr:colOff>933450</xdr:colOff>
          <xdr:row>433</xdr:row>
          <xdr:rowOff>304800</xdr:rowOff>
        </xdr:to>
        <xdr:sp macro="" textlink="">
          <xdr:nvSpPr>
            <xdr:cNvPr id="175681" name="Drop Down 3649" hidden="1">
              <a:extLst>
                <a:ext uri="{63B3BB69-23CF-44E3-9099-C40C66FF867C}">
                  <a14:compatExt spid="_x0000_s175681"/>
                </a:ext>
                <a:ext uri="{FF2B5EF4-FFF2-40B4-BE49-F238E27FC236}">
                  <a16:creationId xmlns:a16="http://schemas.microsoft.com/office/drawing/2014/main" id="{00000000-0008-0000-0400-000041A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435</xdr:row>
          <xdr:rowOff>85725</xdr:rowOff>
        </xdr:from>
        <xdr:to>
          <xdr:col>6</xdr:col>
          <xdr:colOff>933450</xdr:colOff>
          <xdr:row>435</xdr:row>
          <xdr:rowOff>304800</xdr:rowOff>
        </xdr:to>
        <xdr:sp macro="" textlink="">
          <xdr:nvSpPr>
            <xdr:cNvPr id="175682" name="Drop Down 3650" hidden="1">
              <a:extLst>
                <a:ext uri="{63B3BB69-23CF-44E3-9099-C40C66FF867C}">
                  <a14:compatExt spid="_x0000_s175682"/>
                </a:ext>
                <a:ext uri="{FF2B5EF4-FFF2-40B4-BE49-F238E27FC236}">
                  <a16:creationId xmlns:a16="http://schemas.microsoft.com/office/drawing/2014/main" id="{00000000-0008-0000-0400-000042A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436</xdr:row>
          <xdr:rowOff>85725</xdr:rowOff>
        </xdr:from>
        <xdr:to>
          <xdr:col>6</xdr:col>
          <xdr:colOff>933450</xdr:colOff>
          <xdr:row>436</xdr:row>
          <xdr:rowOff>304800</xdr:rowOff>
        </xdr:to>
        <xdr:sp macro="" textlink="">
          <xdr:nvSpPr>
            <xdr:cNvPr id="175683" name="Drop Down 3651" hidden="1">
              <a:extLst>
                <a:ext uri="{63B3BB69-23CF-44E3-9099-C40C66FF867C}">
                  <a14:compatExt spid="_x0000_s175683"/>
                </a:ext>
                <a:ext uri="{FF2B5EF4-FFF2-40B4-BE49-F238E27FC236}">
                  <a16:creationId xmlns:a16="http://schemas.microsoft.com/office/drawing/2014/main" id="{00000000-0008-0000-0400-000043A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438</xdr:row>
          <xdr:rowOff>85725</xdr:rowOff>
        </xdr:from>
        <xdr:to>
          <xdr:col>6</xdr:col>
          <xdr:colOff>933450</xdr:colOff>
          <xdr:row>438</xdr:row>
          <xdr:rowOff>304800</xdr:rowOff>
        </xdr:to>
        <xdr:sp macro="" textlink="">
          <xdr:nvSpPr>
            <xdr:cNvPr id="175684" name="Drop Down 3652" hidden="1">
              <a:extLst>
                <a:ext uri="{63B3BB69-23CF-44E3-9099-C40C66FF867C}">
                  <a14:compatExt spid="_x0000_s175684"/>
                </a:ext>
                <a:ext uri="{FF2B5EF4-FFF2-40B4-BE49-F238E27FC236}">
                  <a16:creationId xmlns:a16="http://schemas.microsoft.com/office/drawing/2014/main" id="{00000000-0008-0000-0400-000044A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439</xdr:row>
          <xdr:rowOff>85725</xdr:rowOff>
        </xdr:from>
        <xdr:to>
          <xdr:col>6</xdr:col>
          <xdr:colOff>933450</xdr:colOff>
          <xdr:row>439</xdr:row>
          <xdr:rowOff>304800</xdr:rowOff>
        </xdr:to>
        <xdr:sp macro="" textlink="">
          <xdr:nvSpPr>
            <xdr:cNvPr id="175685" name="Drop Down 3653" hidden="1">
              <a:extLst>
                <a:ext uri="{63B3BB69-23CF-44E3-9099-C40C66FF867C}">
                  <a14:compatExt spid="_x0000_s175685"/>
                </a:ext>
                <a:ext uri="{FF2B5EF4-FFF2-40B4-BE49-F238E27FC236}">
                  <a16:creationId xmlns:a16="http://schemas.microsoft.com/office/drawing/2014/main" id="{00000000-0008-0000-0400-000045A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440</xdr:row>
          <xdr:rowOff>85725</xdr:rowOff>
        </xdr:from>
        <xdr:to>
          <xdr:col>6</xdr:col>
          <xdr:colOff>933450</xdr:colOff>
          <xdr:row>440</xdr:row>
          <xdr:rowOff>304800</xdr:rowOff>
        </xdr:to>
        <xdr:sp macro="" textlink="">
          <xdr:nvSpPr>
            <xdr:cNvPr id="175686" name="Drop Down 3654" hidden="1">
              <a:extLst>
                <a:ext uri="{63B3BB69-23CF-44E3-9099-C40C66FF867C}">
                  <a14:compatExt spid="_x0000_s175686"/>
                </a:ext>
                <a:ext uri="{FF2B5EF4-FFF2-40B4-BE49-F238E27FC236}">
                  <a16:creationId xmlns:a16="http://schemas.microsoft.com/office/drawing/2014/main" id="{00000000-0008-0000-0400-000046A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442</xdr:row>
          <xdr:rowOff>85725</xdr:rowOff>
        </xdr:from>
        <xdr:to>
          <xdr:col>6</xdr:col>
          <xdr:colOff>933450</xdr:colOff>
          <xdr:row>442</xdr:row>
          <xdr:rowOff>304800</xdr:rowOff>
        </xdr:to>
        <xdr:sp macro="" textlink="">
          <xdr:nvSpPr>
            <xdr:cNvPr id="175687" name="Drop Down 3655" hidden="1">
              <a:extLst>
                <a:ext uri="{63B3BB69-23CF-44E3-9099-C40C66FF867C}">
                  <a14:compatExt spid="_x0000_s175687"/>
                </a:ext>
                <a:ext uri="{FF2B5EF4-FFF2-40B4-BE49-F238E27FC236}">
                  <a16:creationId xmlns:a16="http://schemas.microsoft.com/office/drawing/2014/main" id="{00000000-0008-0000-0400-000047A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443</xdr:row>
          <xdr:rowOff>85725</xdr:rowOff>
        </xdr:from>
        <xdr:to>
          <xdr:col>6</xdr:col>
          <xdr:colOff>933450</xdr:colOff>
          <xdr:row>443</xdr:row>
          <xdr:rowOff>304800</xdr:rowOff>
        </xdr:to>
        <xdr:sp macro="" textlink="">
          <xdr:nvSpPr>
            <xdr:cNvPr id="175688" name="Drop Down 3656" hidden="1">
              <a:extLst>
                <a:ext uri="{63B3BB69-23CF-44E3-9099-C40C66FF867C}">
                  <a14:compatExt spid="_x0000_s175688"/>
                </a:ext>
                <a:ext uri="{FF2B5EF4-FFF2-40B4-BE49-F238E27FC236}">
                  <a16:creationId xmlns:a16="http://schemas.microsoft.com/office/drawing/2014/main" id="{00000000-0008-0000-0400-000048A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444</xdr:row>
          <xdr:rowOff>85725</xdr:rowOff>
        </xdr:from>
        <xdr:to>
          <xdr:col>6</xdr:col>
          <xdr:colOff>933450</xdr:colOff>
          <xdr:row>444</xdr:row>
          <xdr:rowOff>304800</xdr:rowOff>
        </xdr:to>
        <xdr:sp macro="" textlink="">
          <xdr:nvSpPr>
            <xdr:cNvPr id="175689" name="Drop Down 3657" hidden="1">
              <a:extLst>
                <a:ext uri="{63B3BB69-23CF-44E3-9099-C40C66FF867C}">
                  <a14:compatExt spid="_x0000_s175689"/>
                </a:ext>
                <a:ext uri="{FF2B5EF4-FFF2-40B4-BE49-F238E27FC236}">
                  <a16:creationId xmlns:a16="http://schemas.microsoft.com/office/drawing/2014/main" id="{00000000-0008-0000-0400-000049A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446</xdr:row>
          <xdr:rowOff>85725</xdr:rowOff>
        </xdr:from>
        <xdr:to>
          <xdr:col>6</xdr:col>
          <xdr:colOff>933450</xdr:colOff>
          <xdr:row>446</xdr:row>
          <xdr:rowOff>304800</xdr:rowOff>
        </xdr:to>
        <xdr:sp macro="" textlink="">
          <xdr:nvSpPr>
            <xdr:cNvPr id="175690" name="Drop Down 3658" hidden="1">
              <a:extLst>
                <a:ext uri="{63B3BB69-23CF-44E3-9099-C40C66FF867C}">
                  <a14:compatExt spid="_x0000_s175690"/>
                </a:ext>
                <a:ext uri="{FF2B5EF4-FFF2-40B4-BE49-F238E27FC236}">
                  <a16:creationId xmlns:a16="http://schemas.microsoft.com/office/drawing/2014/main" id="{00000000-0008-0000-0400-00004AA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447</xdr:row>
          <xdr:rowOff>85725</xdr:rowOff>
        </xdr:from>
        <xdr:to>
          <xdr:col>6</xdr:col>
          <xdr:colOff>933450</xdr:colOff>
          <xdr:row>447</xdr:row>
          <xdr:rowOff>304800</xdr:rowOff>
        </xdr:to>
        <xdr:sp macro="" textlink="">
          <xdr:nvSpPr>
            <xdr:cNvPr id="175691" name="Drop Down 3659" hidden="1">
              <a:extLst>
                <a:ext uri="{63B3BB69-23CF-44E3-9099-C40C66FF867C}">
                  <a14:compatExt spid="_x0000_s175691"/>
                </a:ext>
                <a:ext uri="{FF2B5EF4-FFF2-40B4-BE49-F238E27FC236}">
                  <a16:creationId xmlns:a16="http://schemas.microsoft.com/office/drawing/2014/main" id="{00000000-0008-0000-0400-00004BA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428625</xdr:colOff>
          <xdr:row>448</xdr:row>
          <xdr:rowOff>85725</xdr:rowOff>
        </xdr:from>
        <xdr:to>
          <xdr:col>6</xdr:col>
          <xdr:colOff>933450</xdr:colOff>
          <xdr:row>448</xdr:row>
          <xdr:rowOff>304800</xdr:rowOff>
        </xdr:to>
        <xdr:sp macro="" textlink="">
          <xdr:nvSpPr>
            <xdr:cNvPr id="175692" name="Drop Down 3660" hidden="1">
              <a:extLst>
                <a:ext uri="{63B3BB69-23CF-44E3-9099-C40C66FF867C}">
                  <a14:compatExt spid="_x0000_s175692"/>
                </a:ext>
                <a:ext uri="{FF2B5EF4-FFF2-40B4-BE49-F238E27FC236}">
                  <a16:creationId xmlns:a16="http://schemas.microsoft.com/office/drawing/2014/main" id="{00000000-0008-0000-0400-00004CA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xdr:wsDr>
</file>

<file path=xl/drawings/drawing6.xml><?xml version="1.0" encoding="utf-8"?>
<xdr:wsDr xmlns:xdr="http://schemas.openxmlformats.org/drawingml/2006/spreadsheetDrawing" xmlns:a="http://schemas.openxmlformats.org/drawingml/2006/main">
  <xdr:twoCellAnchor editAs="absolute">
    <xdr:from>
      <xdr:col>11</xdr:col>
      <xdr:colOff>438308</xdr:colOff>
      <xdr:row>0</xdr:row>
      <xdr:rowOff>571500</xdr:rowOff>
    </xdr:from>
    <xdr:to>
      <xdr:col>54</xdr:col>
      <xdr:colOff>91123</xdr:colOff>
      <xdr:row>19</xdr:row>
      <xdr:rowOff>377032</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11906</xdr:colOff>
      <xdr:row>0</xdr:row>
      <xdr:rowOff>95250</xdr:rowOff>
    </xdr:from>
    <xdr:to>
      <xdr:col>3</xdr:col>
      <xdr:colOff>973932</xdr:colOff>
      <xdr:row>0</xdr:row>
      <xdr:rowOff>1211800</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95250"/>
          <a:ext cx="962026" cy="1116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11</xdr:col>
      <xdr:colOff>438308</xdr:colOff>
      <xdr:row>0</xdr:row>
      <xdr:rowOff>571500</xdr:rowOff>
    </xdr:from>
    <xdr:to>
      <xdr:col>54</xdr:col>
      <xdr:colOff>91123</xdr:colOff>
      <xdr:row>20</xdr:row>
      <xdr:rowOff>1747</xdr:rowOff>
    </xdr:to>
    <xdr:graphicFrame macro="">
      <xdr:nvGraphicFramePr>
        <xdr:cNvPr id="6" name="Chart 5" hidden="1">
          <a:extLst>
            <a:ext uri="{FF2B5EF4-FFF2-40B4-BE49-F238E27FC236}">
              <a16:creationId xmlns:a16="http://schemas.microsoft.com/office/drawing/2014/main" id="{00000000-0008-0000-05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171450</xdr:colOff>
      <xdr:row>0</xdr:row>
      <xdr:rowOff>76200</xdr:rowOff>
    </xdr:from>
    <xdr:to>
      <xdr:col>4</xdr:col>
      <xdr:colOff>933450</xdr:colOff>
      <xdr:row>5</xdr:row>
      <xdr:rowOff>19321</xdr:rowOff>
    </xdr:to>
    <xdr:pic>
      <xdr:nvPicPr>
        <xdr:cNvPr id="2" name="Picture 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5790" y="76200"/>
          <a:ext cx="762000" cy="8880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6</xdr:col>
          <xdr:colOff>381000</xdr:colOff>
          <xdr:row>8</xdr:row>
          <xdr:rowOff>76200</xdr:rowOff>
        </xdr:from>
        <xdr:to>
          <xdr:col>6</xdr:col>
          <xdr:colOff>1752600</xdr:colOff>
          <xdr:row>8</xdr:row>
          <xdr:rowOff>304800</xdr:rowOff>
        </xdr:to>
        <xdr:sp macro="" textlink="">
          <xdr:nvSpPr>
            <xdr:cNvPr id="129070" name="Drop Down 46" hidden="1">
              <a:extLst>
                <a:ext uri="{63B3BB69-23CF-44E3-9099-C40C66FF867C}">
                  <a14:compatExt spid="_x0000_s129070"/>
                </a:ext>
                <a:ext uri="{FF2B5EF4-FFF2-40B4-BE49-F238E27FC236}">
                  <a16:creationId xmlns:a16="http://schemas.microsoft.com/office/drawing/2014/main" id="{00000000-0008-0000-0600-00002E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9</xdr:row>
          <xdr:rowOff>76200</xdr:rowOff>
        </xdr:from>
        <xdr:to>
          <xdr:col>6</xdr:col>
          <xdr:colOff>1752600</xdr:colOff>
          <xdr:row>9</xdr:row>
          <xdr:rowOff>304800</xdr:rowOff>
        </xdr:to>
        <xdr:sp macro="" textlink="">
          <xdr:nvSpPr>
            <xdr:cNvPr id="129071" name="Drop Down 47" hidden="1">
              <a:extLst>
                <a:ext uri="{63B3BB69-23CF-44E3-9099-C40C66FF867C}">
                  <a14:compatExt spid="_x0000_s129071"/>
                </a:ext>
                <a:ext uri="{FF2B5EF4-FFF2-40B4-BE49-F238E27FC236}">
                  <a16:creationId xmlns:a16="http://schemas.microsoft.com/office/drawing/2014/main" id="{00000000-0008-0000-0600-00002F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11</xdr:row>
          <xdr:rowOff>76200</xdr:rowOff>
        </xdr:from>
        <xdr:to>
          <xdr:col>6</xdr:col>
          <xdr:colOff>1752600</xdr:colOff>
          <xdr:row>11</xdr:row>
          <xdr:rowOff>304800</xdr:rowOff>
        </xdr:to>
        <xdr:sp macro="" textlink="">
          <xdr:nvSpPr>
            <xdr:cNvPr id="129072" name="Drop Down 48" hidden="1">
              <a:extLst>
                <a:ext uri="{63B3BB69-23CF-44E3-9099-C40C66FF867C}">
                  <a14:compatExt spid="_x0000_s129072"/>
                </a:ext>
                <a:ext uri="{FF2B5EF4-FFF2-40B4-BE49-F238E27FC236}">
                  <a16:creationId xmlns:a16="http://schemas.microsoft.com/office/drawing/2014/main" id="{00000000-0008-0000-0600-000030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12</xdr:row>
          <xdr:rowOff>76200</xdr:rowOff>
        </xdr:from>
        <xdr:to>
          <xdr:col>6</xdr:col>
          <xdr:colOff>1752600</xdr:colOff>
          <xdr:row>12</xdr:row>
          <xdr:rowOff>304800</xdr:rowOff>
        </xdr:to>
        <xdr:sp macro="" textlink="">
          <xdr:nvSpPr>
            <xdr:cNvPr id="129073" name="Drop Down 49" hidden="1">
              <a:extLst>
                <a:ext uri="{63B3BB69-23CF-44E3-9099-C40C66FF867C}">
                  <a14:compatExt spid="_x0000_s129073"/>
                </a:ext>
                <a:ext uri="{FF2B5EF4-FFF2-40B4-BE49-F238E27FC236}">
                  <a16:creationId xmlns:a16="http://schemas.microsoft.com/office/drawing/2014/main" id="{00000000-0008-0000-0600-000031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13</xdr:row>
          <xdr:rowOff>76200</xdr:rowOff>
        </xdr:from>
        <xdr:to>
          <xdr:col>6</xdr:col>
          <xdr:colOff>1752600</xdr:colOff>
          <xdr:row>13</xdr:row>
          <xdr:rowOff>304800</xdr:rowOff>
        </xdr:to>
        <xdr:sp macro="" textlink="">
          <xdr:nvSpPr>
            <xdr:cNvPr id="129074" name="Drop Down 50" hidden="1">
              <a:extLst>
                <a:ext uri="{63B3BB69-23CF-44E3-9099-C40C66FF867C}">
                  <a14:compatExt spid="_x0000_s129074"/>
                </a:ext>
                <a:ext uri="{FF2B5EF4-FFF2-40B4-BE49-F238E27FC236}">
                  <a16:creationId xmlns:a16="http://schemas.microsoft.com/office/drawing/2014/main" id="{00000000-0008-0000-0600-000032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14</xdr:row>
          <xdr:rowOff>76200</xdr:rowOff>
        </xdr:from>
        <xdr:to>
          <xdr:col>6</xdr:col>
          <xdr:colOff>1752600</xdr:colOff>
          <xdr:row>14</xdr:row>
          <xdr:rowOff>304800</xdr:rowOff>
        </xdr:to>
        <xdr:sp macro="" textlink="">
          <xdr:nvSpPr>
            <xdr:cNvPr id="129075" name="Drop Down 51" hidden="1">
              <a:extLst>
                <a:ext uri="{63B3BB69-23CF-44E3-9099-C40C66FF867C}">
                  <a14:compatExt spid="_x0000_s129075"/>
                </a:ext>
                <a:ext uri="{FF2B5EF4-FFF2-40B4-BE49-F238E27FC236}">
                  <a16:creationId xmlns:a16="http://schemas.microsoft.com/office/drawing/2014/main" id="{00000000-0008-0000-0600-000033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15</xdr:row>
          <xdr:rowOff>76200</xdr:rowOff>
        </xdr:from>
        <xdr:to>
          <xdr:col>6</xdr:col>
          <xdr:colOff>1752600</xdr:colOff>
          <xdr:row>15</xdr:row>
          <xdr:rowOff>304800</xdr:rowOff>
        </xdr:to>
        <xdr:sp macro="" textlink="">
          <xdr:nvSpPr>
            <xdr:cNvPr id="129076" name="Drop Down 52" hidden="1">
              <a:extLst>
                <a:ext uri="{63B3BB69-23CF-44E3-9099-C40C66FF867C}">
                  <a14:compatExt spid="_x0000_s129076"/>
                </a:ext>
                <a:ext uri="{FF2B5EF4-FFF2-40B4-BE49-F238E27FC236}">
                  <a16:creationId xmlns:a16="http://schemas.microsoft.com/office/drawing/2014/main" id="{00000000-0008-0000-0600-000034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16</xdr:row>
          <xdr:rowOff>76200</xdr:rowOff>
        </xdr:from>
        <xdr:to>
          <xdr:col>6</xdr:col>
          <xdr:colOff>1752600</xdr:colOff>
          <xdr:row>16</xdr:row>
          <xdr:rowOff>304800</xdr:rowOff>
        </xdr:to>
        <xdr:sp macro="" textlink="">
          <xdr:nvSpPr>
            <xdr:cNvPr id="129077" name="Drop Down 53" hidden="1">
              <a:extLst>
                <a:ext uri="{63B3BB69-23CF-44E3-9099-C40C66FF867C}">
                  <a14:compatExt spid="_x0000_s129077"/>
                </a:ext>
                <a:ext uri="{FF2B5EF4-FFF2-40B4-BE49-F238E27FC236}">
                  <a16:creationId xmlns:a16="http://schemas.microsoft.com/office/drawing/2014/main" id="{00000000-0008-0000-0600-000035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17</xdr:row>
          <xdr:rowOff>76200</xdr:rowOff>
        </xdr:from>
        <xdr:to>
          <xdr:col>6</xdr:col>
          <xdr:colOff>1752600</xdr:colOff>
          <xdr:row>17</xdr:row>
          <xdr:rowOff>304800</xdr:rowOff>
        </xdr:to>
        <xdr:sp macro="" textlink="">
          <xdr:nvSpPr>
            <xdr:cNvPr id="129078" name="Drop Down 54" hidden="1">
              <a:extLst>
                <a:ext uri="{63B3BB69-23CF-44E3-9099-C40C66FF867C}">
                  <a14:compatExt spid="_x0000_s129078"/>
                </a:ext>
                <a:ext uri="{FF2B5EF4-FFF2-40B4-BE49-F238E27FC236}">
                  <a16:creationId xmlns:a16="http://schemas.microsoft.com/office/drawing/2014/main" id="{00000000-0008-0000-0600-000036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18</xdr:row>
          <xdr:rowOff>76200</xdr:rowOff>
        </xdr:from>
        <xdr:to>
          <xdr:col>6</xdr:col>
          <xdr:colOff>1752600</xdr:colOff>
          <xdr:row>18</xdr:row>
          <xdr:rowOff>304800</xdr:rowOff>
        </xdr:to>
        <xdr:sp macro="" textlink="">
          <xdr:nvSpPr>
            <xdr:cNvPr id="129079" name="Drop Down 55" hidden="1">
              <a:extLst>
                <a:ext uri="{63B3BB69-23CF-44E3-9099-C40C66FF867C}">
                  <a14:compatExt spid="_x0000_s129079"/>
                </a:ext>
                <a:ext uri="{FF2B5EF4-FFF2-40B4-BE49-F238E27FC236}">
                  <a16:creationId xmlns:a16="http://schemas.microsoft.com/office/drawing/2014/main" id="{00000000-0008-0000-0600-000037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19</xdr:row>
          <xdr:rowOff>76200</xdr:rowOff>
        </xdr:from>
        <xdr:to>
          <xdr:col>6</xdr:col>
          <xdr:colOff>1752600</xdr:colOff>
          <xdr:row>19</xdr:row>
          <xdr:rowOff>304800</xdr:rowOff>
        </xdr:to>
        <xdr:sp macro="" textlink="">
          <xdr:nvSpPr>
            <xdr:cNvPr id="129080" name="Drop Down 56" hidden="1">
              <a:extLst>
                <a:ext uri="{63B3BB69-23CF-44E3-9099-C40C66FF867C}">
                  <a14:compatExt spid="_x0000_s129080"/>
                </a:ext>
                <a:ext uri="{FF2B5EF4-FFF2-40B4-BE49-F238E27FC236}">
                  <a16:creationId xmlns:a16="http://schemas.microsoft.com/office/drawing/2014/main" id="{00000000-0008-0000-0600-000038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21</xdr:row>
          <xdr:rowOff>76200</xdr:rowOff>
        </xdr:from>
        <xdr:to>
          <xdr:col>6</xdr:col>
          <xdr:colOff>1752600</xdr:colOff>
          <xdr:row>21</xdr:row>
          <xdr:rowOff>304800</xdr:rowOff>
        </xdr:to>
        <xdr:sp macro="" textlink="">
          <xdr:nvSpPr>
            <xdr:cNvPr id="129081" name="Drop Down 57" hidden="1">
              <a:extLst>
                <a:ext uri="{63B3BB69-23CF-44E3-9099-C40C66FF867C}">
                  <a14:compatExt spid="_x0000_s129081"/>
                </a:ext>
                <a:ext uri="{FF2B5EF4-FFF2-40B4-BE49-F238E27FC236}">
                  <a16:creationId xmlns:a16="http://schemas.microsoft.com/office/drawing/2014/main" id="{00000000-0008-0000-0600-000039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22</xdr:row>
          <xdr:rowOff>76200</xdr:rowOff>
        </xdr:from>
        <xdr:to>
          <xdr:col>6</xdr:col>
          <xdr:colOff>1752600</xdr:colOff>
          <xdr:row>22</xdr:row>
          <xdr:rowOff>304800</xdr:rowOff>
        </xdr:to>
        <xdr:sp macro="" textlink="">
          <xdr:nvSpPr>
            <xdr:cNvPr id="129082" name="Drop Down 58" hidden="1">
              <a:extLst>
                <a:ext uri="{63B3BB69-23CF-44E3-9099-C40C66FF867C}">
                  <a14:compatExt spid="_x0000_s129082"/>
                </a:ext>
                <a:ext uri="{FF2B5EF4-FFF2-40B4-BE49-F238E27FC236}">
                  <a16:creationId xmlns:a16="http://schemas.microsoft.com/office/drawing/2014/main" id="{00000000-0008-0000-0600-00003A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23</xdr:row>
          <xdr:rowOff>76200</xdr:rowOff>
        </xdr:from>
        <xdr:to>
          <xdr:col>6</xdr:col>
          <xdr:colOff>1752600</xdr:colOff>
          <xdr:row>23</xdr:row>
          <xdr:rowOff>304800</xdr:rowOff>
        </xdr:to>
        <xdr:sp macro="" textlink="">
          <xdr:nvSpPr>
            <xdr:cNvPr id="129083" name="Drop Down 59" hidden="1">
              <a:extLst>
                <a:ext uri="{63B3BB69-23CF-44E3-9099-C40C66FF867C}">
                  <a14:compatExt spid="_x0000_s129083"/>
                </a:ext>
                <a:ext uri="{FF2B5EF4-FFF2-40B4-BE49-F238E27FC236}">
                  <a16:creationId xmlns:a16="http://schemas.microsoft.com/office/drawing/2014/main" id="{00000000-0008-0000-0600-00003B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25</xdr:row>
          <xdr:rowOff>76200</xdr:rowOff>
        </xdr:from>
        <xdr:to>
          <xdr:col>6</xdr:col>
          <xdr:colOff>1752600</xdr:colOff>
          <xdr:row>25</xdr:row>
          <xdr:rowOff>304800</xdr:rowOff>
        </xdr:to>
        <xdr:sp macro="" textlink="">
          <xdr:nvSpPr>
            <xdr:cNvPr id="129084" name="Drop Down 60" hidden="1">
              <a:extLst>
                <a:ext uri="{63B3BB69-23CF-44E3-9099-C40C66FF867C}">
                  <a14:compatExt spid="_x0000_s129084"/>
                </a:ext>
                <a:ext uri="{FF2B5EF4-FFF2-40B4-BE49-F238E27FC236}">
                  <a16:creationId xmlns:a16="http://schemas.microsoft.com/office/drawing/2014/main" id="{00000000-0008-0000-0600-00003C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26</xdr:row>
          <xdr:rowOff>76200</xdr:rowOff>
        </xdr:from>
        <xdr:to>
          <xdr:col>6</xdr:col>
          <xdr:colOff>1752600</xdr:colOff>
          <xdr:row>26</xdr:row>
          <xdr:rowOff>304800</xdr:rowOff>
        </xdr:to>
        <xdr:sp macro="" textlink="">
          <xdr:nvSpPr>
            <xdr:cNvPr id="129085" name="Drop Down 61" hidden="1">
              <a:extLst>
                <a:ext uri="{63B3BB69-23CF-44E3-9099-C40C66FF867C}">
                  <a14:compatExt spid="_x0000_s129085"/>
                </a:ext>
                <a:ext uri="{FF2B5EF4-FFF2-40B4-BE49-F238E27FC236}">
                  <a16:creationId xmlns:a16="http://schemas.microsoft.com/office/drawing/2014/main" id="{00000000-0008-0000-0600-00003D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27</xdr:row>
          <xdr:rowOff>76200</xdr:rowOff>
        </xdr:from>
        <xdr:to>
          <xdr:col>6</xdr:col>
          <xdr:colOff>1752600</xdr:colOff>
          <xdr:row>27</xdr:row>
          <xdr:rowOff>304800</xdr:rowOff>
        </xdr:to>
        <xdr:sp macro="" textlink="">
          <xdr:nvSpPr>
            <xdr:cNvPr id="129086" name="Drop Down 62" hidden="1">
              <a:extLst>
                <a:ext uri="{63B3BB69-23CF-44E3-9099-C40C66FF867C}">
                  <a14:compatExt spid="_x0000_s129086"/>
                </a:ext>
                <a:ext uri="{FF2B5EF4-FFF2-40B4-BE49-F238E27FC236}">
                  <a16:creationId xmlns:a16="http://schemas.microsoft.com/office/drawing/2014/main" id="{00000000-0008-0000-0600-00003E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28</xdr:row>
          <xdr:rowOff>76200</xdr:rowOff>
        </xdr:from>
        <xdr:to>
          <xdr:col>6</xdr:col>
          <xdr:colOff>1752600</xdr:colOff>
          <xdr:row>28</xdr:row>
          <xdr:rowOff>304800</xdr:rowOff>
        </xdr:to>
        <xdr:sp macro="" textlink="">
          <xdr:nvSpPr>
            <xdr:cNvPr id="129087" name="Drop Down 63" hidden="1">
              <a:extLst>
                <a:ext uri="{63B3BB69-23CF-44E3-9099-C40C66FF867C}">
                  <a14:compatExt spid="_x0000_s129087"/>
                </a:ext>
                <a:ext uri="{FF2B5EF4-FFF2-40B4-BE49-F238E27FC236}">
                  <a16:creationId xmlns:a16="http://schemas.microsoft.com/office/drawing/2014/main" id="{00000000-0008-0000-0600-00003F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29</xdr:row>
          <xdr:rowOff>76200</xdr:rowOff>
        </xdr:from>
        <xdr:to>
          <xdr:col>6</xdr:col>
          <xdr:colOff>1752600</xdr:colOff>
          <xdr:row>29</xdr:row>
          <xdr:rowOff>304800</xdr:rowOff>
        </xdr:to>
        <xdr:sp macro="" textlink="">
          <xdr:nvSpPr>
            <xdr:cNvPr id="129088" name="Drop Down 64" hidden="1">
              <a:extLst>
                <a:ext uri="{63B3BB69-23CF-44E3-9099-C40C66FF867C}">
                  <a14:compatExt spid="_x0000_s129088"/>
                </a:ext>
                <a:ext uri="{FF2B5EF4-FFF2-40B4-BE49-F238E27FC236}">
                  <a16:creationId xmlns:a16="http://schemas.microsoft.com/office/drawing/2014/main" id="{00000000-0008-0000-0600-000040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30</xdr:row>
          <xdr:rowOff>76200</xdr:rowOff>
        </xdr:from>
        <xdr:to>
          <xdr:col>6</xdr:col>
          <xdr:colOff>1752600</xdr:colOff>
          <xdr:row>30</xdr:row>
          <xdr:rowOff>304800</xdr:rowOff>
        </xdr:to>
        <xdr:sp macro="" textlink="">
          <xdr:nvSpPr>
            <xdr:cNvPr id="129089" name="Drop Down 65" hidden="1">
              <a:extLst>
                <a:ext uri="{63B3BB69-23CF-44E3-9099-C40C66FF867C}">
                  <a14:compatExt spid="_x0000_s129089"/>
                </a:ext>
                <a:ext uri="{FF2B5EF4-FFF2-40B4-BE49-F238E27FC236}">
                  <a16:creationId xmlns:a16="http://schemas.microsoft.com/office/drawing/2014/main" id="{00000000-0008-0000-0600-000041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31</xdr:row>
          <xdr:rowOff>76200</xdr:rowOff>
        </xdr:from>
        <xdr:to>
          <xdr:col>6</xdr:col>
          <xdr:colOff>1752600</xdr:colOff>
          <xdr:row>31</xdr:row>
          <xdr:rowOff>304800</xdr:rowOff>
        </xdr:to>
        <xdr:sp macro="" textlink="">
          <xdr:nvSpPr>
            <xdr:cNvPr id="129090" name="Drop Down 66" hidden="1">
              <a:extLst>
                <a:ext uri="{63B3BB69-23CF-44E3-9099-C40C66FF867C}">
                  <a14:compatExt spid="_x0000_s129090"/>
                </a:ext>
                <a:ext uri="{FF2B5EF4-FFF2-40B4-BE49-F238E27FC236}">
                  <a16:creationId xmlns:a16="http://schemas.microsoft.com/office/drawing/2014/main" id="{00000000-0008-0000-0600-000042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32</xdr:row>
          <xdr:rowOff>76200</xdr:rowOff>
        </xdr:from>
        <xdr:to>
          <xdr:col>6</xdr:col>
          <xdr:colOff>1752600</xdr:colOff>
          <xdr:row>32</xdr:row>
          <xdr:rowOff>304800</xdr:rowOff>
        </xdr:to>
        <xdr:sp macro="" textlink="">
          <xdr:nvSpPr>
            <xdr:cNvPr id="129091" name="Drop Down 67" hidden="1">
              <a:extLst>
                <a:ext uri="{63B3BB69-23CF-44E3-9099-C40C66FF867C}">
                  <a14:compatExt spid="_x0000_s129091"/>
                </a:ext>
                <a:ext uri="{FF2B5EF4-FFF2-40B4-BE49-F238E27FC236}">
                  <a16:creationId xmlns:a16="http://schemas.microsoft.com/office/drawing/2014/main" id="{00000000-0008-0000-0600-000043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34</xdr:row>
          <xdr:rowOff>76200</xdr:rowOff>
        </xdr:from>
        <xdr:to>
          <xdr:col>6</xdr:col>
          <xdr:colOff>1752600</xdr:colOff>
          <xdr:row>34</xdr:row>
          <xdr:rowOff>304800</xdr:rowOff>
        </xdr:to>
        <xdr:sp macro="" textlink="">
          <xdr:nvSpPr>
            <xdr:cNvPr id="129092" name="Drop Down 68" hidden="1">
              <a:extLst>
                <a:ext uri="{63B3BB69-23CF-44E3-9099-C40C66FF867C}">
                  <a14:compatExt spid="_x0000_s129092"/>
                </a:ext>
                <a:ext uri="{FF2B5EF4-FFF2-40B4-BE49-F238E27FC236}">
                  <a16:creationId xmlns:a16="http://schemas.microsoft.com/office/drawing/2014/main" id="{00000000-0008-0000-0600-000044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35</xdr:row>
          <xdr:rowOff>76200</xdr:rowOff>
        </xdr:from>
        <xdr:to>
          <xdr:col>6</xdr:col>
          <xdr:colOff>1752600</xdr:colOff>
          <xdr:row>35</xdr:row>
          <xdr:rowOff>304800</xdr:rowOff>
        </xdr:to>
        <xdr:sp macro="" textlink="">
          <xdr:nvSpPr>
            <xdr:cNvPr id="129093" name="Drop Down 69" hidden="1">
              <a:extLst>
                <a:ext uri="{63B3BB69-23CF-44E3-9099-C40C66FF867C}">
                  <a14:compatExt spid="_x0000_s129093"/>
                </a:ext>
                <a:ext uri="{FF2B5EF4-FFF2-40B4-BE49-F238E27FC236}">
                  <a16:creationId xmlns:a16="http://schemas.microsoft.com/office/drawing/2014/main" id="{00000000-0008-0000-0600-000045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36</xdr:row>
          <xdr:rowOff>76200</xdr:rowOff>
        </xdr:from>
        <xdr:to>
          <xdr:col>6</xdr:col>
          <xdr:colOff>1752600</xdr:colOff>
          <xdr:row>36</xdr:row>
          <xdr:rowOff>304800</xdr:rowOff>
        </xdr:to>
        <xdr:sp macro="" textlink="">
          <xdr:nvSpPr>
            <xdr:cNvPr id="129094" name="Drop Down 70" hidden="1">
              <a:extLst>
                <a:ext uri="{63B3BB69-23CF-44E3-9099-C40C66FF867C}">
                  <a14:compatExt spid="_x0000_s129094"/>
                </a:ext>
                <a:ext uri="{FF2B5EF4-FFF2-40B4-BE49-F238E27FC236}">
                  <a16:creationId xmlns:a16="http://schemas.microsoft.com/office/drawing/2014/main" id="{00000000-0008-0000-0600-000046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38</xdr:row>
          <xdr:rowOff>76200</xdr:rowOff>
        </xdr:from>
        <xdr:to>
          <xdr:col>6</xdr:col>
          <xdr:colOff>1752600</xdr:colOff>
          <xdr:row>38</xdr:row>
          <xdr:rowOff>304800</xdr:rowOff>
        </xdr:to>
        <xdr:sp macro="" textlink="">
          <xdr:nvSpPr>
            <xdr:cNvPr id="129095" name="Drop Down 71" hidden="1">
              <a:extLst>
                <a:ext uri="{63B3BB69-23CF-44E3-9099-C40C66FF867C}">
                  <a14:compatExt spid="_x0000_s129095"/>
                </a:ext>
                <a:ext uri="{FF2B5EF4-FFF2-40B4-BE49-F238E27FC236}">
                  <a16:creationId xmlns:a16="http://schemas.microsoft.com/office/drawing/2014/main" id="{00000000-0008-0000-0600-000047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39</xdr:row>
          <xdr:rowOff>76200</xdr:rowOff>
        </xdr:from>
        <xdr:to>
          <xdr:col>6</xdr:col>
          <xdr:colOff>1752600</xdr:colOff>
          <xdr:row>39</xdr:row>
          <xdr:rowOff>304800</xdr:rowOff>
        </xdr:to>
        <xdr:sp macro="" textlink="">
          <xdr:nvSpPr>
            <xdr:cNvPr id="129096" name="Drop Down 72" hidden="1">
              <a:extLst>
                <a:ext uri="{63B3BB69-23CF-44E3-9099-C40C66FF867C}">
                  <a14:compatExt spid="_x0000_s129096"/>
                </a:ext>
                <a:ext uri="{FF2B5EF4-FFF2-40B4-BE49-F238E27FC236}">
                  <a16:creationId xmlns:a16="http://schemas.microsoft.com/office/drawing/2014/main" id="{00000000-0008-0000-0600-000048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40</xdr:row>
          <xdr:rowOff>76200</xdr:rowOff>
        </xdr:from>
        <xdr:to>
          <xdr:col>6</xdr:col>
          <xdr:colOff>1752600</xdr:colOff>
          <xdr:row>40</xdr:row>
          <xdr:rowOff>304800</xdr:rowOff>
        </xdr:to>
        <xdr:sp macro="" textlink="">
          <xdr:nvSpPr>
            <xdr:cNvPr id="129097" name="Drop Down 73" hidden="1">
              <a:extLst>
                <a:ext uri="{63B3BB69-23CF-44E3-9099-C40C66FF867C}">
                  <a14:compatExt spid="_x0000_s129097"/>
                </a:ext>
                <a:ext uri="{FF2B5EF4-FFF2-40B4-BE49-F238E27FC236}">
                  <a16:creationId xmlns:a16="http://schemas.microsoft.com/office/drawing/2014/main" id="{00000000-0008-0000-0600-000049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41</xdr:row>
          <xdr:rowOff>76200</xdr:rowOff>
        </xdr:from>
        <xdr:to>
          <xdr:col>6</xdr:col>
          <xdr:colOff>1752600</xdr:colOff>
          <xdr:row>41</xdr:row>
          <xdr:rowOff>304800</xdr:rowOff>
        </xdr:to>
        <xdr:sp macro="" textlink="">
          <xdr:nvSpPr>
            <xdr:cNvPr id="129098" name="Drop Down 74" hidden="1">
              <a:extLst>
                <a:ext uri="{63B3BB69-23CF-44E3-9099-C40C66FF867C}">
                  <a14:compatExt spid="_x0000_s129098"/>
                </a:ext>
                <a:ext uri="{FF2B5EF4-FFF2-40B4-BE49-F238E27FC236}">
                  <a16:creationId xmlns:a16="http://schemas.microsoft.com/office/drawing/2014/main" id="{00000000-0008-0000-0600-00004A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43</xdr:row>
          <xdr:rowOff>76200</xdr:rowOff>
        </xdr:from>
        <xdr:to>
          <xdr:col>6</xdr:col>
          <xdr:colOff>1752600</xdr:colOff>
          <xdr:row>43</xdr:row>
          <xdr:rowOff>304800</xdr:rowOff>
        </xdr:to>
        <xdr:sp macro="" textlink="">
          <xdr:nvSpPr>
            <xdr:cNvPr id="129099" name="Drop Down 75" hidden="1">
              <a:extLst>
                <a:ext uri="{63B3BB69-23CF-44E3-9099-C40C66FF867C}">
                  <a14:compatExt spid="_x0000_s129099"/>
                </a:ext>
                <a:ext uri="{FF2B5EF4-FFF2-40B4-BE49-F238E27FC236}">
                  <a16:creationId xmlns:a16="http://schemas.microsoft.com/office/drawing/2014/main" id="{00000000-0008-0000-0600-00004B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44</xdr:row>
          <xdr:rowOff>76200</xdr:rowOff>
        </xdr:from>
        <xdr:to>
          <xdr:col>6</xdr:col>
          <xdr:colOff>1752600</xdr:colOff>
          <xdr:row>44</xdr:row>
          <xdr:rowOff>304800</xdr:rowOff>
        </xdr:to>
        <xdr:sp macro="" textlink="">
          <xdr:nvSpPr>
            <xdr:cNvPr id="129100" name="Drop Down 76" hidden="1">
              <a:extLst>
                <a:ext uri="{63B3BB69-23CF-44E3-9099-C40C66FF867C}">
                  <a14:compatExt spid="_x0000_s129100"/>
                </a:ext>
                <a:ext uri="{FF2B5EF4-FFF2-40B4-BE49-F238E27FC236}">
                  <a16:creationId xmlns:a16="http://schemas.microsoft.com/office/drawing/2014/main" id="{00000000-0008-0000-0600-00004C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45</xdr:row>
          <xdr:rowOff>76200</xdr:rowOff>
        </xdr:from>
        <xdr:to>
          <xdr:col>6</xdr:col>
          <xdr:colOff>1752600</xdr:colOff>
          <xdr:row>45</xdr:row>
          <xdr:rowOff>304800</xdr:rowOff>
        </xdr:to>
        <xdr:sp macro="" textlink="">
          <xdr:nvSpPr>
            <xdr:cNvPr id="129101" name="Drop Down 77" hidden="1">
              <a:extLst>
                <a:ext uri="{63B3BB69-23CF-44E3-9099-C40C66FF867C}">
                  <a14:compatExt spid="_x0000_s129101"/>
                </a:ext>
                <a:ext uri="{FF2B5EF4-FFF2-40B4-BE49-F238E27FC236}">
                  <a16:creationId xmlns:a16="http://schemas.microsoft.com/office/drawing/2014/main" id="{00000000-0008-0000-0600-00004D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46</xdr:row>
          <xdr:rowOff>76200</xdr:rowOff>
        </xdr:from>
        <xdr:to>
          <xdr:col>6</xdr:col>
          <xdr:colOff>1752600</xdr:colOff>
          <xdr:row>46</xdr:row>
          <xdr:rowOff>304800</xdr:rowOff>
        </xdr:to>
        <xdr:sp macro="" textlink="">
          <xdr:nvSpPr>
            <xdr:cNvPr id="129102" name="Drop Down 78" hidden="1">
              <a:extLst>
                <a:ext uri="{63B3BB69-23CF-44E3-9099-C40C66FF867C}">
                  <a14:compatExt spid="_x0000_s129102"/>
                </a:ext>
                <a:ext uri="{FF2B5EF4-FFF2-40B4-BE49-F238E27FC236}">
                  <a16:creationId xmlns:a16="http://schemas.microsoft.com/office/drawing/2014/main" id="{00000000-0008-0000-0600-00004E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47</xdr:row>
          <xdr:rowOff>76200</xdr:rowOff>
        </xdr:from>
        <xdr:to>
          <xdr:col>6</xdr:col>
          <xdr:colOff>1752600</xdr:colOff>
          <xdr:row>47</xdr:row>
          <xdr:rowOff>304800</xdr:rowOff>
        </xdr:to>
        <xdr:sp macro="" textlink="">
          <xdr:nvSpPr>
            <xdr:cNvPr id="129103" name="Drop Down 79" hidden="1">
              <a:extLst>
                <a:ext uri="{63B3BB69-23CF-44E3-9099-C40C66FF867C}">
                  <a14:compatExt spid="_x0000_s129103"/>
                </a:ext>
                <a:ext uri="{FF2B5EF4-FFF2-40B4-BE49-F238E27FC236}">
                  <a16:creationId xmlns:a16="http://schemas.microsoft.com/office/drawing/2014/main" id="{00000000-0008-0000-0600-00004F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49</xdr:row>
          <xdr:rowOff>76200</xdr:rowOff>
        </xdr:from>
        <xdr:to>
          <xdr:col>6</xdr:col>
          <xdr:colOff>1752600</xdr:colOff>
          <xdr:row>49</xdr:row>
          <xdr:rowOff>304800</xdr:rowOff>
        </xdr:to>
        <xdr:sp macro="" textlink="">
          <xdr:nvSpPr>
            <xdr:cNvPr id="129104" name="Drop Down 80" hidden="1">
              <a:extLst>
                <a:ext uri="{63B3BB69-23CF-44E3-9099-C40C66FF867C}">
                  <a14:compatExt spid="_x0000_s129104"/>
                </a:ext>
                <a:ext uri="{FF2B5EF4-FFF2-40B4-BE49-F238E27FC236}">
                  <a16:creationId xmlns:a16="http://schemas.microsoft.com/office/drawing/2014/main" id="{00000000-0008-0000-0600-000050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50</xdr:row>
          <xdr:rowOff>76200</xdr:rowOff>
        </xdr:from>
        <xdr:to>
          <xdr:col>6</xdr:col>
          <xdr:colOff>1752600</xdr:colOff>
          <xdr:row>50</xdr:row>
          <xdr:rowOff>304800</xdr:rowOff>
        </xdr:to>
        <xdr:sp macro="" textlink="">
          <xdr:nvSpPr>
            <xdr:cNvPr id="129105" name="Drop Down 81" hidden="1">
              <a:extLst>
                <a:ext uri="{63B3BB69-23CF-44E3-9099-C40C66FF867C}">
                  <a14:compatExt spid="_x0000_s129105"/>
                </a:ext>
                <a:ext uri="{FF2B5EF4-FFF2-40B4-BE49-F238E27FC236}">
                  <a16:creationId xmlns:a16="http://schemas.microsoft.com/office/drawing/2014/main" id="{00000000-0008-0000-0600-000051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51</xdr:row>
          <xdr:rowOff>76200</xdr:rowOff>
        </xdr:from>
        <xdr:to>
          <xdr:col>6</xdr:col>
          <xdr:colOff>1752600</xdr:colOff>
          <xdr:row>51</xdr:row>
          <xdr:rowOff>304800</xdr:rowOff>
        </xdr:to>
        <xdr:sp macro="" textlink="">
          <xdr:nvSpPr>
            <xdr:cNvPr id="129106" name="Drop Down 82" hidden="1">
              <a:extLst>
                <a:ext uri="{63B3BB69-23CF-44E3-9099-C40C66FF867C}">
                  <a14:compatExt spid="_x0000_s129106"/>
                </a:ext>
                <a:ext uri="{FF2B5EF4-FFF2-40B4-BE49-F238E27FC236}">
                  <a16:creationId xmlns:a16="http://schemas.microsoft.com/office/drawing/2014/main" id="{00000000-0008-0000-0600-000052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52</xdr:row>
          <xdr:rowOff>76200</xdr:rowOff>
        </xdr:from>
        <xdr:to>
          <xdr:col>6</xdr:col>
          <xdr:colOff>1752600</xdr:colOff>
          <xdr:row>52</xdr:row>
          <xdr:rowOff>304800</xdr:rowOff>
        </xdr:to>
        <xdr:sp macro="" textlink="">
          <xdr:nvSpPr>
            <xdr:cNvPr id="129107" name="Drop Down 83" hidden="1">
              <a:extLst>
                <a:ext uri="{63B3BB69-23CF-44E3-9099-C40C66FF867C}">
                  <a14:compatExt spid="_x0000_s129107"/>
                </a:ext>
                <a:ext uri="{FF2B5EF4-FFF2-40B4-BE49-F238E27FC236}">
                  <a16:creationId xmlns:a16="http://schemas.microsoft.com/office/drawing/2014/main" id="{00000000-0008-0000-0600-000053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53</xdr:row>
          <xdr:rowOff>76200</xdr:rowOff>
        </xdr:from>
        <xdr:to>
          <xdr:col>6</xdr:col>
          <xdr:colOff>1752600</xdr:colOff>
          <xdr:row>53</xdr:row>
          <xdr:rowOff>304800</xdr:rowOff>
        </xdr:to>
        <xdr:sp macro="" textlink="">
          <xdr:nvSpPr>
            <xdr:cNvPr id="129108" name="Drop Down 84" hidden="1">
              <a:extLst>
                <a:ext uri="{63B3BB69-23CF-44E3-9099-C40C66FF867C}">
                  <a14:compatExt spid="_x0000_s129108"/>
                </a:ext>
                <a:ext uri="{FF2B5EF4-FFF2-40B4-BE49-F238E27FC236}">
                  <a16:creationId xmlns:a16="http://schemas.microsoft.com/office/drawing/2014/main" id="{00000000-0008-0000-0600-000054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55</xdr:row>
          <xdr:rowOff>76200</xdr:rowOff>
        </xdr:from>
        <xdr:to>
          <xdr:col>6</xdr:col>
          <xdr:colOff>1752600</xdr:colOff>
          <xdr:row>55</xdr:row>
          <xdr:rowOff>304800</xdr:rowOff>
        </xdr:to>
        <xdr:sp macro="" textlink="">
          <xdr:nvSpPr>
            <xdr:cNvPr id="129109" name="Drop Down 85" hidden="1">
              <a:extLst>
                <a:ext uri="{63B3BB69-23CF-44E3-9099-C40C66FF867C}">
                  <a14:compatExt spid="_x0000_s129109"/>
                </a:ext>
                <a:ext uri="{FF2B5EF4-FFF2-40B4-BE49-F238E27FC236}">
                  <a16:creationId xmlns:a16="http://schemas.microsoft.com/office/drawing/2014/main" id="{00000000-0008-0000-0600-000055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56</xdr:row>
          <xdr:rowOff>76200</xdr:rowOff>
        </xdr:from>
        <xdr:to>
          <xdr:col>6</xdr:col>
          <xdr:colOff>1752600</xdr:colOff>
          <xdr:row>56</xdr:row>
          <xdr:rowOff>304800</xdr:rowOff>
        </xdr:to>
        <xdr:sp macro="" textlink="">
          <xdr:nvSpPr>
            <xdr:cNvPr id="129110" name="Drop Down 86" hidden="1">
              <a:extLst>
                <a:ext uri="{63B3BB69-23CF-44E3-9099-C40C66FF867C}">
                  <a14:compatExt spid="_x0000_s129110"/>
                </a:ext>
                <a:ext uri="{FF2B5EF4-FFF2-40B4-BE49-F238E27FC236}">
                  <a16:creationId xmlns:a16="http://schemas.microsoft.com/office/drawing/2014/main" id="{00000000-0008-0000-0600-000056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58</xdr:row>
          <xdr:rowOff>76200</xdr:rowOff>
        </xdr:from>
        <xdr:to>
          <xdr:col>6</xdr:col>
          <xdr:colOff>1752600</xdr:colOff>
          <xdr:row>58</xdr:row>
          <xdr:rowOff>304800</xdr:rowOff>
        </xdr:to>
        <xdr:sp macro="" textlink="">
          <xdr:nvSpPr>
            <xdr:cNvPr id="129111" name="Drop Down 87" hidden="1">
              <a:extLst>
                <a:ext uri="{63B3BB69-23CF-44E3-9099-C40C66FF867C}">
                  <a14:compatExt spid="_x0000_s129111"/>
                </a:ext>
                <a:ext uri="{FF2B5EF4-FFF2-40B4-BE49-F238E27FC236}">
                  <a16:creationId xmlns:a16="http://schemas.microsoft.com/office/drawing/2014/main" id="{00000000-0008-0000-0600-000057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59</xdr:row>
          <xdr:rowOff>76200</xdr:rowOff>
        </xdr:from>
        <xdr:to>
          <xdr:col>6</xdr:col>
          <xdr:colOff>1752600</xdr:colOff>
          <xdr:row>59</xdr:row>
          <xdr:rowOff>304800</xdr:rowOff>
        </xdr:to>
        <xdr:sp macro="" textlink="">
          <xdr:nvSpPr>
            <xdr:cNvPr id="129112" name="Drop Down 88" hidden="1">
              <a:extLst>
                <a:ext uri="{63B3BB69-23CF-44E3-9099-C40C66FF867C}">
                  <a14:compatExt spid="_x0000_s129112"/>
                </a:ext>
                <a:ext uri="{FF2B5EF4-FFF2-40B4-BE49-F238E27FC236}">
                  <a16:creationId xmlns:a16="http://schemas.microsoft.com/office/drawing/2014/main" id="{00000000-0008-0000-0600-000058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60</xdr:row>
          <xdr:rowOff>76200</xdr:rowOff>
        </xdr:from>
        <xdr:to>
          <xdr:col>6</xdr:col>
          <xdr:colOff>1752600</xdr:colOff>
          <xdr:row>60</xdr:row>
          <xdr:rowOff>304800</xdr:rowOff>
        </xdr:to>
        <xdr:sp macro="" textlink="">
          <xdr:nvSpPr>
            <xdr:cNvPr id="129113" name="Drop Down 89" hidden="1">
              <a:extLst>
                <a:ext uri="{63B3BB69-23CF-44E3-9099-C40C66FF867C}">
                  <a14:compatExt spid="_x0000_s129113"/>
                </a:ext>
                <a:ext uri="{FF2B5EF4-FFF2-40B4-BE49-F238E27FC236}">
                  <a16:creationId xmlns:a16="http://schemas.microsoft.com/office/drawing/2014/main" id="{00000000-0008-0000-0600-000059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62</xdr:row>
          <xdr:rowOff>76200</xdr:rowOff>
        </xdr:from>
        <xdr:to>
          <xdr:col>6</xdr:col>
          <xdr:colOff>1752600</xdr:colOff>
          <xdr:row>62</xdr:row>
          <xdr:rowOff>304800</xdr:rowOff>
        </xdr:to>
        <xdr:sp macro="" textlink="">
          <xdr:nvSpPr>
            <xdr:cNvPr id="129114" name="Drop Down 90" hidden="1">
              <a:extLst>
                <a:ext uri="{63B3BB69-23CF-44E3-9099-C40C66FF867C}">
                  <a14:compatExt spid="_x0000_s129114"/>
                </a:ext>
                <a:ext uri="{FF2B5EF4-FFF2-40B4-BE49-F238E27FC236}">
                  <a16:creationId xmlns:a16="http://schemas.microsoft.com/office/drawing/2014/main" id="{00000000-0008-0000-0600-00005A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63</xdr:row>
          <xdr:rowOff>76200</xdr:rowOff>
        </xdr:from>
        <xdr:to>
          <xdr:col>6</xdr:col>
          <xdr:colOff>1752600</xdr:colOff>
          <xdr:row>63</xdr:row>
          <xdr:rowOff>304800</xdr:rowOff>
        </xdr:to>
        <xdr:sp macro="" textlink="">
          <xdr:nvSpPr>
            <xdr:cNvPr id="129115" name="Drop Down 91" hidden="1">
              <a:extLst>
                <a:ext uri="{63B3BB69-23CF-44E3-9099-C40C66FF867C}">
                  <a14:compatExt spid="_x0000_s129115"/>
                </a:ext>
                <a:ext uri="{FF2B5EF4-FFF2-40B4-BE49-F238E27FC236}">
                  <a16:creationId xmlns:a16="http://schemas.microsoft.com/office/drawing/2014/main" id="{00000000-0008-0000-0600-00005B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64</xdr:row>
          <xdr:rowOff>76200</xdr:rowOff>
        </xdr:from>
        <xdr:to>
          <xdr:col>6</xdr:col>
          <xdr:colOff>1752600</xdr:colOff>
          <xdr:row>64</xdr:row>
          <xdr:rowOff>304800</xdr:rowOff>
        </xdr:to>
        <xdr:sp macro="" textlink="">
          <xdr:nvSpPr>
            <xdr:cNvPr id="129116" name="Drop Down 92" hidden="1">
              <a:extLst>
                <a:ext uri="{63B3BB69-23CF-44E3-9099-C40C66FF867C}">
                  <a14:compatExt spid="_x0000_s129116"/>
                </a:ext>
                <a:ext uri="{FF2B5EF4-FFF2-40B4-BE49-F238E27FC236}">
                  <a16:creationId xmlns:a16="http://schemas.microsoft.com/office/drawing/2014/main" id="{00000000-0008-0000-0600-00005C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66</xdr:row>
          <xdr:rowOff>76200</xdr:rowOff>
        </xdr:from>
        <xdr:to>
          <xdr:col>6</xdr:col>
          <xdr:colOff>1752600</xdr:colOff>
          <xdr:row>66</xdr:row>
          <xdr:rowOff>304800</xdr:rowOff>
        </xdr:to>
        <xdr:sp macro="" textlink="">
          <xdr:nvSpPr>
            <xdr:cNvPr id="129117" name="Drop Down 93" hidden="1">
              <a:extLst>
                <a:ext uri="{63B3BB69-23CF-44E3-9099-C40C66FF867C}">
                  <a14:compatExt spid="_x0000_s129117"/>
                </a:ext>
                <a:ext uri="{FF2B5EF4-FFF2-40B4-BE49-F238E27FC236}">
                  <a16:creationId xmlns:a16="http://schemas.microsoft.com/office/drawing/2014/main" id="{00000000-0008-0000-0600-00005D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67</xdr:row>
          <xdr:rowOff>76200</xdr:rowOff>
        </xdr:from>
        <xdr:to>
          <xdr:col>6</xdr:col>
          <xdr:colOff>1752600</xdr:colOff>
          <xdr:row>67</xdr:row>
          <xdr:rowOff>304800</xdr:rowOff>
        </xdr:to>
        <xdr:sp macro="" textlink="">
          <xdr:nvSpPr>
            <xdr:cNvPr id="129118" name="Drop Down 94" hidden="1">
              <a:extLst>
                <a:ext uri="{63B3BB69-23CF-44E3-9099-C40C66FF867C}">
                  <a14:compatExt spid="_x0000_s129118"/>
                </a:ext>
                <a:ext uri="{FF2B5EF4-FFF2-40B4-BE49-F238E27FC236}">
                  <a16:creationId xmlns:a16="http://schemas.microsoft.com/office/drawing/2014/main" id="{00000000-0008-0000-0600-00005E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68</xdr:row>
          <xdr:rowOff>76200</xdr:rowOff>
        </xdr:from>
        <xdr:to>
          <xdr:col>6</xdr:col>
          <xdr:colOff>1752600</xdr:colOff>
          <xdr:row>68</xdr:row>
          <xdr:rowOff>304800</xdr:rowOff>
        </xdr:to>
        <xdr:sp macro="" textlink="">
          <xdr:nvSpPr>
            <xdr:cNvPr id="129119" name="Drop Down 95" hidden="1">
              <a:extLst>
                <a:ext uri="{63B3BB69-23CF-44E3-9099-C40C66FF867C}">
                  <a14:compatExt spid="_x0000_s129119"/>
                </a:ext>
                <a:ext uri="{FF2B5EF4-FFF2-40B4-BE49-F238E27FC236}">
                  <a16:creationId xmlns:a16="http://schemas.microsoft.com/office/drawing/2014/main" id="{00000000-0008-0000-0600-00005F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69</xdr:row>
          <xdr:rowOff>76200</xdr:rowOff>
        </xdr:from>
        <xdr:to>
          <xdr:col>6</xdr:col>
          <xdr:colOff>1752600</xdr:colOff>
          <xdr:row>69</xdr:row>
          <xdr:rowOff>304800</xdr:rowOff>
        </xdr:to>
        <xdr:sp macro="" textlink="">
          <xdr:nvSpPr>
            <xdr:cNvPr id="129120" name="Drop Down 96" hidden="1">
              <a:extLst>
                <a:ext uri="{63B3BB69-23CF-44E3-9099-C40C66FF867C}">
                  <a14:compatExt spid="_x0000_s129120"/>
                </a:ext>
                <a:ext uri="{FF2B5EF4-FFF2-40B4-BE49-F238E27FC236}">
                  <a16:creationId xmlns:a16="http://schemas.microsoft.com/office/drawing/2014/main" id="{00000000-0008-0000-0600-000060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71</xdr:row>
          <xdr:rowOff>76200</xdr:rowOff>
        </xdr:from>
        <xdr:to>
          <xdr:col>6</xdr:col>
          <xdr:colOff>1752600</xdr:colOff>
          <xdr:row>71</xdr:row>
          <xdr:rowOff>304800</xdr:rowOff>
        </xdr:to>
        <xdr:sp macro="" textlink="">
          <xdr:nvSpPr>
            <xdr:cNvPr id="129121" name="Drop Down 97" hidden="1">
              <a:extLst>
                <a:ext uri="{63B3BB69-23CF-44E3-9099-C40C66FF867C}">
                  <a14:compatExt spid="_x0000_s129121"/>
                </a:ext>
                <a:ext uri="{FF2B5EF4-FFF2-40B4-BE49-F238E27FC236}">
                  <a16:creationId xmlns:a16="http://schemas.microsoft.com/office/drawing/2014/main" id="{00000000-0008-0000-0600-000061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72</xdr:row>
          <xdr:rowOff>76200</xdr:rowOff>
        </xdr:from>
        <xdr:to>
          <xdr:col>6</xdr:col>
          <xdr:colOff>1752600</xdr:colOff>
          <xdr:row>72</xdr:row>
          <xdr:rowOff>304800</xdr:rowOff>
        </xdr:to>
        <xdr:sp macro="" textlink="">
          <xdr:nvSpPr>
            <xdr:cNvPr id="129122" name="Drop Down 98" hidden="1">
              <a:extLst>
                <a:ext uri="{63B3BB69-23CF-44E3-9099-C40C66FF867C}">
                  <a14:compatExt spid="_x0000_s129122"/>
                </a:ext>
                <a:ext uri="{FF2B5EF4-FFF2-40B4-BE49-F238E27FC236}">
                  <a16:creationId xmlns:a16="http://schemas.microsoft.com/office/drawing/2014/main" id="{00000000-0008-0000-0600-000062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73</xdr:row>
          <xdr:rowOff>76200</xdr:rowOff>
        </xdr:from>
        <xdr:to>
          <xdr:col>6</xdr:col>
          <xdr:colOff>1752600</xdr:colOff>
          <xdr:row>73</xdr:row>
          <xdr:rowOff>304800</xdr:rowOff>
        </xdr:to>
        <xdr:sp macro="" textlink="">
          <xdr:nvSpPr>
            <xdr:cNvPr id="129123" name="Drop Down 99" hidden="1">
              <a:extLst>
                <a:ext uri="{63B3BB69-23CF-44E3-9099-C40C66FF867C}">
                  <a14:compatExt spid="_x0000_s129123"/>
                </a:ext>
                <a:ext uri="{FF2B5EF4-FFF2-40B4-BE49-F238E27FC236}">
                  <a16:creationId xmlns:a16="http://schemas.microsoft.com/office/drawing/2014/main" id="{00000000-0008-0000-0600-000063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74</xdr:row>
          <xdr:rowOff>76200</xdr:rowOff>
        </xdr:from>
        <xdr:to>
          <xdr:col>6</xdr:col>
          <xdr:colOff>1752600</xdr:colOff>
          <xdr:row>74</xdr:row>
          <xdr:rowOff>304800</xdr:rowOff>
        </xdr:to>
        <xdr:sp macro="" textlink="">
          <xdr:nvSpPr>
            <xdr:cNvPr id="129124" name="Drop Down 100" hidden="1">
              <a:extLst>
                <a:ext uri="{63B3BB69-23CF-44E3-9099-C40C66FF867C}">
                  <a14:compatExt spid="_x0000_s129124"/>
                </a:ext>
                <a:ext uri="{FF2B5EF4-FFF2-40B4-BE49-F238E27FC236}">
                  <a16:creationId xmlns:a16="http://schemas.microsoft.com/office/drawing/2014/main" id="{00000000-0008-0000-0600-000064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76</xdr:row>
          <xdr:rowOff>76200</xdr:rowOff>
        </xdr:from>
        <xdr:to>
          <xdr:col>6</xdr:col>
          <xdr:colOff>1752600</xdr:colOff>
          <xdr:row>76</xdr:row>
          <xdr:rowOff>304800</xdr:rowOff>
        </xdr:to>
        <xdr:sp macro="" textlink="">
          <xdr:nvSpPr>
            <xdr:cNvPr id="129125" name="Drop Down 101" hidden="1">
              <a:extLst>
                <a:ext uri="{63B3BB69-23CF-44E3-9099-C40C66FF867C}">
                  <a14:compatExt spid="_x0000_s129125"/>
                </a:ext>
                <a:ext uri="{FF2B5EF4-FFF2-40B4-BE49-F238E27FC236}">
                  <a16:creationId xmlns:a16="http://schemas.microsoft.com/office/drawing/2014/main" id="{00000000-0008-0000-0600-000065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77</xdr:row>
          <xdr:rowOff>76200</xdr:rowOff>
        </xdr:from>
        <xdr:to>
          <xdr:col>6</xdr:col>
          <xdr:colOff>1752600</xdr:colOff>
          <xdr:row>77</xdr:row>
          <xdr:rowOff>304800</xdr:rowOff>
        </xdr:to>
        <xdr:sp macro="" textlink="">
          <xdr:nvSpPr>
            <xdr:cNvPr id="129126" name="Drop Down 102" hidden="1">
              <a:extLst>
                <a:ext uri="{63B3BB69-23CF-44E3-9099-C40C66FF867C}">
                  <a14:compatExt spid="_x0000_s129126"/>
                </a:ext>
                <a:ext uri="{FF2B5EF4-FFF2-40B4-BE49-F238E27FC236}">
                  <a16:creationId xmlns:a16="http://schemas.microsoft.com/office/drawing/2014/main" id="{00000000-0008-0000-0600-000066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78</xdr:row>
          <xdr:rowOff>76200</xdr:rowOff>
        </xdr:from>
        <xdr:to>
          <xdr:col>6</xdr:col>
          <xdr:colOff>1752600</xdr:colOff>
          <xdr:row>78</xdr:row>
          <xdr:rowOff>304800</xdr:rowOff>
        </xdr:to>
        <xdr:sp macro="" textlink="">
          <xdr:nvSpPr>
            <xdr:cNvPr id="129127" name="Drop Down 103" hidden="1">
              <a:extLst>
                <a:ext uri="{63B3BB69-23CF-44E3-9099-C40C66FF867C}">
                  <a14:compatExt spid="_x0000_s129127"/>
                </a:ext>
                <a:ext uri="{FF2B5EF4-FFF2-40B4-BE49-F238E27FC236}">
                  <a16:creationId xmlns:a16="http://schemas.microsoft.com/office/drawing/2014/main" id="{00000000-0008-0000-0600-000067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80</xdr:row>
          <xdr:rowOff>76200</xdr:rowOff>
        </xdr:from>
        <xdr:to>
          <xdr:col>6</xdr:col>
          <xdr:colOff>1752600</xdr:colOff>
          <xdr:row>80</xdr:row>
          <xdr:rowOff>304800</xdr:rowOff>
        </xdr:to>
        <xdr:sp macro="" textlink="">
          <xdr:nvSpPr>
            <xdr:cNvPr id="129128" name="Drop Down 104" hidden="1">
              <a:extLst>
                <a:ext uri="{63B3BB69-23CF-44E3-9099-C40C66FF867C}">
                  <a14:compatExt spid="_x0000_s129128"/>
                </a:ext>
                <a:ext uri="{FF2B5EF4-FFF2-40B4-BE49-F238E27FC236}">
                  <a16:creationId xmlns:a16="http://schemas.microsoft.com/office/drawing/2014/main" id="{00000000-0008-0000-0600-000068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81</xdr:row>
          <xdr:rowOff>76200</xdr:rowOff>
        </xdr:from>
        <xdr:to>
          <xdr:col>6</xdr:col>
          <xdr:colOff>1752600</xdr:colOff>
          <xdr:row>81</xdr:row>
          <xdr:rowOff>304800</xdr:rowOff>
        </xdr:to>
        <xdr:sp macro="" textlink="">
          <xdr:nvSpPr>
            <xdr:cNvPr id="129129" name="Drop Down 105" hidden="1">
              <a:extLst>
                <a:ext uri="{63B3BB69-23CF-44E3-9099-C40C66FF867C}">
                  <a14:compatExt spid="_x0000_s129129"/>
                </a:ext>
                <a:ext uri="{FF2B5EF4-FFF2-40B4-BE49-F238E27FC236}">
                  <a16:creationId xmlns:a16="http://schemas.microsoft.com/office/drawing/2014/main" id="{00000000-0008-0000-0600-000069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82</xdr:row>
          <xdr:rowOff>76200</xdr:rowOff>
        </xdr:from>
        <xdr:to>
          <xdr:col>6</xdr:col>
          <xdr:colOff>1752600</xdr:colOff>
          <xdr:row>82</xdr:row>
          <xdr:rowOff>304800</xdr:rowOff>
        </xdr:to>
        <xdr:sp macro="" textlink="">
          <xdr:nvSpPr>
            <xdr:cNvPr id="129130" name="Drop Down 106" hidden="1">
              <a:extLst>
                <a:ext uri="{63B3BB69-23CF-44E3-9099-C40C66FF867C}">
                  <a14:compatExt spid="_x0000_s129130"/>
                </a:ext>
                <a:ext uri="{FF2B5EF4-FFF2-40B4-BE49-F238E27FC236}">
                  <a16:creationId xmlns:a16="http://schemas.microsoft.com/office/drawing/2014/main" id="{00000000-0008-0000-0600-00006A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83</xdr:row>
          <xdr:rowOff>76200</xdr:rowOff>
        </xdr:from>
        <xdr:to>
          <xdr:col>6</xdr:col>
          <xdr:colOff>1752600</xdr:colOff>
          <xdr:row>83</xdr:row>
          <xdr:rowOff>304800</xdr:rowOff>
        </xdr:to>
        <xdr:sp macro="" textlink="">
          <xdr:nvSpPr>
            <xdr:cNvPr id="129131" name="Drop Down 107" hidden="1">
              <a:extLst>
                <a:ext uri="{63B3BB69-23CF-44E3-9099-C40C66FF867C}">
                  <a14:compatExt spid="_x0000_s129131"/>
                </a:ext>
                <a:ext uri="{FF2B5EF4-FFF2-40B4-BE49-F238E27FC236}">
                  <a16:creationId xmlns:a16="http://schemas.microsoft.com/office/drawing/2014/main" id="{00000000-0008-0000-0600-00006B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85</xdr:row>
          <xdr:rowOff>76200</xdr:rowOff>
        </xdr:from>
        <xdr:to>
          <xdr:col>6</xdr:col>
          <xdr:colOff>1752600</xdr:colOff>
          <xdr:row>85</xdr:row>
          <xdr:rowOff>304800</xdr:rowOff>
        </xdr:to>
        <xdr:sp macro="" textlink="">
          <xdr:nvSpPr>
            <xdr:cNvPr id="129132" name="Drop Down 108" hidden="1">
              <a:extLst>
                <a:ext uri="{63B3BB69-23CF-44E3-9099-C40C66FF867C}">
                  <a14:compatExt spid="_x0000_s129132"/>
                </a:ext>
                <a:ext uri="{FF2B5EF4-FFF2-40B4-BE49-F238E27FC236}">
                  <a16:creationId xmlns:a16="http://schemas.microsoft.com/office/drawing/2014/main" id="{00000000-0008-0000-0600-00006C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86</xdr:row>
          <xdr:rowOff>76200</xdr:rowOff>
        </xdr:from>
        <xdr:to>
          <xdr:col>6</xdr:col>
          <xdr:colOff>1752600</xdr:colOff>
          <xdr:row>86</xdr:row>
          <xdr:rowOff>304800</xdr:rowOff>
        </xdr:to>
        <xdr:sp macro="" textlink="">
          <xdr:nvSpPr>
            <xdr:cNvPr id="129133" name="Drop Down 109" hidden="1">
              <a:extLst>
                <a:ext uri="{63B3BB69-23CF-44E3-9099-C40C66FF867C}">
                  <a14:compatExt spid="_x0000_s129133"/>
                </a:ext>
                <a:ext uri="{FF2B5EF4-FFF2-40B4-BE49-F238E27FC236}">
                  <a16:creationId xmlns:a16="http://schemas.microsoft.com/office/drawing/2014/main" id="{00000000-0008-0000-0600-00006D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87</xdr:row>
          <xdr:rowOff>76200</xdr:rowOff>
        </xdr:from>
        <xdr:to>
          <xdr:col>6</xdr:col>
          <xdr:colOff>1752600</xdr:colOff>
          <xdr:row>87</xdr:row>
          <xdr:rowOff>304800</xdr:rowOff>
        </xdr:to>
        <xdr:sp macro="" textlink="">
          <xdr:nvSpPr>
            <xdr:cNvPr id="129134" name="Drop Down 110" hidden="1">
              <a:extLst>
                <a:ext uri="{63B3BB69-23CF-44E3-9099-C40C66FF867C}">
                  <a14:compatExt spid="_x0000_s129134"/>
                </a:ext>
                <a:ext uri="{FF2B5EF4-FFF2-40B4-BE49-F238E27FC236}">
                  <a16:creationId xmlns:a16="http://schemas.microsoft.com/office/drawing/2014/main" id="{00000000-0008-0000-0600-00006E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89</xdr:row>
          <xdr:rowOff>76200</xdr:rowOff>
        </xdr:from>
        <xdr:to>
          <xdr:col>6</xdr:col>
          <xdr:colOff>1752600</xdr:colOff>
          <xdr:row>89</xdr:row>
          <xdr:rowOff>304800</xdr:rowOff>
        </xdr:to>
        <xdr:sp macro="" textlink="">
          <xdr:nvSpPr>
            <xdr:cNvPr id="129135" name="Drop Down 111" hidden="1">
              <a:extLst>
                <a:ext uri="{63B3BB69-23CF-44E3-9099-C40C66FF867C}">
                  <a14:compatExt spid="_x0000_s129135"/>
                </a:ext>
                <a:ext uri="{FF2B5EF4-FFF2-40B4-BE49-F238E27FC236}">
                  <a16:creationId xmlns:a16="http://schemas.microsoft.com/office/drawing/2014/main" id="{00000000-0008-0000-0600-00006F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90</xdr:row>
          <xdr:rowOff>76200</xdr:rowOff>
        </xdr:from>
        <xdr:to>
          <xdr:col>6</xdr:col>
          <xdr:colOff>1752600</xdr:colOff>
          <xdr:row>90</xdr:row>
          <xdr:rowOff>304800</xdr:rowOff>
        </xdr:to>
        <xdr:sp macro="" textlink="">
          <xdr:nvSpPr>
            <xdr:cNvPr id="129136" name="Drop Down 112" hidden="1">
              <a:extLst>
                <a:ext uri="{63B3BB69-23CF-44E3-9099-C40C66FF867C}">
                  <a14:compatExt spid="_x0000_s129136"/>
                </a:ext>
                <a:ext uri="{FF2B5EF4-FFF2-40B4-BE49-F238E27FC236}">
                  <a16:creationId xmlns:a16="http://schemas.microsoft.com/office/drawing/2014/main" id="{00000000-0008-0000-0600-000070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91</xdr:row>
          <xdr:rowOff>76200</xdr:rowOff>
        </xdr:from>
        <xdr:to>
          <xdr:col>6</xdr:col>
          <xdr:colOff>1752600</xdr:colOff>
          <xdr:row>91</xdr:row>
          <xdr:rowOff>304800</xdr:rowOff>
        </xdr:to>
        <xdr:sp macro="" textlink="">
          <xdr:nvSpPr>
            <xdr:cNvPr id="129137" name="Drop Down 113" hidden="1">
              <a:extLst>
                <a:ext uri="{63B3BB69-23CF-44E3-9099-C40C66FF867C}">
                  <a14:compatExt spid="_x0000_s129137"/>
                </a:ext>
                <a:ext uri="{FF2B5EF4-FFF2-40B4-BE49-F238E27FC236}">
                  <a16:creationId xmlns:a16="http://schemas.microsoft.com/office/drawing/2014/main" id="{00000000-0008-0000-0600-000071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93</xdr:row>
          <xdr:rowOff>76200</xdr:rowOff>
        </xdr:from>
        <xdr:to>
          <xdr:col>6</xdr:col>
          <xdr:colOff>1752600</xdr:colOff>
          <xdr:row>93</xdr:row>
          <xdr:rowOff>304800</xdr:rowOff>
        </xdr:to>
        <xdr:sp macro="" textlink="">
          <xdr:nvSpPr>
            <xdr:cNvPr id="129138" name="Drop Down 114" hidden="1">
              <a:extLst>
                <a:ext uri="{63B3BB69-23CF-44E3-9099-C40C66FF867C}">
                  <a14:compatExt spid="_x0000_s129138"/>
                </a:ext>
                <a:ext uri="{FF2B5EF4-FFF2-40B4-BE49-F238E27FC236}">
                  <a16:creationId xmlns:a16="http://schemas.microsoft.com/office/drawing/2014/main" id="{00000000-0008-0000-0600-000072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94</xdr:row>
          <xdr:rowOff>76200</xdr:rowOff>
        </xdr:from>
        <xdr:to>
          <xdr:col>6</xdr:col>
          <xdr:colOff>1752600</xdr:colOff>
          <xdr:row>94</xdr:row>
          <xdr:rowOff>304800</xdr:rowOff>
        </xdr:to>
        <xdr:sp macro="" textlink="">
          <xdr:nvSpPr>
            <xdr:cNvPr id="129139" name="Drop Down 115" hidden="1">
              <a:extLst>
                <a:ext uri="{63B3BB69-23CF-44E3-9099-C40C66FF867C}">
                  <a14:compatExt spid="_x0000_s129139"/>
                </a:ext>
                <a:ext uri="{FF2B5EF4-FFF2-40B4-BE49-F238E27FC236}">
                  <a16:creationId xmlns:a16="http://schemas.microsoft.com/office/drawing/2014/main" id="{00000000-0008-0000-0600-000073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95</xdr:row>
          <xdr:rowOff>76200</xdr:rowOff>
        </xdr:from>
        <xdr:to>
          <xdr:col>6</xdr:col>
          <xdr:colOff>1752600</xdr:colOff>
          <xdr:row>95</xdr:row>
          <xdr:rowOff>304800</xdr:rowOff>
        </xdr:to>
        <xdr:sp macro="" textlink="">
          <xdr:nvSpPr>
            <xdr:cNvPr id="129140" name="Drop Down 116" hidden="1">
              <a:extLst>
                <a:ext uri="{63B3BB69-23CF-44E3-9099-C40C66FF867C}">
                  <a14:compatExt spid="_x0000_s129140"/>
                </a:ext>
                <a:ext uri="{FF2B5EF4-FFF2-40B4-BE49-F238E27FC236}">
                  <a16:creationId xmlns:a16="http://schemas.microsoft.com/office/drawing/2014/main" id="{00000000-0008-0000-0600-000074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97</xdr:row>
          <xdr:rowOff>76200</xdr:rowOff>
        </xdr:from>
        <xdr:to>
          <xdr:col>6</xdr:col>
          <xdr:colOff>1752600</xdr:colOff>
          <xdr:row>97</xdr:row>
          <xdr:rowOff>304800</xdr:rowOff>
        </xdr:to>
        <xdr:sp macro="" textlink="">
          <xdr:nvSpPr>
            <xdr:cNvPr id="129141" name="Drop Down 117" hidden="1">
              <a:extLst>
                <a:ext uri="{63B3BB69-23CF-44E3-9099-C40C66FF867C}">
                  <a14:compatExt spid="_x0000_s129141"/>
                </a:ext>
                <a:ext uri="{FF2B5EF4-FFF2-40B4-BE49-F238E27FC236}">
                  <a16:creationId xmlns:a16="http://schemas.microsoft.com/office/drawing/2014/main" id="{00000000-0008-0000-0600-000075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98</xdr:row>
          <xdr:rowOff>76200</xdr:rowOff>
        </xdr:from>
        <xdr:to>
          <xdr:col>6</xdr:col>
          <xdr:colOff>1752600</xdr:colOff>
          <xdr:row>98</xdr:row>
          <xdr:rowOff>304800</xdr:rowOff>
        </xdr:to>
        <xdr:sp macro="" textlink="">
          <xdr:nvSpPr>
            <xdr:cNvPr id="129142" name="Drop Down 118" hidden="1">
              <a:extLst>
                <a:ext uri="{63B3BB69-23CF-44E3-9099-C40C66FF867C}">
                  <a14:compatExt spid="_x0000_s129142"/>
                </a:ext>
                <a:ext uri="{FF2B5EF4-FFF2-40B4-BE49-F238E27FC236}">
                  <a16:creationId xmlns:a16="http://schemas.microsoft.com/office/drawing/2014/main" id="{00000000-0008-0000-0600-000076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99</xdr:row>
          <xdr:rowOff>76200</xdr:rowOff>
        </xdr:from>
        <xdr:to>
          <xdr:col>6</xdr:col>
          <xdr:colOff>1752600</xdr:colOff>
          <xdr:row>99</xdr:row>
          <xdr:rowOff>304800</xdr:rowOff>
        </xdr:to>
        <xdr:sp macro="" textlink="">
          <xdr:nvSpPr>
            <xdr:cNvPr id="129143" name="Drop Down 119" hidden="1">
              <a:extLst>
                <a:ext uri="{63B3BB69-23CF-44E3-9099-C40C66FF867C}">
                  <a14:compatExt spid="_x0000_s129143"/>
                </a:ext>
                <a:ext uri="{FF2B5EF4-FFF2-40B4-BE49-F238E27FC236}">
                  <a16:creationId xmlns:a16="http://schemas.microsoft.com/office/drawing/2014/main" id="{00000000-0008-0000-0600-000077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100</xdr:row>
          <xdr:rowOff>76200</xdr:rowOff>
        </xdr:from>
        <xdr:to>
          <xdr:col>6</xdr:col>
          <xdr:colOff>1752600</xdr:colOff>
          <xdr:row>100</xdr:row>
          <xdr:rowOff>304800</xdr:rowOff>
        </xdr:to>
        <xdr:sp macro="" textlink="">
          <xdr:nvSpPr>
            <xdr:cNvPr id="129144" name="Drop Down 120" hidden="1">
              <a:extLst>
                <a:ext uri="{63B3BB69-23CF-44E3-9099-C40C66FF867C}">
                  <a14:compatExt spid="_x0000_s129144"/>
                </a:ext>
                <a:ext uri="{FF2B5EF4-FFF2-40B4-BE49-F238E27FC236}">
                  <a16:creationId xmlns:a16="http://schemas.microsoft.com/office/drawing/2014/main" id="{00000000-0008-0000-0600-000078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102</xdr:row>
          <xdr:rowOff>76200</xdr:rowOff>
        </xdr:from>
        <xdr:to>
          <xdr:col>6</xdr:col>
          <xdr:colOff>1752600</xdr:colOff>
          <xdr:row>102</xdr:row>
          <xdr:rowOff>304800</xdr:rowOff>
        </xdr:to>
        <xdr:sp macro="" textlink="">
          <xdr:nvSpPr>
            <xdr:cNvPr id="129145" name="Drop Down 121" hidden="1">
              <a:extLst>
                <a:ext uri="{63B3BB69-23CF-44E3-9099-C40C66FF867C}">
                  <a14:compatExt spid="_x0000_s129145"/>
                </a:ext>
                <a:ext uri="{FF2B5EF4-FFF2-40B4-BE49-F238E27FC236}">
                  <a16:creationId xmlns:a16="http://schemas.microsoft.com/office/drawing/2014/main" id="{00000000-0008-0000-0600-000079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104</xdr:row>
          <xdr:rowOff>76200</xdr:rowOff>
        </xdr:from>
        <xdr:to>
          <xdr:col>6</xdr:col>
          <xdr:colOff>1752600</xdr:colOff>
          <xdr:row>104</xdr:row>
          <xdr:rowOff>304800</xdr:rowOff>
        </xdr:to>
        <xdr:sp macro="" textlink="">
          <xdr:nvSpPr>
            <xdr:cNvPr id="129146" name="Drop Down 122" hidden="1">
              <a:extLst>
                <a:ext uri="{63B3BB69-23CF-44E3-9099-C40C66FF867C}">
                  <a14:compatExt spid="_x0000_s129146"/>
                </a:ext>
                <a:ext uri="{FF2B5EF4-FFF2-40B4-BE49-F238E27FC236}">
                  <a16:creationId xmlns:a16="http://schemas.microsoft.com/office/drawing/2014/main" id="{00000000-0008-0000-0600-00007A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105</xdr:row>
          <xdr:rowOff>76200</xdr:rowOff>
        </xdr:from>
        <xdr:to>
          <xdr:col>6</xdr:col>
          <xdr:colOff>1752600</xdr:colOff>
          <xdr:row>105</xdr:row>
          <xdr:rowOff>304800</xdr:rowOff>
        </xdr:to>
        <xdr:sp macro="" textlink="">
          <xdr:nvSpPr>
            <xdr:cNvPr id="129147" name="Drop Down 123" hidden="1">
              <a:extLst>
                <a:ext uri="{63B3BB69-23CF-44E3-9099-C40C66FF867C}">
                  <a14:compatExt spid="_x0000_s129147"/>
                </a:ext>
                <a:ext uri="{FF2B5EF4-FFF2-40B4-BE49-F238E27FC236}">
                  <a16:creationId xmlns:a16="http://schemas.microsoft.com/office/drawing/2014/main" id="{00000000-0008-0000-0600-00007B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106</xdr:row>
          <xdr:rowOff>76200</xdr:rowOff>
        </xdr:from>
        <xdr:to>
          <xdr:col>6</xdr:col>
          <xdr:colOff>1752600</xdr:colOff>
          <xdr:row>106</xdr:row>
          <xdr:rowOff>304800</xdr:rowOff>
        </xdr:to>
        <xdr:sp macro="" textlink="">
          <xdr:nvSpPr>
            <xdr:cNvPr id="129148" name="Drop Down 124" hidden="1">
              <a:extLst>
                <a:ext uri="{63B3BB69-23CF-44E3-9099-C40C66FF867C}">
                  <a14:compatExt spid="_x0000_s129148"/>
                </a:ext>
                <a:ext uri="{FF2B5EF4-FFF2-40B4-BE49-F238E27FC236}">
                  <a16:creationId xmlns:a16="http://schemas.microsoft.com/office/drawing/2014/main" id="{00000000-0008-0000-0600-00007C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107</xdr:row>
          <xdr:rowOff>76200</xdr:rowOff>
        </xdr:from>
        <xdr:to>
          <xdr:col>6</xdr:col>
          <xdr:colOff>1752600</xdr:colOff>
          <xdr:row>107</xdr:row>
          <xdr:rowOff>304800</xdr:rowOff>
        </xdr:to>
        <xdr:sp macro="" textlink="">
          <xdr:nvSpPr>
            <xdr:cNvPr id="129149" name="Drop Down 125" hidden="1">
              <a:extLst>
                <a:ext uri="{63B3BB69-23CF-44E3-9099-C40C66FF867C}">
                  <a14:compatExt spid="_x0000_s129149"/>
                </a:ext>
                <a:ext uri="{FF2B5EF4-FFF2-40B4-BE49-F238E27FC236}">
                  <a16:creationId xmlns:a16="http://schemas.microsoft.com/office/drawing/2014/main" id="{00000000-0008-0000-0600-00007D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108</xdr:row>
          <xdr:rowOff>76200</xdr:rowOff>
        </xdr:from>
        <xdr:to>
          <xdr:col>6</xdr:col>
          <xdr:colOff>1752600</xdr:colOff>
          <xdr:row>108</xdr:row>
          <xdr:rowOff>304800</xdr:rowOff>
        </xdr:to>
        <xdr:sp macro="" textlink="">
          <xdr:nvSpPr>
            <xdr:cNvPr id="129150" name="Drop Down 126" hidden="1">
              <a:extLst>
                <a:ext uri="{63B3BB69-23CF-44E3-9099-C40C66FF867C}">
                  <a14:compatExt spid="_x0000_s129150"/>
                </a:ext>
                <a:ext uri="{FF2B5EF4-FFF2-40B4-BE49-F238E27FC236}">
                  <a16:creationId xmlns:a16="http://schemas.microsoft.com/office/drawing/2014/main" id="{00000000-0008-0000-0600-00007E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109</xdr:row>
          <xdr:rowOff>76200</xdr:rowOff>
        </xdr:from>
        <xdr:to>
          <xdr:col>6</xdr:col>
          <xdr:colOff>1752600</xdr:colOff>
          <xdr:row>109</xdr:row>
          <xdr:rowOff>304800</xdr:rowOff>
        </xdr:to>
        <xdr:sp macro="" textlink="">
          <xdr:nvSpPr>
            <xdr:cNvPr id="129151" name="Drop Down 127" hidden="1">
              <a:extLst>
                <a:ext uri="{63B3BB69-23CF-44E3-9099-C40C66FF867C}">
                  <a14:compatExt spid="_x0000_s129151"/>
                </a:ext>
                <a:ext uri="{FF2B5EF4-FFF2-40B4-BE49-F238E27FC236}">
                  <a16:creationId xmlns:a16="http://schemas.microsoft.com/office/drawing/2014/main" id="{00000000-0008-0000-0600-00007F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110</xdr:row>
          <xdr:rowOff>76200</xdr:rowOff>
        </xdr:from>
        <xdr:to>
          <xdr:col>6</xdr:col>
          <xdr:colOff>1752600</xdr:colOff>
          <xdr:row>110</xdr:row>
          <xdr:rowOff>304800</xdr:rowOff>
        </xdr:to>
        <xdr:sp macro="" textlink="">
          <xdr:nvSpPr>
            <xdr:cNvPr id="129152" name="Drop Down 128" hidden="1">
              <a:extLst>
                <a:ext uri="{63B3BB69-23CF-44E3-9099-C40C66FF867C}">
                  <a14:compatExt spid="_x0000_s129152"/>
                </a:ext>
                <a:ext uri="{FF2B5EF4-FFF2-40B4-BE49-F238E27FC236}">
                  <a16:creationId xmlns:a16="http://schemas.microsoft.com/office/drawing/2014/main" id="{00000000-0008-0000-0600-000080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112</xdr:row>
          <xdr:rowOff>76200</xdr:rowOff>
        </xdr:from>
        <xdr:to>
          <xdr:col>6</xdr:col>
          <xdr:colOff>1752600</xdr:colOff>
          <xdr:row>112</xdr:row>
          <xdr:rowOff>304800</xdr:rowOff>
        </xdr:to>
        <xdr:sp macro="" textlink="">
          <xdr:nvSpPr>
            <xdr:cNvPr id="129153" name="Drop Down 129" hidden="1">
              <a:extLst>
                <a:ext uri="{63B3BB69-23CF-44E3-9099-C40C66FF867C}">
                  <a14:compatExt spid="_x0000_s129153"/>
                </a:ext>
                <a:ext uri="{FF2B5EF4-FFF2-40B4-BE49-F238E27FC236}">
                  <a16:creationId xmlns:a16="http://schemas.microsoft.com/office/drawing/2014/main" id="{00000000-0008-0000-0600-000081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113</xdr:row>
          <xdr:rowOff>76200</xdr:rowOff>
        </xdr:from>
        <xdr:to>
          <xdr:col>6</xdr:col>
          <xdr:colOff>1752600</xdr:colOff>
          <xdr:row>113</xdr:row>
          <xdr:rowOff>304800</xdr:rowOff>
        </xdr:to>
        <xdr:sp macro="" textlink="">
          <xdr:nvSpPr>
            <xdr:cNvPr id="129154" name="Drop Down 130" hidden="1">
              <a:extLst>
                <a:ext uri="{63B3BB69-23CF-44E3-9099-C40C66FF867C}">
                  <a14:compatExt spid="_x0000_s129154"/>
                </a:ext>
                <a:ext uri="{FF2B5EF4-FFF2-40B4-BE49-F238E27FC236}">
                  <a16:creationId xmlns:a16="http://schemas.microsoft.com/office/drawing/2014/main" id="{00000000-0008-0000-0600-000082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114</xdr:row>
          <xdr:rowOff>76200</xdr:rowOff>
        </xdr:from>
        <xdr:to>
          <xdr:col>6</xdr:col>
          <xdr:colOff>1752600</xdr:colOff>
          <xdr:row>114</xdr:row>
          <xdr:rowOff>304800</xdr:rowOff>
        </xdr:to>
        <xdr:sp macro="" textlink="">
          <xdr:nvSpPr>
            <xdr:cNvPr id="129155" name="Drop Down 131" hidden="1">
              <a:extLst>
                <a:ext uri="{63B3BB69-23CF-44E3-9099-C40C66FF867C}">
                  <a14:compatExt spid="_x0000_s129155"/>
                </a:ext>
                <a:ext uri="{FF2B5EF4-FFF2-40B4-BE49-F238E27FC236}">
                  <a16:creationId xmlns:a16="http://schemas.microsoft.com/office/drawing/2014/main" id="{00000000-0008-0000-0600-000083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115</xdr:row>
          <xdr:rowOff>76200</xdr:rowOff>
        </xdr:from>
        <xdr:to>
          <xdr:col>6</xdr:col>
          <xdr:colOff>1752600</xdr:colOff>
          <xdr:row>115</xdr:row>
          <xdr:rowOff>304800</xdr:rowOff>
        </xdr:to>
        <xdr:sp macro="" textlink="">
          <xdr:nvSpPr>
            <xdr:cNvPr id="129156" name="Drop Down 132" hidden="1">
              <a:extLst>
                <a:ext uri="{63B3BB69-23CF-44E3-9099-C40C66FF867C}">
                  <a14:compatExt spid="_x0000_s129156"/>
                </a:ext>
                <a:ext uri="{FF2B5EF4-FFF2-40B4-BE49-F238E27FC236}">
                  <a16:creationId xmlns:a16="http://schemas.microsoft.com/office/drawing/2014/main" id="{00000000-0008-0000-0600-000084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116</xdr:row>
          <xdr:rowOff>76200</xdr:rowOff>
        </xdr:from>
        <xdr:to>
          <xdr:col>6</xdr:col>
          <xdr:colOff>1752600</xdr:colOff>
          <xdr:row>116</xdr:row>
          <xdr:rowOff>304800</xdr:rowOff>
        </xdr:to>
        <xdr:sp macro="" textlink="">
          <xdr:nvSpPr>
            <xdr:cNvPr id="129157" name="Drop Down 133" hidden="1">
              <a:extLst>
                <a:ext uri="{63B3BB69-23CF-44E3-9099-C40C66FF867C}">
                  <a14:compatExt spid="_x0000_s129157"/>
                </a:ext>
                <a:ext uri="{FF2B5EF4-FFF2-40B4-BE49-F238E27FC236}">
                  <a16:creationId xmlns:a16="http://schemas.microsoft.com/office/drawing/2014/main" id="{00000000-0008-0000-0600-000085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117</xdr:row>
          <xdr:rowOff>76200</xdr:rowOff>
        </xdr:from>
        <xdr:to>
          <xdr:col>6</xdr:col>
          <xdr:colOff>1752600</xdr:colOff>
          <xdr:row>117</xdr:row>
          <xdr:rowOff>304800</xdr:rowOff>
        </xdr:to>
        <xdr:sp macro="" textlink="">
          <xdr:nvSpPr>
            <xdr:cNvPr id="129158" name="Drop Down 134" hidden="1">
              <a:extLst>
                <a:ext uri="{63B3BB69-23CF-44E3-9099-C40C66FF867C}">
                  <a14:compatExt spid="_x0000_s129158"/>
                </a:ext>
                <a:ext uri="{FF2B5EF4-FFF2-40B4-BE49-F238E27FC236}">
                  <a16:creationId xmlns:a16="http://schemas.microsoft.com/office/drawing/2014/main" id="{00000000-0008-0000-0600-000086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118</xdr:row>
          <xdr:rowOff>76200</xdr:rowOff>
        </xdr:from>
        <xdr:to>
          <xdr:col>6</xdr:col>
          <xdr:colOff>1752600</xdr:colOff>
          <xdr:row>118</xdr:row>
          <xdr:rowOff>304800</xdr:rowOff>
        </xdr:to>
        <xdr:sp macro="" textlink="">
          <xdr:nvSpPr>
            <xdr:cNvPr id="129159" name="Drop Down 135" hidden="1">
              <a:extLst>
                <a:ext uri="{63B3BB69-23CF-44E3-9099-C40C66FF867C}">
                  <a14:compatExt spid="_x0000_s129159"/>
                </a:ext>
                <a:ext uri="{FF2B5EF4-FFF2-40B4-BE49-F238E27FC236}">
                  <a16:creationId xmlns:a16="http://schemas.microsoft.com/office/drawing/2014/main" id="{00000000-0008-0000-0600-000087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119</xdr:row>
          <xdr:rowOff>76200</xdr:rowOff>
        </xdr:from>
        <xdr:to>
          <xdr:col>6</xdr:col>
          <xdr:colOff>1752600</xdr:colOff>
          <xdr:row>119</xdr:row>
          <xdr:rowOff>304800</xdr:rowOff>
        </xdr:to>
        <xdr:sp macro="" textlink="">
          <xdr:nvSpPr>
            <xdr:cNvPr id="129160" name="Drop Down 136" hidden="1">
              <a:extLst>
                <a:ext uri="{63B3BB69-23CF-44E3-9099-C40C66FF867C}">
                  <a14:compatExt spid="_x0000_s129160"/>
                </a:ext>
                <a:ext uri="{FF2B5EF4-FFF2-40B4-BE49-F238E27FC236}">
                  <a16:creationId xmlns:a16="http://schemas.microsoft.com/office/drawing/2014/main" id="{00000000-0008-0000-0600-000088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121</xdr:row>
          <xdr:rowOff>76200</xdr:rowOff>
        </xdr:from>
        <xdr:to>
          <xdr:col>6</xdr:col>
          <xdr:colOff>1752600</xdr:colOff>
          <xdr:row>121</xdr:row>
          <xdr:rowOff>304800</xdr:rowOff>
        </xdr:to>
        <xdr:sp macro="" textlink="">
          <xdr:nvSpPr>
            <xdr:cNvPr id="129161" name="Drop Down 137" hidden="1">
              <a:extLst>
                <a:ext uri="{63B3BB69-23CF-44E3-9099-C40C66FF867C}">
                  <a14:compatExt spid="_x0000_s129161"/>
                </a:ext>
                <a:ext uri="{FF2B5EF4-FFF2-40B4-BE49-F238E27FC236}">
                  <a16:creationId xmlns:a16="http://schemas.microsoft.com/office/drawing/2014/main" id="{00000000-0008-0000-0600-000089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122</xdr:row>
          <xdr:rowOff>76200</xdr:rowOff>
        </xdr:from>
        <xdr:to>
          <xdr:col>6</xdr:col>
          <xdr:colOff>1752600</xdr:colOff>
          <xdr:row>122</xdr:row>
          <xdr:rowOff>304800</xdr:rowOff>
        </xdr:to>
        <xdr:sp macro="" textlink="">
          <xdr:nvSpPr>
            <xdr:cNvPr id="129162" name="Drop Down 138" hidden="1">
              <a:extLst>
                <a:ext uri="{63B3BB69-23CF-44E3-9099-C40C66FF867C}">
                  <a14:compatExt spid="_x0000_s129162"/>
                </a:ext>
                <a:ext uri="{FF2B5EF4-FFF2-40B4-BE49-F238E27FC236}">
                  <a16:creationId xmlns:a16="http://schemas.microsoft.com/office/drawing/2014/main" id="{00000000-0008-0000-0600-00008A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123</xdr:row>
          <xdr:rowOff>76200</xdr:rowOff>
        </xdr:from>
        <xdr:to>
          <xdr:col>6</xdr:col>
          <xdr:colOff>1752600</xdr:colOff>
          <xdr:row>123</xdr:row>
          <xdr:rowOff>304800</xdr:rowOff>
        </xdr:to>
        <xdr:sp macro="" textlink="">
          <xdr:nvSpPr>
            <xdr:cNvPr id="129163" name="Drop Down 139" hidden="1">
              <a:extLst>
                <a:ext uri="{63B3BB69-23CF-44E3-9099-C40C66FF867C}">
                  <a14:compatExt spid="_x0000_s129163"/>
                </a:ext>
                <a:ext uri="{FF2B5EF4-FFF2-40B4-BE49-F238E27FC236}">
                  <a16:creationId xmlns:a16="http://schemas.microsoft.com/office/drawing/2014/main" id="{00000000-0008-0000-0600-00008B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125</xdr:row>
          <xdr:rowOff>76200</xdr:rowOff>
        </xdr:from>
        <xdr:to>
          <xdr:col>6</xdr:col>
          <xdr:colOff>1752600</xdr:colOff>
          <xdr:row>125</xdr:row>
          <xdr:rowOff>304800</xdr:rowOff>
        </xdr:to>
        <xdr:sp macro="" textlink="">
          <xdr:nvSpPr>
            <xdr:cNvPr id="129164" name="Drop Down 140" hidden="1">
              <a:extLst>
                <a:ext uri="{63B3BB69-23CF-44E3-9099-C40C66FF867C}">
                  <a14:compatExt spid="_x0000_s129164"/>
                </a:ext>
                <a:ext uri="{FF2B5EF4-FFF2-40B4-BE49-F238E27FC236}">
                  <a16:creationId xmlns:a16="http://schemas.microsoft.com/office/drawing/2014/main" id="{00000000-0008-0000-0600-00008C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127</xdr:row>
          <xdr:rowOff>76200</xdr:rowOff>
        </xdr:from>
        <xdr:to>
          <xdr:col>6</xdr:col>
          <xdr:colOff>1752600</xdr:colOff>
          <xdr:row>127</xdr:row>
          <xdr:rowOff>304800</xdr:rowOff>
        </xdr:to>
        <xdr:sp macro="" textlink="">
          <xdr:nvSpPr>
            <xdr:cNvPr id="129165" name="Drop Down 141" hidden="1">
              <a:extLst>
                <a:ext uri="{63B3BB69-23CF-44E3-9099-C40C66FF867C}">
                  <a14:compatExt spid="_x0000_s129165"/>
                </a:ext>
                <a:ext uri="{FF2B5EF4-FFF2-40B4-BE49-F238E27FC236}">
                  <a16:creationId xmlns:a16="http://schemas.microsoft.com/office/drawing/2014/main" id="{00000000-0008-0000-0600-00008D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128</xdr:row>
          <xdr:rowOff>76200</xdr:rowOff>
        </xdr:from>
        <xdr:to>
          <xdr:col>6</xdr:col>
          <xdr:colOff>1752600</xdr:colOff>
          <xdr:row>128</xdr:row>
          <xdr:rowOff>304800</xdr:rowOff>
        </xdr:to>
        <xdr:sp macro="" textlink="">
          <xdr:nvSpPr>
            <xdr:cNvPr id="129166" name="Drop Down 142" hidden="1">
              <a:extLst>
                <a:ext uri="{63B3BB69-23CF-44E3-9099-C40C66FF867C}">
                  <a14:compatExt spid="_x0000_s129166"/>
                </a:ext>
                <a:ext uri="{FF2B5EF4-FFF2-40B4-BE49-F238E27FC236}">
                  <a16:creationId xmlns:a16="http://schemas.microsoft.com/office/drawing/2014/main" id="{00000000-0008-0000-0600-00008E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129</xdr:row>
          <xdr:rowOff>76200</xdr:rowOff>
        </xdr:from>
        <xdr:to>
          <xdr:col>6</xdr:col>
          <xdr:colOff>1752600</xdr:colOff>
          <xdr:row>129</xdr:row>
          <xdr:rowOff>304800</xdr:rowOff>
        </xdr:to>
        <xdr:sp macro="" textlink="">
          <xdr:nvSpPr>
            <xdr:cNvPr id="129167" name="Drop Down 143" hidden="1">
              <a:extLst>
                <a:ext uri="{63B3BB69-23CF-44E3-9099-C40C66FF867C}">
                  <a14:compatExt spid="_x0000_s129167"/>
                </a:ext>
                <a:ext uri="{FF2B5EF4-FFF2-40B4-BE49-F238E27FC236}">
                  <a16:creationId xmlns:a16="http://schemas.microsoft.com/office/drawing/2014/main" id="{00000000-0008-0000-0600-00008F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130</xdr:row>
          <xdr:rowOff>76200</xdr:rowOff>
        </xdr:from>
        <xdr:to>
          <xdr:col>6</xdr:col>
          <xdr:colOff>1752600</xdr:colOff>
          <xdr:row>130</xdr:row>
          <xdr:rowOff>304800</xdr:rowOff>
        </xdr:to>
        <xdr:sp macro="" textlink="">
          <xdr:nvSpPr>
            <xdr:cNvPr id="129168" name="Drop Down 144" hidden="1">
              <a:extLst>
                <a:ext uri="{63B3BB69-23CF-44E3-9099-C40C66FF867C}">
                  <a14:compatExt spid="_x0000_s129168"/>
                </a:ext>
                <a:ext uri="{FF2B5EF4-FFF2-40B4-BE49-F238E27FC236}">
                  <a16:creationId xmlns:a16="http://schemas.microsoft.com/office/drawing/2014/main" id="{00000000-0008-0000-0600-000090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131</xdr:row>
          <xdr:rowOff>76200</xdr:rowOff>
        </xdr:from>
        <xdr:to>
          <xdr:col>6</xdr:col>
          <xdr:colOff>1752600</xdr:colOff>
          <xdr:row>131</xdr:row>
          <xdr:rowOff>304800</xdr:rowOff>
        </xdr:to>
        <xdr:sp macro="" textlink="">
          <xdr:nvSpPr>
            <xdr:cNvPr id="129169" name="Drop Down 145" hidden="1">
              <a:extLst>
                <a:ext uri="{63B3BB69-23CF-44E3-9099-C40C66FF867C}">
                  <a14:compatExt spid="_x0000_s129169"/>
                </a:ext>
                <a:ext uri="{FF2B5EF4-FFF2-40B4-BE49-F238E27FC236}">
                  <a16:creationId xmlns:a16="http://schemas.microsoft.com/office/drawing/2014/main" id="{00000000-0008-0000-0600-000091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133</xdr:row>
          <xdr:rowOff>76200</xdr:rowOff>
        </xdr:from>
        <xdr:to>
          <xdr:col>6</xdr:col>
          <xdr:colOff>1752600</xdr:colOff>
          <xdr:row>133</xdr:row>
          <xdr:rowOff>304800</xdr:rowOff>
        </xdr:to>
        <xdr:sp macro="" textlink="">
          <xdr:nvSpPr>
            <xdr:cNvPr id="129170" name="Drop Down 146" hidden="1">
              <a:extLst>
                <a:ext uri="{63B3BB69-23CF-44E3-9099-C40C66FF867C}">
                  <a14:compatExt spid="_x0000_s129170"/>
                </a:ext>
                <a:ext uri="{FF2B5EF4-FFF2-40B4-BE49-F238E27FC236}">
                  <a16:creationId xmlns:a16="http://schemas.microsoft.com/office/drawing/2014/main" id="{00000000-0008-0000-0600-000092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134</xdr:row>
          <xdr:rowOff>76200</xdr:rowOff>
        </xdr:from>
        <xdr:to>
          <xdr:col>6</xdr:col>
          <xdr:colOff>1752600</xdr:colOff>
          <xdr:row>134</xdr:row>
          <xdr:rowOff>304800</xdr:rowOff>
        </xdr:to>
        <xdr:sp macro="" textlink="">
          <xdr:nvSpPr>
            <xdr:cNvPr id="129171" name="Drop Down 147" hidden="1">
              <a:extLst>
                <a:ext uri="{63B3BB69-23CF-44E3-9099-C40C66FF867C}">
                  <a14:compatExt spid="_x0000_s129171"/>
                </a:ext>
                <a:ext uri="{FF2B5EF4-FFF2-40B4-BE49-F238E27FC236}">
                  <a16:creationId xmlns:a16="http://schemas.microsoft.com/office/drawing/2014/main" id="{00000000-0008-0000-0600-000093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135</xdr:row>
          <xdr:rowOff>76200</xdr:rowOff>
        </xdr:from>
        <xdr:to>
          <xdr:col>6</xdr:col>
          <xdr:colOff>1752600</xdr:colOff>
          <xdr:row>135</xdr:row>
          <xdr:rowOff>304800</xdr:rowOff>
        </xdr:to>
        <xdr:sp macro="" textlink="">
          <xdr:nvSpPr>
            <xdr:cNvPr id="129172" name="Drop Down 148" hidden="1">
              <a:extLst>
                <a:ext uri="{63B3BB69-23CF-44E3-9099-C40C66FF867C}">
                  <a14:compatExt spid="_x0000_s129172"/>
                </a:ext>
                <a:ext uri="{FF2B5EF4-FFF2-40B4-BE49-F238E27FC236}">
                  <a16:creationId xmlns:a16="http://schemas.microsoft.com/office/drawing/2014/main" id="{00000000-0008-0000-0600-000094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136</xdr:row>
          <xdr:rowOff>76200</xdr:rowOff>
        </xdr:from>
        <xdr:to>
          <xdr:col>6</xdr:col>
          <xdr:colOff>1752600</xdr:colOff>
          <xdr:row>136</xdr:row>
          <xdr:rowOff>304800</xdr:rowOff>
        </xdr:to>
        <xdr:sp macro="" textlink="">
          <xdr:nvSpPr>
            <xdr:cNvPr id="129173" name="Drop Down 149" hidden="1">
              <a:extLst>
                <a:ext uri="{63B3BB69-23CF-44E3-9099-C40C66FF867C}">
                  <a14:compatExt spid="_x0000_s129173"/>
                </a:ext>
                <a:ext uri="{FF2B5EF4-FFF2-40B4-BE49-F238E27FC236}">
                  <a16:creationId xmlns:a16="http://schemas.microsoft.com/office/drawing/2014/main" id="{00000000-0008-0000-0600-000095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137</xdr:row>
          <xdr:rowOff>76200</xdr:rowOff>
        </xdr:from>
        <xdr:to>
          <xdr:col>6</xdr:col>
          <xdr:colOff>1752600</xdr:colOff>
          <xdr:row>137</xdr:row>
          <xdr:rowOff>304800</xdr:rowOff>
        </xdr:to>
        <xdr:sp macro="" textlink="">
          <xdr:nvSpPr>
            <xdr:cNvPr id="129174" name="Drop Down 150" hidden="1">
              <a:extLst>
                <a:ext uri="{63B3BB69-23CF-44E3-9099-C40C66FF867C}">
                  <a14:compatExt spid="_x0000_s129174"/>
                </a:ext>
                <a:ext uri="{FF2B5EF4-FFF2-40B4-BE49-F238E27FC236}">
                  <a16:creationId xmlns:a16="http://schemas.microsoft.com/office/drawing/2014/main" id="{00000000-0008-0000-0600-000096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138</xdr:row>
          <xdr:rowOff>76200</xdr:rowOff>
        </xdr:from>
        <xdr:to>
          <xdr:col>6</xdr:col>
          <xdr:colOff>1752600</xdr:colOff>
          <xdr:row>138</xdr:row>
          <xdr:rowOff>304800</xdr:rowOff>
        </xdr:to>
        <xdr:sp macro="" textlink="">
          <xdr:nvSpPr>
            <xdr:cNvPr id="129175" name="Drop Down 151" hidden="1">
              <a:extLst>
                <a:ext uri="{63B3BB69-23CF-44E3-9099-C40C66FF867C}">
                  <a14:compatExt spid="_x0000_s129175"/>
                </a:ext>
                <a:ext uri="{FF2B5EF4-FFF2-40B4-BE49-F238E27FC236}">
                  <a16:creationId xmlns:a16="http://schemas.microsoft.com/office/drawing/2014/main" id="{00000000-0008-0000-0600-000097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140</xdr:row>
          <xdr:rowOff>76200</xdr:rowOff>
        </xdr:from>
        <xdr:to>
          <xdr:col>6</xdr:col>
          <xdr:colOff>1752600</xdr:colOff>
          <xdr:row>140</xdr:row>
          <xdr:rowOff>304800</xdr:rowOff>
        </xdr:to>
        <xdr:sp macro="" textlink="">
          <xdr:nvSpPr>
            <xdr:cNvPr id="129176" name="Drop Down 152" hidden="1">
              <a:extLst>
                <a:ext uri="{63B3BB69-23CF-44E3-9099-C40C66FF867C}">
                  <a14:compatExt spid="_x0000_s129176"/>
                </a:ext>
                <a:ext uri="{FF2B5EF4-FFF2-40B4-BE49-F238E27FC236}">
                  <a16:creationId xmlns:a16="http://schemas.microsoft.com/office/drawing/2014/main" id="{00000000-0008-0000-0600-000098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141</xdr:row>
          <xdr:rowOff>76200</xdr:rowOff>
        </xdr:from>
        <xdr:to>
          <xdr:col>6</xdr:col>
          <xdr:colOff>1752600</xdr:colOff>
          <xdr:row>141</xdr:row>
          <xdr:rowOff>304800</xdr:rowOff>
        </xdr:to>
        <xdr:sp macro="" textlink="">
          <xdr:nvSpPr>
            <xdr:cNvPr id="129177" name="Drop Down 153" hidden="1">
              <a:extLst>
                <a:ext uri="{63B3BB69-23CF-44E3-9099-C40C66FF867C}">
                  <a14:compatExt spid="_x0000_s129177"/>
                </a:ext>
                <a:ext uri="{FF2B5EF4-FFF2-40B4-BE49-F238E27FC236}">
                  <a16:creationId xmlns:a16="http://schemas.microsoft.com/office/drawing/2014/main" id="{00000000-0008-0000-0600-000099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142</xdr:row>
          <xdr:rowOff>76200</xdr:rowOff>
        </xdr:from>
        <xdr:to>
          <xdr:col>6</xdr:col>
          <xdr:colOff>1752600</xdr:colOff>
          <xdr:row>142</xdr:row>
          <xdr:rowOff>304800</xdr:rowOff>
        </xdr:to>
        <xdr:sp macro="" textlink="">
          <xdr:nvSpPr>
            <xdr:cNvPr id="129178" name="Drop Down 154" hidden="1">
              <a:extLst>
                <a:ext uri="{63B3BB69-23CF-44E3-9099-C40C66FF867C}">
                  <a14:compatExt spid="_x0000_s129178"/>
                </a:ext>
                <a:ext uri="{FF2B5EF4-FFF2-40B4-BE49-F238E27FC236}">
                  <a16:creationId xmlns:a16="http://schemas.microsoft.com/office/drawing/2014/main" id="{00000000-0008-0000-0600-00009A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143</xdr:row>
          <xdr:rowOff>76200</xdr:rowOff>
        </xdr:from>
        <xdr:to>
          <xdr:col>6</xdr:col>
          <xdr:colOff>1752600</xdr:colOff>
          <xdr:row>143</xdr:row>
          <xdr:rowOff>304800</xdr:rowOff>
        </xdr:to>
        <xdr:sp macro="" textlink="">
          <xdr:nvSpPr>
            <xdr:cNvPr id="129179" name="Drop Down 155" hidden="1">
              <a:extLst>
                <a:ext uri="{63B3BB69-23CF-44E3-9099-C40C66FF867C}">
                  <a14:compatExt spid="_x0000_s129179"/>
                </a:ext>
                <a:ext uri="{FF2B5EF4-FFF2-40B4-BE49-F238E27FC236}">
                  <a16:creationId xmlns:a16="http://schemas.microsoft.com/office/drawing/2014/main" id="{00000000-0008-0000-0600-00009B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145</xdr:row>
          <xdr:rowOff>76200</xdr:rowOff>
        </xdr:from>
        <xdr:to>
          <xdr:col>6</xdr:col>
          <xdr:colOff>1752600</xdr:colOff>
          <xdr:row>145</xdr:row>
          <xdr:rowOff>304800</xdr:rowOff>
        </xdr:to>
        <xdr:sp macro="" textlink="">
          <xdr:nvSpPr>
            <xdr:cNvPr id="129180" name="Drop Down 156" hidden="1">
              <a:extLst>
                <a:ext uri="{63B3BB69-23CF-44E3-9099-C40C66FF867C}">
                  <a14:compatExt spid="_x0000_s129180"/>
                </a:ext>
                <a:ext uri="{FF2B5EF4-FFF2-40B4-BE49-F238E27FC236}">
                  <a16:creationId xmlns:a16="http://schemas.microsoft.com/office/drawing/2014/main" id="{00000000-0008-0000-0600-00009C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146</xdr:row>
          <xdr:rowOff>76200</xdr:rowOff>
        </xdr:from>
        <xdr:to>
          <xdr:col>6</xdr:col>
          <xdr:colOff>1752600</xdr:colOff>
          <xdr:row>146</xdr:row>
          <xdr:rowOff>304800</xdr:rowOff>
        </xdr:to>
        <xdr:sp macro="" textlink="">
          <xdr:nvSpPr>
            <xdr:cNvPr id="129181" name="Drop Down 157" hidden="1">
              <a:extLst>
                <a:ext uri="{63B3BB69-23CF-44E3-9099-C40C66FF867C}">
                  <a14:compatExt spid="_x0000_s129181"/>
                </a:ext>
                <a:ext uri="{FF2B5EF4-FFF2-40B4-BE49-F238E27FC236}">
                  <a16:creationId xmlns:a16="http://schemas.microsoft.com/office/drawing/2014/main" id="{00000000-0008-0000-0600-00009D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148</xdr:row>
          <xdr:rowOff>76200</xdr:rowOff>
        </xdr:from>
        <xdr:to>
          <xdr:col>6</xdr:col>
          <xdr:colOff>1752600</xdr:colOff>
          <xdr:row>148</xdr:row>
          <xdr:rowOff>304800</xdr:rowOff>
        </xdr:to>
        <xdr:sp macro="" textlink="">
          <xdr:nvSpPr>
            <xdr:cNvPr id="129182" name="Drop Down 158" hidden="1">
              <a:extLst>
                <a:ext uri="{63B3BB69-23CF-44E3-9099-C40C66FF867C}">
                  <a14:compatExt spid="_x0000_s129182"/>
                </a:ext>
                <a:ext uri="{FF2B5EF4-FFF2-40B4-BE49-F238E27FC236}">
                  <a16:creationId xmlns:a16="http://schemas.microsoft.com/office/drawing/2014/main" id="{00000000-0008-0000-0600-00009E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149</xdr:row>
          <xdr:rowOff>76200</xdr:rowOff>
        </xdr:from>
        <xdr:to>
          <xdr:col>6</xdr:col>
          <xdr:colOff>1752600</xdr:colOff>
          <xdr:row>149</xdr:row>
          <xdr:rowOff>304800</xdr:rowOff>
        </xdr:to>
        <xdr:sp macro="" textlink="">
          <xdr:nvSpPr>
            <xdr:cNvPr id="129183" name="Drop Down 159" hidden="1">
              <a:extLst>
                <a:ext uri="{63B3BB69-23CF-44E3-9099-C40C66FF867C}">
                  <a14:compatExt spid="_x0000_s129183"/>
                </a:ext>
                <a:ext uri="{FF2B5EF4-FFF2-40B4-BE49-F238E27FC236}">
                  <a16:creationId xmlns:a16="http://schemas.microsoft.com/office/drawing/2014/main" id="{00000000-0008-0000-0600-00009F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150</xdr:row>
          <xdr:rowOff>76200</xdr:rowOff>
        </xdr:from>
        <xdr:to>
          <xdr:col>6</xdr:col>
          <xdr:colOff>1752600</xdr:colOff>
          <xdr:row>150</xdr:row>
          <xdr:rowOff>304800</xdr:rowOff>
        </xdr:to>
        <xdr:sp macro="" textlink="">
          <xdr:nvSpPr>
            <xdr:cNvPr id="129184" name="Drop Down 160" hidden="1">
              <a:extLst>
                <a:ext uri="{63B3BB69-23CF-44E3-9099-C40C66FF867C}">
                  <a14:compatExt spid="_x0000_s129184"/>
                </a:ext>
                <a:ext uri="{FF2B5EF4-FFF2-40B4-BE49-F238E27FC236}">
                  <a16:creationId xmlns:a16="http://schemas.microsoft.com/office/drawing/2014/main" id="{00000000-0008-0000-0600-0000A0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151</xdr:row>
          <xdr:rowOff>76200</xdr:rowOff>
        </xdr:from>
        <xdr:to>
          <xdr:col>6</xdr:col>
          <xdr:colOff>1752600</xdr:colOff>
          <xdr:row>151</xdr:row>
          <xdr:rowOff>304800</xdr:rowOff>
        </xdr:to>
        <xdr:sp macro="" textlink="">
          <xdr:nvSpPr>
            <xdr:cNvPr id="129185" name="Drop Down 161" hidden="1">
              <a:extLst>
                <a:ext uri="{63B3BB69-23CF-44E3-9099-C40C66FF867C}">
                  <a14:compatExt spid="_x0000_s129185"/>
                </a:ext>
                <a:ext uri="{FF2B5EF4-FFF2-40B4-BE49-F238E27FC236}">
                  <a16:creationId xmlns:a16="http://schemas.microsoft.com/office/drawing/2014/main" id="{00000000-0008-0000-0600-0000A1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152</xdr:row>
          <xdr:rowOff>76200</xdr:rowOff>
        </xdr:from>
        <xdr:to>
          <xdr:col>6</xdr:col>
          <xdr:colOff>1752600</xdr:colOff>
          <xdr:row>152</xdr:row>
          <xdr:rowOff>304800</xdr:rowOff>
        </xdr:to>
        <xdr:sp macro="" textlink="">
          <xdr:nvSpPr>
            <xdr:cNvPr id="129186" name="Drop Down 162" hidden="1">
              <a:extLst>
                <a:ext uri="{63B3BB69-23CF-44E3-9099-C40C66FF867C}">
                  <a14:compatExt spid="_x0000_s129186"/>
                </a:ext>
                <a:ext uri="{FF2B5EF4-FFF2-40B4-BE49-F238E27FC236}">
                  <a16:creationId xmlns:a16="http://schemas.microsoft.com/office/drawing/2014/main" id="{00000000-0008-0000-0600-0000A2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154</xdr:row>
          <xdr:rowOff>76200</xdr:rowOff>
        </xdr:from>
        <xdr:to>
          <xdr:col>6</xdr:col>
          <xdr:colOff>1752600</xdr:colOff>
          <xdr:row>154</xdr:row>
          <xdr:rowOff>304800</xdr:rowOff>
        </xdr:to>
        <xdr:sp macro="" textlink="">
          <xdr:nvSpPr>
            <xdr:cNvPr id="129187" name="Drop Down 163" hidden="1">
              <a:extLst>
                <a:ext uri="{63B3BB69-23CF-44E3-9099-C40C66FF867C}">
                  <a14:compatExt spid="_x0000_s129187"/>
                </a:ext>
                <a:ext uri="{FF2B5EF4-FFF2-40B4-BE49-F238E27FC236}">
                  <a16:creationId xmlns:a16="http://schemas.microsoft.com/office/drawing/2014/main" id="{00000000-0008-0000-0600-0000A3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155</xdr:row>
          <xdr:rowOff>76200</xdr:rowOff>
        </xdr:from>
        <xdr:to>
          <xdr:col>6</xdr:col>
          <xdr:colOff>1752600</xdr:colOff>
          <xdr:row>155</xdr:row>
          <xdr:rowOff>304800</xdr:rowOff>
        </xdr:to>
        <xdr:sp macro="" textlink="">
          <xdr:nvSpPr>
            <xdr:cNvPr id="129188" name="Drop Down 164" hidden="1">
              <a:extLst>
                <a:ext uri="{63B3BB69-23CF-44E3-9099-C40C66FF867C}">
                  <a14:compatExt spid="_x0000_s129188"/>
                </a:ext>
                <a:ext uri="{FF2B5EF4-FFF2-40B4-BE49-F238E27FC236}">
                  <a16:creationId xmlns:a16="http://schemas.microsoft.com/office/drawing/2014/main" id="{00000000-0008-0000-0600-0000A4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156</xdr:row>
          <xdr:rowOff>76200</xdr:rowOff>
        </xdr:from>
        <xdr:to>
          <xdr:col>6</xdr:col>
          <xdr:colOff>1752600</xdr:colOff>
          <xdr:row>156</xdr:row>
          <xdr:rowOff>304800</xdr:rowOff>
        </xdr:to>
        <xdr:sp macro="" textlink="">
          <xdr:nvSpPr>
            <xdr:cNvPr id="129189" name="Drop Down 165" hidden="1">
              <a:extLst>
                <a:ext uri="{63B3BB69-23CF-44E3-9099-C40C66FF867C}">
                  <a14:compatExt spid="_x0000_s129189"/>
                </a:ext>
                <a:ext uri="{FF2B5EF4-FFF2-40B4-BE49-F238E27FC236}">
                  <a16:creationId xmlns:a16="http://schemas.microsoft.com/office/drawing/2014/main" id="{00000000-0008-0000-0600-0000A5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157</xdr:row>
          <xdr:rowOff>76200</xdr:rowOff>
        </xdr:from>
        <xdr:to>
          <xdr:col>6</xdr:col>
          <xdr:colOff>1752600</xdr:colOff>
          <xdr:row>157</xdr:row>
          <xdr:rowOff>304800</xdr:rowOff>
        </xdr:to>
        <xdr:sp macro="" textlink="">
          <xdr:nvSpPr>
            <xdr:cNvPr id="129190" name="Drop Down 166" hidden="1">
              <a:extLst>
                <a:ext uri="{63B3BB69-23CF-44E3-9099-C40C66FF867C}">
                  <a14:compatExt spid="_x0000_s129190"/>
                </a:ext>
                <a:ext uri="{FF2B5EF4-FFF2-40B4-BE49-F238E27FC236}">
                  <a16:creationId xmlns:a16="http://schemas.microsoft.com/office/drawing/2014/main" id="{00000000-0008-0000-0600-0000A6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158</xdr:row>
          <xdr:rowOff>76200</xdr:rowOff>
        </xdr:from>
        <xdr:to>
          <xdr:col>6</xdr:col>
          <xdr:colOff>1752600</xdr:colOff>
          <xdr:row>158</xdr:row>
          <xdr:rowOff>304800</xdr:rowOff>
        </xdr:to>
        <xdr:sp macro="" textlink="">
          <xdr:nvSpPr>
            <xdr:cNvPr id="129191" name="Drop Down 167" hidden="1">
              <a:extLst>
                <a:ext uri="{63B3BB69-23CF-44E3-9099-C40C66FF867C}">
                  <a14:compatExt spid="_x0000_s129191"/>
                </a:ext>
                <a:ext uri="{FF2B5EF4-FFF2-40B4-BE49-F238E27FC236}">
                  <a16:creationId xmlns:a16="http://schemas.microsoft.com/office/drawing/2014/main" id="{00000000-0008-0000-0600-0000A7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159</xdr:row>
          <xdr:rowOff>76200</xdr:rowOff>
        </xdr:from>
        <xdr:to>
          <xdr:col>6</xdr:col>
          <xdr:colOff>1752600</xdr:colOff>
          <xdr:row>159</xdr:row>
          <xdr:rowOff>304800</xdr:rowOff>
        </xdr:to>
        <xdr:sp macro="" textlink="">
          <xdr:nvSpPr>
            <xdr:cNvPr id="129192" name="Drop Down 168" hidden="1">
              <a:extLst>
                <a:ext uri="{63B3BB69-23CF-44E3-9099-C40C66FF867C}">
                  <a14:compatExt spid="_x0000_s129192"/>
                </a:ext>
                <a:ext uri="{FF2B5EF4-FFF2-40B4-BE49-F238E27FC236}">
                  <a16:creationId xmlns:a16="http://schemas.microsoft.com/office/drawing/2014/main" id="{00000000-0008-0000-0600-0000A8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161</xdr:row>
          <xdr:rowOff>76200</xdr:rowOff>
        </xdr:from>
        <xdr:to>
          <xdr:col>6</xdr:col>
          <xdr:colOff>1752600</xdr:colOff>
          <xdr:row>161</xdr:row>
          <xdr:rowOff>304800</xdr:rowOff>
        </xdr:to>
        <xdr:sp macro="" textlink="">
          <xdr:nvSpPr>
            <xdr:cNvPr id="129193" name="Drop Down 169" hidden="1">
              <a:extLst>
                <a:ext uri="{63B3BB69-23CF-44E3-9099-C40C66FF867C}">
                  <a14:compatExt spid="_x0000_s129193"/>
                </a:ext>
                <a:ext uri="{FF2B5EF4-FFF2-40B4-BE49-F238E27FC236}">
                  <a16:creationId xmlns:a16="http://schemas.microsoft.com/office/drawing/2014/main" id="{00000000-0008-0000-0600-0000A9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162</xdr:row>
          <xdr:rowOff>76200</xdr:rowOff>
        </xdr:from>
        <xdr:to>
          <xdr:col>6</xdr:col>
          <xdr:colOff>1752600</xdr:colOff>
          <xdr:row>162</xdr:row>
          <xdr:rowOff>304800</xdr:rowOff>
        </xdr:to>
        <xdr:sp macro="" textlink="">
          <xdr:nvSpPr>
            <xdr:cNvPr id="129194" name="Drop Down 170" hidden="1">
              <a:extLst>
                <a:ext uri="{63B3BB69-23CF-44E3-9099-C40C66FF867C}">
                  <a14:compatExt spid="_x0000_s129194"/>
                </a:ext>
                <a:ext uri="{FF2B5EF4-FFF2-40B4-BE49-F238E27FC236}">
                  <a16:creationId xmlns:a16="http://schemas.microsoft.com/office/drawing/2014/main" id="{00000000-0008-0000-0600-0000AA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163</xdr:row>
          <xdr:rowOff>76200</xdr:rowOff>
        </xdr:from>
        <xdr:to>
          <xdr:col>6</xdr:col>
          <xdr:colOff>1752600</xdr:colOff>
          <xdr:row>163</xdr:row>
          <xdr:rowOff>304800</xdr:rowOff>
        </xdr:to>
        <xdr:sp macro="" textlink="">
          <xdr:nvSpPr>
            <xdr:cNvPr id="129195" name="Drop Down 171" hidden="1">
              <a:extLst>
                <a:ext uri="{63B3BB69-23CF-44E3-9099-C40C66FF867C}">
                  <a14:compatExt spid="_x0000_s129195"/>
                </a:ext>
                <a:ext uri="{FF2B5EF4-FFF2-40B4-BE49-F238E27FC236}">
                  <a16:creationId xmlns:a16="http://schemas.microsoft.com/office/drawing/2014/main" id="{00000000-0008-0000-0600-0000AB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165</xdr:row>
          <xdr:rowOff>76200</xdr:rowOff>
        </xdr:from>
        <xdr:to>
          <xdr:col>6</xdr:col>
          <xdr:colOff>1752600</xdr:colOff>
          <xdr:row>165</xdr:row>
          <xdr:rowOff>304800</xdr:rowOff>
        </xdr:to>
        <xdr:sp macro="" textlink="">
          <xdr:nvSpPr>
            <xdr:cNvPr id="129196" name="Drop Down 172" hidden="1">
              <a:extLst>
                <a:ext uri="{63B3BB69-23CF-44E3-9099-C40C66FF867C}">
                  <a14:compatExt spid="_x0000_s129196"/>
                </a:ext>
                <a:ext uri="{FF2B5EF4-FFF2-40B4-BE49-F238E27FC236}">
                  <a16:creationId xmlns:a16="http://schemas.microsoft.com/office/drawing/2014/main" id="{00000000-0008-0000-0600-0000AC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167</xdr:row>
          <xdr:rowOff>76200</xdr:rowOff>
        </xdr:from>
        <xdr:to>
          <xdr:col>6</xdr:col>
          <xdr:colOff>1752600</xdr:colOff>
          <xdr:row>167</xdr:row>
          <xdr:rowOff>304800</xdr:rowOff>
        </xdr:to>
        <xdr:sp macro="" textlink="">
          <xdr:nvSpPr>
            <xdr:cNvPr id="129197" name="Drop Down 173" hidden="1">
              <a:extLst>
                <a:ext uri="{63B3BB69-23CF-44E3-9099-C40C66FF867C}">
                  <a14:compatExt spid="_x0000_s129197"/>
                </a:ext>
                <a:ext uri="{FF2B5EF4-FFF2-40B4-BE49-F238E27FC236}">
                  <a16:creationId xmlns:a16="http://schemas.microsoft.com/office/drawing/2014/main" id="{00000000-0008-0000-0600-0000AD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168</xdr:row>
          <xdr:rowOff>76200</xdr:rowOff>
        </xdr:from>
        <xdr:to>
          <xdr:col>6</xdr:col>
          <xdr:colOff>1752600</xdr:colOff>
          <xdr:row>168</xdr:row>
          <xdr:rowOff>304800</xdr:rowOff>
        </xdr:to>
        <xdr:sp macro="" textlink="">
          <xdr:nvSpPr>
            <xdr:cNvPr id="129198" name="Drop Down 174" hidden="1">
              <a:extLst>
                <a:ext uri="{63B3BB69-23CF-44E3-9099-C40C66FF867C}">
                  <a14:compatExt spid="_x0000_s129198"/>
                </a:ext>
                <a:ext uri="{FF2B5EF4-FFF2-40B4-BE49-F238E27FC236}">
                  <a16:creationId xmlns:a16="http://schemas.microsoft.com/office/drawing/2014/main" id="{00000000-0008-0000-0600-0000AE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169</xdr:row>
          <xdr:rowOff>76200</xdr:rowOff>
        </xdr:from>
        <xdr:to>
          <xdr:col>6</xdr:col>
          <xdr:colOff>1752600</xdr:colOff>
          <xdr:row>169</xdr:row>
          <xdr:rowOff>304800</xdr:rowOff>
        </xdr:to>
        <xdr:sp macro="" textlink="">
          <xdr:nvSpPr>
            <xdr:cNvPr id="129199" name="Drop Down 175" hidden="1">
              <a:extLst>
                <a:ext uri="{63B3BB69-23CF-44E3-9099-C40C66FF867C}">
                  <a14:compatExt spid="_x0000_s129199"/>
                </a:ext>
                <a:ext uri="{FF2B5EF4-FFF2-40B4-BE49-F238E27FC236}">
                  <a16:creationId xmlns:a16="http://schemas.microsoft.com/office/drawing/2014/main" id="{00000000-0008-0000-0600-0000AF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170</xdr:row>
          <xdr:rowOff>76200</xdr:rowOff>
        </xdr:from>
        <xdr:to>
          <xdr:col>6</xdr:col>
          <xdr:colOff>1752600</xdr:colOff>
          <xdr:row>170</xdr:row>
          <xdr:rowOff>304800</xdr:rowOff>
        </xdr:to>
        <xdr:sp macro="" textlink="">
          <xdr:nvSpPr>
            <xdr:cNvPr id="129200" name="Drop Down 176" hidden="1">
              <a:extLst>
                <a:ext uri="{63B3BB69-23CF-44E3-9099-C40C66FF867C}">
                  <a14:compatExt spid="_x0000_s129200"/>
                </a:ext>
                <a:ext uri="{FF2B5EF4-FFF2-40B4-BE49-F238E27FC236}">
                  <a16:creationId xmlns:a16="http://schemas.microsoft.com/office/drawing/2014/main" id="{00000000-0008-0000-0600-0000B0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171</xdr:row>
          <xdr:rowOff>76200</xdr:rowOff>
        </xdr:from>
        <xdr:to>
          <xdr:col>6</xdr:col>
          <xdr:colOff>1752600</xdr:colOff>
          <xdr:row>171</xdr:row>
          <xdr:rowOff>304800</xdr:rowOff>
        </xdr:to>
        <xdr:sp macro="" textlink="">
          <xdr:nvSpPr>
            <xdr:cNvPr id="129201" name="Drop Down 177" hidden="1">
              <a:extLst>
                <a:ext uri="{63B3BB69-23CF-44E3-9099-C40C66FF867C}">
                  <a14:compatExt spid="_x0000_s129201"/>
                </a:ext>
                <a:ext uri="{FF2B5EF4-FFF2-40B4-BE49-F238E27FC236}">
                  <a16:creationId xmlns:a16="http://schemas.microsoft.com/office/drawing/2014/main" id="{00000000-0008-0000-0600-0000B1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172</xdr:row>
          <xdr:rowOff>76200</xdr:rowOff>
        </xdr:from>
        <xdr:to>
          <xdr:col>6</xdr:col>
          <xdr:colOff>1752600</xdr:colOff>
          <xdr:row>172</xdr:row>
          <xdr:rowOff>304800</xdr:rowOff>
        </xdr:to>
        <xdr:sp macro="" textlink="">
          <xdr:nvSpPr>
            <xdr:cNvPr id="129202" name="Drop Down 178" hidden="1">
              <a:extLst>
                <a:ext uri="{63B3BB69-23CF-44E3-9099-C40C66FF867C}">
                  <a14:compatExt spid="_x0000_s129202"/>
                </a:ext>
                <a:ext uri="{FF2B5EF4-FFF2-40B4-BE49-F238E27FC236}">
                  <a16:creationId xmlns:a16="http://schemas.microsoft.com/office/drawing/2014/main" id="{00000000-0008-0000-0600-0000B2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173</xdr:row>
          <xdr:rowOff>76200</xdr:rowOff>
        </xdr:from>
        <xdr:to>
          <xdr:col>6</xdr:col>
          <xdr:colOff>1752600</xdr:colOff>
          <xdr:row>173</xdr:row>
          <xdr:rowOff>304800</xdr:rowOff>
        </xdr:to>
        <xdr:sp macro="" textlink="">
          <xdr:nvSpPr>
            <xdr:cNvPr id="129203" name="Drop Down 179" hidden="1">
              <a:extLst>
                <a:ext uri="{63B3BB69-23CF-44E3-9099-C40C66FF867C}">
                  <a14:compatExt spid="_x0000_s129203"/>
                </a:ext>
                <a:ext uri="{FF2B5EF4-FFF2-40B4-BE49-F238E27FC236}">
                  <a16:creationId xmlns:a16="http://schemas.microsoft.com/office/drawing/2014/main" id="{00000000-0008-0000-0600-0000B3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175</xdr:row>
          <xdr:rowOff>76200</xdr:rowOff>
        </xdr:from>
        <xdr:to>
          <xdr:col>6</xdr:col>
          <xdr:colOff>1752600</xdr:colOff>
          <xdr:row>175</xdr:row>
          <xdr:rowOff>304800</xdr:rowOff>
        </xdr:to>
        <xdr:sp macro="" textlink="">
          <xdr:nvSpPr>
            <xdr:cNvPr id="129204" name="Drop Down 180" hidden="1">
              <a:extLst>
                <a:ext uri="{63B3BB69-23CF-44E3-9099-C40C66FF867C}">
                  <a14:compatExt spid="_x0000_s129204"/>
                </a:ext>
                <a:ext uri="{FF2B5EF4-FFF2-40B4-BE49-F238E27FC236}">
                  <a16:creationId xmlns:a16="http://schemas.microsoft.com/office/drawing/2014/main" id="{00000000-0008-0000-0600-0000B4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176</xdr:row>
          <xdr:rowOff>76200</xdr:rowOff>
        </xdr:from>
        <xdr:to>
          <xdr:col>6</xdr:col>
          <xdr:colOff>1752600</xdr:colOff>
          <xdr:row>176</xdr:row>
          <xdr:rowOff>304800</xdr:rowOff>
        </xdr:to>
        <xdr:sp macro="" textlink="">
          <xdr:nvSpPr>
            <xdr:cNvPr id="129205" name="Drop Down 181" hidden="1">
              <a:extLst>
                <a:ext uri="{63B3BB69-23CF-44E3-9099-C40C66FF867C}">
                  <a14:compatExt spid="_x0000_s129205"/>
                </a:ext>
                <a:ext uri="{FF2B5EF4-FFF2-40B4-BE49-F238E27FC236}">
                  <a16:creationId xmlns:a16="http://schemas.microsoft.com/office/drawing/2014/main" id="{00000000-0008-0000-0600-0000B5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177</xdr:row>
          <xdr:rowOff>76200</xdr:rowOff>
        </xdr:from>
        <xdr:to>
          <xdr:col>6</xdr:col>
          <xdr:colOff>1752600</xdr:colOff>
          <xdr:row>177</xdr:row>
          <xdr:rowOff>304800</xdr:rowOff>
        </xdr:to>
        <xdr:sp macro="" textlink="">
          <xdr:nvSpPr>
            <xdr:cNvPr id="129206" name="Drop Down 182" hidden="1">
              <a:extLst>
                <a:ext uri="{63B3BB69-23CF-44E3-9099-C40C66FF867C}">
                  <a14:compatExt spid="_x0000_s129206"/>
                </a:ext>
                <a:ext uri="{FF2B5EF4-FFF2-40B4-BE49-F238E27FC236}">
                  <a16:creationId xmlns:a16="http://schemas.microsoft.com/office/drawing/2014/main" id="{00000000-0008-0000-0600-0000B6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178</xdr:row>
          <xdr:rowOff>76200</xdr:rowOff>
        </xdr:from>
        <xdr:to>
          <xdr:col>6</xdr:col>
          <xdr:colOff>1752600</xdr:colOff>
          <xdr:row>178</xdr:row>
          <xdr:rowOff>304800</xdr:rowOff>
        </xdr:to>
        <xdr:sp macro="" textlink="">
          <xdr:nvSpPr>
            <xdr:cNvPr id="129207" name="Drop Down 183" hidden="1">
              <a:extLst>
                <a:ext uri="{63B3BB69-23CF-44E3-9099-C40C66FF867C}">
                  <a14:compatExt spid="_x0000_s129207"/>
                </a:ext>
                <a:ext uri="{FF2B5EF4-FFF2-40B4-BE49-F238E27FC236}">
                  <a16:creationId xmlns:a16="http://schemas.microsoft.com/office/drawing/2014/main" id="{00000000-0008-0000-0600-0000B7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179</xdr:row>
          <xdr:rowOff>76200</xdr:rowOff>
        </xdr:from>
        <xdr:to>
          <xdr:col>6</xdr:col>
          <xdr:colOff>1752600</xdr:colOff>
          <xdr:row>179</xdr:row>
          <xdr:rowOff>304800</xdr:rowOff>
        </xdr:to>
        <xdr:sp macro="" textlink="">
          <xdr:nvSpPr>
            <xdr:cNvPr id="129208" name="Drop Down 184" hidden="1">
              <a:extLst>
                <a:ext uri="{63B3BB69-23CF-44E3-9099-C40C66FF867C}">
                  <a14:compatExt spid="_x0000_s129208"/>
                </a:ext>
                <a:ext uri="{FF2B5EF4-FFF2-40B4-BE49-F238E27FC236}">
                  <a16:creationId xmlns:a16="http://schemas.microsoft.com/office/drawing/2014/main" id="{00000000-0008-0000-0600-0000B8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181</xdr:row>
          <xdr:rowOff>76200</xdr:rowOff>
        </xdr:from>
        <xdr:to>
          <xdr:col>6</xdr:col>
          <xdr:colOff>1752600</xdr:colOff>
          <xdr:row>181</xdr:row>
          <xdr:rowOff>304800</xdr:rowOff>
        </xdr:to>
        <xdr:sp macro="" textlink="">
          <xdr:nvSpPr>
            <xdr:cNvPr id="129209" name="Drop Down 185" hidden="1">
              <a:extLst>
                <a:ext uri="{63B3BB69-23CF-44E3-9099-C40C66FF867C}">
                  <a14:compatExt spid="_x0000_s129209"/>
                </a:ext>
                <a:ext uri="{FF2B5EF4-FFF2-40B4-BE49-F238E27FC236}">
                  <a16:creationId xmlns:a16="http://schemas.microsoft.com/office/drawing/2014/main" id="{00000000-0008-0000-0600-0000B9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182</xdr:row>
          <xdr:rowOff>76200</xdr:rowOff>
        </xdr:from>
        <xdr:to>
          <xdr:col>6</xdr:col>
          <xdr:colOff>1752600</xdr:colOff>
          <xdr:row>182</xdr:row>
          <xdr:rowOff>304800</xdr:rowOff>
        </xdr:to>
        <xdr:sp macro="" textlink="">
          <xdr:nvSpPr>
            <xdr:cNvPr id="129210" name="Drop Down 186" hidden="1">
              <a:extLst>
                <a:ext uri="{63B3BB69-23CF-44E3-9099-C40C66FF867C}">
                  <a14:compatExt spid="_x0000_s129210"/>
                </a:ext>
                <a:ext uri="{FF2B5EF4-FFF2-40B4-BE49-F238E27FC236}">
                  <a16:creationId xmlns:a16="http://schemas.microsoft.com/office/drawing/2014/main" id="{00000000-0008-0000-0600-0000BA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183</xdr:row>
          <xdr:rowOff>76200</xdr:rowOff>
        </xdr:from>
        <xdr:to>
          <xdr:col>6</xdr:col>
          <xdr:colOff>1752600</xdr:colOff>
          <xdr:row>183</xdr:row>
          <xdr:rowOff>304800</xdr:rowOff>
        </xdr:to>
        <xdr:sp macro="" textlink="">
          <xdr:nvSpPr>
            <xdr:cNvPr id="129211" name="Drop Down 187" hidden="1">
              <a:extLst>
                <a:ext uri="{63B3BB69-23CF-44E3-9099-C40C66FF867C}">
                  <a14:compatExt spid="_x0000_s129211"/>
                </a:ext>
                <a:ext uri="{FF2B5EF4-FFF2-40B4-BE49-F238E27FC236}">
                  <a16:creationId xmlns:a16="http://schemas.microsoft.com/office/drawing/2014/main" id="{00000000-0008-0000-0600-0000BB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184</xdr:row>
          <xdr:rowOff>76200</xdr:rowOff>
        </xdr:from>
        <xdr:to>
          <xdr:col>6</xdr:col>
          <xdr:colOff>1752600</xdr:colOff>
          <xdr:row>184</xdr:row>
          <xdr:rowOff>304800</xdr:rowOff>
        </xdr:to>
        <xdr:sp macro="" textlink="">
          <xdr:nvSpPr>
            <xdr:cNvPr id="129212" name="Drop Down 188" hidden="1">
              <a:extLst>
                <a:ext uri="{63B3BB69-23CF-44E3-9099-C40C66FF867C}">
                  <a14:compatExt spid="_x0000_s129212"/>
                </a:ext>
                <a:ext uri="{FF2B5EF4-FFF2-40B4-BE49-F238E27FC236}">
                  <a16:creationId xmlns:a16="http://schemas.microsoft.com/office/drawing/2014/main" id="{00000000-0008-0000-0600-0000BC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185</xdr:row>
          <xdr:rowOff>76200</xdr:rowOff>
        </xdr:from>
        <xdr:to>
          <xdr:col>6</xdr:col>
          <xdr:colOff>1752600</xdr:colOff>
          <xdr:row>185</xdr:row>
          <xdr:rowOff>304800</xdr:rowOff>
        </xdr:to>
        <xdr:sp macro="" textlink="">
          <xdr:nvSpPr>
            <xdr:cNvPr id="129213" name="Drop Down 189" hidden="1">
              <a:extLst>
                <a:ext uri="{63B3BB69-23CF-44E3-9099-C40C66FF867C}">
                  <a14:compatExt spid="_x0000_s129213"/>
                </a:ext>
                <a:ext uri="{FF2B5EF4-FFF2-40B4-BE49-F238E27FC236}">
                  <a16:creationId xmlns:a16="http://schemas.microsoft.com/office/drawing/2014/main" id="{00000000-0008-0000-0600-0000BD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186</xdr:row>
          <xdr:rowOff>76200</xdr:rowOff>
        </xdr:from>
        <xdr:to>
          <xdr:col>6</xdr:col>
          <xdr:colOff>1752600</xdr:colOff>
          <xdr:row>186</xdr:row>
          <xdr:rowOff>304800</xdr:rowOff>
        </xdr:to>
        <xdr:sp macro="" textlink="">
          <xdr:nvSpPr>
            <xdr:cNvPr id="129214" name="Drop Down 190" hidden="1">
              <a:extLst>
                <a:ext uri="{63B3BB69-23CF-44E3-9099-C40C66FF867C}">
                  <a14:compatExt spid="_x0000_s129214"/>
                </a:ext>
                <a:ext uri="{FF2B5EF4-FFF2-40B4-BE49-F238E27FC236}">
                  <a16:creationId xmlns:a16="http://schemas.microsoft.com/office/drawing/2014/main" id="{00000000-0008-0000-0600-0000BE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187</xdr:row>
          <xdr:rowOff>76200</xdr:rowOff>
        </xdr:from>
        <xdr:to>
          <xdr:col>6</xdr:col>
          <xdr:colOff>1752600</xdr:colOff>
          <xdr:row>187</xdr:row>
          <xdr:rowOff>304800</xdr:rowOff>
        </xdr:to>
        <xdr:sp macro="" textlink="">
          <xdr:nvSpPr>
            <xdr:cNvPr id="129215" name="Drop Down 191" hidden="1">
              <a:extLst>
                <a:ext uri="{63B3BB69-23CF-44E3-9099-C40C66FF867C}">
                  <a14:compatExt spid="_x0000_s129215"/>
                </a:ext>
                <a:ext uri="{FF2B5EF4-FFF2-40B4-BE49-F238E27FC236}">
                  <a16:creationId xmlns:a16="http://schemas.microsoft.com/office/drawing/2014/main" id="{00000000-0008-0000-0600-0000BF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188</xdr:row>
          <xdr:rowOff>76200</xdr:rowOff>
        </xdr:from>
        <xdr:to>
          <xdr:col>6</xdr:col>
          <xdr:colOff>1752600</xdr:colOff>
          <xdr:row>188</xdr:row>
          <xdr:rowOff>304800</xdr:rowOff>
        </xdr:to>
        <xdr:sp macro="" textlink="">
          <xdr:nvSpPr>
            <xdr:cNvPr id="129216" name="Drop Down 192" hidden="1">
              <a:extLst>
                <a:ext uri="{63B3BB69-23CF-44E3-9099-C40C66FF867C}">
                  <a14:compatExt spid="_x0000_s129216"/>
                </a:ext>
                <a:ext uri="{FF2B5EF4-FFF2-40B4-BE49-F238E27FC236}">
                  <a16:creationId xmlns:a16="http://schemas.microsoft.com/office/drawing/2014/main" id="{00000000-0008-0000-0600-0000C0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190</xdr:row>
          <xdr:rowOff>76200</xdr:rowOff>
        </xdr:from>
        <xdr:to>
          <xdr:col>6</xdr:col>
          <xdr:colOff>1752600</xdr:colOff>
          <xdr:row>190</xdr:row>
          <xdr:rowOff>304800</xdr:rowOff>
        </xdr:to>
        <xdr:sp macro="" textlink="">
          <xdr:nvSpPr>
            <xdr:cNvPr id="129217" name="Drop Down 193" hidden="1">
              <a:extLst>
                <a:ext uri="{63B3BB69-23CF-44E3-9099-C40C66FF867C}">
                  <a14:compatExt spid="_x0000_s129217"/>
                </a:ext>
                <a:ext uri="{FF2B5EF4-FFF2-40B4-BE49-F238E27FC236}">
                  <a16:creationId xmlns:a16="http://schemas.microsoft.com/office/drawing/2014/main" id="{00000000-0008-0000-0600-0000C1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191</xdr:row>
          <xdr:rowOff>76200</xdr:rowOff>
        </xdr:from>
        <xdr:to>
          <xdr:col>6</xdr:col>
          <xdr:colOff>1752600</xdr:colOff>
          <xdr:row>191</xdr:row>
          <xdr:rowOff>304800</xdr:rowOff>
        </xdr:to>
        <xdr:sp macro="" textlink="">
          <xdr:nvSpPr>
            <xdr:cNvPr id="129218" name="Drop Down 194" hidden="1">
              <a:extLst>
                <a:ext uri="{63B3BB69-23CF-44E3-9099-C40C66FF867C}">
                  <a14:compatExt spid="_x0000_s129218"/>
                </a:ext>
                <a:ext uri="{FF2B5EF4-FFF2-40B4-BE49-F238E27FC236}">
                  <a16:creationId xmlns:a16="http://schemas.microsoft.com/office/drawing/2014/main" id="{00000000-0008-0000-0600-0000C2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192</xdr:row>
          <xdr:rowOff>76200</xdr:rowOff>
        </xdr:from>
        <xdr:to>
          <xdr:col>6</xdr:col>
          <xdr:colOff>1752600</xdr:colOff>
          <xdr:row>192</xdr:row>
          <xdr:rowOff>304800</xdr:rowOff>
        </xdr:to>
        <xdr:sp macro="" textlink="">
          <xdr:nvSpPr>
            <xdr:cNvPr id="129219" name="Drop Down 195" hidden="1">
              <a:extLst>
                <a:ext uri="{63B3BB69-23CF-44E3-9099-C40C66FF867C}">
                  <a14:compatExt spid="_x0000_s129219"/>
                </a:ext>
                <a:ext uri="{FF2B5EF4-FFF2-40B4-BE49-F238E27FC236}">
                  <a16:creationId xmlns:a16="http://schemas.microsoft.com/office/drawing/2014/main" id="{00000000-0008-0000-0600-0000C3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193</xdr:row>
          <xdr:rowOff>76200</xdr:rowOff>
        </xdr:from>
        <xdr:to>
          <xdr:col>6</xdr:col>
          <xdr:colOff>1752600</xdr:colOff>
          <xdr:row>193</xdr:row>
          <xdr:rowOff>304800</xdr:rowOff>
        </xdr:to>
        <xdr:sp macro="" textlink="">
          <xdr:nvSpPr>
            <xdr:cNvPr id="129220" name="Drop Down 196" hidden="1">
              <a:extLst>
                <a:ext uri="{63B3BB69-23CF-44E3-9099-C40C66FF867C}">
                  <a14:compatExt spid="_x0000_s129220"/>
                </a:ext>
                <a:ext uri="{FF2B5EF4-FFF2-40B4-BE49-F238E27FC236}">
                  <a16:creationId xmlns:a16="http://schemas.microsoft.com/office/drawing/2014/main" id="{00000000-0008-0000-0600-0000C4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194</xdr:row>
          <xdr:rowOff>76200</xdr:rowOff>
        </xdr:from>
        <xdr:to>
          <xdr:col>6</xdr:col>
          <xdr:colOff>1752600</xdr:colOff>
          <xdr:row>194</xdr:row>
          <xdr:rowOff>304800</xdr:rowOff>
        </xdr:to>
        <xdr:sp macro="" textlink="">
          <xdr:nvSpPr>
            <xdr:cNvPr id="129221" name="Drop Down 197" hidden="1">
              <a:extLst>
                <a:ext uri="{63B3BB69-23CF-44E3-9099-C40C66FF867C}">
                  <a14:compatExt spid="_x0000_s129221"/>
                </a:ext>
                <a:ext uri="{FF2B5EF4-FFF2-40B4-BE49-F238E27FC236}">
                  <a16:creationId xmlns:a16="http://schemas.microsoft.com/office/drawing/2014/main" id="{00000000-0008-0000-0600-0000C5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195</xdr:row>
          <xdr:rowOff>76200</xdr:rowOff>
        </xdr:from>
        <xdr:to>
          <xdr:col>6</xdr:col>
          <xdr:colOff>1752600</xdr:colOff>
          <xdr:row>195</xdr:row>
          <xdr:rowOff>304800</xdr:rowOff>
        </xdr:to>
        <xdr:sp macro="" textlink="">
          <xdr:nvSpPr>
            <xdr:cNvPr id="129222" name="Drop Down 198" hidden="1">
              <a:extLst>
                <a:ext uri="{63B3BB69-23CF-44E3-9099-C40C66FF867C}">
                  <a14:compatExt spid="_x0000_s129222"/>
                </a:ext>
                <a:ext uri="{FF2B5EF4-FFF2-40B4-BE49-F238E27FC236}">
                  <a16:creationId xmlns:a16="http://schemas.microsoft.com/office/drawing/2014/main" id="{00000000-0008-0000-0600-0000C6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196</xdr:row>
          <xdr:rowOff>76200</xdr:rowOff>
        </xdr:from>
        <xdr:to>
          <xdr:col>6</xdr:col>
          <xdr:colOff>1752600</xdr:colOff>
          <xdr:row>196</xdr:row>
          <xdr:rowOff>304800</xdr:rowOff>
        </xdr:to>
        <xdr:sp macro="" textlink="">
          <xdr:nvSpPr>
            <xdr:cNvPr id="129223" name="Drop Down 199" hidden="1">
              <a:extLst>
                <a:ext uri="{63B3BB69-23CF-44E3-9099-C40C66FF867C}">
                  <a14:compatExt spid="_x0000_s129223"/>
                </a:ext>
                <a:ext uri="{FF2B5EF4-FFF2-40B4-BE49-F238E27FC236}">
                  <a16:creationId xmlns:a16="http://schemas.microsoft.com/office/drawing/2014/main" id="{00000000-0008-0000-0600-0000C7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197</xdr:row>
          <xdr:rowOff>76200</xdr:rowOff>
        </xdr:from>
        <xdr:to>
          <xdr:col>6</xdr:col>
          <xdr:colOff>1752600</xdr:colOff>
          <xdr:row>197</xdr:row>
          <xdr:rowOff>304800</xdr:rowOff>
        </xdr:to>
        <xdr:sp macro="" textlink="">
          <xdr:nvSpPr>
            <xdr:cNvPr id="129224" name="Drop Down 200" hidden="1">
              <a:extLst>
                <a:ext uri="{63B3BB69-23CF-44E3-9099-C40C66FF867C}">
                  <a14:compatExt spid="_x0000_s129224"/>
                </a:ext>
                <a:ext uri="{FF2B5EF4-FFF2-40B4-BE49-F238E27FC236}">
                  <a16:creationId xmlns:a16="http://schemas.microsoft.com/office/drawing/2014/main" id="{00000000-0008-0000-0600-0000C8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198</xdr:row>
          <xdr:rowOff>76200</xdr:rowOff>
        </xdr:from>
        <xdr:to>
          <xdr:col>6</xdr:col>
          <xdr:colOff>1752600</xdr:colOff>
          <xdr:row>198</xdr:row>
          <xdr:rowOff>304800</xdr:rowOff>
        </xdr:to>
        <xdr:sp macro="" textlink="">
          <xdr:nvSpPr>
            <xdr:cNvPr id="129225" name="Drop Down 201" hidden="1">
              <a:extLst>
                <a:ext uri="{63B3BB69-23CF-44E3-9099-C40C66FF867C}">
                  <a14:compatExt spid="_x0000_s129225"/>
                </a:ext>
                <a:ext uri="{FF2B5EF4-FFF2-40B4-BE49-F238E27FC236}">
                  <a16:creationId xmlns:a16="http://schemas.microsoft.com/office/drawing/2014/main" id="{00000000-0008-0000-0600-0000C9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200</xdr:row>
          <xdr:rowOff>76200</xdr:rowOff>
        </xdr:from>
        <xdr:to>
          <xdr:col>6</xdr:col>
          <xdr:colOff>1752600</xdr:colOff>
          <xdr:row>200</xdr:row>
          <xdr:rowOff>304800</xdr:rowOff>
        </xdr:to>
        <xdr:sp macro="" textlink="">
          <xdr:nvSpPr>
            <xdr:cNvPr id="129226" name="Drop Down 202" hidden="1">
              <a:extLst>
                <a:ext uri="{63B3BB69-23CF-44E3-9099-C40C66FF867C}">
                  <a14:compatExt spid="_x0000_s129226"/>
                </a:ext>
                <a:ext uri="{FF2B5EF4-FFF2-40B4-BE49-F238E27FC236}">
                  <a16:creationId xmlns:a16="http://schemas.microsoft.com/office/drawing/2014/main" id="{00000000-0008-0000-0600-0000CA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202</xdr:row>
          <xdr:rowOff>76200</xdr:rowOff>
        </xdr:from>
        <xdr:to>
          <xdr:col>6</xdr:col>
          <xdr:colOff>1752600</xdr:colOff>
          <xdr:row>202</xdr:row>
          <xdr:rowOff>304800</xdr:rowOff>
        </xdr:to>
        <xdr:sp macro="" textlink="">
          <xdr:nvSpPr>
            <xdr:cNvPr id="129227" name="Drop Down 203" hidden="1">
              <a:extLst>
                <a:ext uri="{63B3BB69-23CF-44E3-9099-C40C66FF867C}">
                  <a14:compatExt spid="_x0000_s129227"/>
                </a:ext>
                <a:ext uri="{FF2B5EF4-FFF2-40B4-BE49-F238E27FC236}">
                  <a16:creationId xmlns:a16="http://schemas.microsoft.com/office/drawing/2014/main" id="{00000000-0008-0000-0600-0000CB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203</xdr:row>
          <xdr:rowOff>76200</xdr:rowOff>
        </xdr:from>
        <xdr:to>
          <xdr:col>6</xdr:col>
          <xdr:colOff>1752600</xdr:colOff>
          <xdr:row>203</xdr:row>
          <xdr:rowOff>304800</xdr:rowOff>
        </xdr:to>
        <xdr:sp macro="" textlink="">
          <xdr:nvSpPr>
            <xdr:cNvPr id="129228" name="Drop Down 204" hidden="1">
              <a:extLst>
                <a:ext uri="{63B3BB69-23CF-44E3-9099-C40C66FF867C}">
                  <a14:compatExt spid="_x0000_s129228"/>
                </a:ext>
                <a:ext uri="{FF2B5EF4-FFF2-40B4-BE49-F238E27FC236}">
                  <a16:creationId xmlns:a16="http://schemas.microsoft.com/office/drawing/2014/main" id="{00000000-0008-0000-0600-0000CC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204</xdr:row>
          <xdr:rowOff>76200</xdr:rowOff>
        </xdr:from>
        <xdr:to>
          <xdr:col>6</xdr:col>
          <xdr:colOff>1752600</xdr:colOff>
          <xdr:row>204</xdr:row>
          <xdr:rowOff>304800</xdr:rowOff>
        </xdr:to>
        <xdr:sp macro="" textlink="">
          <xdr:nvSpPr>
            <xdr:cNvPr id="129229" name="Drop Down 205" hidden="1">
              <a:extLst>
                <a:ext uri="{63B3BB69-23CF-44E3-9099-C40C66FF867C}">
                  <a14:compatExt spid="_x0000_s129229"/>
                </a:ext>
                <a:ext uri="{FF2B5EF4-FFF2-40B4-BE49-F238E27FC236}">
                  <a16:creationId xmlns:a16="http://schemas.microsoft.com/office/drawing/2014/main" id="{00000000-0008-0000-0600-0000CD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206</xdr:row>
          <xdr:rowOff>76200</xdr:rowOff>
        </xdr:from>
        <xdr:to>
          <xdr:col>6</xdr:col>
          <xdr:colOff>1752600</xdr:colOff>
          <xdr:row>206</xdr:row>
          <xdr:rowOff>304800</xdr:rowOff>
        </xdr:to>
        <xdr:sp macro="" textlink="">
          <xdr:nvSpPr>
            <xdr:cNvPr id="129230" name="Drop Down 206" hidden="1">
              <a:extLst>
                <a:ext uri="{63B3BB69-23CF-44E3-9099-C40C66FF867C}">
                  <a14:compatExt spid="_x0000_s129230"/>
                </a:ext>
                <a:ext uri="{FF2B5EF4-FFF2-40B4-BE49-F238E27FC236}">
                  <a16:creationId xmlns:a16="http://schemas.microsoft.com/office/drawing/2014/main" id="{00000000-0008-0000-0600-0000CE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207</xdr:row>
          <xdr:rowOff>76200</xdr:rowOff>
        </xdr:from>
        <xdr:to>
          <xdr:col>6</xdr:col>
          <xdr:colOff>1752600</xdr:colOff>
          <xdr:row>207</xdr:row>
          <xdr:rowOff>304800</xdr:rowOff>
        </xdr:to>
        <xdr:sp macro="" textlink="">
          <xdr:nvSpPr>
            <xdr:cNvPr id="129231" name="Drop Down 207" hidden="1">
              <a:extLst>
                <a:ext uri="{63B3BB69-23CF-44E3-9099-C40C66FF867C}">
                  <a14:compatExt spid="_x0000_s129231"/>
                </a:ext>
                <a:ext uri="{FF2B5EF4-FFF2-40B4-BE49-F238E27FC236}">
                  <a16:creationId xmlns:a16="http://schemas.microsoft.com/office/drawing/2014/main" id="{00000000-0008-0000-0600-0000CF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208</xdr:row>
          <xdr:rowOff>76200</xdr:rowOff>
        </xdr:from>
        <xdr:to>
          <xdr:col>6</xdr:col>
          <xdr:colOff>1752600</xdr:colOff>
          <xdr:row>208</xdr:row>
          <xdr:rowOff>304800</xdr:rowOff>
        </xdr:to>
        <xdr:sp macro="" textlink="">
          <xdr:nvSpPr>
            <xdr:cNvPr id="129232" name="Drop Down 208" hidden="1">
              <a:extLst>
                <a:ext uri="{63B3BB69-23CF-44E3-9099-C40C66FF867C}">
                  <a14:compatExt spid="_x0000_s129232"/>
                </a:ext>
                <a:ext uri="{FF2B5EF4-FFF2-40B4-BE49-F238E27FC236}">
                  <a16:creationId xmlns:a16="http://schemas.microsoft.com/office/drawing/2014/main" id="{00000000-0008-0000-0600-0000D0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210</xdr:row>
          <xdr:rowOff>76200</xdr:rowOff>
        </xdr:from>
        <xdr:to>
          <xdr:col>6</xdr:col>
          <xdr:colOff>1752600</xdr:colOff>
          <xdr:row>210</xdr:row>
          <xdr:rowOff>304800</xdr:rowOff>
        </xdr:to>
        <xdr:sp macro="" textlink="">
          <xdr:nvSpPr>
            <xdr:cNvPr id="129233" name="Drop Down 209" hidden="1">
              <a:extLst>
                <a:ext uri="{63B3BB69-23CF-44E3-9099-C40C66FF867C}">
                  <a14:compatExt spid="_x0000_s129233"/>
                </a:ext>
                <a:ext uri="{FF2B5EF4-FFF2-40B4-BE49-F238E27FC236}">
                  <a16:creationId xmlns:a16="http://schemas.microsoft.com/office/drawing/2014/main" id="{00000000-0008-0000-0600-0000D1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211</xdr:row>
          <xdr:rowOff>76200</xdr:rowOff>
        </xdr:from>
        <xdr:to>
          <xdr:col>6</xdr:col>
          <xdr:colOff>1752600</xdr:colOff>
          <xdr:row>211</xdr:row>
          <xdr:rowOff>304800</xdr:rowOff>
        </xdr:to>
        <xdr:sp macro="" textlink="">
          <xdr:nvSpPr>
            <xdr:cNvPr id="129234" name="Drop Down 210" hidden="1">
              <a:extLst>
                <a:ext uri="{63B3BB69-23CF-44E3-9099-C40C66FF867C}">
                  <a14:compatExt spid="_x0000_s129234"/>
                </a:ext>
                <a:ext uri="{FF2B5EF4-FFF2-40B4-BE49-F238E27FC236}">
                  <a16:creationId xmlns:a16="http://schemas.microsoft.com/office/drawing/2014/main" id="{00000000-0008-0000-0600-0000D2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212</xdr:row>
          <xdr:rowOff>76200</xdr:rowOff>
        </xdr:from>
        <xdr:to>
          <xdr:col>6</xdr:col>
          <xdr:colOff>1752600</xdr:colOff>
          <xdr:row>212</xdr:row>
          <xdr:rowOff>304800</xdr:rowOff>
        </xdr:to>
        <xdr:sp macro="" textlink="">
          <xdr:nvSpPr>
            <xdr:cNvPr id="129235" name="Drop Down 211" hidden="1">
              <a:extLst>
                <a:ext uri="{63B3BB69-23CF-44E3-9099-C40C66FF867C}">
                  <a14:compatExt spid="_x0000_s129235"/>
                </a:ext>
                <a:ext uri="{FF2B5EF4-FFF2-40B4-BE49-F238E27FC236}">
                  <a16:creationId xmlns:a16="http://schemas.microsoft.com/office/drawing/2014/main" id="{00000000-0008-0000-0600-0000D3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213</xdr:row>
          <xdr:rowOff>76200</xdr:rowOff>
        </xdr:from>
        <xdr:to>
          <xdr:col>6</xdr:col>
          <xdr:colOff>1752600</xdr:colOff>
          <xdr:row>213</xdr:row>
          <xdr:rowOff>304800</xdr:rowOff>
        </xdr:to>
        <xdr:sp macro="" textlink="">
          <xdr:nvSpPr>
            <xdr:cNvPr id="129236" name="Drop Down 212" hidden="1">
              <a:extLst>
                <a:ext uri="{63B3BB69-23CF-44E3-9099-C40C66FF867C}">
                  <a14:compatExt spid="_x0000_s129236"/>
                </a:ext>
                <a:ext uri="{FF2B5EF4-FFF2-40B4-BE49-F238E27FC236}">
                  <a16:creationId xmlns:a16="http://schemas.microsoft.com/office/drawing/2014/main" id="{00000000-0008-0000-0600-0000D4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215</xdr:row>
          <xdr:rowOff>76200</xdr:rowOff>
        </xdr:from>
        <xdr:to>
          <xdr:col>6</xdr:col>
          <xdr:colOff>1752600</xdr:colOff>
          <xdr:row>215</xdr:row>
          <xdr:rowOff>304800</xdr:rowOff>
        </xdr:to>
        <xdr:sp macro="" textlink="">
          <xdr:nvSpPr>
            <xdr:cNvPr id="129237" name="Drop Down 213" hidden="1">
              <a:extLst>
                <a:ext uri="{63B3BB69-23CF-44E3-9099-C40C66FF867C}">
                  <a14:compatExt spid="_x0000_s129237"/>
                </a:ext>
                <a:ext uri="{FF2B5EF4-FFF2-40B4-BE49-F238E27FC236}">
                  <a16:creationId xmlns:a16="http://schemas.microsoft.com/office/drawing/2014/main" id="{00000000-0008-0000-0600-0000D5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216</xdr:row>
          <xdr:rowOff>76200</xdr:rowOff>
        </xdr:from>
        <xdr:to>
          <xdr:col>6</xdr:col>
          <xdr:colOff>1752600</xdr:colOff>
          <xdr:row>216</xdr:row>
          <xdr:rowOff>304800</xdr:rowOff>
        </xdr:to>
        <xdr:sp macro="" textlink="">
          <xdr:nvSpPr>
            <xdr:cNvPr id="129238" name="Drop Down 214" hidden="1">
              <a:extLst>
                <a:ext uri="{63B3BB69-23CF-44E3-9099-C40C66FF867C}">
                  <a14:compatExt spid="_x0000_s129238"/>
                </a:ext>
                <a:ext uri="{FF2B5EF4-FFF2-40B4-BE49-F238E27FC236}">
                  <a16:creationId xmlns:a16="http://schemas.microsoft.com/office/drawing/2014/main" id="{00000000-0008-0000-0600-0000D6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217</xdr:row>
          <xdr:rowOff>76200</xdr:rowOff>
        </xdr:from>
        <xdr:to>
          <xdr:col>6</xdr:col>
          <xdr:colOff>1752600</xdr:colOff>
          <xdr:row>217</xdr:row>
          <xdr:rowOff>304800</xdr:rowOff>
        </xdr:to>
        <xdr:sp macro="" textlink="">
          <xdr:nvSpPr>
            <xdr:cNvPr id="129239" name="Drop Down 215" hidden="1">
              <a:extLst>
                <a:ext uri="{63B3BB69-23CF-44E3-9099-C40C66FF867C}">
                  <a14:compatExt spid="_x0000_s129239"/>
                </a:ext>
                <a:ext uri="{FF2B5EF4-FFF2-40B4-BE49-F238E27FC236}">
                  <a16:creationId xmlns:a16="http://schemas.microsoft.com/office/drawing/2014/main" id="{00000000-0008-0000-0600-0000D7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218</xdr:row>
          <xdr:rowOff>76200</xdr:rowOff>
        </xdr:from>
        <xdr:to>
          <xdr:col>6</xdr:col>
          <xdr:colOff>1752600</xdr:colOff>
          <xdr:row>218</xdr:row>
          <xdr:rowOff>304800</xdr:rowOff>
        </xdr:to>
        <xdr:sp macro="" textlink="">
          <xdr:nvSpPr>
            <xdr:cNvPr id="129240" name="Drop Down 216" hidden="1">
              <a:extLst>
                <a:ext uri="{63B3BB69-23CF-44E3-9099-C40C66FF867C}">
                  <a14:compatExt spid="_x0000_s129240"/>
                </a:ext>
                <a:ext uri="{FF2B5EF4-FFF2-40B4-BE49-F238E27FC236}">
                  <a16:creationId xmlns:a16="http://schemas.microsoft.com/office/drawing/2014/main" id="{00000000-0008-0000-0600-0000D8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219</xdr:row>
          <xdr:rowOff>76200</xdr:rowOff>
        </xdr:from>
        <xdr:to>
          <xdr:col>6</xdr:col>
          <xdr:colOff>1752600</xdr:colOff>
          <xdr:row>219</xdr:row>
          <xdr:rowOff>304800</xdr:rowOff>
        </xdr:to>
        <xdr:sp macro="" textlink="">
          <xdr:nvSpPr>
            <xdr:cNvPr id="129241" name="Drop Down 217" hidden="1">
              <a:extLst>
                <a:ext uri="{63B3BB69-23CF-44E3-9099-C40C66FF867C}">
                  <a14:compatExt spid="_x0000_s129241"/>
                </a:ext>
                <a:ext uri="{FF2B5EF4-FFF2-40B4-BE49-F238E27FC236}">
                  <a16:creationId xmlns:a16="http://schemas.microsoft.com/office/drawing/2014/main" id="{00000000-0008-0000-0600-0000D9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220</xdr:row>
          <xdr:rowOff>76200</xdr:rowOff>
        </xdr:from>
        <xdr:to>
          <xdr:col>6</xdr:col>
          <xdr:colOff>1752600</xdr:colOff>
          <xdr:row>220</xdr:row>
          <xdr:rowOff>304800</xdr:rowOff>
        </xdr:to>
        <xdr:sp macro="" textlink="">
          <xdr:nvSpPr>
            <xdr:cNvPr id="129242" name="Drop Down 218" hidden="1">
              <a:extLst>
                <a:ext uri="{63B3BB69-23CF-44E3-9099-C40C66FF867C}">
                  <a14:compatExt spid="_x0000_s129242"/>
                </a:ext>
                <a:ext uri="{FF2B5EF4-FFF2-40B4-BE49-F238E27FC236}">
                  <a16:creationId xmlns:a16="http://schemas.microsoft.com/office/drawing/2014/main" id="{00000000-0008-0000-0600-0000DA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221</xdr:row>
          <xdr:rowOff>76200</xdr:rowOff>
        </xdr:from>
        <xdr:to>
          <xdr:col>6</xdr:col>
          <xdr:colOff>1752600</xdr:colOff>
          <xdr:row>221</xdr:row>
          <xdr:rowOff>304800</xdr:rowOff>
        </xdr:to>
        <xdr:sp macro="" textlink="">
          <xdr:nvSpPr>
            <xdr:cNvPr id="129243" name="Drop Down 219" hidden="1">
              <a:extLst>
                <a:ext uri="{63B3BB69-23CF-44E3-9099-C40C66FF867C}">
                  <a14:compatExt spid="_x0000_s129243"/>
                </a:ext>
                <a:ext uri="{FF2B5EF4-FFF2-40B4-BE49-F238E27FC236}">
                  <a16:creationId xmlns:a16="http://schemas.microsoft.com/office/drawing/2014/main" id="{00000000-0008-0000-0600-0000DB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223</xdr:row>
          <xdr:rowOff>76200</xdr:rowOff>
        </xdr:from>
        <xdr:to>
          <xdr:col>6</xdr:col>
          <xdr:colOff>1752600</xdr:colOff>
          <xdr:row>223</xdr:row>
          <xdr:rowOff>304800</xdr:rowOff>
        </xdr:to>
        <xdr:sp macro="" textlink="">
          <xdr:nvSpPr>
            <xdr:cNvPr id="129244" name="Drop Down 220" hidden="1">
              <a:extLst>
                <a:ext uri="{63B3BB69-23CF-44E3-9099-C40C66FF867C}">
                  <a14:compatExt spid="_x0000_s129244"/>
                </a:ext>
                <a:ext uri="{FF2B5EF4-FFF2-40B4-BE49-F238E27FC236}">
                  <a16:creationId xmlns:a16="http://schemas.microsoft.com/office/drawing/2014/main" id="{00000000-0008-0000-0600-0000DC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224</xdr:row>
          <xdr:rowOff>76200</xdr:rowOff>
        </xdr:from>
        <xdr:to>
          <xdr:col>6</xdr:col>
          <xdr:colOff>1752600</xdr:colOff>
          <xdr:row>224</xdr:row>
          <xdr:rowOff>304800</xdr:rowOff>
        </xdr:to>
        <xdr:sp macro="" textlink="">
          <xdr:nvSpPr>
            <xdr:cNvPr id="129245" name="Drop Down 221" hidden="1">
              <a:extLst>
                <a:ext uri="{63B3BB69-23CF-44E3-9099-C40C66FF867C}">
                  <a14:compatExt spid="_x0000_s129245"/>
                </a:ext>
                <a:ext uri="{FF2B5EF4-FFF2-40B4-BE49-F238E27FC236}">
                  <a16:creationId xmlns:a16="http://schemas.microsoft.com/office/drawing/2014/main" id="{00000000-0008-0000-0600-0000DD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226</xdr:row>
          <xdr:rowOff>76200</xdr:rowOff>
        </xdr:from>
        <xdr:to>
          <xdr:col>6</xdr:col>
          <xdr:colOff>1752600</xdr:colOff>
          <xdr:row>226</xdr:row>
          <xdr:rowOff>304800</xdr:rowOff>
        </xdr:to>
        <xdr:sp macro="" textlink="">
          <xdr:nvSpPr>
            <xdr:cNvPr id="129246" name="Drop Down 222" hidden="1">
              <a:extLst>
                <a:ext uri="{63B3BB69-23CF-44E3-9099-C40C66FF867C}">
                  <a14:compatExt spid="_x0000_s129246"/>
                </a:ext>
                <a:ext uri="{FF2B5EF4-FFF2-40B4-BE49-F238E27FC236}">
                  <a16:creationId xmlns:a16="http://schemas.microsoft.com/office/drawing/2014/main" id="{00000000-0008-0000-0600-0000DE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227</xdr:row>
          <xdr:rowOff>76200</xdr:rowOff>
        </xdr:from>
        <xdr:to>
          <xdr:col>6</xdr:col>
          <xdr:colOff>1752600</xdr:colOff>
          <xdr:row>227</xdr:row>
          <xdr:rowOff>304800</xdr:rowOff>
        </xdr:to>
        <xdr:sp macro="" textlink="">
          <xdr:nvSpPr>
            <xdr:cNvPr id="129247" name="Drop Down 223" hidden="1">
              <a:extLst>
                <a:ext uri="{63B3BB69-23CF-44E3-9099-C40C66FF867C}">
                  <a14:compatExt spid="_x0000_s129247"/>
                </a:ext>
                <a:ext uri="{FF2B5EF4-FFF2-40B4-BE49-F238E27FC236}">
                  <a16:creationId xmlns:a16="http://schemas.microsoft.com/office/drawing/2014/main" id="{00000000-0008-0000-0600-0000DF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228</xdr:row>
          <xdr:rowOff>76200</xdr:rowOff>
        </xdr:from>
        <xdr:to>
          <xdr:col>6</xdr:col>
          <xdr:colOff>1752600</xdr:colOff>
          <xdr:row>228</xdr:row>
          <xdr:rowOff>304800</xdr:rowOff>
        </xdr:to>
        <xdr:sp macro="" textlink="">
          <xdr:nvSpPr>
            <xdr:cNvPr id="129248" name="Drop Down 224" hidden="1">
              <a:extLst>
                <a:ext uri="{63B3BB69-23CF-44E3-9099-C40C66FF867C}">
                  <a14:compatExt spid="_x0000_s129248"/>
                </a:ext>
                <a:ext uri="{FF2B5EF4-FFF2-40B4-BE49-F238E27FC236}">
                  <a16:creationId xmlns:a16="http://schemas.microsoft.com/office/drawing/2014/main" id="{00000000-0008-0000-0600-0000E0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229</xdr:row>
          <xdr:rowOff>76200</xdr:rowOff>
        </xdr:from>
        <xdr:to>
          <xdr:col>6</xdr:col>
          <xdr:colOff>1752600</xdr:colOff>
          <xdr:row>229</xdr:row>
          <xdr:rowOff>304800</xdr:rowOff>
        </xdr:to>
        <xdr:sp macro="" textlink="">
          <xdr:nvSpPr>
            <xdr:cNvPr id="129249" name="Drop Down 225" hidden="1">
              <a:extLst>
                <a:ext uri="{63B3BB69-23CF-44E3-9099-C40C66FF867C}">
                  <a14:compatExt spid="_x0000_s129249"/>
                </a:ext>
                <a:ext uri="{FF2B5EF4-FFF2-40B4-BE49-F238E27FC236}">
                  <a16:creationId xmlns:a16="http://schemas.microsoft.com/office/drawing/2014/main" id="{00000000-0008-0000-0600-0000E1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230</xdr:row>
          <xdr:rowOff>76200</xdr:rowOff>
        </xdr:from>
        <xdr:to>
          <xdr:col>6</xdr:col>
          <xdr:colOff>1752600</xdr:colOff>
          <xdr:row>230</xdr:row>
          <xdr:rowOff>304800</xdr:rowOff>
        </xdr:to>
        <xdr:sp macro="" textlink="">
          <xdr:nvSpPr>
            <xdr:cNvPr id="129250" name="Drop Down 226" hidden="1">
              <a:extLst>
                <a:ext uri="{63B3BB69-23CF-44E3-9099-C40C66FF867C}">
                  <a14:compatExt spid="_x0000_s129250"/>
                </a:ext>
                <a:ext uri="{FF2B5EF4-FFF2-40B4-BE49-F238E27FC236}">
                  <a16:creationId xmlns:a16="http://schemas.microsoft.com/office/drawing/2014/main" id="{00000000-0008-0000-0600-0000E2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231</xdr:row>
          <xdr:rowOff>76200</xdr:rowOff>
        </xdr:from>
        <xdr:to>
          <xdr:col>6</xdr:col>
          <xdr:colOff>1752600</xdr:colOff>
          <xdr:row>231</xdr:row>
          <xdr:rowOff>304800</xdr:rowOff>
        </xdr:to>
        <xdr:sp macro="" textlink="">
          <xdr:nvSpPr>
            <xdr:cNvPr id="129251" name="Drop Down 227" hidden="1">
              <a:extLst>
                <a:ext uri="{63B3BB69-23CF-44E3-9099-C40C66FF867C}">
                  <a14:compatExt spid="_x0000_s129251"/>
                </a:ext>
                <a:ext uri="{FF2B5EF4-FFF2-40B4-BE49-F238E27FC236}">
                  <a16:creationId xmlns:a16="http://schemas.microsoft.com/office/drawing/2014/main" id="{00000000-0008-0000-0600-0000E3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233</xdr:row>
          <xdr:rowOff>76200</xdr:rowOff>
        </xdr:from>
        <xdr:to>
          <xdr:col>6</xdr:col>
          <xdr:colOff>1752600</xdr:colOff>
          <xdr:row>233</xdr:row>
          <xdr:rowOff>304800</xdr:rowOff>
        </xdr:to>
        <xdr:sp macro="" textlink="">
          <xdr:nvSpPr>
            <xdr:cNvPr id="129252" name="Drop Down 228" hidden="1">
              <a:extLst>
                <a:ext uri="{63B3BB69-23CF-44E3-9099-C40C66FF867C}">
                  <a14:compatExt spid="_x0000_s129252"/>
                </a:ext>
                <a:ext uri="{FF2B5EF4-FFF2-40B4-BE49-F238E27FC236}">
                  <a16:creationId xmlns:a16="http://schemas.microsoft.com/office/drawing/2014/main" id="{00000000-0008-0000-0600-0000E4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234</xdr:row>
          <xdr:rowOff>76200</xdr:rowOff>
        </xdr:from>
        <xdr:to>
          <xdr:col>6</xdr:col>
          <xdr:colOff>1752600</xdr:colOff>
          <xdr:row>234</xdr:row>
          <xdr:rowOff>304800</xdr:rowOff>
        </xdr:to>
        <xdr:sp macro="" textlink="">
          <xdr:nvSpPr>
            <xdr:cNvPr id="129253" name="Drop Down 229" hidden="1">
              <a:extLst>
                <a:ext uri="{63B3BB69-23CF-44E3-9099-C40C66FF867C}">
                  <a14:compatExt spid="_x0000_s129253"/>
                </a:ext>
                <a:ext uri="{FF2B5EF4-FFF2-40B4-BE49-F238E27FC236}">
                  <a16:creationId xmlns:a16="http://schemas.microsoft.com/office/drawing/2014/main" id="{00000000-0008-0000-0600-0000E5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235</xdr:row>
          <xdr:rowOff>76200</xdr:rowOff>
        </xdr:from>
        <xdr:to>
          <xdr:col>6</xdr:col>
          <xdr:colOff>1752600</xdr:colOff>
          <xdr:row>235</xdr:row>
          <xdr:rowOff>304800</xdr:rowOff>
        </xdr:to>
        <xdr:sp macro="" textlink="">
          <xdr:nvSpPr>
            <xdr:cNvPr id="129254" name="Drop Down 230" hidden="1">
              <a:extLst>
                <a:ext uri="{63B3BB69-23CF-44E3-9099-C40C66FF867C}">
                  <a14:compatExt spid="_x0000_s129254"/>
                </a:ext>
                <a:ext uri="{FF2B5EF4-FFF2-40B4-BE49-F238E27FC236}">
                  <a16:creationId xmlns:a16="http://schemas.microsoft.com/office/drawing/2014/main" id="{00000000-0008-0000-0600-0000E6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236</xdr:row>
          <xdr:rowOff>76200</xdr:rowOff>
        </xdr:from>
        <xdr:to>
          <xdr:col>6</xdr:col>
          <xdr:colOff>1752600</xdr:colOff>
          <xdr:row>236</xdr:row>
          <xdr:rowOff>304800</xdr:rowOff>
        </xdr:to>
        <xdr:sp macro="" textlink="">
          <xdr:nvSpPr>
            <xdr:cNvPr id="129255" name="Drop Down 231" hidden="1">
              <a:extLst>
                <a:ext uri="{63B3BB69-23CF-44E3-9099-C40C66FF867C}">
                  <a14:compatExt spid="_x0000_s129255"/>
                </a:ext>
                <a:ext uri="{FF2B5EF4-FFF2-40B4-BE49-F238E27FC236}">
                  <a16:creationId xmlns:a16="http://schemas.microsoft.com/office/drawing/2014/main" id="{00000000-0008-0000-0600-0000E7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237</xdr:row>
          <xdr:rowOff>76200</xdr:rowOff>
        </xdr:from>
        <xdr:to>
          <xdr:col>6</xdr:col>
          <xdr:colOff>1752600</xdr:colOff>
          <xdr:row>237</xdr:row>
          <xdr:rowOff>304800</xdr:rowOff>
        </xdr:to>
        <xdr:sp macro="" textlink="">
          <xdr:nvSpPr>
            <xdr:cNvPr id="129256" name="Drop Down 232" hidden="1">
              <a:extLst>
                <a:ext uri="{63B3BB69-23CF-44E3-9099-C40C66FF867C}">
                  <a14:compatExt spid="_x0000_s129256"/>
                </a:ext>
                <a:ext uri="{FF2B5EF4-FFF2-40B4-BE49-F238E27FC236}">
                  <a16:creationId xmlns:a16="http://schemas.microsoft.com/office/drawing/2014/main" id="{00000000-0008-0000-0600-0000E8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238</xdr:row>
          <xdr:rowOff>76200</xdr:rowOff>
        </xdr:from>
        <xdr:to>
          <xdr:col>6</xdr:col>
          <xdr:colOff>1752600</xdr:colOff>
          <xdr:row>238</xdr:row>
          <xdr:rowOff>304800</xdr:rowOff>
        </xdr:to>
        <xdr:sp macro="" textlink="">
          <xdr:nvSpPr>
            <xdr:cNvPr id="129257" name="Drop Down 233" hidden="1">
              <a:extLst>
                <a:ext uri="{63B3BB69-23CF-44E3-9099-C40C66FF867C}">
                  <a14:compatExt spid="_x0000_s129257"/>
                </a:ext>
                <a:ext uri="{FF2B5EF4-FFF2-40B4-BE49-F238E27FC236}">
                  <a16:creationId xmlns:a16="http://schemas.microsoft.com/office/drawing/2014/main" id="{00000000-0008-0000-0600-0000E9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240</xdr:row>
          <xdr:rowOff>76200</xdr:rowOff>
        </xdr:from>
        <xdr:to>
          <xdr:col>6</xdr:col>
          <xdr:colOff>1752600</xdr:colOff>
          <xdr:row>240</xdr:row>
          <xdr:rowOff>304800</xdr:rowOff>
        </xdr:to>
        <xdr:sp macro="" textlink="">
          <xdr:nvSpPr>
            <xdr:cNvPr id="129258" name="Drop Down 234" hidden="1">
              <a:extLst>
                <a:ext uri="{63B3BB69-23CF-44E3-9099-C40C66FF867C}">
                  <a14:compatExt spid="_x0000_s129258"/>
                </a:ext>
                <a:ext uri="{FF2B5EF4-FFF2-40B4-BE49-F238E27FC236}">
                  <a16:creationId xmlns:a16="http://schemas.microsoft.com/office/drawing/2014/main" id="{00000000-0008-0000-0600-0000EA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241</xdr:row>
          <xdr:rowOff>76200</xdr:rowOff>
        </xdr:from>
        <xdr:to>
          <xdr:col>6</xdr:col>
          <xdr:colOff>1752600</xdr:colOff>
          <xdr:row>241</xdr:row>
          <xdr:rowOff>304800</xdr:rowOff>
        </xdr:to>
        <xdr:sp macro="" textlink="">
          <xdr:nvSpPr>
            <xdr:cNvPr id="129259" name="Drop Down 235" hidden="1">
              <a:extLst>
                <a:ext uri="{63B3BB69-23CF-44E3-9099-C40C66FF867C}">
                  <a14:compatExt spid="_x0000_s129259"/>
                </a:ext>
                <a:ext uri="{FF2B5EF4-FFF2-40B4-BE49-F238E27FC236}">
                  <a16:creationId xmlns:a16="http://schemas.microsoft.com/office/drawing/2014/main" id="{00000000-0008-0000-0600-0000EB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242</xdr:row>
          <xdr:rowOff>76200</xdr:rowOff>
        </xdr:from>
        <xdr:to>
          <xdr:col>6</xdr:col>
          <xdr:colOff>1752600</xdr:colOff>
          <xdr:row>242</xdr:row>
          <xdr:rowOff>304800</xdr:rowOff>
        </xdr:to>
        <xdr:sp macro="" textlink="">
          <xdr:nvSpPr>
            <xdr:cNvPr id="129260" name="Drop Down 236" hidden="1">
              <a:extLst>
                <a:ext uri="{63B3BB69-23CF-44E3-9099-C40C66FF867C}">
                  <a14:compatExt spid="_x0000_s129260"/>
                </a:ext>
                <a:ext uri="{FF2B5EF4-FFF2-40B4-BE49-F238E27FC236}">
                  <a16:creationId xmlns:a16="http://schemas.microsoft.com/office/drawing/2014/main" id="{00000000-0008-0000-0600-0000EC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243</xdr:row>
          <xdr:rowOff>76200</xdr:rowOff>
        </xdr:from>
        <xdr:to>
          <xdr:col>6</xdr:col>
          <xdr:colOff>1752600</xdr:colOff>
          <xdr:row>243</xdr:row>
          <xdr:rowOff>304800</xdr:rowOff>
        </xdr:to>
        <xdr:sp macro="" textlink="">
          <xdr:nvSpPr>
            <xdr:cNvPr id="129261" name="Drop Down 237" hidden="1">
              <a:extLst>
                <a:ext uri="{63B3BB69-23CF-44E3-9099-C40C66FF867C}">
                  <a14:compatExt spid="_x0000_s129261"/>
                </a:ext>
                <a:ext uri="{FF2B5EF4-FFF2-40B4-BE49-F238E27FC236}">
                  <a16:creationId xmlns:a16="http://schemas.microsoft.com/office/drawing/2014/main" id="{00000000-0008-0000-0600-0000ED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244</xdr:row>
          <xdr:rowOff>76200</xdr:rowOff>
        </xdr:from>
        <xdr:to>
          <xdr:col>6</xdr:col>
          <xdr:colOff>1752600</xdr:colOff>
          <xdr:row>244</xdr:row>
          <xdr:rowOff>304800</xdr:rowOff>
        </xdr:to>
        <xdr:sp macro="" textlink="">
          <xdr:nvSpPr>
            <xdr:cNvPr id="129262" name="Drop Down 238" hidden="1">
              <a:extLst>
                <a:ext uri="{63B3BB69-23CF-44E3-9099-C40C66FF867C}">
                  <a14:compatExt spid="_x0000_s129262"/>
                </a:ext>
                <a:ext uri="{FF2B5EF4-FFF2-40B4-BE49-F238E27FC236}">
                  <a16:creationId xmlns:a16="http://schemas.microsoft.com/office/drawing/2014/main" id="{00000000-0008-0000-0600-0000EE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245</xdr:row>
          <xdr:rowOff>76200</xdr:rowOff>
        </xdr:from>
        <xdr:to>
          <xdr:col>6</xdr:col>
          <xdr:colOff>1752600</xdr:colOff>
          <xdr:row>245</xdr:row>
          <xdr:rowOff>304800</xdr:rowOff>
        </xdr:to>
        <xdr:sp macro="" textlink="">
          <xdr:nvSpPr>
            <xdr:cNvPr id="129263" name="Drop Down 239" hidden="1">
              <a:extLst>
                <a:ext uri="{63B3BB69-23CF-44E3-9099-C40C66FF867C}">
                  <a14:compatExt spid="_x0000_s129263"/>
                </a:ext>
                <a:ext uri="{FF2B5EF4-FFF2-40B4-BE49-F238E27FC236}">
                  <a16:creationId xmlns:a16="http://schemas.microsoft.com/office/drawing/2014/main" id="{00000000-0008-0000-0600-0000EF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246</xdr:row>
          <xdr:rowOff>76200</xdr:rowOff>
        </xdr:from>
        <xdr:to>
          <xdr:col>6</xdr:col>
          <xdr:colOff>1752600</xdr:colOff>
          <xdr:row>246</xdr:row>
          <xdr:rowOff>304800</xdr:rowOff>
        </xdr:to>
        <xdr:sp macro="" textlink="">
          <xdr:nvSpPr>
            <xdr:cNvPr id="129264" name="Drop Down 240" hidden="1">
              <a:extLst>
                <a:ext uri="{63B3BB69-23CF-44E3-9099-C40C66FF867C}">
                  <a14:compatExt spid="_x0000_s129264"/>
                </a:ext>
                <a:ext uri="{FF2B5EF4-FFF2-40B4-BE49-F238E27FC236}">
                  <a16:creationId xmlns:a16="http://schemas.microsoft.com/office/drawing/2014/main" id="{00000000-0008-0000-0600-0000F0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247</xdr:row>
          <xdr:rowOff>76200</xdr:rowOff>
        </xdr:from>
        <xdr:to>
          <xdr:col>6</xdr:col>
          <xdr:colOff>1752600</xdr:colOff>
          <xdr:row>247</xdr:row>
          <xdr:rowOff>304800</xdr:rowOff>
        </xdr:to>
        <xdr:sp macro="" textlink="">
          <xdr:nvSpPr>
            <xdr:cNvPr id="129265" name="Drop Down 241" hidden="1">
              <a:extLst>
                <a:ext uri="{63B3BB69-23CF-44E3-9099-C40C66FF867C}">
                  <a14:compatExt spid="_x0000_s129265"/>
                </a:ext>
                <a:ext uri="{FF2B5EF4-FFF2-40B4-BE49-F238E27FC236}">
                  <a16:creationId xmlns:a16="http://schemas.microsoft.com/office/drawing/2014/main" id="{00000000-0008-0000-0600-0000F1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248</xdr:row>
          <xdr:rowOff>76200</xdr:rowOff>
        </xdr:from>
        <xdr:to>
          <xdr:col>6</xdr:col>
          <xdr:colOff>1752600</xdr:colOff>
          <xdr:row>248</xdr:row>
          <xdr:rowOff>304800</xdr:rowOff>
        </xdr:to>
        <xdr:sp macro="" textlink="">
          <xdr:nvSpPr>
            <xdr:cNvPr id="129266" name="Drop Down 242" hidden="1">
              <a:extLst>
                <a:ext uri="{63B3BB69-23CF-44E3-9099-C40C66FF867C}">
                  <a14:compatExt spid="_x0000_s129266"/>
                </a:ext>
                <a:ext uri="{FF2B5EF4-FFF2-40B4-BE49-F238E27FC236}">
                  <a16:creationId xmlns:a16="http://schemas.microsoft.com/office/drawing/2014/main" id="{00000000-0008-0000-0600-0000F2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250</xdr:row>
          <xdr:rowOff>76200</xdr:rowOff>
        </xdr:from>
        <xdr:to>
          <xdr:col>6</xdr:col>
          <xdr:colOff>1752600</xdr:colOff>
          <xdr:row>250</xdr:row>
          <xdr:rowOff>304800</xdr:rowOff>
        </xdr:to>
        <xdr:sp macro="" textlink="">
          <xdr:nvSpPr>
            <xdr:cNvPr id="129267" name="Drop Down 243" hidden="1">
              <a:extLst>
                <a:ext uri="{63B3BB69-23CF-44E3-9099-C40C66FF867C}">
                  <a14:compatExt spid="_x0000_s129267"/>
                </a:ext>
                <a:ext uri="{FF2B5EF4-FFF2-40B4-BE49-F238E27FC236}">
                  <a16:creationId xmlns:a16="http://schemas.microsoft.com/office/drawing/2014/main" id="{00000000-0008-0000-0600-0000F3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251</xdr:row>
          <xdr:rowOff>76200</xdr:rowOff>
        </xdr:from>
        <xdr:to>
          <xdr:col>6</xdr:col>
          <xdr:colOff>1752600</xdr:colOff>
          <xdr:row>251</xdr:row>
          <xdr:rowOff>304800</xdr:rowOff>
        </xdr:to>
        <xdr:sp macro="" textlink="">
          <xdr:nvSpPr>
            <xdr:cNvPr id="129268" name="Drop Down 244" hidden="1">
              <a:extLst>
                <a:ext uri="{63B3BB69-23CF-44E3-9099-C40C66FF867C}">
                  <a14:compatExt spid="_x0000_s129268"/>
                </a:ext>
                <a:ext uri="{FF2B5EF4-FFF2-40B4-BE49-F238E27FC236}">
                  <a16:creationId xmlns:a16="http://schemas.microsoft.com/office/drawing/2014/main" id="{00000000-0008-0000-0600-0000F4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252</xdr:row>
          <xdr:rowOff>76200</xdr:rowOff>
        </xdr:from>
        <xdr:to>
          <xdr:col>6</xdr:col>
          <xdr:colOff>1752600</xdr:colOff>
          <xdr:row>252</xdr:row>
          <xdr:rowOff>304800</xdr:rowOff>
        </xdr:to>
        <xdr:sp macro="" textlink="">
          <xdr:nvSpPr>
            <xdr:cNvPr id="129269" name="Drop Down 245" hidden="1">
              <a:extLst>
                <a:ext uri="{63B3BB69-23CF-44E3-9099-C40C66FF867C}">
                  <a14:compatExt spid="_x0000_s129269"/>
                </a:ext>
                <a:ext uri="{FF2B5EF4-FFF2-40B4-BE49-F238E27FC236}">
                  <a16:creationId xmlns:a16="http://schemas.microsoft.com/office/drawing/2014/main" id="{00000000-0008-0000-0600-0000F5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253</xdr:row>
          <xdr:rowOff>76200</xdr:rowOff>
        </xdr:from>
        <xdr:to>
          <xdr:col>6</xdr:col>
          <xdr:colOff>1752600</xdr:colOff>
          <xdr:row>253</xdr:row>
          <xdr:rowOff>304800</xdr:rowOff>
        </xdr:to>
        <xdr:sp macro="" textlink="">
          <xdr:nvSpPr>
            <xdr:cNvPr id="129270" name="Drop Down 246" hidden="1">
              <a:extLst>
                <a:ext uri="{63B3BB69-23CF-44E3-9099-C40C66FF867C}">
                  <a14:compatExt spid="_x0000_s129270"/>
                </a:ext>
                <a:ext uri="{FF2B5EF4-FFF2-40B4-BE49-F238E27FC236}">
                  <a16:creationId xmlns:a16="http://schemas.microsoft.com/office/drawing/2014/main" id="{00000000-0008-0000-0600-0000F6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254</xdr:row>
          <xdr:rowOff>76200</xdr:rowOff>
        </xdr:from>
        <xdr:to>
          <xdr:col>6</xdr:col>
          <xdr:colOff>1752600</xdr:colOff>
          <xdr:row>254</xdr:row>
          <xdr:rowOff>304800</xdr:rowOff>
        </xdr:to>
        <xdr:sp macro="" textlink="">
          <xdr:nvSpPr>
            <xdr:cNvPr id="129271" name="Drop Down 247" hidden="1">
              <a:extLst>
                <a:ext uri="{63B3BB69-23CF-44E3-9099-C40C66FF867C}">
                  <a14:compatExt spid="_x0000_s129271"/>
                </a:ext>
                <a:ext uri="{FF2B5EF4-FFF2-40B4-BE49-F238E27FC236}">
                  <a16:creationId xmlns:a16="http://schemas.microsoft.com/office/drawing/2014/main" id="{00000000-0008-0000-0600-0000F7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255</xdr:row>
          <xdr:rowOff>76200</xdr:rowOff>
        </xdr:from>
        <xdr:to>
          <xdr:col>6</xdr:col>
          <xdr:colOff>1752600</xdr:colOff>
          <xdr:row>255</xdr:row>
          <xdr:rowOff>304800</xdr:rowOff>
        </xdr:to>
        <xdr:sp macro="" textlink="">
          <xdr:nvSpPr>
            <xdr:cNvPr id="129272" name="Drop Down 248" hidden="1">
              <a:extLst>
                <a:ext uri="{63B3BB69-23CF-44E3-9099-C40C66FF867C}">
                  <a14:compatExt spid="_x0000_s129272"/>
                </a:ext>
                <a:ext uri="{FF2B5EF4-FFF2-40B4-BE49-F238E27FC236}">
                  <a16:creationId xmlns:a16="http://schemas.microsoft.com/office/drawing/2014/main" id="{00000000-0008-0000-0600-0000F8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256</xdr:row>
          <xdr:rowOff>76200</xdr:rowOff>
        </xdr:from>
        <xdr:to>
          <xdr:col>6</xdr:col>
          <xdr:colOff>1752600</xdr:colOff>
          <xdr:row>256</xdr:row>
          <xdr:rowOff>304800</xdr:rowOff>
        </xdr:to>
        <xdr:sp macro="" textlink="">
          <xdr:nvSpPr>
            <xdr:cNvPr id="129273" name="Drop Down 249" hidden="1">
              <a:extLst>
                <a:ext uri="{63B3BB69-23CF-44E3-9099-C40C66FF867C}">
                  <a14:compatExt spid="_x0000_s129273"/>
                </a:ext>
                <a:ext uri="{FF2B5EF4-FFF2-40B4-BE49-F238E27FC236}">
                  <a16:creationId xmlns:a16="http://schemas.microsoft.com/office/drawing/2014/main" id="{00000000-0008-0000-0600-0000F9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258</xdr:row>
          <xdr:rowOff>76200</xdr:rowOff>
        </xdr:from>
        <xdr:to>
          <xdr:col>6</xdr:col>
          <xdr:colOff>1752600</xdr:colOff>
          <xdr:row>258</xdr:row>
          <xdr:rowOff>304800</xdr:rowOff>
        </xdr:to>
        <xdr:sp macro="" textlink="">
          <xdr:nvSpPr>
            <xdr:cNvPr id="129274" name="Drop Down 250" hidden="1">
              <a:extLst>
                <a:ext uri="{63B3BB69-23CF-44E3-9099-C40C66FF867C}">
                  <a14:compatExt spid="_x0000_s129274"/>
                </a:ext>
                <a:ext uri="{FF2B5EF4-FFF2-40B4-BE49-F238E27FC236}">
                  <a16:creationId xmlns:a16="http://schemas.microsoft.com/office/drawing/2014/main" id="{00000000-0008-0000-0600-0000FA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259</xdr:row>
          <xdr:rowOff>76200</xdr:rowOff>
        </xdr:from>
        <xdr:to>
          <xdr:col>6</xdr:col>
          <xdr:colOff>1752600</xdr:colOff>
          <xdr:row>259</xdr:row>
          <xdr:rowOff>304800</xdr:rowOff>
        </xdr:to>
        <xdr:sp macro="" textlink="">
          <xdr:nvSpPr>
            <xdr:cNvPr id="129275" name="Drop Down 251" hidden="1">
              <a:extLst>
                <a:ext uri="{63B3BB69-23CF-44E3-9099-C40C66FF867C}">
                  <a14:compatExt spid="_x0000_s129275"/>
                </a:ext>
                <a:ext uri="{FF2B5EF4-FFF2-40B4-BE49-F238E27FC236}">
                  <a16:creationId xmlns:a16="http://schemas.microsoft.com/office/drawing/2014/main" id="{00000000-0008-0000-0600-0000FB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260</xdr:row>
          <xdr:rowOff>76200</xdr:rowOff>
        </xdr:from>
        <xdr:to>
          <xdr:col>6</xdr:col>
          <xdr:colOff>1752600</xdr:colOff>
          <xdr:row>260</xdr:row>
          <xdr:rowOff>304800</xdr:rowOff>
        </xdr:to>
        <xdr:sp macro="" textlink="">
          <xdr:nvSpPr>
            <xdr:cNvPr id="129276" name="Drop Down 252" hidden="1">
              <a:extLst>
                <a:ext uri="{63B3BB69-23CF-44E3-9099-C40C66FF867C}">
                  <a14:compatExt spid="_x0000_s129276"/>
                </a:ext>
                <a:ext uri="{FF2B5EF4-FFF2-40B4-BE49-F238E27FC236}">
                  <a16:creationId xmlns:a16="http://schemas.microsoft.com/office/drawing/2014/main" id="{00000000-0008-0000-0600-0000FC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261</xdr:row>
          <xdr:rowOff>76200</xdr:rowOff>
        </xdr:from>
        <xdr:to>
          <xdr:col>6</xdr:col>
          <xdr:colOff>1752600</xdr:colOff>
          <xdr:row>261</xdr:row>
          <xdr:rowOff>304800</xdr:rowOff>
        </xdr:to>
        <xdr:sp macro="" textlink="">
          <xdr:nvSpPr>
            <xdr:cNvPr id="129277" name="Drop Down 253" hidden="1">
              <a:extLst>
                <a:ext uri="{63B3BB69-23CF-44E3-9099-C40C66FF867C}">
                  <a14:compatExt spid="_x0000_s129277"/>
                </a:ext>
                <a:ext uri="{FF2B5EF4-FFF2-40B4-BE49-F238E27FC236}">
                  <a16:creationId xmlns:a16="http://schemas.microsoft.com/office/drawing/2014/main" id="{00000000-0008-0000-0600-0000FD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262</xdr:row>
          <xdr:rowOff>76200</xdr:rowOff>
        </xdr:from>
        <xdr:to>
          <xdr:col>6</xdr:col>
          <xdr:colOff>1752600</xdr:colOff>
          <xdr:row>262</xdr:row>
          <xdr:rowOff>304800</xdr:rowOff>
        </xdr:to>
        <xdr:sp macro="" textlink="">
          <xdr:nvSpPr>
            <xdr:cNvPr id="129278" name="Drop Down 254" hidden="1">
              <a:extLst>
                <a:ext uri="{63B3BB69-23CF-44E3-9099-C40C66FF867C}">
                  <a14:compatExt spid="_x0000_s129278"/>
                </a:ext>
                <a:ext uri="{FF2B5EF4-FFF2-40B4-BE49-F238E27FC236}">
                  <a16:creationId xmlns:a16="http://schemas.microsoft.com/office/drawing/2014/main" id="{00000000-0008-0000-0600-0000FE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263</xdr:row>
          <xdr:rowOff>76200</xdr:rowOff>
        </xdr:from>
        <xdr:to>
          <xdr:col>6</xdr:col>
          <xdr:colOff>1752600</xdr:colOff>
          <xdr:row>263</xdr:row>
          <xdr:rowOff>304800</xdr:rowOff>
        </xdr:to>
        <xdr:sp macro="" textlink="">
          <xdr:nvSpPr>
            <xdr:cNvPr id="129279" name="Drop Down 255" hidden="1">
              <a:extLst>
                <a:ext uri="{63B3BB69-23CF-44E3-9099-C40C66FF867C}">
                  <a14:compatExt spid="_x0000_s129279"/>
                </a:ext>
                <a:ext uri="{FF2B5EF4-FFF2-40B4-BE49-F238E27FC236}">
                  <a16:creationId xmlns:a16="http://schemas.microsoft.com/office/drawing/2014/main" id="{00000000-0008-0000-0600-0000FF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xdr:twoCellAnchor editAs="oneCell">
    <xdr:from>
      <xdr:col>4</xdr:col>
      <xdr:colOff>171450</xdr:colOff>
      <xdr:row>0</xdr:row>
      <xdr:rowOff>76200</xdr:rowOff>
    </xdr:from>
    <xdr:to>
      <xdr:col>4</xdr:col>
      <xdr:colOff>933450</xdr:colOff>
      <xdr:row>5</xdr:row>
      <xdr:rowOff>19321</xdr:rowOff>
    </xdr:to>
    <xdr:pic>
      <xdr:nvPicPr>
        <xdr:cNvPr id="2" name="Picture 1">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5790" y="76200"/>
          <a:ext cx="762000" cy="8880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6</xdr:col>
          <xdr:colOff>381000</xdr:colOff>
          <xdr:row>8</xdr:row>
          <xdr:rowOff>76200</xdr:rowOff>
        </xdr:from>
        <xdr:to>
          <xdr:col>6</xdr:col>
          <xdr:colOff>1752600</xdr:colOff>
          <xdr:row>8</xdr:row>
          <xdr:rowOff>304800</xdr:rowOff>
        </xdr:to>
        <xdr:sp macro="" textlink="">
          <xdr:nvSpPr>
            <xdr:cNvPr id="154691" name="Drop Down 67" hidden="1">
              <a:extLst>
                <a:ext uri="{63B3BB69-23CF-44E3-9099-C40C66FF867C}">
                  <a14:compatExt spid="_x0000_s154691"/>
                </a:ext>
                <a:ext uri="{FF2B5EF4-FFF2-40B4-BE49-F238E27FC236}">
                  <a16:creationId xmlns:a16="http://schemas.microsoft.com/office/drawing/2014/main" id="{00000000-0008-0000-0700-000043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10</xdr:row>
          <xdr:rowOff>76200</xdr:rowOff>
        </xdr:from>
        <xdr:to>
          <xdr:col>6</xdr:col>
          <xdr:colOff>1752600</xdr:colOff>
          <xdr:row>10</xdr:row>
          <xdr:rowOff>304800</xdr:rowOff>
        </xdr:to>
        <xdr:sp macro="" textlink="">
          <xdr:nvSpPr>
            <xdr:cNvPr id="154692" name="Drop Down 68" hidden="1">
              <a:extLst>
                <a:ext uri="{63B3BB69-23CF-44E3-9099-C40C66FF867C}">
                  <a14:compatExt spid="_x0000_s154692"/>
                </a:ext>
                <a:ext uri="{FF2B5EF4-FFF2-40B4-BE49-F238E27FC236}">
                  <a16:creationId xmlns:a16="http://schemas.microsoft.com/office/drawing/2014/main" id="{00000000-0008-0000-0700-000044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11</xdr:row>
          <xdr:rowOff>76200</xdr:rowOff>
        </xdr:from>
        <xdr:to>
          <xdr:col>6</xdr:col>
          <xdr:colOff>1752600</xdr:colOff>
          <xdr:row>11</xdr:row>
          <xdr:rowOff>304800</xdr:rowOff>
        </xdr:to>
        <xdr:sp macro="" textlink="">
          <xdr:nvSpPr>
            <xdr:cNvPr id="154693" name="Drop Down 69" hidden="1">
              <a:extLst>
                <a:ext uri="{63B3BB69-23CF-44E3-9099-C40C66FF867C}">
                  <a14:compatExt spid="_x0000_s154693"/>
                </a:ext>
                <a:ext uri="{FF2B5EF4-FFF2-40B4-BE49-F238E27FC236}">
                  <a16:creationId xmlns:a16="http://schemas.microsoft.com/office/drawing/2014/main" id="{00000000-0008-0000-0700-000045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12</xdr:row>
          <xdr:rowOff>76200</xdr:rowOff>
        </xdr:from>
        <xdr:to>
          <xdr:col>6</xdr:col>
          <xdr:colOff>1752600</xdr:colOff>
          <xdr:row>12</xdr:row>
          <xdr:rowOff>304800</xdr:rowOff>
        </xdr:to>
        <xdr:sp macro="" textlink="">
          <xdr:nvSpPr>
            <xdr:cNvPr id="154694" name="Drop Down 70" hidden="1">
              <a:extLst>
                <a:ext uri="{63B3BB69-23CF-44E3-9099-C40C66FF867C}">
                  <a14:compatExt spid="_x0000_s154694"/>
                </a:ext>
                <a:ext uri="{FF2B5EF4-FFF2-40B4-BE49-F238E27FC236}">
                  <a16:creationId xmlns:a16="http://schemas.microsoft.com/office/drawing/2014/main" id="{00000000-0008-0000-0700-000046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14</xdr:row>
          <xdr:rowOff>76200</xdr:rowOff>
        </xdr:from>
        <xdr:to>
          <xdr:col>6</xdr:col>
          <xdr:colOff>1752600</xdr:colOff>
          <xdr:row>14</xdr:row>
          <xdr:rowOff>304800</xdr:rowOff>
        </xdr:to>
        <xdr:sp macro="" textlink="">
          <xdr:nvSpPr>
            <xdr:cNvPr id="154695" name="Drop Down 71" hidden="1">
              <a:extLst>
                <a:ext uri="{63B3BB69-23CF-44E3-9099-C40C66FF867C}">
                  <a14:compatExt spid="_x0000_s154695"/>
                </a:ext>
                <a:ext uri="{FF2B5EF4-FFF2-40B4-BE49-F238E27FC236}">
                  <a16:creationId xmlns:a16="http://schemas.microsoft.com/office/drawing/2014/main" id="{00000000-0008-0000-0700-000047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15</xdr:row>
          <xdr:rowOff>76200</xdr:rowOff>
        </xdr:from>
        <xdr:to>
          <xdr:col>6</xdr:col>
          <xdr:colOff>1752600</xdr:colOff>
          <xdr:row>15</xdr:row>
          <xdr:rowOff>304800</xdr:rowOff>
        </xdr:to>
        <xdr:sp macro="" textlink="">
          <xdr:nvSpPr>
            <xdr:cNvPr id="154696" name="Drop Down 72" hidden="1">
              <a:extLst>
                <a:ext uri="{63B3BB69-23CF-44E3-9099-C40C66FF867C}">
                  <a14:compatExt spid="_x0000_s154696"/>
                </a:ext>
                <a:ext uri="{FF2B5EF4-FFF2-40B4-BE49-F238E27FC236}">
                  <a16:creationId xmlns:a16="http://schemas.microsoft.com/office/drawing/2014/main" id="{00000000-0008-0000-0700-000048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16</xdr:row>
          <xdr:rowOff>76200</xdr:rowOff>
        </xdr:from>
        <xdr:to>
          <xdr:col>6</xdr:col>
          <xdr:colOff>1752600</xdr:colOff>
          <xdr:row>16</xdr:row>
          <xdr:rowOff>304800</xdr:rowOff>
        </xdr:to>
        <xdr:sp macro="" textlink="">
          <xdr:nvSpPr>
            <xdr:cNvPr id="154697" name="Drop Down 73" hidden="1">
              <a:extLst>
                <a:ext uri="{63B3BB69-23CF-44E3-9099-C40C66FF867C}">
                  <a14:compatExt spid="_x0000_s154697"/>
                </a:ext>
                <a:ext uri="{FF2B5EF4-FFF2-40B4-BE49-F238E27FC236}">
                  <a16:creationId xmlns:a16="http://schemas.microsoft.com/office/drawing/2014/main" id="{00000000-0008-0000-0700-000049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17</xdr:row>
          <xdr:rowOff>76200</xdr:rowOff>
        </xdr:from>
        <xdr:to>
          <xdr:col>6</xdr:col>
          <xdr:colOff>1752600</xdr:colOff>
          <xdr:row>17</xdr:row>
          <xdr:rowOff>304800</xdr:rowOff>
        </xdr:to>
        <xdr:sp macro="" textlink="">
          <xdr:nvSpPr>
            <xdr:cNvPr id="154698" name="Drop Down 74" hidden="1">
              <a:extLst>
                <a:ext uri="{63B3BB69-23CF-44E3-9099-C40C66FF867C}">
                  <a14:compatExt spid="_x0000_s154698"/>
                </a:ext>
                <a:ext uri="{FF2B5EF4-FFF2-40B4-BE49-F238E27FC236}">
                  <a16:creationId xmlns:a16="http://schemas.microsoft.com/office/drawing/2014/main" id="{00000000-0008-0000-0700-00004A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18</xdr:row>
          <xdr:rowOff>76200</xdr:rowOff>
        </xdr:from>
        <xdr:to>
          <xdr:col>6</xdr:col>
          <xdr:colOff>1752600</xdr:colOff>
          <xdr:row>18</xdr:row>
          <xdr:rowOff>304800</xdr:rowOff>
        </xdr:to>
        <xdr:sp macro="" textlink="">
          <xdr:nvSpPr>
            <xdr:cNvPr id="154699" name="Drop Down 75" hidden="1">
              <a:extLst>
                <a:ext uri="{63B3BB69-23CF-44E3-9099-C40C66FF867C}">
                  <a14:compatExt spid="_x0000_s154699"/>
                </a:ext>
                <a:ext uri="{FF2B5EF4-FFF2-40B4-BE49-F238E27FC236}">
                  <a16:creationId xmlns:a16="http://schemas.microsoft.com/office/drawing/2014/main" id="{00000000-0008-0000-0700-00004B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19</xdr:row>
          <xdr:rowOff>76200</xdr:rowOff>
        </xdr:from>
        <xdr:to>
          <xdr:col>6</xdr:col>
          <xdr:colOff>1752600</xdr:colOff>
          <xdr:row>19</xdr:row>
          <xdr:rowOff>304800</xdr:rowOff>
        </xdr:to>
        <xdr:sp macro="" textlink="">
          <xdr:nvSpPr>
            <xdr:cNvPr id="154700" name="Drop Down 76" hidden="1">
              <a:extLst>
                <a:ext uri="{63B3BB69-23CF-44E3-9099-C40C66FF867C}">
                  <a14:compatExt spid="_x0000_s154700"/>
                </a:ext>
                <a:ext uri="{FF2B5EF4-FFF2-40B4-BE49-F238E27FC236}">
                  <a16:creationId xmlns:a16="http://schemas.microsoft.com/office/drawing/2014/main" id="{00000000-0008-0000-0700-00004C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21</xdr:row>
          <xdr:rowOff>76200</xdr:rowOff>
        </xdr:from>
        <xdr:to>
          <xdr:col>6</xdr:col>
          <xdr:colOff>1752600</xdr:colOff>
          <xdr:row>21</xdr:row>
          <xdr:rowOff>304800</xdr:rowOff>
        </xdr:to>
        <xdr:sp macro="" textlink="">
          <xdr:nvSpPr>
            <xdr:cNvPr id="154701" name="Drop Down 77" hidden="1">
              <a:extLst>
                <a:ext uri="{63B3BB69-23CF-44E3-9099-C40C66FF867C}">
                  <a14:compatExt spid="_x0000_s154701"/>
                </a:ext>
                <a:ext uri="{FF2B5EF4-FFF2-40B4-BE49-F238E27FC236}">
                  <a16:creationId xmlns:a16="http://schemas.microsoft.com/office/drawing/2014/main" id="{00000000-0008-0000-0700-00004D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22</xdr:row>
          <xdr:rowOff>76200</xdr:rowOff>
        </xdr:from>
        <xdr:to>
          <xdr:col>6</xdr:col>
          <xdr:colOff>1752600</xdr:colOff>
          <xdr:row>22</xdr:row>
          <xdr:rowOff>304800</xdr:rowOff>
        </xdr:to>
        <xdr:sp macro="" textlink="">
          <xdr:nvSpPr>
            <xdr:cNvPr id="154702" name="Drop Down 78" hidden="1">
              <a:extLst>
                <a:ext uri="{63B3BB69-23CF-44E3-9099-C40C66FF867C}">
                  <a14:compatExt spid="_x0000_s154702"/>
                </a:ext>
                <a:ext uri="{FF2B5EF4-FFF2-40B4-BE49-F238E27FC236}">
                  <a16:creationId xmlns:a16="http://schemas.microsoft.com/office/drawing/2014/main" id="{00000000-0008-0000-0700-00004E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23</xdr:row>
          <xdr:rowOff>76200</xdr:rowOff>
        </xdr:from>
        <xdr:to>
          <xdr:col>6</xdr:col>
          <xdr:colOff>1752600</xdr:colOff>
          <xdr:row>23</xdr:row>
          <xdr:rowOff>304800</xdr:rowOff>
        </xdr:to>
        <xdr:sp macro="" textlink="">
          <xdr:nvSpPr>
            <xdr:cNvPr id="154703" name="Drop Down 79" hidden="1">
              <a:extLst>
                <a:ext uri="{63B3BB69-23CF-44E3-9099-C40C66FF867C}">
                  <a14:compatExt spid="_x0000_s154703"/>
                </a:ext>
                <a:ext uri="{FF2B5EF4-FFF2-40B4-BE49-F238E27FC236}">
                  <a16:creationId xmlns:a16="http://schemas.microsoft.com/office/drawing/2014/main" id="{00000000-0008-0000-0700-00004F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25</xdr:row>
          <xdr:rowOff>76200</xdr:rowOff>
        </xdr:from>
        <xdr:to>
          <xdr:col>6</xdr:col>
          <xdr:colOff>1752600</xdr:colOff>
          <xdr:row>25</xdr:row>
          <xdr:rowOff>304800</xdr:rowOff>
        </xdr:to>
        <xdr:sp macro="" textlink="">
          <xdr:nvSpPr>
            <xdr:cNvPr id="154704" name="Drop Down 80" hidden="1">
              <a:extLst>
                <a:ext uri="{63B3BB69-23CF-44E3-9099-C40C66FF867C}">
                  <a14:compatExt spid="_x0000_s154704"/>
                </a:ext>
                <a:ext uri="{FF2B5EF4-FFF2-40B4-BE49-F238E27FC236}">
                  <a16:creationId xmlns:a16="http://schemas.microsoft.com/office/drawing/2014/main" id="{00000000-0008-0000-0700-000050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26</xdr:row>
          <xdr:rowOff>76200</xdr:rowOff>
        </xdr:from>
        <xdr:to>
          <xdr:col>6</xdr:col>
          <xdr:colOff>1752600</xdr:colOff>
          <xdr:row>26</xdr:row>
          <xdr:rowOff>304800</xdr:rowOff>
        </xdr:to>
        <xdr:sp macro="" textlink="">
          <xdr:nvSpPr>
            <xdr:cNvPr id="154705" name="Drop Down 81" hidden="1">
              <a:extLst>
                <a:ext uri="{63B3BB69-23CF-44E3-9099-C40C66FF867C}">
                  <a14:compatExt spid="_x0000_s154705"/>
                </a:ext>
                <a:ext uri="{FF2B5EF4-FFF2-40B4-BE49-F238E27FC236}">
                  <a16:creationId xmlns:a16="http://schemas.microsoft.com/office/drawing/2014/main" id="{00000000-0008-0000-0700-000051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27</xdr:row>
          <xdr:rowOff>76200</xdr:rowOff>
        </xdr:from>
        <xdr:to>
          <xdr:col>6</xdr:col>
          <xdr:colOff>1752600</xdr:colOff>
          <xdr:row>27</xdr:row>
          <xdr:rowOff>304800</xdr:rowOff>
        </xdr:to>
        <xdr:sp macro="" textlink="">
          <xdr:nvSpPr>
            <xdr:cNvPr id="154706" name="Drop Down 82" hidden="1">
              <a:extLst>
                <a:ext uri="{63B3BB69-23CF-44E3-9099-C40C66FF867C}">
                  <a14:compatExt spid="_x0000_s154706"/>
                </a:ext>
                <a:ext uri="{FF2B5EF4-FFF2-40B4-BE49-F238E27FC236}">
                  <a16:creationId xmlns:a16="http://schemas.microsoft.com/office/drawing/2014/main" id="{00000000-0008-0000-0700-000052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29</xdr:row>
          <xdr:rowOff>76200</xdr:rowOff>
        </xdr:from>
        <xdr:to>
          <xdr:col>6</xdr:col>
          <xdr:colOff>1752600</xdr:colOff>
          <xdr:row>29</xdr:row>
          <xdr:rowOff>304800</xdr:rowOff>
        </xdr:to>
        <xdr:sp macro="" textlink="">
          <xdr:nvSpPr>
            <xdr:cNvPr id="154707" name="Drop Down 83" hidden="1">
              <a:extLst>
                <a:ext uri="{63B3BB69-23CF-44E3-9099-C40C66FF867C}">
                  <a14:compatExt spid="_x0000_s154707"/>
                </a:ext>
                <a:ext uri="{FF2B5EF4-FFF2-40B4-BE49-F238E27FC236}">
                  <a16:creationId xmlns:a16="http://schemas.microsoft.com/office/drawing/2014/main" id="{00000000-0008-0000-0700-000053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30</xdr:row>
          <xdr:rowOff>76200</xdr:rowOff>
        </xdr:from>
        <xdr:to>
          <xdr:col>6</xdr:col>
          <xdr:colOff>1752600</xdr:colOff>
          <xdr:row>30</xdr:row>
          <xdr:rowOff>304800</xdr:rowOff>
        </xdr:to>
        <xdr:sp macro="" textlink="">
          <xdr:nvSpPr>
            <xdr:cNvPr id="154708" name="Drop Down 84" hidden="1">
              <a:extLst>
                <a:ext uri="{63B3BB69-23CF-44E3-9099-C40C66FF867C}">
                  <a14:compatExt spid="_x0000_s154708"/>
                </a:ext>
                <a:ext uri="{FF2B5EF4-FFF2-40B4-BE49-F238E27FC236}">
                  <a16:creationId xmlns:a16="http://schemas.microsoft.com/office/drawing/2014/main" id="{00000000-0008-0000-0700-000054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32</xdr:row>
          <xdr:rowOff>76200</xdr:rowOff>
        </xdr:from>
        <xdr:to>
          <xdr:col>6</xdr:col>
          <xdr:colOff>1752600</xdr:colOff>
          <xdr:row>32</xdr:row>
          <xdr:rowOff>304800</xdr:rowOff>
        </xdr:to>
        <xdr:sp macro="" textlink="">
          <xdr:nvSpPr>
            <xdr:cNvPr id="154709" name="Drop Down 85" hidden="1">
              <a:extLst>
                <a:ext uri="{63B3BB69-23CF-44E3-9099-C40C66FF867C}">
                  <a14:compatExt spid="_x0000_s154709"/>
                </a:ext>
                <a:ext uri="{FF2B5EF4-FFF2-40B4-BE49-F238E27FC236}">
                  <a16:creationId xmlns:a16="http://schemas.microsoft.com/office/drawing/2014/main" id="{00000000-0008-0000-0700-000055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33</xdr:row>
          <xdr:rowOff>76200</xdr:rowOff>
        </xdr:from>
        <xdr:to>
          <xdr:col>6</xdr:col>
          <xdr:colOff>1752600</xdr:colOff>
          <xdr:row>33</xdr:row>
          <xdr:rowOff>304800</xdr:rowOff>
        </xdr:to>
        <xdr:sp macro="" textlink="">
          <xdr:nvSpPr>
            <xdr:cNvPr id="154710" name="Drop Down 86" hidden="1">
              <a:extLst>
                <a:ext uri="{63B3BB69-23CF-44E3-9099-C40C66FF867C}">
                  <a14:compatExt spid="_x0000_s154710"/>
                </a:ext>
                <a:ext uri="{FF2B5EF4-FFF2-40B4-BE49-F238E27FC236}">
                  <a16:creationId xmlns:a16="http://schemas.microsoft.com/office/drawing/2014/main" id="{00000000-0008-0000-0700-000056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34</xdr:row>
          <xdr:rowOff>76200</xdr:rowOff>
        </xdr:from>
        <xdr:to>
          <xdr:col>6</xdr:col>
          <xdr:colOff>1752600</xdr:colOff>
          <xdr:row>34</xdr:row>
          <xdr:rowOff>304800</xdr:rowOff>
        </xdr:to>
        <xdr:sp macro="" textlink="">
          <xdr:nvSpPr>
            <xdr:cNvPr id="154711" name="Drop Down 87" hidden="1">
              <a:extLst>
                <a:ext uri="{63B3BB69-23CF-44E3-9099-C40C66FF867C}">
                  <a14:compatExt spid="_x0000_s154711"/>
                </a:ext>
                <a:ext uri="{FF2B5EF4-FFF2-40B4-BE49-F238E27FC236}">
                  <a16:creationId xmlns:a16="http://schemas.microsoft.com/office/drawing/2014/main" id="{00000000-0008-0000-0700-000057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36</xdr:row>
          <xdr:rowOff>76200</xdr:rowOff>
        </xdr:from>
        <xdr:to>
          <xdr:col>6</xdr:col>
          <xdr:colOff>1752600</xdr:colOff>
          <xdr:row>36</xdr:row>
          <xdr:rowOff>304800</xdr:rowOff>
        </xdr:to>
        <xdr:sp macro="" textlink="">
          <xdr:nvSpPr>
            <xdr:cNvPr id="154712" name="Drop Down 88" hidden="1">
              <a:extLst>
                <a:ext uri="{63B3BB69-23CF-44E3-9099-C40C66FF867C}">
                  <a14:compatExt spid="_x0000_s154712"/>
                </a:ext>
                <a:ext uri="{FF2B5EF4-FFF2-40B4-BE49-F238E27FC236}">
                  <a16:creationId xmlns:a16="http://schemas.microsoft.com/office/drawing/2014/main" id="{00000000-0008-0000-0700-000058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37</xdr:row>
          <xdr:rowOff>76200</xdr:rowOff>
        </xdr:from>
        <xdr:to>
          <xdr:col>6</xdr:col>
          <xdr:colOff>1752600</xdr:colOff>
          <xdr:row>37</xdr:row>
          <xdr:rowOff>304800</xdr:rowOff>
        </xdr:to>
        <xdr:sp macro="" textlink="">
          <xdr:nvSpPr>
            <xdr:cNvPr id="154713" name="Drop Down 89" hidden="1">
              <a:extLst>
                <a:ext uri="{63B3BB69-23CF-44E3-9099-C40C66FF867C}">
                  <a14:compatExt spid="_x0000_s154713"/>
                </a:ext>
                <a:ext uri="{FF2B5EF4-FFF2-40B4-BE49-F238E27FC236}">
                  <a16:creationId xmlns:a16="http://schemas.microsoft.com/office/drawing/2014/main" id="{00000000-0008-0000-0700-000059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38</xdr:row>
          <xdr:rowOff>76200</xdr:rowOff>
        </xdr:from>
        <xdr:to>
          <xdr:col>6</xdr:col>
          <xdr:colOff>1752600</xdr:colOff>
          <xdr:row>38</xdr:row>
          <xdr:rowOff>304800</xdr:rowOff>
        </xdr:to>
        <xdr:sp macro="" textlink="">
          <xdr:nvSpPr>
            <xdr:cNvPr id="154714" name="Drop Down 90" hidden="1">
              <a:extLst>
                <a:ext uri="{63B3BB69-23CF-44E3-9099-C40C66FF867C}">
                  <a14:compatExt spid="_x0000_s154714"/>
                </a:ext>
                <a:ext uri="{FF2B5EF4-FFF2-40B4-BE49-F238E27FC236}">
                  <a16:creationId xmlns:a16="http://schemas.microsoft.com/office/drawing/2014/main" id="{00000000-0008-0000-0700-00005A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40</xdr:row>
          <xdr:rowOff>76200</xdr:rowOff>
        </xdr:from>
        <xdr:to>
          <xdr:col>6</xdr:col>
          <xdr:colOff>1752600</xdr:colOff>
          <xdr:row>40</xdr:row>
          <xdr:rowOff>304800</xdr:rowOff>
        </xdr:to>
        <xdr:sp macro="" textlink="">
          <xdr:nvSpPr>
            <xdr:cNvPr id="154715" name="Drop Down 91" hidden="1">
              <a:extLst>
                <a:ext uri="{63B3BB69-23CF-44E3-9099-C40C66FF867C}">
                  <a14:compatExt spid="_x0000_s154715"/>
                </a:ext>
                <a:ext uri="{FF2B5EF4-FFF2-40B4-BE49-F238E27FC236}">
                  <a16:creationId xmlns:a16="http://schemas.microsoft.com/office/drawing/2014/main" id="{00000000-0008-0000-0700-00005B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41</xdr:row>
          <xdr:rowOff>76200</xdr:rowOff>
        </xdr:from>
        <xdr:to>
          <xdr:col>6</xdr:col>
          <xdr:colOff>1752600</xdr:colOff>
          <xdr:row>41</xdr:row>
          <xdr:rowOff>304800</xdr:rowOff>
        </xdr:to>
        <xdr:sp macro="" textlink="">
          <xdr:nvSpPr>
            <xdr:cNvPr id="154716" name="Drop Down 92" hidden="1">
              <a:extLst>
                <a:ext uri="{63B3BB69-23CF-44E3-9099-C40C66FF867C}">
                  <a14:compatExt spid="_x0000_s154716"/>
                </a:ext>
                <a:ext uri="{FF2B5EF4-FFF2-40B4-BE49-F238E27FC236}">
                  <a16:creationId xmlns:a16="http://schemas.microsoft.com/office/drawing/2014/main" id="{00000000-0008-0000-0700-00005C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42</xdr:row>
          <xdr:rowOff>76200</xdr:rowOff>
        </xdr:from>
        <xdr:to>
          <xdr:col>6</xdr:col>
          <xdr:colOff>1752600</xdr:colOff>
          <xdr:row>42</xdr:row>
          <xdr:rowOff>304800</xdr:rowOff>
        </xdr:to>
        <xdr:sp macro="" textlink="">
          <xdr:nvSpPr>
            <xdr:cNvPr id="154717" name="Drop Down 93" hidden="1">
              <a:extLst>
                <a:ext uri="{63B3BB69-23CF-44E3-9099-C40C66FF867C}">
                  <a14:compatExt spid="_x0000_s154717"/>
                </a:ext>
                <a:ext uri="{FF2B5EF4-FFF2-40B4-BE49-F238E27FC236}">
                  <a16:creationId xmlns:a16="http://schemas.microsoft.com/office/drawing/2014/main" id="{00000000-0008-0000-0700-00005D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44</xdr:row>
          <xdr:rowOff>76200</xdr:rowOff>
        </xdr:from>
        <xdr:to>
          <xdr:col>6</xdr:col>
          <xdr:colOff>1752600</xdr:colOff>
          <xdr:row>44</xdr:row>
          <xdr:rowOff>304800</xdr:rowOff>
        </xdr:to>
        <xdr:sp macro="" textlink="">
          <xdr:nvSpPr>
            <xdr:cNvPr id="154718" name="Drop Down 94" hidden="1">
              <a:extLst>
                <a:ext uri="{63B3BB69-23CF-44E3-9099-C40C66FF867C}">
                  <a14:compatExt spid="_x0000_s154718"/>
                </a:ext>
                <a:ext uri="{FF2B5EF4-FFF2-40B4-BE49-F238E27FC236}">
                  <a16:creationId xmlns:a16="http://schemas.microsoft.com/office/drawing/2014/main" id="{00000000-0008-0000-0700-00005E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45</xdr:row>
          <xdr:rowOff>76200</xdr:rowOff>
        </xdr:from>
        <xdr:to>
          <xdr:col>6</xdr:col>
          <xdr:colOff>1752600</xdr:colOff>
          <xdr:row>45</xdr:row>
          <xdr:rowOff>304800</xdr:rowOff>
        </xdr:to>
        <xdr:sp macro="" textlink="">
          <xdr:nvSpPr>
            <xdr:cNvPr id="154719" name="Drop Down 95" hidden="1">
              <a:extLst>
                <a:ext uri="{63B3BB69-23CF-44E3-9099-C40C66FF867C}">
                  <a14:compatExt spid="_x0000_s154719"/>
                </a:ext>
                <a:ext uri="{FF2B5EF4-FFF2-40B4-BE49-F238E27FC236}">
                  <a16:creationId xmlns:a16="http://schemas.microsoft.com/office/drawing/2014/main" id="{00000000-0008-0000-0700-00005F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46</xdr:row>
          <xdr:rowOff>76200</xdr:rowOff>
        </xdr:from>
        <xdr:to>
          <xdr:col>6</xdr:col>
          <xdr:colOff>1752600</xdr:colOff>
          <xdr:row>46</xdr:row>
          <xdr:rowOff>304800</xdr:rowOff>
        </xdr:to>
        <xdr:sp macro="" textlink="">
          <xdr:nvSpPr>
            <xdr:cNvPr id="154720" name="Drop Down 96" hidden="1">
              <a:extLst>
                <a:ext uri="{63B3BB69-23CF-44E3-9099-C40C66FF867C}">
                  <a14:compatExt spid="_x0000_s154720"/>
                </a:ext>
                <a:ext uri="{FF2B5EF4-FFF2-40B4-BE49-F238E27FC236}">
                  <a16:creationId xmlns:a16="http://schemas.microsoft.com/office/drawing/2014/main" id="{00000000-0008-0000-0700-000060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47</xdr:row>
          <xdr:rowOff>76200</xdr:rowOff>
        </xdr:from>
        <xdr:to>
          <xdr:col>6</xdr:col>
          <xdr:colOff>1752600</xdr:colOff>
          <xdr:row>47</xdr:row>
          <xdr:rowOff>304800</xdr:rowOff>
        </xdr:to>
        <xdr:sp macro="" textlink="">
          <xdr:nvSpPr>
            <xdr:cNvPr id="154721" name="Drop Down 97" hidden="1">
              <a:extLst>
                <a:ext uri="{63B3BB69-23CF-44E3-9099-C40C66FF867C}">
                  <a14:compatExt spid="_x0000_s154721"/>
                </a:ext>
                <a:ext uri="{FF2B5EF4-FFF2-40B4-BE49-F238E27FC236}">
                  <a16:creationId xmlns:a16="http://schemas.microsoft.com/office/drawing/2014/main" id="{00000000-0008-0000-0700-000061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48</xdr:row>
          <xdr:rowOff>76200</xdr:rowOff>
        </xdr:from>
        <xdr:to>
          <xdr:col>6</xdr:col>
          <xdr:colOff>1752600</xdr:colOff>
          <xdr:row>48</xdr:row>
          <xdr:rowOff>304800</xdr:rowOff>
        </xdr:to>
        <xdr:sp macro="" textlink="">
          <xdr:nvSpPr>
            <xdr:cNvPr id="154722" name="Drop Down 98" hidden="1">
              <a:extLst>
                <a:ext uri="{63B3BB69-23CF-44E3-9099-C40C66FF867C}">
                  <a14:compatExt spid="_x0000_s154722"/>
                </a:ext>
                <a:ext uri="{FF2B5EF4-FFF2-40B4-BE49-F238E27FC236}">
                  <a16:creationId xmlns:a16="http://schemas.microsoft.com/office/drawing/2014/main" id="{00000000-0008-0000-0700-000062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50</xdr:row>
          <xdr:rowOff>76200</xdr:rowOff>
        </xdr:from>
        <xdr:to>
          <xdr:col>6</xdr:col>
          <xdr:colOff>1752600</xdr:colOff>
          <xdr:row>50</xdr:row>
          <xdr:rowOff>304800</xdr:rowOff>
        </xdr:to>
        <xdr:sp macro="" textlink="">
          <xdr:nvSpPr>
            <xdr:cNvPr id="154723" name="Drop Down 99" hidden="1">
              <a:extLst>
                <a:ext uri="{63B3BB69-23CF-44E3-9099-C40C66FF867C}">
                  <a14:compatExt spid="_x0000_s154723"/>
                </a:ext>
                <a:ext uri="{FF2B5EF4-FFF2-40B4-BE49-F238E27FC236}">
                  <a16:creationId xmlns:a16="http://schemas.microsoft.com/office/drawing/2014/main" id="{00000000-0008-0000-0700-000063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51</xdr:row>
          <xdr:rowOff>76200</xdr:rowOff>
        </xdr:from>
        <xdr:to>
          <xdr:col>6</xdr:col>
          <xdr:colOff>1752600</xdr:colOff>
          <xdr:row>51</xdr:row>
          <xdr:rowOff>304800</xdr:rowOff>
        </xdr:to>
        <xdr:sp macro="" textlink="">
          <xdr:nvSpPr>
            <xdr:cNvPr id="154724" name="Drop Down 100" hidden="1">
              <a:extLst>
                <a:ext uri="{63B3BB69-23CF-44E3-9099-C40C66FF867C}">
                  <a14:compatExt spid="_x0000_s154724"/>
                </a:ext>
                <a:ext uri="{FF2B5EF4-FFF2-40B4-BE49-F238E27FC236}">
                  <a16:creationId xmlns:a16="http://schemas.microsoft.com/office/drawing/2014/main" id="{00000000-0008-0000-0700-000064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52</xdr:row>
          <xdr:rowOff>76200</xdr:rowOff>
        </xdr:from>
        <xdr:to>
          <xdr:col>6</xdr:col>
          <xdr:colOff>1752600</xdr:colOff>
          <xdr:row>52</xdr:row>
          <xdr:rowOff>304800</xdr:rowOff>
        </xdr:to>
        <xdr:sp macro="" textlink="">
          <xdr:nvSpPr>
            <xdr:cNvPr id="154725" name="Drop Down 101" hidden="1">
              <a:extLst>
                <a:ext uri="{63B3BB69-23CF-44E3-9099-C40C66FF867C}">
                  <a14:compatExt spid="_x0000_s154725"/>
                </a:ext>
                <a:ext uri="{FF2B5EF4-FFF2-40B4-BE49-F238E27FC236}">
                  <a16:creationId xmlns:a16="http://schemas.microsoft.com/office/drawing/2014/main" id="{00000000-0008-0000-0700-000065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54</xdr:row>
          <xdr:rowOff>76200</xdr:rowOff>
        </xdr:from>
        <xdr:to>
          <xdr:col>6</xdr:col>
          <xdr:colOff>1752600</xdr:colOff>
          <xdr:row>54</xdr:row>
          <xdr:rowOff>304800</xdr:rowOff>
        </xdr:to>
        <xdr:sp macro="" textlink="">
          <xdr:nvSpPr>
            <xdr:cNvPr id="154726" name="Drop Down 102" hidden="1">
              <a:extLst>
                <a:ext uri="{63B3BB69-23CF-44E3-9099-C40C66FF867C}">
                  <a14:compatExt spid="_x0000_s154726"/>
                </a:ext>
                <a:ext uri="{FF2B5EF4-FFF2-40B4-BE49-F238E27FC236}">
                  <a16:creationId xmlns:a16="http://schemas.microsoft.com/office/drawing/2014/main" id="{00000000-0008-0000-0700-000066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55</xdr:row>
          <xdr:rowOff>76200</xdr:rowOff>
        </xdr:from>
        <xdr:to>
          <xdr:col>6</xdr:col>
          <xdr:colOff>1752600</xdr:colOff>
          <xdr:row>55</xdr:row>
          <xdr:rowOff>304800</xdr:rowOff>
        </xdr:to>
        <xdr:sp macro="" textlink="">
          <xdr:nvSpPr>
            <xdr:cNvPr id="154727" name="Drop Down 103" hidden="1">
              <a:extLst>
                <a:ext uri="{63B3BB69-23CF-44E3-9099-C40C66FF867C}">
                  <a14:compatExt spid="_x0000_s154727"/>
                </a:ext>
                <a:ext uri="{FF2B5EF4-FFF2-40B4-BE49-F238E27FC236}">
                  <a16:creationId xmlns:a16="http://schemas.microsoft.com/office/drawing/2014/main" id="{00000000-0008-0000-0700-000067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56</xdr:row>
          <xdr:rowOff>76200</xdr:rowOff>
        </xdr:from>
        <xdr:to>
          <xdr:col>6</xdr:col>
          <xdr:colOff>1752600</xdr:colOff>
          <xdr:row>56</xdr:row>
          <xdr:rowOff>304800</xdr:rowOff>
        </xdr:to>
        <xdr:sp macro="" textlink="">
          <xdr:nvSpPr>
            <xdr:cNvPr id="154728" name="Drop Down 104" hidden="1">
              <a:extLst>
                <a:ext uri="{63B3BB69-23CF-44E3-9099-C40C66FF867C}">
                  <a14:compatExt spid="_x0000_s154728"/>
                </a:ext>
                <a:ext uri="{FF2B5EF4-FFF2-40B4-BE49-F238E27FC236}">
                  <a16:creationId xmlns:a16="http://schemas.microsoft.com/office/drawing/2014/main" id="{00000000-0008-0000-0700-000068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57</xdr:row>
          <xdr:rowOff>76200</xdr:rowOff>
        </xdr:from>
        <xdr:to>
          <xdr:col>6</xdr:col>
          <xdr:colOff>1752600</xdr:colOff>
          <xdr:row>57</xdr:row>
          <xdr:rowOff>304800</xdr:rowOff>
        </xdr:to>
        <xdr:sp macro="" textlink="">
          <xdr:nvSpPr>
            <xdr:cNvPr id="154729" name="Drop Down 105" hidden="1">
              <a:extLst>
                <a:ext uri="{63B3BB69-23CF-44E3-9099-C40C66FF867C}">
                  <a14:compatExt spid="_x0000_s154729"/>
                </a:ext>
                <a:ext uri="{FF2B5EF4-FFF2-40B4-BE49-F238E27FC236}">
                  <a16:creationId xmlns:a16="http://schemas.microsoft.com/office/drawing/2014/main" id="{00000000-0008-0000-0700-000069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58</xdr:row>
          <xdr:rowOff>76200</xdr:rowOff>
        </xdr:from>
        <xdr:to>
          <xdr:col>6</xdr:col>
          <xdr:colOff>1752600</xdr:colOff>
          <xdr:row>58</xdr:row>
          <xdr:rowOff>304800</xdr:rowOff>
        </xdr:to>
        <xdr:sp macro="" textlink="">
          <xdr:nvSpPr>
            <xdr:cNvPr id="154730" name="Drop Down 106" hidden="1">
              <a:extLst>
                <a:ext uri="{63B3BB69-23CF-44E3-9099-C40C66FF867C}">
                  <a14:compatExt spid="_x0000_s154730"/>
                </a:ext>
                <a:ext uri="{FF2B5EF4-FFF2-40B4-BE49-F238E27FC236}">
                  <a16:creationId xmlns:a16="http://schemas.microsoft.com/office/drawing/2014/main" id="{00000000-0008-0000-0700-00006A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59</xdr:row>
          <xdr:rowOff>76200</xdr:rowOff>
        </xdr:from>
        <xdr:to>
          <xdr:col>6</xdr:col>
          <xdr:colOff>1752600</xdr:colOff>
          <xdr:row>59</xdr:row>
          <xdr:rowOff>304800</xdr:rowOff>
        </xdr:to>
        <xdr:sp macro="" textlink="">
          <xdr:nvSpPr>
            <xdr:cNvPr id="154731" name="Drop Down 107" hidden="1">
              <a:extLst>
                <a:ext uri="{63B3BB69-23CF-44E3-9099-C40C66FF867C}">
                  <a14:compatExt spid="_x0000_s154731"/>
                </a:ext>
                <a:ext uri="{FF2B5EF4-FFF2-40B4-BE49-F238E27FC236}">
                  <a16:creationId xmlns:a16="http://schemas.microsoft.com/office/drawing/2014/main" id="{00000000-0008-0000-0700-00006B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61</xdr:row>
          <xdr:rowOff>76200</xdr:rowOff>
        </xdr:from>
        <xdr:to>
          <xdr:col>6</xdr:col>
          <xdr:colOff>1752600</xdr:colOff>
          <xdr:row>61</xdr:row>
          <xdr:rowOff>304800</xdr:rowOff>
        </xdr:to>
        <xdr:sp macro="" textlink="">
          <xdr:nvSpPr>
            <xdr:cNvPr id="154732" name="Drop Down 108" hidden="1">
              <a:extLst>
                <a:ext uri="{63B3BB69-23CF-44E3-9099-C40C66FF867C}">
                  <a14:compatExt spid="_x0000_s154732"/>
                </a:ext>
                <a:ext uri="{FF2B5EF4-FFF2-40B4-BE49-F238E27FC236}">
                  <a16:creationId xmlns:a16="http://schemas.microsoft.com/office/drawing/2014/main" id="{00000000-0008-0000-0700-00006C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63</xdr:row>
          <xdr:rowOff>76200</xdr:rowOff>
        </xdr:from>
        <xdr:to>
          <xdr:col>6</xdr:col>
          <xdr:colOff>1752600</xdr:colOff>
          <xdr:row>63</xdr:row>
          <xdr:rowOff>304800</xdr:rowOff>
        </xdr:to>
        <xdr:sp macro="" textlink="">
          <xdr:nvSpPr>
            <xdr:cNvPr id="154733" name="Drop Down 109" hidden="1">
              <a:extLst>
                <a:ext uri="{63B3BB69-23CF-44E3-9099-C40C66FF867C}">
                  <a14:compatExt spid="_x0000_s154733"/>
                </a:ext>
                <a:ext uri="{FF2B5EF4-FFF2-40B4-BE49-F238E27FC236}">
                  <a16:creationId xmlns:a16="http://schemas.microsoft.com/office/drawing/2014/main" id="{00000000-0008-0000-0700-00006D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64</xdr:row>
          <xdr:rowOff>76200</xdr:rowOff>
        </xdr:from>
        <xdr:to>
          <xdr:col>6</xdr:col>
          <xdr:colOff>1752600</xdr:colOff>
          <xdr:row>64</xdr:row>
          <xdr:rowOff>304800</xdr:rowOff>
        </xdr:to>
        <xdr:sp macro="" textlink="">
          <xdr:nvSpPr>
            <xdr:cNvPr id="154734" name="Drop Down 110" hidden="1">
              <a:extLst>
                <a:ext uri="{63B3BB69-23CF-44E3-9099-C40C66FF867C}">
                  <a14:compatExt spid="_x0000_s154734"/>
                </a:ext>
                <a:ext uri="{FF2B5EF4-FFF2-40B4-BE49-F238E27FC236}">
                  <a16:creationId xmlns:a16="http://schemas.microsoft.com/office/drawing/2014/main" id="{00000000-0008-0000-0700-00006E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65</xdr:row>
          <xdr:rowOff>76200</xdr:rowOff>
        </xdr:from>
        <xdr:to>
          <xdr:col>6</xdr:col>
          <xdr:colOff>1752600</xdr:colOff>
          <xdr:row>65</xdr:row>
          <xdr:rowOff>304800</xdr:rowOff>
        </xdr:to>
        <xdr:sp macro="" textlink="">
          <xdr:nvSpPr>
            <xdr:cNvPr id="154735" name="Drop Down 111" hidden="1">
              <a:extLst>
                <a:ext uri="{63B3BB69-23CF-44E3-9099-C40C66FF867C}">
                  <a14:compatExt spid="_x0000_s154735"/>
                </a:ext>
                <a:ext uri="{FF2B5EF4-FFF2-40B4-BE49-F238E27FC236}">
                  <a16:creationId xmlns:a16="http://schemas.microsoft.com/office/drawing/2014/main" id="{00000000-0008-0000-0700-00006F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66</xdr:row>
          <xdr:rowOff>76200</xdr:rowOff>
        </xdr:from>
        <xdr:to>
          <xdr:col>6</xdr:col>
          <xdr:colOff>1752600</xdr:colOff>
          <xdr:row>66</xdr:row>
          <xdr:rowOff>304800</xdr:rowOff>
        </xdr:to>
        <xdr:sp macro="" textlink="">
          <xdr:nvSpPr>
            <xdr:cNvPr id="154736" name="Drop Down 112" hidden="1">
              <a:extLst>
                <a:ext uri="{63B3BB69-23CF-44E3-9099-C40C66FF867C}">
                  <a14:compatExt spid="_x0000_s154736"/>
                </a:ext>
                <a:ext uri="{FF2B5EF4-FFF2-40B4-BE49-F238E27FC236}">
                  <a16:creationId xmlns:a16="http://schemas.microsoft.com/office/drawing/2014/main" id="{00000000-0008-0000-0700-000070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67</xdr:row>
          <xdr:rowOff>76200</xdr:rowOff>
        </xdr:from>
        <xdr:to>
          <xdr:col>6</xdr:col>
          <xdr:colOff>1752600</xdr:colOff>
          <xdr:row>67</xdr:row>
          <xdr:rowOff>304800</xdr:rowOff>
        </xdr:to>
        <xdr:sp macro="" textlink="">
          <xdr:nvSpPr>
            <xdr:cNvPr id="154737" name="Drop Down 113" hidden="1">
              <a:extLst>
                <a:ext uri="{63B3BB69-23CF-44E3-9099-C40C66FF867C}">
                  <a14:compatExt spid="_x0000_s154737"/>
                </a:ext>
                <a:ext uri="{FF2B5EF4-FFF2-40B4-BE49-F238E27FC236}">
                  <a16:creationId xmlns:a16="http://schemas.microsoft.com/office/drawing/2014/main" id="{00000000-0008-0000-0700-000071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69</xdr:row>
          <xdr:rowOff>76200</xdr:rowOff>
        </xdr:from>
        <xdr:to>
          <xdr:col>6</xdr:col>
          <xdr:colOff>1752600</xdr:colOff>
          <xdr:row>69</xdr:row>
          <xdr:rowOff>304800</xdr:rowOff>
        </xdr:to>
        <xdr:sp macro="" textlink="">
          <xdr:nvSpPr>
            <xdr:cNvPr id="154738" name="Drop Down 114" hidden="1">
              <a:extLst>
                <a:ext uri="{63B3BB69-23CF-44E3-9099-C40C66FF867C}">
                  <a14:compatExt spid="_x0000_s154738"/>
                </a:ext>
                <a:ext uri="{FF2B5EF4-FFF2-40B4-BE49-F238E27FC236}">
                  <a16:creationId xmlns:a16="http://schemas.microsoft.com/office/drawing/2014/main" id="{00000000-0008-0000-0700-000072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70</xdr:row>
          <xdr:rowOff>76200</xdr:rowOff>
        </xdr:from>
        <xdr:to>
          <xdr:col>6</xdr:col>
          <xdr:colOff>1752600</xdr:colOff>
          <xdr:row>70</xdr:row>
          <xdr:rowOff>304800</xdr:rowOff>
        </xdr:to>
        <xdr:sp macro="" textlink="">
          <xdr:nvSpPr>
            <xdr:cNvPr id="154739" name="Drop Down 115" hidden="1">
              <a:extLst>
                <a:ext uri="{63B3BB69-23CF-44E3-9099-C40C66FF867C}">
                  <a14:compatExt spid="_x0000_s154739"/>
                </a:ext>
                <a:ext uri="{FF2B5EF4-FFF2-40B4-BE49-F238E27FC236}">
                  <a16:creationId xmlns:a16="http://schemas.microsoft.com/office/drawing/2014/main" id="{00000000-0008-0000-0700-000073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71</xdr:row>
          <xdr:rowOff>76200</xdr:rowOff>
        </xdr:from>
        <xdr:to>
          <xdr:col>6</xdr:col>
          <xdr:colOff>1752600</xdr:colOff>
          <xdr:row>71</xdr:row>
          <xdr:rowOff>304800</xdr:rowOff>
        </xdr:to>
        <xdr:sp macro="" textlink="">
          <xdr:nvSpPr>
            <xdr:cNvPr id="154740" name="Drop Down 116" hidden="1">
              <a:extLst>
                <a:ext uri="{63B3BB69-23CF-44E3-9099-C40C66FF867C}">
                  <a14:compatExt spid="_x0000_s154740"/>
                </a:ext>
                <a:ext uri="{FF2B5EF4-FFF2-40B4-BE49-F238E27FC236}">
                  <a16:creationId xmlns:a16="http://schemas.microsoft.com/office/drawing/2014/main" id="{00000000-0008-0000-0700-000074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72</xdr:row>
          <xdr:rowOff>76200</xdr:rowOff>
        </xdr:from>
        <xdr:to>
          <xdr:col>6</xdr:col>
          <xdr:colOff>1752600</xdr:colOff>
          <xdr:row>72</xdr:row>
          <xdr:rowOff>304800</xdr:rowOff>
        </xdr:to>
        <xdr:sp macro="" textlink="">
          <xdr:nvSpPr>
            <xdr:cNvPr id="154741" name="Drop Down 117" hidden="1">
              <a:extLst>
                <a:ext uri="{63B3BB69-23CF-44E3-9099-C40C66FF867C}">
                  <a14:compatExt spid="_x0000_s154741"/>
                </a:ext>
                <a:ext uri="{FF2B5EF4-FFF2-40B4-BE49-F238E27FC236}">
                  <a16:creationId xmlns:a16="http://schemas.microsoft.com/office/drawing/2014/main" id="{00000000-0008-0000-0700-000075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73</xdr:row>
          <xdr:rowOff>76200</xdr:rowOff>
        </xdr:from>
        <xdr:to>
          <xdr:col>6</xdr:col>
          <xdr:colOff>1752600</xdr:colOff>
          <xdr:row>73</xdr:row>
          <xdr:rowOff>304800</xdr:rowOff>
        </xdr:to>
        <xdr:sp macro="" textlink="">
          <xdr:nvSpPr>
            <xdr:cNvPr id="154742" name="Drop Down 118" hidden="1">
              <a:extLst>
                <a:ext uri="{63B3BB69-23CF-44E3-9099-C40C66FF867C}">
                  <a14:compatExt spid="_x0000_s154742"/>
                </a:ext>
                <a:ext uri="{FF2B5EF4-FFF2-40B4-BE49-F238E27FC236}">
                  <a16:creationId xmlns:a16="http://schemas.microsoft.com/office/drawing/2014/main" id="{00000000-0008-0000-0700-000076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74</xdr:row>
          <xdr:rowOff>76200</xdr:rowOff>
        </xdr:from>
        <xdr:to>
          <xdr:col>6</xdr:col>
          <xdr:colOff>1752600</xdr:colOff>
          <xdr:row>74</xdr:row>
          <xdr:rowOff>304800</xdr:rowOff>
        </xdr:to>
        <xdr:sp macro="" textlink="">
          <xdr:nvSpPr>
            <xdr:cNvPr id="154743" name="Drop Down 119" hidden="1">
              <a:extLst>
                <a:ext uri="{63B3BB69-23CF-44E3-9099-C40C66FF867C}">
                  <a14:compatExt spid="_x0000_s154743"/>
                </a:ext>
                <a:ext uri="{FF2B5EF4-FFF2-40B4-BE49-F238E27FC236}">
                  <a16:creationId xmlns:a16="http://schemas.microsoft.com/office/drawing/2014/main" id="{00000000-0008-0000-0700-000077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76</xdr:row>
          <xdr:rowOff>76200</xdr:rowOff>
        </xdr:from>
        <xdr:to>
          <xdr:col>6</xdr:col>
          <xdr:colOff>1752600</xdr:colOff>
          <xdr:row>76</xdr:row>
          <xdr:rowOff>304800</xdr:rowOff>
        </xdr:to>
        <xdr:sp macro="" textlink="">
          <xdr:nvSpPr>
            <xdr:cNvPr id="154744" name="Drop Down 120" hidden="1">
              <a:extLst>
                <a:ext uri="{63B3BB69-23CF-44E3-9099-C40C66FF867C}">
                  <a14:compatExt spid="_x0000_s154744"/>
                </a:ext>
                <a:ext uri="{FF2B5EF4-FFF2-40B4-BE49-F238E27FC236}">
                  <a16:creationId xmlns:a16="http://schemas.microsoft.com/office/drawing/2014/main" id="{00000000-0008-0000-0700-000078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77</xdr:row>
          <xdr:rowOff>76200</xdr:rowOff>
        </xdr:from>
        <xdr:to>
          <xdr:col>6</xdr:col>
          <xdr:colOff>1752600</xdr:colOff>
          <xdr:row>77</xdr:row>
          <xdr:rowOff>304800</xdr:rowOff>
        </xdr:to>
        <xdr:sp macro="" textlink="">
          <xdr:nvSpPr>
            <xdr:cNvPr id="154745" name="Drop Down 121" hidden="1">
              <a:extLst>
                <a:ext uri="{63B3BB69-23CF-44E3-9099-C40C66FF867C}">
                  <a14:compatExt spid="_x0000_s154745"/>
                </a:ext>
                <a:ext uri="{FF2B5EF4-FFF2-40B4-BE49-F238E27FC236}">
                  <a16:creationId xmlns:a16="http://schemas.microsoft.com/office/drawing/2014/main" id="{00000000-0008-0000-0700-000079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78</xdr:row>
          <xdr:rowOff>76200</xdr:rowOff>
        </xdr:from>
        <xdr:to>
          <xdr:col>6</xdr:col>
          <xdr:colOff>1752600</xdr:colOff>
          <xdr:row>78</xdr:row>
          <xdr:rowOff>304800</xdr:rowOff>
        </xdr:to>
        <xdr:sp macro="" textlink="">
          <xdr:nvSpPr>
            <xdr:cNvPr id="154746" name="Drop Down 122" hidden="1">
              <a:extLst>
                <a:ext uri="{63B3BB69-23CF-44E3-9099-C40C66FF867C}">
                  <a14:compatExt spid="_x0000_s154746"/>
                </a:ext>
                <a:ext uri="{FF2B5EF4-FFF2-40B4-BE49-F238E27FC236}">
                  <a16:creationId xmlns:a16="http://schemas.microsoft.com/office/drawing/2014/main" id="{00000000-0008-0000-0700-00007A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79</xdr:row>
          <xdr:rowOff>76200</xdr:rowOff>
        </xdr:from>
        <xdr:to>
          <xdr:col>6</xdr:col>
          <xdr:colOff>1752600</xdr:colOff>
          <xdr:row>79</xdr:row>
          <xdr:rowOff>304800</xdr:rowOff>
        </xdr:to>
        <xdr:sp macro="" textlink="">
          <xdr:nvSpPr>
            <xdr:cNvPr id="154747" name="Drop Down 123" hidden="1">
              <a:extLst>
                <a:ext uri="{63B3BB69-23CF-44E3-9099-C40C66FF867C}">
                  <a14:compatExt spid="_x0000_s154747"/>
                </a:ext>
                <a:ext uri="{FF2B5EF4-FFF2-40B4-BE49-F238E27FC236}">
                  <a16:creationId xmlns:a16="http://schemas.microsoft.com/office/drawing/2014/main" id="{00000000-0008-0000-0700-00007B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81</xdr:row>
          <xdr:rowOff>76200</xdr:rowOff>
        </xdr:from>
        <xdr:to>
          <xdr:col>6</xdr:col>
          <xdr:colOff>1752600</xdr:colOff>
          <xdr:row>81</xdr:row>
          <xdr:rowOff>304800</xdr:rowOff>
        </xdr:to>
        <xdr:sp macro="" textlink="">
          <xdr:nvSpPr>
            <xdr:cNvPr id="154748" name="Drop Down 124" hidden="1">
              <a:extLst>
                <a:ext uri="{63B3BB69-23CF-44E3-9099-C40C66FF867C}">
                  <a14:compatExt spid="_x0000_s154748"/>
                </a:ext>
                <a:ext uri="{FF2B5EF4-FFF2-40B4-BE49-F238E27FC236}">
                  <a16:creationId xmlns:a16="http://schemas.microsoft.com/office/drawing/2014/main" id="{00000000-0008-0000-0700-00007C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82</xdr:row>
          <xdr:rowOff>76200</xdr:rowOff>
        </xdr:from>
        <xdr:to>
          <xdr:col>6</xdr:col>
          <xdr:colOff>1752600</xdr:colOff>
          <xdr:row>82</xdr:row>
          <xdr:rowOff>304800</xdr:rowOff>
        </xdr:to>
        <xdr:sp macro="" textlink="">
          <xdr:nvSpPr>
            <xdr:cNvPr id="154749" name="Drop Down 125" hidden="1">
              <a:extLst>
                <a:ext uri="{63B3BB69-23CF-44E3-9099-C40C66FF867C}">
                  <a14:compatExt spid="_x0000_s154749"/>
                </a:ext>
                <a:ext uri="{FF2B5EF4-FFF2-40B4-BE49-F238E27FC236}">
                  <a16:creationId xmlns:a16="http://schemas.microsoft.com/office/drawing/2014/main" id="{00000000-0008-0000-0700-00007D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83</xdr:row>
          <xdr:rowOff>76200</xdr:rowOff>
        </xdr:from>
        <xdr:to>
          <xdr:col>6</xdr:col>
          <xdr:colOff>1752600</xdr:colOff>
          <xdr:row>83</xdr:row>
          <xdr:rowOff>304800</xdr:rowOff>
        </xdr:to>
        <xdr:sp macro="" textlink="">
          <xdr:nvSpPr>
            <xdr:cNvPr id="154750" name="Drop Down 126" hidden="1">
              <a:extLst>
                <a:ext uri="{63B3BB69-23CF-44E3-9099-C40C66FF867C}">
                  <a14:compatExt spid="_x0000_s154750"/>
                </a:ext>
                <a:ext uri="{FF2B5EF4-FFF2-40B4-BE49-F238E27FC236}">
                  <a16:creationId xmlns:a16="http://schemas.microsoft.com/office/drawing/2014/main" id="{00000000-0008-0000-0700-00007E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84</xdr:row>
          <xdr:rowOff>76200</xdr:rowOff>
        </xdr:from>
        <xdr:to>
          <xdr:col>6</xdr:col>
          <xdr:colOff>1752600</xdr:colOff>
          <xdr:row>84</xdr:row>
          <xdr:rowOff>304800</xdr:rowOff>
        </xdr:to>
        <xdr:sp macro="" textlink="">
          <xdr:nvSpPr>
            <xdr:cNvPr id="154751" name="Drop Down 127" hidden="1">
              <a:extLst>
                <a:ext uri="{63B3BB69-23CF-44E3-9099-C40C66FF867C}">
                  <a14:compatExt spid="_x0000_s154751"/>
                </a:ext>
                <a:ext uri="{FF2B5EF4-FFF2-40B4-BE49-F238E27FC236}">
                  <a16:creationId xmlns:a16="http://schemas.microsoft.com/office/drawing/2014/main" id="{00000000-0008-0000-0700-00007F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85</xdr:row>
          <xdr:rowOff>76200</xdr:rowOff>
        </xdr:from>
        <xdr:to>
          <xdr:col>6</xdr:col>
          <xdr:colOff>1752600</xdr:colOff>
          <xdr:row>85</xdr:row>
          <xdr:rowOff>304800</xdr:rowOff>
        </xdr:to>
        <xdr:sp macro="" textlink="">
          <xdr:nvSpPr>
            <xdr:cNvPr id="154752" name="Drop Down 128" hidden="1">
              <a:extLst>
                <a:ext uri="{63B3BB69-23CF-44E3-9099-C40C66FF867C}">
                  <a14:compatExt spid="_x0000_s154752"/>
                </a:ext>
                <a:ext uri="{FF2B5EF4-FFF2-40B4-BE49-F238E27FC236}">
                  <a16:creationId xmlns:a16="http://schemas.microsoft.com/office/drawing/2014/main" id="{00000000-0008-0000-0700-000080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86</xdr:row>
          <xdr:rowOff>76200</xdr:rowOff>
        </xdr:from>
        <xdr:to>
          <xdr:col>6</xdr:col>
          <xdr:colOff>1752600</xdr:colOff>
          <xdr:row>86</xdr:row>
          <xdr:rowOff>304800</xdr:rowOff>
        </xdr:to>
        <xdr:sp macro="" textlink="">
          <xdr:nvSpPr>
            <xdr:cNvPr id="154753" name="Drop Down 129" hidden="1">
              <a:extLst>
                <a:ext uri="{63B3BB69-23CF-44E3-9099-C40C66FF867C}">
                  <a14:compatExt spid="_x0000_s154753"/>
                </a:ext>
                <a:ext uri="{FF2B5EF4-FFF2-40B4-BE49-F238E27FC236}">
                  <a16:creationId xmlns:a16="http://schemas.microsoft.com/office/drawing/2014/main" id="{00000000-0008-0000-0700-000081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88</xdr:row>
          <xdr:rowOff>76200</xdr:rowOff>
        </xdr:from>
        <xdr:to>
          <xdr:col>6</xdr:col>
          <xdr:colOff>1752600</xdr:colOff>
          <xdr:row>88</xdr:row>
          <xdr:rowOff>304800</xdr:rowOff>
        </xdr:to>
        <xdr:sp macro="" textlink="">
          <xdr:nvSpPr>
            <xdr:cNvPr id="154754" name="Drop Down 130" hidden="1">
              <a:extLst>
                <a:ext uri="{63B3BB69-23CF-44E3-9099-C40C66FF867C}">
                  <a14:compatExt spid="_x0000_s154754"/>
                </a:ext>
                <a:ext uri="{FF2B5EF4-FFF2-40B4-BE49-F238E27FC236}">
                  <a16:creationId xmlns:a16="http://schemas.microsoft.com/office/drawing/2014/main" id="{00000000-0008-0000-0700-000082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89</xdr:row>
          <xdr:rowOff>76200</xdr:rowOff>
        </xdr:from>
        <xdr:to>
          <xdr:col>6</xdr:col>
          <xdr:colOff>1752600</xdr:colOff>
          <xdr:row>89</xdr:row>
          <xdr:rowOff>304800</xdr:rowOff>
        </xdr:to>
        <xdr:sp macro="" textlink="">
          <xdr:nvSpPr>
            <xdr:cNvPr id="154755" name="Drop Down 131" hidden="1">
              <a:extLst>
                <a:ext uri="{63B3BB69-23CF-44E3-9099-C40C66FF867C}">
                  <a14:compatExt spid="_x0000_s154755"/>
                </a:ext>
                <a:ext uri="{FF2B5EF4-FFF2-40B4-BE49-F238E27FC236}">
                  <a16:creationId xmlns:a16="http://schemas.microsoft.com/office/drawing/2014/main" id="{00000000-0008-0000-0700-000083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90</xdr:row>
          <xdr:rowOff>76200</xdr:rowOff>
        </xdr:from>
        <xdr:to>
          <xdr:col>6</xdr:col>
          <xdr:colOff>1752600</xdr:colOff>
          <xdr:row>90</xdr:row>
          <xdr:rowOff>304800</xdr:rowOff>
        </xdr:to>
        <xdr:sp macro="" textlink="">
          <xdr:nvSpPr>
            <xdr:cNvPr id="154756" name="Drop Down 132" hidden="1">
              <a:extLst>
                <a:ext uri="{63B3BB69-23CF-44E3-9099-C40C66FF867C}">
                  <a14:compatExt spid="_x0000_s154756"/>
                </a:ext>
                <a:ext uri="{FF2B5EF4-FFF2-40B4-BE49-F238E27FC236}">
                  <a16:creationId xmlns:a16="http://schemas.microsoft.com/office/drawing/2014/main" id="{00000000-0008-0000-0700-000084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92</xdr:row>
          <xdr:rowOff>76200</xdr:rowOff>
        </xdr:from>
        <xdr:to>
          <xdr:col>6</xdr:col>
          <xdr:colOff>1752600</xdr:colOff>
          <xdr:row>92</xdr:row>
          <xdr:rowOff>304800</xdr:rowOff>
        </xdr:to>
        <xdr:sp macro="" textlink="">
          <xdr:nvSpPr>
            <xdr:cNvPr id="154757" name="Drop Down 133" hidden="1">
              <a:extLst>
                <a:ext uri="{63B3BB69-23CF-44E3-9099-C40C66FF867C}">
                  <a14:compatExt spid="_x0000_s154757"/>
                </a:ext>
                <a:ext uri="{FF2B5EF4-FFF2-40B4-BE49-F238E27FC236}">
                  <a16:creationId xmlns:a16="http://schemas.microsoft.com/office/drawing/2014/main" id="{00000000-0008-0000-0700-000085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93</xdr:row>
          <xdr:rowOff>76200</xdr:rowOff>
        </xdr:from>
        <xdr:to>
          <xdr:col>6</xdr:col>
          <xdr:colOff>1752600</xdr:colOff>
          <xdr:row>93</xdr:row>
          <xdr:rowOff>304800</xdr:rowOff>
        </xdr:to>
        <xdr:sp macro="" textlink="">
          <xdr:nvSpPr>
            <xdr:cNvPr id="154758" name="Drop Down 134" hidden="1">
              <a:extLst>
                <a:ext uri="{63B3BB69-23CF-44E3-9099-C40C66FF867C}">
                  <a14:compatExt spid="_x0000_s154758"/>
                </a:ext>
                <a:ext uri="{FF2B5EF4-FFF2-40B4-BE49-F238E27FC236}">
                  <a16:creationId xmlns:a16="http://schemas.microsoft.com/office/drawing/2014/main" id="{00000000-0008-0000-0700-000086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95</xdr:row>
          <xdr:rowOff>76200</xdr:rowOff>
        </xdr:from>
        <xdr:to>
          <xdr:col>6</xdr:col>
          <xdr:colOff>1752600</xdr:colOff>
          <xdr:row>95</xdr:row>
          <xdr:rowOff>304800</xdr:rowOff>
        </xdr:to>
        <xdr:sp macro="" textlink="">
          <xdr:nvSpPr>
            <xdr:cNvPr id="154759" name="Drop Down 135" hidden="1">
              <a:extLst>
                <a:ext uri="{63B3BB69-23CF-44E3-9099-C40C66FF867C}">
                  <a14:compatExt spid="_x0000_s154759"/>
                </a:ext>
                <a:ext uri="{FF2B5EF4-FFF2-40B4-BE49-F238E27FC236}">
                  <a16:creationId xmlns:a16="http://schemas.microsoft.com/office/drawing/2014/main" id="{00000000-0008-0000-0700-000087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96</xdr:row>
          <xdr:rowOff>76200</xdr:rowOff>
        </xdr:from>
        <xdr:to>
          <xdr:col>6</xdr:col>
          <xdr:colOff>1752600</xdr:colOff>
          <xdr:row>96</xdr:row>
          <xdr:rowOff>304800</xdr:rowOff>
        </xdr:to>
        <xdr:sp macro="" textlink="">
          <xdr:nvSpPr>
            <xdr:cNvPr id="154760" name="Drop Down 136" hidden="1">
              <a:extLst>
                <a:ext uri="{63B3BB69-23CF-44E3-9099-C40C66FF867C}">
                  <a14:compatExt spid="_x0000_s154760"/>
                </a:ext>
                <a:ext uri="{FF2B5EF4-FFF2-40B4-BE49-F238E27FC236}">
                  <a16:creationId xmlns:a16="http://schemas.microsoft.com/office/drawing/2014/main" id="{00000000-0008-0000-0700-000088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97</xdr:row>
          <xdr:rowOff>76200</xdr:rowOff>
        </xdr:from>
        <xdr:to>
          <xdr:col>6</xdr:col>
          <xdr:colOff>1752600</xdr:colOff>
          <xdr:row>97</xdr:row>
          <xdr:rowOff>304800</xdr:rowOff>
        </xdr:to>
        <xdr:sp macro="" textlink="">
          <xdr:nvSpPr>
            <xdr:cNvPr id="154761" name="Drop Down 137" hidden="1">
              <a:extLst>
                <a:ext uri="{63B3BB69-23CF-44E3-9099-C40C66FF867C}">
                  <a14:compatExt spid="_x0000_s154761"/>
                </a:ext>
                <a:ext uri="{FF2B5EF4-FFF2-40B4-BE49-F238E27FC236}">
                  <a16:creationId xmlns:a16="http://schemas.microsoft.com/office/drawing/2014/main" id="{00000000-0008-0000-0700-000089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99</xdr:row>
          <xdr:rowOff>76200</xdr:rowOff>
        </xdr:from>
        <xdr:to>
          <xdr:col>6</xdr:col>
          <xdr:colOff>1752600</xdr:colOff>
          <xdr:row>99</xdr:row>
          <xdr:rowOff>304800</xdr:rowOff>
        </xdr:to>
        <xdr:sp macro="" textlink="">
          <xdr:nvSpPr>
            <xdr:cNvPr id="154762" name="Drop Down 138" hidden="1">
              <a:extLst>
                <a:ext uri="{63B3BB69-23CF-44E3-9099-C40C66FF867C}">
                  <a14:compatExt spid="_x0000_s154762"/>
                </a:ext>
                <a:ext uri="{FF2B5EF4-FFF2-40B4-BE49-F238E27FC236}">
                  <a16:creationId xmlns:a16="http://schemas.microsoft.com/office/drawing/2014/main" id="{00000000-0008-0000-0700-00008A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100</xdr:row>
          <xdr:rowOff>76200</xdr:rowOff>
        </xdr:from>
        <xdr:to>
          <xdr:col>6</xdr:col>
          <xdr:colOff>1752600</xdr:colOff>
          <xdr:row>100</xdr:row>
          <xdr:rowOff>304800</xdr:rowOff>
        </xdr:to>
        <xdr:sp macro="" textlink="">
          <xdr:nvSpPr>
            <xdr:cNvPr id="154763" name="Drop Down 139" hidden="1">
              <a:extLst>
                <a:ext uri="{63B3BB69-23CF-44E3-9099-C40C66FF867C}">
                  <a14:compatExt spid="_x0000_s154763"/>
                </a:ext>
                <a:ext uri="{FF2B5EF4-FFF2-40B4-BE49-F238E27FC236}">
                  <a16:creationId xmlns:a16="http://schemas.microsoft.com/office/drawing/2014/main" id="{00000000-0008-0000-0700-00008B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101</xdr:row>
          <xdr:rowOff>76200</xdr:rowOff>
        </xdr:from>
        <xdr:to>
          <xdr:col>6</xdr:col>
          <xdr:colOff>1752600</xdr:colOff>
          <xdr:row>101</xdr:row>
          <xdr:rowOff>304800</xdr:rowOff>
        </xdr:to>
        <xdr:sp macro="" textlink="">
          <xdr:nvSpPr>
            <xdr:cNvPr id="154764" name="Drop Down 140" hidden="1">
              <a:extLst>
                <a:ext uri="{63B3BB69-23CF-44E3-9099-C40C66FF867C}">
                  <a14:compatExt spid="_x0000_s154764"/>
                </a:ext>
                <a:ext uri="{FF2B5EF4-FFF2-40B4-BE49-F238E27FC236}">
                  <a16:creationId xmlns:a16="http://schemas.microsoft.com/office/drawing/2014/main" id="{00000000-0008-0000-0700-00008C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103</xdr:row>
          <xdr:rowOff>76200</xdr:rowOff>
        </xdr:from>
        <xdr:to>
          <xdr:col>6</xdr:col>
          <xdr:colOff>1752600</xdr:colOff>
          <xdr:row>103</xdr:row>
          <xdr:rowOff>304800</xdr:rowOff>
        </xdr:to>
        <xdr:sp macro="" textlink="">
          <xdr:nvSpPr>
            <xdr:cNvPr id="154765" name="Drop Down 141" hidden="1">
              <a:extLst>
                <a:ext uri="{63B3BB69-23CF-44E3-9099-C40C66FF867C}">
                  <a14:compatExt spid="_x0000_s154765"/>
                </a:ext>
                <a:ext uri="{FF2B5EF4-FFF2-40B4-BE49-F238E27FC236}">
                  <a16:creationId xmlns:a16="http://schemas.microsoft.com/office/drawing/2014/main" id="{00000000-0008-0000-0700-00008D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104</xdr:row>
          <xdr:rowOff>76200</xdr:rowOff>
        </xdr:from>
        <xdr:to>
          <xdr:col>6</xdr:col>
          <xdr:colOff>1752600</xdr:colOff>
          <xdr:row>104</xdr:row>
          <xdr:rowOff>304800</xdr:rowOff>
        </xdr:to>
        <xdr:sp macro="" textlink="">
          <xdr:nvSpPr>
            <xdr:cNvPr id="154766" name="Drop Down 142" hidden="1">
              <a:extLst>
                <a:ext uri="{63B3BB69-23CF-44E3-9099-C40C66FF867C}">
                  <a14:compatExt spid="_x0000_s154766"/>
                </a:ext>
                <a:ext uri="{FF2B5EF4-FFF2-40B4-BE49-F238E27FC236}">
                  <a16:creationId xmlns:a16="http://schemas.microsoft.com/office/drawing/2014/main" id="{00000000-0008-0000-0700-00008E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105</xdr:row>
          <xdr:rowOff>76200</xdr:rowOff>
        </xdr:from>
        <xdr:to>
          <xdr:col>6</xdr:col>
          <xdr:colOff>1752600</xdr:colOff>
          <xdr:row>105</xdr:row>
          <xdr:rowOff>304800</xdr:rowOff>
        </xdr:to>
        <xdr:sp macro="" textlink="">
          <xdr:nvSpPr>
            <xdr:cNvPr id="154767" name="Drop Down 143" hidden="1">
              <a:extLst>
                <a:ext uri="{63B3BB69-23CF-44E3-9099-C40C66FF867C}">
                  <a14:compatExt spid="_x0000_s154767"/>
                </a:ext>
                <a:ext uri="{FF2B5EF4-FFF2-40B4-BE49-F238E27FC236}">
                  <a16:creationId xmlns:a16="http://schemas.microsoft.com/office/drawing/2014/main" id="{00000000-0008-0000-0700-00008F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106</xdr:row>
          <xdr:rowOff>76200</xdr:rowOff>
        </xdr:from>
        <xdr:to>
          <xdr:col>6</xdr:col>
          <xdr:colOff>1752600</xdr:colOff>
          <xdr:row>106</xdr:row>
          <xdr:rowOff>304800</xdr:rowOff>
        </xdr:to>
        <xdr:sp macro="" textlink="">
          <xdr:nvSpPr>
            <xdr:cNvPr id="154768" name="Drop Down 144" hidden="1">
              <a:extLst>
                <a:ext uri="{63B3BB69-23CF-44E3-9099-C40C66FF867C}">
                  <a14:compatExt spid="_x0000_s154768"/>
                </a:ext>
                <a:ext uri="{FF2B5EF4-FFF2-40B4-BE49-F238E27FC236}">
                  <a16:creationId xmlns:a16="http://schemas.microsoft.com/office/drawing/2014/main" id="{00000000-0008-0000-0700-000090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107</xdr:row>
          <xdr:rowOff>76200</xdr:rowOff>
        </xdr:from>
        <xdr:to>
          <xdr:col>6</xdr:col>
          <xdr:colOff>1752600</xdr:colOff>
          <xdr:row>107</xdr:row>
          <xdr:rowOff>304800</xdr:rowOff>
        </xdr:to>
        <xdr:sp macro="" textlink="">
          <xdr:nvSpPr>
            <xdr:cNvPr id="154769" name="Drop Down 145" hidden="1">
              <a:extLst>
                <a:ext uri="{63B3BB69-23CF-44E3-9099-C40C66FF867C}">
                  <a14:compatExt spid="_x0000_s154769"/>
                </a:ext>
                <a:ext uri="{FF2B5EF4-FFF2-40B4-BE49-F238E27FC236}">
                  <a16:creationId xmlns:a16="http://schemas.microsoft.com/office/drawing/2014/main" id="{00000000-0008-0000-0700-000091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108</xdr:row>
          <xdr:rowOff>76200</xdr:rowOff>
        </xdr:from>
        <xdr:to>
          <xdr:col>6</xdr:col>
          <xdr:colOff>1752600</xdr:colOff>
          <xdr:row>108</xdr:row>
          <xdr:rowOff>304800</xdr:rowOff>
        </xdr:to>
        <xdr:sp macro="" textlink="">
          <xdr:nvSpPr>
            <xdr:cNvPr id="154770" name="Drop Down 146" hidden="1">
              <a:extLst>
                <a:ext uri="{63B3BB69-23CF-44E3-9099-C40C66FF867C}">
                  <a14:compatExt spid="_x0000_s154770"/>
                </a:ext>
                <a:ext uri="{FF2B5EF4-FFF2-40B4-BE49-F238E27FC236}">
                  <a16:creationId xmlns:a16="http://schemas.microsoft.com/office/drawing/2014/main" id="{00000000-0008-0000-0700-000092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109</xdr:row>
          <xdr:rowOff>76200</xdr:rowOff>
        </xdr:from>
        <xdr:to>
          <xdr:col>6</xdr:col>
          <xdr:colOff>1752600</xdr:colOff>
          <xdr:row>109</xdr:row>
          <xdr:rowOff>304800</xdr:rowOff>
        </xdr:to>
        <xdr:sp macro="" textlink="">
          <xdr:nvSpPr>
            <xdr:cNvPr id="154771" name="Drop Down 147" hidden="1">
              <a:extLst>
                <a:ext uri="{63B3BB69-23CF-44E3-9099-C40C66FF867C}">
                  <a14:compatExt spid="_x0000_s154771"/>
                </a:ext>
                <a:ext uri="{FF2B5EF4-FFF2-40B4-BE49-F238E27FC236}">
                  <a16:creationId xmlns:a16="http://schemas.microsoft.com/office/drawing/2014/main" id="{00000000-0008-0000-0700-000093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111</xdr:row>
          <xdr:rowOff>76200</xdr:rowOff>
        </xdr:from>
        <xdr:to>
          <xdr:col>6</xdr:col>
          <xdr:colOff>1752600</xdr:colOff>
          <xdr:row>111</xdr:row>
          <xdr:rowOff>304800</xdr:rowOff>
        </xdr:to>
        <xdr:sp macro="" textlink="">
          <xdr:nvSpPr>
            <xdr:cNvPr id="154772" name="Drop Down 148" hidden="1">
              <a:extLst>
                <a:ext uri="{63B3BB69-23CF-44E3-9099-C40C66FF867C}">
                  <a14:compatExt spid="_x0000_s154772"/>
                </a:ext>
                <a:ext uri="{FF2B5EF4-FFF2-40B4-BE49-F238E27FC236}">
                  <a16:creationId xmlns:a16="http://schemas.microsoft.com/office/drawing/2014/main" id="{00000000-0008-0000-0700-000094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112</xdr:row>
          <xdr:rowOff>76200</xdr:rowOff>
        </xdr:from>
        <xdr:to>
          <xdr:col>6</xdr:col>
          <xdr:colOff>1752600</xdr:colOff>
          <xdr:row>112</xdr:row>
          <xdr:rowOff>304800</xdr:rowOff>
        </xdr:to>
        <xdr:sp macro="" textlink="">
          <xdr:nvSpPr>
            <xdr:cNvPr id="154773" name="Drop Down 149" hidden="1">
              <a:extLst>
                <a:ext uri="{63B3BB69-23CF-44E3-9099-C40C66FF867C}">
                  <a14:compatExt spid="_x0000_s154773"/>
                </a:ext>
                <a:ext uri="{FF2B5EF4-FFF2-40B4-BE49-F238E27FC236}">
                  <a16:creationId xmlns:a16="http://schemas.microsoft.com/office/drawing/2014/main" id="{00000000-0008-0000-0700-000095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113</xdr:row>
          <xdr:rowOff>76200</xdr:rowOff>
        </xdr:from>
        <xdr:to>
          <xdr:col>6</xdr:col>
          <xdr:colOff>1752600</xdr:colOff>
          <xdr:row>113</xdr:row>
          <xdr:rowOff>304800</xdr:rowOff>
        </xdr:to>
        <xdr:sp macro="" textlink="">
          <xdr:nvSpPr>
            <xdr:cNvPr id="154774" name="Drop Down 150" hidden="1">
              <a:extLst>
                <a:ext uri="{63B3BB69-23CF-44E3-9099-C40C66FF867C}">
                  <a14:compatExt spid="_x0000_s154774"/>
                </a:ext>
                <a:ext uri="{FF2B5EF4-FFF2-40B4-BE49-F238E27FC236}">
                  <a16:creationId xmlns:a16="http://schemas.microsoft.com/office/drawing/2014/main" id="{00000000-0008-0000-0700-000096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115</xdr:row>
          <xdr:rowOff>76200</xdr:rowOff>
        </xdr:from>
        <xdr:to>
          <xdr:col>6</xdr:col>
          <xdr:colOff>1752600</xdr:colOff>
          <xdr:row>115</xdr:row>
          <xdr:rowOff>304800</xdr:rowOff>
        </xdr:to>
        <xdr:sp macro="" textlink="">
          <xdr:nvSpPr>
            <xdr:cNvPr id="154775" name="Drop Down 151" hidden="1">
              <a:extLst>
                <a:ext uri="{63B3BB69-23CF-44E3-9099-C40C66FF867C}">
                  <a14:compatExt spid="_x0000_s154775"/>
                </a:ext>
                <a:ext uri="{FF2B5EF4-FFF2-40B4-BE49-F238E27FC236}">
                  <a16:creationId xmlns:a16="http://schemas.microsoft.com/office/drawing/2014/main" id="{00000000-0008-0000-0700-000097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116</xdr:row>
          <xdr:rowOff>76200</xdr:rowOff>
        </xdr:from>
        <xdr:to>
          <xdr:col>6</xdr:col>
          <xdr:colOff>1752600</xdr:colOff>
          <xdr:row>116</xdr:row>
          <xdr:rowOff>304800</xdr:rowOff>
        </xdr:to>
        <xdr:sp macro="" textlink="">
          <xdr:nvSpPr>
            <xdr:cNvPr id="154776" name="Drop Down 152" hidden="1">
              <a:extLst>
                <a:ext uri="{63B3BB69-23CF-44E3-9099-C40C66FF867C}">
                  <a14:compatExt spid="_x0000_s154776"/>
                </a:ext>
                <a:ext uri="{FF2B5EF4-FFF2-40B4-BE49-F238E27FC236}">
                  <a16:creationId xmlns:a16="http://schemas.microsoft.com/office/drawing/2014/main" id="{00000000-0008-0000-0700-000098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117</xdr:row>
          <xdr:rowOff>76200</xdr:rowOff>
        </xdr:from>
        <xdr:to>
          <xdr:col>6</xdr:col>
          <xdr:colOff>1752600</xdr:colOff>
          <xdr:row>117</xdr:row>
          <xdr:rowOff>304800</xdr:rowOff>
        </xdr:to>
        <xdr:sp macro="" textlink="">
          <xdr:nvSpPr>
            <xdr:cNvPr id="154777" name="Drop Down 153" hidden="1">
              <a:extLst>
                <a:ext uri="{63B3BB69-23CF-44E3-9099-C40C66FF867C}">
                  <a14:compatExt spid="_x0000_s154777"/>
                </a:ext>
                <a:ext uri="{FF2B5EF4-FFF2-40B4-BE49-F238E27FC236}">
                  <a16:creationId xmlns:a16="http://schemas.microsoft.com/office/drawing/2014/main" id="{00000000-0008-0000-0700-000099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118</xdr:row>
          <xdr:rowOff>76200</xdr:rowOff>
        </xdr:from>
        <xdr:to>
          <xdr:col>6</xdr:col>
          <xdr:colOff>1752600</xdr:colOff>
          <xdr:row>118</xdr:row>
          <xdr:rowOff>304800</xdr:rowOff>
        </xdr:to>
        <xdr:sp macro="" textlink="">
          <xdr:nvSpPr>
            <xdr:cNvPr id="154778" name="Drop Down 154" hidden="1">
              <a:extLst>
                <a:ext uri="{63B3BB69-23CF-44E3-9099-C40C66FF867C}">
                  <a14:compatExt spid="_x0000_s154778"/>
                </a:ext>
                <a:ext uri="{FF2B5EF4-FFF2-40B4-BE49-F238E27FC236}">
                  <a16:creationId xmlns:a16="http://schemas.microsoft.com/office/drawing/2014/main" id="{00000000-0008-0000-0700-00009A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119</xdr:row>
          <xdr:rowOff>76200</xdr:rowOff>
        </xdr:from>
        <xdr:to>
          <xdr:col>6</xdr:col>
          <xdr:colOff>1752600</xdr:colOff>
          <xdr:row>119</xdr:row>
          <xdr:rowOff>304800</xdr:rowOff>
        </xdr:to>
        <xdr:sp macro="" textlink="">
          <xdr:nvSpPr>
            <xdr:cNvPr id="154779" name="Drop Down 155" hidden="1">
              <a:extLst>
                <a:ext uri="{63B3BB69-23CF-44E3-9099-C40C66FF867C}">
                  <a14:compatExt spid="_x0000_s154779"/>
                </a:ext>
                <a:ext uri="{FF2B5EF4-FFF2-40B4-BE49-F238E27FC236}">
                  <a16:creationId xmlns:a16="http://schemas.microsoft.com/office/drawing/2014/main" id="{00000000-0008-0000-0700-00009B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121</xdr:row>
          <xdr:rowOff>76200</xdr:rowOff>
        </xdr:from>
        <xdr:to>
          <xdr:col>6</xdr:col>
          <xdr:colOff>1752600</xdr:colOff>
          <xdr:row>121</xdr:row>
          <xdr:rowOff>304800</xdr:rowOff>
        </xdr:to>
        <xdr:sp macro="" textlink="">
          <xdr:nvSpPr>
            <xdr:cNvPr id="154780" name="Drop Down 156" hidden="1">
              <a:extLst>
                <a:ext uri="{63B3BB69-23CF-44E3-9099-C40C66FF867C}">
                  <a14:compatExt spid="_x0000_s154780"/>
                </a:ext>
                <a:ext uri="{FF2B5EF4-FFF2-40B4-BE49-F238E27FC236}">
                  <a16:creationId xmlns:a16="http://schemas.microsoft.com/office/drawing/2014/main" id="{00000000-0008-0000-0700-00009C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122</xdr:row>
          <xdr:rowOff>76200</xdr:rowOff>
        </xdr:from>
        <xdr:to>
          <xdr:col>6</xdr:col>
          <xdr:colOff>1752600</xdr:colOff>
          <xdr:row>122</xdr:row>
          <xdr:rowOff>304800</xdr:rowOff>
        </xdr:to>
        <xdr:sp macro="" textlink="">
          <xdr:nvSpPr>
            <xdr:cNvPr id="154781" name="Drop Down 157" hidden="1">
              <a:extLst>
                <a:ext uri="{63B3BB69-23CF-44E3-9099-C40C66FF867C}">
                  <a14:compatExt spid="_x0000_s154781"/>
                </a:ext>
                <a:ext uri="{FF2B5EF4-FFF2-40B4-BE49-F238E27FC236}">
                  <a16:creationId xmlns:a16="http://schemas.microsoft.com/office/drawing/2014/main" id="{00000000-0008-0000-0700-00009D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123</xdr:row>
          <xdr:rowOff>76200</xdr:rowOff>
        </xdr:from>
        <xdr:to>
          <xdr:col>6</xdr:col>
          <xdr:colOff>1752600</xdr:colOff>
          <xdr:row>123</xdr:row>
          <xdr:rowOff>304800</xdr:rowOff>
        </xdr:to>
        <xdr:sp macro="" textlink="">
          <xdr:nvSpPr>
            <xdr:cNvPr id="154782" name="Drop Down 158" hidden="1">
              <a:extLst>
                <a:ext uri="{63B3BB69-23CF-44E3-9099-C40C66FF867C}">
                  <a14:compatExt spid="_x0000_s154782"/>
                </a:ext>
                <a:ext uri="{FF2B5EF4-FFF2-40B4-BE49-F238E27FC236}">
                  <a16:creationId xmlns:a16="http://schemas.microsoft.com/office/drawing/2014/main" id="{00000000-0008-0000-0700-00009E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125</xdr:row>
          <xdr:rowOff>76200</xdr:rowOff>
        </xdr:from>
        <xdr:to>
          <xdr:col>6</xdr:col>
          <xdr:colOff>1752600</xdr:colOff>
          <xdr:row>125</xdr:row>
          <xdr:rowOff>304800</xdr:rowOff>
        </xdr:to>
        <xdr:sp macro="" textlink="">
          <xdr:nvSpPr>
            <xdr:cNvPr id="154783" name="Drop Down 159" hidden="1">
              <a:extLst>
                <a:ext uri="{63B3BB69-23CF-44E3-9099-C40C66FF867C}">
                  <a14:compatExt spid="_x0000_s154783"/>
                </a:ext>
                <a:ext uri="{FF2B5EF4-FFF2-40B4-BE49-F238E27FC236}">
                  <a16:creationId xmlns:a16="http://schemas.microsoft.com/office/drawing/2014/main" id="{00000000-0008-0000-0700-00009F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126</xdr:row>
          <xdr:rowOff>76200</xdr:rowOff>
        </xdr:from>
        <xdr:to>
          <xdr:col>6</xdr:col>
          <xdr:colOff>1752600</xdr:colOff>
          <xdr:row>126</xdr:row>
          <xdr:rowOff>304800</xdr:rowOff>
        </xdr:to>
        <xdr:sp macro="" textlink="">
          <xdr:nvSpPr>
            <xdr:cNvPr id="154784" name="Drop Down 160" hidden="1">
              <a:extLst>
                <a:ext uri="{63B3BB69-23CF-44E3-9099-C40C66FF867C}">
                  <a14:compatExt spid="_x0000_s154784"/>
                </a:ext>
                <a:ext uri="{FF2B5EF4-FFF2-40B4-BE49-F238E27FC236}">
                  <a16:creationId xmlns:a16="http://schemas.microsoft.com/office/drawing/2014/main" id="{00000000-0008-0000-0700-0000A0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127</xdr:row>
          <xdr:rowOff>76200</xdr:rowOff>
        </xdr:from>
        <xdr:to>
          <xdr:col>6</xdr:col>
          <xdr:colOff>1752600</xdr:colOff>
          <xdr:row>127</xdr:row>
          <xdr:rowOff>304800</xdr:rowOff>
        </xdr:to>
        <xdr:sp macro="" textlink="">
          <xdr:nvSpPr>
            <xdr:cNvPr id="154785" name="Drop Down 161" hidden="1">
              <a:extLst>
                <a:ext uri="{63B3BB69-23CF-44E3-9099-C40C66FF867C}">
                  <a14:compatExt spid="_x0000_s154785"/>
                </a:ext>
                <a:ext uri="{FF2B5EF4-FFF2-40B4-BE49-F238E27FC236}">
                  <a16:creationId xmlns:a16="http://schemas.microsoft.com/office/drawing/2014/main" id="{00000000-0008-0000-0700-0000A1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129</xdr:row>
          <xdr:rowOff>76200</xdr:rowOff>
        </xdr:from>
        <xdr:to>
          <xdr:col>6</xdr:col>
          <xdr:colOff>1752600</xdr:colOff>
          <xdr:row>129</xdr:row>
          <xdr:rowOff>304800</xdr:rowOff>
        </xdr:to>
        <xdr:sp macro="" textlink="">
          <xdr:nvSpPr>
            <xdr:cNvPr id="154786" name="Drop Down 162" hidden="1">
              <a:extLst>
                <a:ext uri="{63B3BB69-23CF-44E3-9099-C40C66FF867C}">
                  <a14:compatExt spid="_x0000_s154786"/>
                </a:ext>
                <a:ext uri="{FF2B5EF4-FFF2-40B4-BE49-F238E27FC236}">
                  <a16:creationId xmlns:a16="http://schemas.microsoft.com/office/drawing/2014/main" id="{00000000-0008-0000-0700-0000A2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130</xdr:row>
          <xdr:rowOff>76200</xdr:rowOff>
        </xdr:from>
        <xdr:to>
          <xdr:col>6</xdr:col>
          <xdr:colOff>1752600</xdr:colOff>
          <xdr:row>130</xdr:row>
          <xdr:rowOff>304800</xdr:rowOff>
        </xdr:to>
        <xdr:sp macro="" textlink="">
          <xdr:nvSpPr>
            <xdr:cNvPr id="154787" name="Drop Down 163" hidden="1">
              <a:extLst>
                <a:ext uri="{63B3BB69-23CF-44E3-9099-C40C66FF867C}">
                  <a14:compatExt spid="_x0000_s154787"/>
                </a:ext>
                <a:ext uri="{FF2B5EF4-FFF2-40B4-BE49-F238E27FC236}">
                  <a16:creationId xmlns:a16="http://schemas.microsoft.com/office/drawing/2014/main" id="{00000000-0008-0000-0700-0000A3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131</xdr:row>
          <xdr:rowOff>76200</xdr:rowOff>
        </xdr:from>
        <xdr:to>
          <xdr:col>6</xdr:col>
          <xdr:colOff>1752600</xdr:colOff>
          <xdr:row>131</xdr:row>
          <xdr:rowOff>304800</xdr:rowOff>
        </xdr:to>
        <xdr:sp macro="" textlink="">
          <xdr:nvSpPr>
            <xdr:cNvPr id="154788" name="Drop Down 164" hidden="1">
              <a:extLst>
                <a:ext uri="{63B3BB69-23CF-44E3-9099-C40C66FF867C}">
                  <a14:compatExt spid="_x0000_s154788"/>
                </a:ext>
                <a:ext uri="{FF2B5EF4-FFF2-40B4-BE49-F238E27FC236}">
                  <a16:creationId xmlns:a16="http://schemas.microsoft.com/office/drawing/2014/main" id="{00000000-0008-0000-0700-0000A4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133</xdr:row>
          <xdr:rowOff>76200</xdr:rowOff>
        </xdr:from>
        <xdr:to>
          <xdr:col>6</xdr:col>
          <xdr:colOff>1752600</xdr:colOff>
          <xdr:row>133</xdr:row>
          <xdr:rowOff>304800</xdr:rowOff>
        </xdr:to>
        <xdr:sp macro="" textlink="">
          <xdr:nvSpPr>
            <xdr:cNvPr id="154789" name="Drop Down 165" hidden="1">
              <a:extLst>
                <a:ext uri="{63B3BB69-23CF-44E3-9099-C40C66FF867C}">
                  <a14:compatExt spid="_x0000_s154789"/>
                </a:ext>
                <a:ext uri="{FF2B5EF4-FFF2-40B4-BE49-F238E27FC236}">
                  <a16:creationId xmlns:a16="http://schemas.microsoft.com/office/drawing/2014/main" id="{00000000-0008-0000-0700-0000A5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134</xdr:row>
          <xdr:rowOff>76200</xdr:rowOff>
        </xdr:from>
        <xdr:to>
          <xdr:col>6</xdr:col>
          <xdr:colOff>1752600</xdr:colOff>
          <xdr:row>134</xdr:row>
          <xdr:rowOff>304800</xdr:rowOff>
        </xdr:to>
        <xdr:sp macro="" textlink="">
          <xdr:nvSpPr>
            <xdr:cNvPr id="154790" name="Drop Down 166" hidden="1">
              <a:extLst>
                <a:ext uri="{63B3BB69-23CF-44E3-9099-C40C66FF867C}">
                  <a14:compatExt spid="_x0000_s154790"/>
                </a:ext>
                <a:ext uri="{FF2B5EF4-FFF2-40B4-BE49-F238E27FC236}">
                  <a16:creationId xmlns:a16="http://schemas.microsoft.com/office/drawing/2014/main" id="{00000000-0008-0000-0700-0000A6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135</xdr:row>
          <xdr:rowOff>76200</xdr:rowOff>
        </xdr:from>
        <xdr:to>
          <xdr:col>6</xdr:col>
          <xdr:colOff>1752600</xdr:colOff>
          <xdr:row>135</xdr:row>
          <xdr:rowOff>304800</xdr:rowOff>
        </xdr:to>
        <xdr:sp macro="" textlink="">
          <xdr:nvSpPr>
            <xdr:cNvPr id="154791" name="Drop Down 167" hidden="1">
              <a:extLst>
                <a:ext uri="{63B3BB69-23CF-44E3-9099-C40C66FF867C}">
                  <a14:compatExt spid="_x0000_s154791"/>
                </a:ext>
                <a:ext uri="{FF2B5EF4-FFF2-40B4-BE49-F238E27FC236}">
                  <a16:creationId xmlns:a16="http://schemas.microsoft.com/office/drawing/2014/main" id="{00000000-0008-0000-0700-0000A7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137</xdr:row>
          <xdr:rowOff>76200</xdr:rowOff>
        </xdr:from>
        <xdr:to>
          <xdr:col>6</xdr:col>
          <xdr:colOff>1752600</xdr:colOff>
          <xdr:row>137</xdr:row>
          <xdr:rowOff>304800</xdr:rowOff>
        </xdr:to>
        <xdr:sp macro="" textlink="">
          <xdr:nvSpPr>
            <xdr:cNvPr id="154792" name="Drop Down 168" hidden="1">
              <a:extLst>
                <a:ext uri="{63B3BB69-23CF-44E3-9099-C40C66FF867C}">
                  <a14:compatExt spid="_x0000_s154792"/>
                </a:ext>
                <a:ext uri="{FF2B5EF4-FFF2-40B4-BE49-F238E27FC236}">
                  <a16:creationId xmlns:a16="http://schemas.microsoft.com/office/drawing/2014/main" id="{00000000-0008-0000-0700-0000A8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138</xdr:row>
          <xdr:rowOff>76200</xdr:rowOff>
        </xdr:from>
        <xdr:to>
          <xdr:col>6</xdr:col>
          <xdr:colOff>1752600</xdr:colOff>
          <xdr:row>138</xdr:row>
          <xdr:rowOff>304800</xdr:rowOff>
        </xdr:to>
        <xdr:sp macro="" textlink="">
          <xdr:nvSpPr>
            <xdr:cNvPr id="154793" name="Drop Down 169" hidden="1">
              <a:extLst>
                <a:ext uri="{63B3BB69-23CF-44E3-9099-C40C66FF867C}">
                  <a14:compatExt spid="_x0000_s154793"/>
                </a:ext>
                <a:ext uri="{FF2B5EF4-FFF2-40B4-BE49-F238E27FC236}">
                  <a16:creationId xmlns:a16="http://schemas.microsoft.com/office/drawing/2014/main" id="{00000000-0008-0000-0700-0000A9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139</xdr:row>
          <xdr:rowOff>76200</xdr:rowOff>
        </xdr:from>
        <xdr:to>
          <xdr:col>6</xdr:col>
          <xdr:colOff>1752600</xdr:colOff>
          <xdr:row>139</xdr:row>
          <xdr:rowOff>304800</xdr:rowOff>
        </xdr:to>
        <xdr:sp macro="" textlink="">
          <xdr:nvSpPr>
            <xdr:cNvPr id="154794" name="Drop Down 170" hidden="1">
              <a:extLst>
                <a:ext uri="{63B3BB69-23CF-44E3-9099-C40C66FF867C}">
                  <a14:compatExt spid="_x0000_s154794"/>
                </a:ext>
                <a:ext uri="{FF2B5EF4-FFF2-40B4-BE49-F238E27FC236}">
                  <a16:creationId xmlns:a16="http://schemas.microsoft.com/office/drawing/2014/main" id="{00000000-0008-0000-0700-0000AA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140</xdr:row>
          <xdr:rowOff>76200</xdr:rowOff>
        </xdr:from>
        <xdr:to>
          <xdr:col>6</xdr:col>
          <xdr:colOff>1752600</xdr:colOff>
          <xdr:row>140</xdr:row>
          <xdr:rowOff>304800</xdr:rowOff>
        </xdr:to>
        <xdr:sp macro="" textlink="">
          <xdr:nvSpPr>
            <xdr:cNvPr id="154795" name="Drop Down 171" hidden="1">
              <a:extLst>
                <a:ext uri="{63B3BB69-23CF-44E3-9099-C40C66FF867C}">
                  <a14:compatExt spid="_x0000_s154795"/>
                </a:ext>
                <a:ext uri="{FF2B5EF4-FFF2-40B4-BE49-F238E27FC236}">
                  <a16:creationId xmlns:a16="http://schemas.microsoft.com/office/drawing/2014/main" id="{00000000-0008-0000-0700-0000AB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141</xdr:row>
          <xdr:rowOff>76200</xdr:rowOff>
        </xdr:from>
        <xdr:to>
          <xdr:col>6</xdr:col>
          <xdr:colOff>1752600</xdr:colOff>
          <xdr:row>141</xdr:row>
          <xdr:rowOff>304800</xdr:rowOff>
        </xdr:to>
        <xdr:sp macro="" textlink="">
          <xdr:nvSpPr>
            <xdr:cNvPr id="154796" name="Drop Down 172" hidden="1">
              <a:extLst>
                <a:ext uri="{63B3BB69-23CF-44E3-9099-C40C66FF867C}">
                  <a14:compatExt spid="_x0000_s154796"/>
                </a:ext>
                <a:ext uri="{FF2B5EF4-FFF2-40B4-BE49-F238E27FC236}">
                  <a16:creationId xmlns:a16="http://schemas.microsoft.com/office/drawing/2014/main" id="{00000000-0008-0000-0700-0000AC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142</xdr:row>
          <xdr:rowOff>76200</xdr:rowOff>
        </xdr:from>
        <xdr:to>
          <xdr:col>6</xdr:col>
          <xdr:colOff>1752600</xdr:colOff>
          <xdr:row>142</xdr:row>
          <xdr:rowOff>304800</xdr:rowOff>
        </xdr:to>
        <xdr:sp macro="" textlink="">
          <xdr:nvSpPr>
            <xdr:cNvPr id="154797" name="Drop Down 173" hidden="1">
              <a:extLst>
                <a:ext uri="{63B3BB69-23CF-44E3-9099-C40C66FF867C}">
                  <a14:compatExt spid="_x0000_s154797"/>
                </a:ext>
                <a:ext uri="{FF2B5EF4-FFF2-40B4-BE49-F238E27FC236}">
                  <a16:creationId xmlns:a16="http://schemas.microsoft.com/office/drawing/2014/main" id="{00000000-0008-0000-0700-0000AD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143</xdr:row>
          <xdr:rowOff>76200</xdr:rowOff>
        </xdr:from>
        <xdr:to>
          <xdr:col>6</xdr:col>
          <xdr:colOff>1752600</xdr:colOff>
          <xdr:row>143</xdr:row>
          <xdr:rowOff>304800</xdr:rowOff>
        </xdr:to>
        <xdr:sp macro="" textlink="">
          <xdr:nvSpPr>
            <xdr:cNvPr id="154798" name="Drop Down 174" hidden="1">
              <a:extLst>
                <a:ext uri="{63B3BB69-23CF-44E3-9099-C40C66FF867C}">
                  <a14:compatExt spid="_x0000_s154798"/>
                </a:ext>
                <a:ext uri="{FF2B5EF4-FFF2-40B4-BE49-F238E27FC236}">
                  <a16:creationId xmlns:a16="http://schemas.microsoft.com/office/drawing/2014/main" id="{00000000-0008-0000-0700-0000AE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144</xdr:row>
          <xdr:rowOff>76200</xdr:rowOff>
        </xdr:from>
        <xdr:to>
          <xdr:col>6</xdr:col>
          <xdr:colOff>1752600</xdr:colOff>
          <xdr:row>144</xdr:row>
          <xdr:rowOff>304800</xdr:rowOff>
        </xdr:to>
        <xdr:sp macro="" textlink="">
          <xdr:nvSpPr>
            <xdr:cNvPr id="154799" name="Drop Down 175" hidden="1">
              <a:extLst>
                <a:ext uri="{63B3BB69-23CF-44E3-9099-C40C66FF867C}">
                  <a14:compatExt spid="_x0000_s154799"/>
                </a:ext>
                <a:ext uri="{FF2B5EF4-FFF2-40B4-BE49-F238E27FC236}">
                  <a16:creationId xmlns:a16="http://schemas.microsoft.com/office/drawing/2014/main" id="{00000000-0008-0000-0700-0000AF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145</xdr:row>
          <xdr:rowOff>76200</xdr:rowOff>
        </xdr:from>
        <xdr:to>
          <xdr:col>6</xdr:col>
          <xdr:colOff>1752600</xdr:colOff>
          <xdr:row>145</xdr:row>
          <xdr:rowOff>304800</xdr:rowOff>
        </xdr:to>
        <xdr:sp macro="" textlink="">
          <xdr:nvSpPr>
            <xdr:cNvPr id="154800" name="Drop Down 176" hidden="1">
              <a:extLst>
                <a:ext uri="{63B3BB69-23CF-44E3-9099-C40C66FF867C}">
                  <a14:compatExt spid="_x0000_s154800"/>
                </a:ext>
                <a:ext uri="{FF2B5EF4-FFF2-40B4-BE49-F238E27FC236}">
                  <a16:creationId xmlns:a16="http://schemas.microsoft.com/office/drawing/2014/main" id="{00000000-0008-0000-0700-0000B0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147</xdr:row>
          <xdr:rowOff>76200</xdr:rowOff>
        </xdr:from>
        <xdr:to>
          <xdr:col>6</xdr:col>
          <xdr:colOff>1752600</xdr:colOff>
          <xdr:row>147</xdr:row>
          <xdr:rowOff>304800</xdr:rowOff>
        </xdr:to>
        <xdr:sp macro="" textlink="">
          <xdr:nvSpPr>
            <xdr:cNvPr id="154801" name="Drop Down 177" hidden="1">
              <a:extLst>
                <a:ext uri="{63B3BB69-23CF-44E3-9099-C40C66FF867C}">
                  <a14:compatExt spid="_x0000_s154801"/>
                </a:ext>
                <a:ext uri="{FF2B5EF4-FFF2-40B4-BE49-F238E27FC236}">
                  <a16:creationId xmlns:a16="http://schemas.microsoft.com/office/drawing/2014/main" id="{00000000-0008-0000-0700-0000B1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148</xdr:row>
          <xdr:rowOff>76200</xdr:rowOff>
        </xdr:from>
        <xdr:to>
          <xdr:col>6</xdr:col>
          <xdr:colOff>1752600</xdr:colOff>
          <xdr:row>148</xdr:row>
          <xdr:rowOff>304800</xdr:rowOff>
        </xdr:to>
        <xdr:sp macro="" textlink="">
          <xdr:nvSpPr>
            <xdr:cNvPr id="154802" name="Drop Down 178" hidden="1">
              <a:extLst>
                <a:ext uri="{63B3BB69-23CF-44E3-9099-C40C66FF867C}">
                  <a14:compatExt spid="_x0000_s154802"/>
                </a:ext>
                <a:ext uri="{FF2B5EF4-FFF2-40B4-BE49-F238E27FC236}">
                  <a16:creationId xmlns:a16="http://schemas.microsoft.com/office/drawing/2014/main" id="{00000000-0008-0000-0700-0000B2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149</xdr:row>
          <xdr:rowOff>76200</xdr:rowOff>
        </xdr:from>
        <xdr:to>
          <xdr:col>6</xdr:col>
          <xdr:colOff>1752600</xdr:colOff>
          <xdr:row>149</xdr:row>
          <xdr:rowOff>304800</xdr:rowOff>
        </xdr:to>
        <xdr:sp macro="" textlink="">
          <xdr:nvSpPr>
            <xdr:cNvPr id="154803" name="Drop Down 179" hidden="1">
              <a:extLst>
                <a:ext uri="{63B3BB69-23CF-44E3-9099-C40C66FF867C}">
                  <a14:compatExt spid="_x0000_s154803"/>
                </a:ext>
                <a:ext uri="{FF2B5EF4-FFF2-40B4-BE49-F238E27FC236}">
                  <a16:creationId xmlns:a16="http://schemas.microsoft.com/office/drawing/2014/main" id="{00000000-0008-0000-0700-0000B3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151</xdr:row>
          <xdr:rowOff>76200</xdr:rowOff>
        </xdr:from>
        <xdr:to>
          <xdr:col>6</xdr:col>
          <xdr:colOff>1752600</xdr:colOff>
          <xdr:row>151</xdr:row>
          <xdr:rowOff>304800</xdr:rowOff>
        </xdr:to>
        <xdr:sp macro="" textlink="">
          <xdr:nvSpPr>
            <xdr:cNvPr id="154804" name="Drop Down 180" hidden="1">
              <a:extLst>
                <a:ext uri="{63B3BB69-23CF-44E3-9099-C40C66FF867C}">
                  <a14:compatExt spid="_x0000_s154804"/>
                </a:ext>
                <a:ext uri="{FF2B5EF4-FFF2-40B4-BE49-F238E27FC236}">
                  <a16:creationId xmlns:a16="http://schemas.microsoft.com/office/drawing/2014/main" id="{00000000-0008-0000-0700-0000B4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152</xdr:row>
          <xdr:rowOff>76200</xdr:rowOff>
        </xdr:from>
        <xdr:to>
          <xdr:col>6</xdr:col>
          <xdr:colOff>1752600</xdr:colOff>
          <xdr:row>152</xdr:row>
          <xdr:rowOff>304800</xdr:rowOff>
        </xdr:to>
        <xdr:sp macro="" textlink="">
          <xdr:nvSpPr>
            <xdr:cNvPr id="154805" name="Drop Down 181" hidden="1">
              <a:extLst>
                <a:ext uri="{63B3BB69-23CF-44E3-9099-C40C66FF867C}">
                  <a14:compatExt spid="_x0000_s154805"/>
                </a:ext>
                <a:ext uri="{FF2B5EF4-FFF2-40B4-BE49-F238E27FC236}">
                  <a16:creationId xmlns:a16="http://schemas.microsoft.com/office/drawing/2014/main" id="{00000000-0008-0000-0700-0000B5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154</xdr:row>
          <xdr:rowOff>76200</xdr:rowOff>
        </xdr:from>
        <xdr:to>
          <xdr:col>6</xdr:col>
          <xdr:colOff>1752600</xdr:colOff>
          <xdr:row>154</xdr:row>
          <xdr:rowOff>304800</xdr:rowOff>
        </xdr:to>
        <xdr:sp macro="" textlink="">
          <xdr:nvSpPr>
            <xdr:cNvPr id="154806" name="Drop Down 182" hidden="1">
              <a:extLst>
                <a:ext uri="{63B3BB69-23CF-44E3-9099-C40C66FF867C}">
                  <a14:compatExt spid="_x0000_s154806"/>
                </a:ext>
                <a:ext uri="{FF2B5EF4-FFF2-40B4-BE49-F238E27FC236}">
                  <a16:creationId xmlns:a16="http://schemas.microsoft.com/office/drawing/2014/main" id="{00000000-0008-0000-0700-0000B6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155</xdr:row>
          <xdr:rowOff>76200</xdr:rowOff>
        </xdr:from>
        <xdr:to>
          <xdr:col>6</xdr:col>
          <xdr:colOff>1752600</xdr:colOff>
          <xdr:row>155</xdr:row>
          <xdr:rowOff>304800</xdr:rowOff>
        </xdr:to>
        <xdr:sp macro="" textlink="">
          <xdr:nvSpPr>
            <xdr:cNvPr id="154807" name="Drop Down 183" hidden="1">
              <a:extLst>
                <a:ext uri="{63B3BB69-23CF-44E3-9099-C40C66FF867C}">
                  <a14:compatExt spid="_x0000_s154807"/>
                </a:ext>
                <a:ext uri="{FF2B5EF4-FFF2-40B4-BE49-F238E27FC236}">
                  <a16:creationId xmlns:a16="http://schemas.microsoft.com/office/drawing/2014/main" id="{00000000-0008-0000-0700-0000B7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156</xdr:row>
          <xdr:rowOff>76200</xdr:rowOff>
        </xdr:from>
        <xdr:to>
          <xdr:col>6</xdr:col>
          <xdr:colOff>1752600</xdr:colOff>
          <xdr:row>156</xdr:row>
          <xdr:rowOff>304800</xdr:rowOff>
        </xdr:to>
        <xdr:sp macro="" textlink="">
          <xdr:nvSpPr>
            <xdr:cNvPr id="154808" name="Drop Down 184" hidden="1">
              <a:extLst>
                <a:ext uri="{63B3BB69-23CF-44E3-9099-C40C66FF867C}">
                  <a14:compatExt spid="_x0000_s154808"/>
                </a:ext>
                <a:ext uri="{FF2B5EF4-FFF2-40B4-BE49-F238E27FC236}">
                  <a16:creationId xmlns:a16="http://schemas.microsoft.com/office/drawing/2014/main" id="{00000000-0008-0000-0700-0000B8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157</xdr:row>
          <xdr:rowOff>76200</xdr:rowOff>
        </xdr:from>
        <xdr:to>
          <xdr:col>6</xdr:col>
          <xdr:colOff>1752600</xdr:colOff>
          <xdr:row>157</xdr:row>
          <xdr:rowOff>304800</xdr:rowOff>
        </xdr:to>
        <xdr:sp macro="" textlink="">
          <xdr:nvSpPr>
            <xdr:cNvPr id="154809" name="Drop Down 185" hidden="1">
              <a:extLst>
                <a:ext uri="{63B3BB69-23CF-44E3-9099-C40C66FF867C}">
                  <a14:compatExt spid="_x0000_s154809"/>
                </a:ext>
                <a:ext uri="{FF2B5EF4-FFF2-40B4-BE49-F238E27FC236}">
                  <a16:creationId xmlns:a16="http://schemas.microsoft.com/office/drawing/2014/main" id="{00000000-0008-0000-0700-0000B9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158</xdr:row>
          <xdr:rowOff>76200</xdr:rowOff>
        </xdr:from>
        <xdr:to>
          <xdr:col>6</xdr:col>
          <xdr:colOff>1752600</xdr:colOff>
          <xdr:row>158</xdr:row>
          <xdr:rowOff>304800</xdr:rowOff>
        </xdr:to>
        <xdr:sp macro="" textlink="">
          <xdr:nvSpPr>
            <xdr:cNvPr id="154810" name="Drop Down 186" hidden="1">
              <a:extLst>
                <a:ext uri="{63B3BB69-23CF-44E3-9099-C40C66FF867C}">
                  <a14:compatExt spid="_x0000_s154810"/>
                </a:ext>
                <a:ext uri="{FF2B5EF4-FFF2-40B4-BE49-F238E27FC236}">
                  <a16:creationId xmlns:a16="http://schemas.microsoft.com/office/drawing/2014/main" id="{00000000-0008-0000-0700-0000BA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160</xdr:row>
          <xdr:rowOff>76200</xdr:rowOff>
        </xdr:from>
        <xdr:to>
          <xdr:col>6</xdr:col>
          <xdr:colOff>1752600</xdr:colOff>
          <xdr:row>160</xdr:row>
          <xdr:rowOff>304800</xdr:rowOff>
        </xdr:to>
        <xdr:sp macro="" textlink="">
          <xdr:nvSpPr>
            <xdr:cNvPr id="154811" name="Drop Down 187" hidden="1">
              <a:extLst>
                <a:ext uri="{63B3BB69-23CF-44E3-9099-C40C66FF867C}">
                  <a14:compatExt spid="_x0000_s154811"/>
                </a:ext>
                <a:ext uri="{FF2B5EF4-FFF2-40B4-BE49-F238E27FC236}">
                  <a16:creationId xmlns:a16="http://schemas.microsoft.com/office/drawing/2014/main" id="{00000000-0008-0000-0700-0000BB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161</xdr:row>
          <xdr:rowOff>76200</xdr:rowOff>
        </xdr:from>
        <xdr:to>
          <xdr:col>6</xdr:col>
          <xdr:colOff>1752600</xdr:colOff>
          <xdr:row>161</xdr:row>
          <xdr:rowOff>304800</xdr:rowOff>
        </xdr:to>
        <xdr:sp macro="" textlink="">
          <xdr:nvSpPr>
            <xdr:cNvPr id="154812" name="Drop Down 188" hidden="1">
              <a:extLst>
                <a:ext uri="{63B3BB69-23CF-44E3-9099-C40C66FF867C}">
                  <a14:compatExt spid="_x0000_s154812"/>
                </a:ext>
                <a:ext uri="{FF2B5EF4-FFF2-40B4-BE49-F238E27FC236}">
                  <a16:creationId xmlns:a16="http://schemas.microsoft.com/office/drawing/2014/main" id="{00000000-0008-0000-0700-0000BC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163</xdr:row>
          <xdr:rowOff>76200</xdr:rowOff>
        </xdr:from>
        <xdr:to>
          <xdr:col>6</xdr:col>
          <xdr:colOff>1752600</xdr:colOff>
          <xdr:row>163</xdr:row>
          <xdr:rowOff>304800</xdr:rowOff>
        </xdr:to>
        <xdr:sp macro="" textlink="">
          <xdr:nvSpPr>
            <xdr:cNvPr id="154813" name="Drop Down 189" hidden="1">
              <a:extLst>
                <a:ext uri="{63B3BB69-23CF-44E3-9099-C40C66FF867C}">
                  <a14:compatExt spid="_x0000_s154813"/>
                </a:ext>
                <a:ext uri="{FF2B5EF4-FFF2-40B4-BE49-F238E27FC236}">
                  <a16:creationId xmlns:a16="http://schemas.microsoft.com/office/drawing/2014/main" id="{00000000-0008-0000-0700-0000BD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164</xdr:row>
          <xdr:rowOff>76200</xdr:rowOff>
        </xdr:from>
        <xdr:to>
          <xdr:col>6</xdr:col>
          <xdr:colOff>1752600</xdr:colOff>
          <xdr:row>164</xdr:row>
          <xdr:rowOff>304800</xdr:rowOff>
        </xdr:to>
        <xdr:sp macro="" textlink="">
          <xdr:nvSpPr>
            <xdr:cNvPr id="154814" name="Drop Down 190" hidden="1">
              <a:extLst>
                <a:ext uri="{63B3BB69-23CF-44E3-9099-C40C66FF867C}">
                  <a14:compatExt spid="_x0000_s154814"/>
                </a:ext>
                <a:ext uri="{FF2B5EF4-FFF2-40B4-BE49-F238E27FC236}">
                  <a16:creationId xmlns:a16="http://schemas.microsoft.com/office/drawing/2014/main" id="{00000000-0008-0000-0700-0000BE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165</xdr:row>
          <xdr:rowOff>76200</xdr:rowOff>
        </xdr:from>
        <xdr:to>
          <xdr:col>6</xdr:col>
          <xdr:colOff>1752600</xdr:colOff>
          <xdr:row>165</xdr:row>
          <xdr:rowOff>304800</xdr:rowOff>
        </xdr:to>
        <xdr:sp macro="" textlink="">
          <xdr:nvSpPr>
            <xdr:cNvPr id="154815" name="Drop Down 191" hidden="1">
              <a:extLst>
                <a:ext uri="{63B3BB69-23CF-44E3-9099-C40C66FF867C}">
                  <a14:compatExt spid="_x0000_s154815"/>
                </a:ext>
                <a:ext uri="{FF2B5EF4-FFF2-40B4-BE49-F238E27FC236}">
                  <a16:creationId xmlns:a16="http://schemas.microsoft.com/office/drawing/2014/main" id="{00000000-0008-0000-0700-0000BF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166</xdr:row>
          <xdr:rowOff>76200</xdr:rowOff>
        </xdr:from>
        <xdr:to>
          <xdr:col>6</xdr:col>
          <xdr:colOff>1752600</xdr:colOff>
          <xdr:row>166</xdr:row>
          <xdr:rowOff>304800</xdr:rowOff>
        </xdr:to>
        <xdr:sp macro="" textlink="">
          <xdr:nvSpPr>
            <xdr:cNvPr id="154816" name="Drop Down 192" hidden="1">
              <a:extLst>
                <a:ext uri="{63B3BB69-23CF-44E3-9099-C40C66FF867C}">
                  <a14:compatExt spid="_x0000_s154816"/>
                </a:ext>
                <a:ext uri="{FF2B5EF4-FFF2-40B4-BE49-F238E27FC236}">
                  <a16:creationId xmlns:a16="http://schemas.microsoft.com/office/drawing/2014/main" id="{00000000-0008-0000-0700-0000C0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167</xdr:row>
          <xdr:rowOff>76200</xdr:rowOff>
        </xdr:from>
        <xdr:to>
          <xdr:col>6</xdr:col>
          <xdr:colOff>1752600</xdr:colOff>
          <xdr:row>167</xdr:row>
          <xdr:rowOff>304800</xdr:rowOff>
        </xdr:to>
        <xdr:sp macro="" textlink="">
          <xdr:nvSpPr>
            <xdr:cNvPr id="154817" name="Drop Down 193" hidden="1">
              <a:extLst>
                <a:ext uri="{63B3BB69-23CF-44E3-9099-C40C66FF867C}">
                  <a14:compatExt spid="_x0000_s154817"/>
                </a:ext>
                <a:ext uri="{FF2B5EF4-FFF2-40B4-BE49-F238E27FC236}">
                  <a16:creationId xmlns:a16="http://schemas.microsoft.com/office/drawing/2014/main" id="{00000000-0008-0000-0700-0000C1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169</xdr:row>
          <xdr:rowOff>76200</xdr:rowOff>
        </xdr:from>
        <xdr:to>
          <xdr:col>6</xdr:col>
          <xdr:colOff>1752600</xdr:colOff>
          <xdr:row>169</xdr:row>
          <xdr:rowOff>304800</xdr:rowOff>
        </xdr:to>
        <xdr:sp macro="" textlink="">
          <xdr:nvSpPr>
            <xdr:cNvPr id="154818" name="Drop Down 194" hidden="1">
              <a:extLst>
                <a:ext uri="{63B3BB69-23CF-44E3-9099-C40C66FF867C}">
                  <a14:compatExt spid="_x0000_s154818"/>
                </a:ext>
                <a:ext uri="{FF2B5EF4-FFF2-40B4-BE49-F238E27FC236}">
                  <a16:creationId xmlns:a16="http://schemas.microsoft.com/office/drawing/2014/main" id="{00000000-0008-0000-0700-0000C2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170</xdr:row>
          <xdr:rowOff>76200</xdr:rowOff>
        </xdr:from>
        <xdr:to>
          <xdr:col>6</xdr:col>
          <xdr:colOff>1752600</xdr:colOff>
          <xdr:row>170</xdr:row>
          <xdr:rowOff>304800</xdr:rowOff>
        </xdr:to>
        <xdr:sp macro="" textlink="">
          <xdr:nvSpPr>
            <xdr:cNvPr id="154819" name="Drop Down 195" hidden="1">
              <a:extLst>
                <a:ext uri="{63B3BB69-23CF-44E3-9099-C40C66FF867C}">
                  <a14:compatExt spid="_x0000_s154819"/>
                </a:ext>
                <a:ext uri="{FF2B5EF4-FFF2-40B4-BE49-F238E27FC236}">
                  <a16:creationId xmlns:a16="http://schemas.microsoft.com/office/drawing/2014/main" id="{00000000-0008-0000-0700-0000C3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171</xdr:row>
          <xdr:rowOff>76200</xdr:rowOff>
        </xdr:from>
        <xdr:to>
          <xdr:col>6</xdr:col>
          <xdr:colOff>1752600</xdr:colOff>
          <xdr:row>171</xdr:row>
          <xdr:rowOff>304800</xdr:rowOff>
        </xdr:to>
        <xdr:sp macro="" textlink="">
          <xdr:nvSpPr>
            <xdr:cNvPr id="154820" name="Drop Down 196" hidden="1">
              <a:extLst>
                <a:ext uri="{63B3BB69-23CF-44E3-9099-C40C66FF867C}">
                  <a14:compatExt spid="_x0000_s154820"/>
                </a:ext>
                <a:ext uri="{FF2B5EF4-FFF2-40B4-BE49-F238E27FC236}">
                  <a16:creationId xmlns:a16="http://schemas.microsoft.com/office/drawing/2014/main" id="{00000000-0008-0000-0700-0000C4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172</xdr:row>
          <xdr:rowOff>76200</xdr:rowOff>
        </xdr:from>
        <xdr:to>
          <xdr:col>6</xdr:col>
          <xdr:colOff>1752600</xdr:colOff>
          <xdr:row>172</xdr:row>
          <xdr:rowOff>304800</xdr:rowOff>
        </xdr:to>
        <xdr:sp macro="" textlink="">
          <xdr:nvSpPr>
            <xdr:cNvPr id="154821" name="Drop Down 197" hidden="1">
              <a:extLst>
                <a:ext uri="{63B3BB69-23CF-44E3-9099-C40C66FF867C}">
                  <a14:compatExt spid="_x0000_s154821"/>
                </a:ext>
                <a:ext uri="{FF2B5EF4-FFF2-40B4-BE49-F238E27FC236}">
                  <a16:creationId xmlns:a16="http://schemas.microsoft.com/office/drawing/2014/main" id="{00000000-0008-0000-0700-0000C5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173</xdr:row>
          <xdr:rowOff>76200</xdr:rowOff>
        </xdr:from>
        <xdr:to>
          <xdr:col>6</xdr:col>
          <xdr:colOff>1752600</xdr:colOff>
          <xdr:row>173</xdr:row>
          <xdr:rowOff>304800</xdr:rowOff>
        </xdr:to>
        <xdr:sp macro="" textlink="">
          <xdr:nvSpPr>
            <xdr:cNvPr id="154822" name="Drop Down 198" hidden="1">
              <a:extLst>
                <a:ext uri="{63B3BB69-23CF-44E3-9099-C40C66FF867C}">
                  <a14:compatExt spid="_x0000_s154822"/>
                </a:ext>
                <a:ext uri="{FF2B5EF4-FFF2-40B4-BE49-F238E27FC236}">
                  <a16:creationId xmlns:a16="http://schemas.microsoft.com/office/drawing/2014/main" id="{00000000-0008-0000-0700-0000C6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174</xdr:row>
          <xdr:rowOff>76200</xdr:rowOff>
        </xdr:from>
        <xdr:to>
          <xdr:col>6</xdr:col>
          <xdr:colOff>1752600</xdr:colOff>
          <xdr:row>174</xdr:row>
          <xdr:rowOff>304800</xdr:rowOff>
        </xdr:to>
        <xdr:sp macro="" textlink="">
          <xdr:nvSpPr>
            <xdr:cNvPr id="154823" name="Drop Down 199" hidden="1">
              <a:extLst>
                <a:ext uri="{63B3BB69-23CF-44E3-9099-C40C66FF867C}">
                  <a14:compatExt spid="_x0000_s154823"/>
                </a:ext>
                <a:ext uri="{FF2B5EF4-FFF2-40B4-BE49-F238E27FC236}">
                  <a16:creationId xmlns:a16="http://schemas.microsoft.com/office/drawing/2014/main" id="{00000000-0008-0000-0700-0000C7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176</xdr:row>
          <xdr:rowOff>76200</xdr:rowOff>
        </xdr:from>
        <xdr:to>
          <xdr:col>6</xdr:col>
          <xdr:colOff>1752600</xdr:colOff>
          <xdr:row>176</xdr:row>
          <xdr:rowOff>304800</xdr:rowOff>
        </xdr:to>
        <xdr:sp macro="" textlink="">
          <xdr:nvSpPr>
            <xdr:cNvPr id="154824" name="Drop Down 200" hidden="1">
              <a:extLst>
                <a:ext uri="{63B3BB69-23CF-44E3-9099-C40C66FF867C}">
                  <a14:compatExt spid="_x0000_s154824"/>
                </a:ext>
                <a:ext uri="{FF2B5EF4-FFF2-40B4-BE49-F238E27FC236}">
                  <a16:creationId xmlns:a16="http://schemas.microsoft.com/office/drawing/2014/main" id="{00000000-0008-0000-0700-0000C8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177</xdr:row>
          <xdr:rowOff>76200</xdr:rowOff>
        </xdr:from>
        <xdr:to>
          <xdr:col>6</xdr:col>
          <xdr:colOff>1752600</xdr:colOff>
          <xdr:row>177</xdr:row>
          <xdr:rowOff>304800</xdr:rowOff>
        </xdr:to>
        <xdr:sp macro="" textlink="">
          <xdr:nvSpPr>
            <xdr:cNvPr id="154825" name="Drop Down 201" hidden="1">
              <a:extLst>
                <a:ext uri="{63B3BB69-23CF-44E3-9099-C40C66FF867C}">
                  <a14:compatExt spid="_x0000_s154825"/>
                </a:ext>
                <a:ext uri="{FF2B5EF4-FFF2-40B4-BE49-F238E27FC236}">
                  <a16:creationId xmlns:a16="http://schemas.microsoft.com/office/drawing/2014/main" id="{00000000-0008-0000-0700-0000C9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179</xdr:row>
          <xdr:rowOff>76200</xdr:rowOff>
        </xdr:from>
        <xdr:to>
          <xdr:col>6</xdr:col>
          <xdr:colOff>1752600</xdr:colOff>
          <xdr:row>179</xdr:row>
          <xdr:rowOff>304800</xdr:rowOff>
        </xdr:to>
        <xdr:sp macro="" textlink="">
          <xdr:nvSpPr>
            <xdr:cNvPr id="154826" name="Drop Down 202" hidden="1">
              <a:extLst>
                <a:ext uri="{63B3BB69-23CF-44E3-9099-C40C66FF867C}">
                  <a14:compatExt spid="_x0000_s154826"/>
                </a:ext>
                <a:ext uri="{FF2B5EF4-FFF2-40B4-BE49-F238E27FC236}">
                  <a16:creationId xmlns:a16="http://schemas.microsoft.com/office/drawing/2014/main" id="{00000000-0008-0000-0700-0000CA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180</xdr:row>
          <xdr:rowOff>76200</xdr:rowOff>
        </xdr:from>
        <xdr:to>
          <xdr:col>6</xdr:col>
          <xdr:colOff>1752600</xdr:colOff>
          <xdr:row>180</xdr:row>
          <xdr:rowOff>304800</xdr:rowOff>
        </xdr:to>
        <xdr:sp macro="" textlink="">
          <xdr:nvSpPr>
            <xdr:cNvPr id="154827" name="Drop Down 203" hidden="1">
              <a:extLst>
                <a:ext uri="{63B3BB69-23CF-44E3-9099-C40C66FF867C}">
                  <a14:compatExt spid="_x0000_s154827"/>
                </a:ext>
                <a:ext uri="{FF2B5EF4-FFF2-40B4-BE49-F238E27FC236}">
                  <a16:creationId xmlns:a16="http://schemas.microsoft.com/office/drawing/2014/main" id="{00000000-0008-0000-0700-0000CB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181</xdr:row>
          <xdr:rowOff>76200</xdr:rowOff>
        </xdr:from>
        <xdr:to>
          <xdr:col>6</xdr:col>
          <xdr:colOff>1752600</xdr:colOff>
          <xdr:row>181</xdr:row>
          <xdr:rowOff>304800</xdr:rowOff>
        </xdr:to>
        <xdr:sp macro="" textlink="">
          <xdr:nvSpPr>
            <xdr:cNvPr id="154828" name="Drop Down 204" hidden="1">
              <a:extLst>
                <a:ext uri="{63B3BB69-23CF-44E3-9099-C40C66FF867C}">
                  <a14:compatExt spid="_x0000_s154828"/>
                </a:ext>
                <a:ext uri="{FF2B5EF4-FFF2-40B4-BE49-F238E27FC236}">
                  <a16:creationId xmlns:a16="http://schemas.microsoft.com/office/drawing/2014/main" id="{00000000-0008-0000-0700-0000CC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183</xdr:row>
          <xdr:rowOff>76200</xdr:rowOff>
        </xdr:from>
        <xdr:to>
          <xdr:col>6</xdr:col>
          <xdr:colOff>1752600</xdr:colOff>
          <xdr:row>183</xdr:row>
          <xdr:rowOff>304800</xdr:rowOff>
        </xdr:to>
        <xdr:sp macro="" textlink="">
          <xdr:nvSpPr>
            <xdr:cNvPr id="154829" name="Drop Down 205" hidden="1">
              <a:extLst>
                <a:ext uri="{63B3BB69-23CF-44E3-9099-C40C66FF867C}">
                  <a14:compatExt spid="_x0000_s154829"/>
                </a:ext>
                <a:ext uri="{FF2B5EF4-FFF2-40B4-BE49-F238E27FC236}">
                  <a16:creationId xmlns:a16="http://schemas.microsoft.com/office/drawing/2014/main" id="{00000000-0008-0000-0700-0000CD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184</xdr:row>
          <xdr:rowOff>76200</xdr:rowOff>
        </xdr:from>
        <xdr:to>
          <xdr:col>6</xdr:col>
          <xdr:colOff>1752600</xdr:colOff>
          <xdr:row>184</xdr:row>
          <xdr:rowOff>304800</xdr:rowOff>
        </xdr:to>
        <xdr:sp macro="" textlink="">
          <xdr:nvSpPr>
            <xdr:cNvPr id="154830" name="Drop Down 206" hidden="1">
              <a:extLst>
                <a:ext uri="{63B3BB69-23CF-44E3-9099-C40C66FF867C}">
                  <a14:compatExt spid="_x0000_s154830"/>
                </a:ext>
                <a:ext uri="{FF2B5EF4-FFF2-40B4-BE49-F238E27FC236}">
                  <a16:creationId xmlns:a16="http://schemas.microsoft.com/office/drawing/2014/main" id="{00000000-0008-0000-0700-0000CE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185</xdr:row>
          <xdr:rowOff>76200</xdr:rowOff>
        </xdr:from>
        <xdr:to>
          <xdr:col>6</xdr:col>
          <xdr:colOff>1752600</xdr:colOff>
          <xdr:row>185</xdr:row>
          <xdr:rowOff>304800</xdr:rowOff>
        </xdr:to>
        <xdr:sp macro="" textlink="">
          <xdr:nvSpPr>
            <xdr:cNvPr id="154831" name="Drop Down 207" hidden="1">
              <a:extLst>
                <a:ext uri="{63B3BB69-23CF-44E3-9099-C40C66FF867C}">
                  <a14:compatExt spid="_x0000_s154831"/>
                </a:ext>
                <a:ext uri="{FF2B5EF4-FFF2-40B4-BE49-F238E27FC236}">
                  <a16:creationId xmlns:a16="http://schemas.microsoft.com/office/drawing/2014/main" id="{00000000-0008-0000-0700-0000CF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187</xdr:row>
          <xdr:rowOff>76200</xdr:rowOff>
        </xdr:from>
        <xdr:to>
          <xdr:col>6</xdr:col>
          <xdr:colOff>1752600</xdr:colOff>
          <xdr:row>187</xdr:row>
          <xdr:rowOff>304800</xdr:rowOff>
        </xdr:to>
        <xdr:sp macro="" textlink="">
          <xdr:nvSpPr>
            <xdr:cNvPr id="154832" name="Drop Down 208" hidden="1">
              <a:extLst>
                <a:ext uri="{63B3BB69-23CF-44E3-9099-C40C66FF867C}">
                  <a14:compatExt spid="_x0000_s154832"/>
                </a:ext>
                <a:ext uri="{FF2B5EF4-FFF2-40B4-BE49-F238E27FC236}">
                  <a16:creationId xmlns:a16="http://schemas.microsoft.com/office/drawing/2014/main" id="{00000000-0008-0000-0700-0000D0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188</xdr:row>
          <xdr:rowOff>76200</xdr:rowOff>
        </xdr:from>
        <xdr:to>
          <xdr:col>6</xdr:col>
          <xdr:colOff>1752600</xdr:colOff>
          <xdr:row>188</xdr:row>
          <xdr:rowOff>304800</xdr:rowOff>
        </xdr:to>
        <xdr:sp macro="" textlink="">
          <xdr:nvSpPr>
            <xdr:cNvPr id="154833" name="Drop Down 209" hidden="1">
              <a:extLst>
                <a:ext uri="{63B3BB69-23CF-44E3-9099-C40C66FF867C}">
                  <a14:compatExt spid="_x0000_s154833"/>
                </a:ext>
                <a:ext uri="{FF2B5EF4-FFF2-40B4-BE49-F238E27FC236}">
                  <a16:creationId xmlns:a16="http://schemas.microsoft.com/office/drawing/2014/main" id="{00000000-0008-0000-0700-0000D1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189</xdr:row>
          <xdr:rowOff>76200</xdr:rowOff>
        </xdr:from>
        <xdr:to>
          <xdr:col>6</xdr:col>
          <xdr:colOff>1752600</xdr:colOff>
          <xdr:row>189</xdr:row>
          <xdr:rowOff>304800</xdr:rowOff>
        </xdr:to>
        <xdr:sp macro="" textlink="">
          <xdr:nvSpPr>
            <xdr:cNvPr id="154834" name="Drop Down 210" hidden="1">
              <a:extLst>
                <a:ext uri="{63B3BB69-23CF-44E3-9099-C40C66FF867C}">
                  <a14:compatExt spid="_x0000_s154834"/>
                </a:ext>
                <a:ext uri="{FF2B5EF4-FFF2-40B4-BE49-F238E27FC236}">
                  <a16:creationId xmlns:a16="http://schemas.microsoft.com/office/drawing/2014/main" id="{00000000-0008-0000-0700-0000D2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191</xdr:row>
          <xdr:rowOff>76200</xdr:rowOff>
        </xdr:from>
        <xdr:to>
          <xdr:col>6</xdr:col>
          <xdr:colOff>1752600</xdr:colOff>
          <xdr:row>191</xdr:row>
          <xdr:rowOff>304800</xdr:rowOff>
        </xdr:to>
        <xdr:sp macro="" textlink="">
          <xdr:nvSpPr>
            <xdr:cNvPr id="154835" name="Drop Down 211" hidden="1">
              <a:extLst>
                <a:ext uri="{63B3BB69-23CF-44E3-9099-C40C66FF867C}">
                  <a14:compatExt spid="_x0000_s154835"/>
                </a:ext>
                <a:ext uri="{FF2B5EF4-FFF2-40B4-BE49-F238E27FC236}">
                  <a16:creationId xmlns:a16="http://schemas.microsoft.com/office/drawing/2014/main" id="{00000000-0008-0000-0700-0000D3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193</xdr:row>
          <xdr:rowOff>76200</xdr:rowOff>
        </xdr:from>
        <xdr:to>
          <xdr:col>6</xdr:col>
          <xdr:colOff>1752600</xdr:colOff>
          <xdr:row>193</xdr:row>
          <xdr:rowOff>304800</xdr:rowOff>
        </xdr:to>
        <xdr:sp macro="" textlink="">
          <xdr:nvSpPr>
            <xdr:cNvPr id="154836" name="Drop Down 212" hidden="1">
              <a:extLst>
                <a:ext uri="{63B3BB69-23CF-44E3-9099-C40C66FF867C}">
                  <a14:compatExt spid="_x0000_s154836"/>
                </a:ext>
                <a:ext uri="{FF2B5EF4-FFF2-40B4-BE49-F238E27FC236}">
                  <a16:creationId xmlns:a16="http://schemas.microsoft.com/office/drawing/2014/main" id="{00000000-0008-0000-0700-0000D4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194</xdr:row>
          <xdr:rowOff>76200</xdr:rowOff>
        </xdr:from>
        <xdr:to>
          <xdr:col>6</xdr:col>
          <xdr:colOff>1752600</xdr:colOff>
          <xdr:row>194</xdr:row>
          <xdr:rowOff>304800</xdr:rowOff>
        </xdr:to>
        <xdr:sp macro="" textlink="">
          <xdr:nvSpPr>
            <xdr:cNvPr id="154837" name="Drop Down 213" hidden="1">
              <a:extLst>
                <a:ext uri="{63B3BB69-23CF-44E3-9099-C40C66FF867C}">
                  <a14:compatExt spid="_x0000_s154837"/>
                </a:ext>
                <a:ext uri="{FF2B5EF4-FFF2-40B4-BE49-F238E27FC236}">
                  <a16:creationId xmlns:a16="http://schemas.microsoft.com/office/drawing/2014/main" id="{00000000-0008-0000-0700-0000D5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196</xdr:row>
          <xdr:rowOff>76200</xdr:rowOff>
        </xdr:from>
        <xdr:to>
          <xdr:col>6</xdr:col>
          <xdr:colOff>1752600</xdr:colOff>
          <xdr:row>196</xdr:row>
          <xdr:rowOff>304800</xdr:rowOff>
        </xdr:to>
        <xdr:sp macro="" textlink="">
          <xdr:nvSpPr>
            <xdr:cNvPr id="154838" name="Drop Down 214" hidden="1">
              <a:extLst>
                <a:ext uri="{63B3BB69-23CF-44E3-9099-C40C66FF867C}">
                  <a14:compatExt spid="_x0000_s154838"/>
                </a:ext>
                <a:ext uri="{FF2B5EF4-FFF2-40B4-BE49-F238E27FC236}">
                  <a16:creationId xmlns:a16="http://schemas.microsoft.com/office/drawing/2014/main" id="{00000000-0008-0000-0700-0000D6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197</xdr:row>
          <xdr:rowOff>76200</xdr:rowOff>
        </xdr:from>
        <xdr:to>
          <xdr:col>6</xdr:col>
          <xdr:colOff>1752600</xdr:colOff>
          <xdr:row>197</xdr:row>
          <xdr:rowOff>304800</xdr:rowOff>
        </xdr:to>
        <xdr:sp macro="" textlink="">
          <xdr:nvSpPr>
            <xdr:cNvPr id="154839" name="Drop Down 215" hidden="1">
              <a:extLst>
                <a:ext uri="{63B3BB69-23CF-44E3-9099-C40C66FF867C}">
                  <a14:compatExt spid="_x0000_s154839"/>
                </a:ext>
                <a:ext uri="{FF2B5EF4-FFF2-40B4-BE49-F238E27FC236}">
                  <a16:creationId xmlns:a16="http://schemas.microsoft.com/office/drawing/2014/main" id="{00000000-0008-0000-0700-0000D7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199</xdr:row>
          <xdr:rowOff>76200</xdr:rowOff>
        </xdr:from>
        <xdr:to>
          <xdr:col>6</xdr:col>
          <xdr:colOff>1752600</xdr:colOff>
          <xdr:row>199</xdr:row>
          <xdr:rowOff>304800</xdr:rowOff>
        </xdr:to>
        <xdr:sp macro="" textlink="">
          <xdr:nvSpPr>
            <xdr:cNvPr id="154840" name="Drop Down 216" hidden="1">
              <a:extLst>
                <a:ext uri="{63B3BB69-23CF-44E3-9099-C40C66FF867C}">
                  <a14:compatExt spid="_x0000_s154840"/>
                </a:ext>
                <a:ext uri="{FF2B5EF4-FFF2-40B4-BE49-F238E27FC236}">
                  <a16:creationId xmlns:a16="http://schemas.microsoft.com/office/drawing/2014/main" id="{00000000-0008-0000-0700-0000D8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200</xdr:row>
          <xdr:rowOff>76200</xdr:rowOff>
        </xdr:from>
        <xdr:to>
          <xdr:col>6</xdr:col>
          <xdr:colOff>1752600</xdr:colOff>
          <xdr:row>200</xdr:row>
          <xdr:rowOff>304800</xdr:rowOff>
        </xdr:to>
        <xdr:sp macro="" textlink="">
          <xdr:nvSpPr>
            <xdr:cNvPr id="154841" name="Drop Down 217" hidden="1">
              <a:extLst>
                <a:ext uri="{63B3BB69-23CF-44E3-9099-C40C66FF867C}">
                  <a14:compatExt spid="_x0000_s154841"/>
                </a:ext>
                <a:ext uri="{FF2B5EF4-FFF2-40B4-BE49-F238E27FC236}">
                  <a16:creationId xmlns:a16="http://schemas.microsoft.com/office/drawing/2014/main" id="{00000000-0008-0000-0700-0000D9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201</xdr:row>
          <xdr:rowOff>76200</xdr:rowOff>
        </xdr:from>
        <xdr:to>
          <xdr:col>6</xdr:col>
          <xdr:colOff>1752600</xdr:colOff>
          <xdr:row>201</xdr:row>
          <xdr:rowOff>304800</xdr:rowOff>
        </xdr:to>
        <xdr:sp macro="" textlink="">
          <xdr:nvSpPr>
            <xdr:cNvPr id="154842" name="Drop Down 218" hidden="1">
              <a:extLst>
                <a:ext uri="{63B3BB69-23CF-44E3-9099-C40C66FF867C}">
                  <a14:compatExt spid="_x0000_s154842"/>
                </a:ext>
                <a:ext uri="{FF2B5EF4-FFF2-40B4-BE49-F238E27FC236}">
                  <a16:creationId xmlns:a16="http://schemas.microsoft.com/office/drawing/2014/main" id="{00000000-0008-0000-0700-0000DA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202</xdr:row>
          <xdr:rowOff>76200</xdr:rowOff>
        </xdr:from>
        <xdr:to>
          <xdr:col>6</xdr:col>
          <xdr:colOff>1752600</xdr:colOff>
          <xdr:row>202</xdr:row>
          <xdr:rowOff>304800</xdr:rowOff>
        </xdr:to>
        <xdr:sp macro="" textlink="">
          <xdr:nvSpPr>
            <xdr:cNvPr id="154843" name="Drop Down 219" hidden="1">
              <a:extLst>
                <a:ext uri="{63B3BB69-23CF-44E3-9099-C40C66FF867C}">
                  <a14:compatExt spid="_x0000_s154843"/>
                </a:ext>
                <a:ext uri="{FF2B5EF4-FFF2-40B4-BE49-F238E27FC236}">
                  <a16:creationId xmlns:a16="http://schemas.microsoft.com/office/drawing/2014/main" id="{00000000-0008-0000-0700-0000DB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203</xdr:row>
          <xdr:rowOff>76200</xdr:rowOff>
        </xdr:from>
        <xdr:to>
          <xdr:col>6</xdr:col>
          <xdr:colOff>1752600</xdr:colOff>
          <xdr:row>203</xdr:row>
          <xdr:rowOff>304800</xdr:rowOff>
        </xdr:to>
        <xdr:sp macro="" textlink="">
          <xdr:nvSpPr>
            <xdr:cNvPr id="154844" name="Drop Down 220" hidden="1">
              <a:extLst>
                <a:ext uri="{63B3BB69-23CF-44E3-9099-C40C66FF867C}">
                  <a14:compatExt spid="_x0000_s154844"/>
                </a:ext>
                <a:ext uri="{FF2B5EF4-FFF2-40B4-BE49-F238E27FC236}">
                  <a16:creationId xmlns:a16="http://schemas.microsoft.com/office/drawing/2014/main" id="{00000000-0008-0000-0700-0000DC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204</xdr:row>
          <xdr:rowOff>76200</xdr:rowOff>
        </xdr:from>
        <xdr:to>
          <xdr:col>6</xdr:col>
          <xdr:colOff>1752600</xdr:colOff>
          <xdr:row>204</xdr:row>
          <xdr:rowOff>304800</xdr:rowOff>
        </xdr:to>
        <xdr:sp macro="" textlink="">
          <xdr:nvSpPr>
            <xdr:cNvPr id="154845" name="Drop Down 221" hidden="1">
              <a:extLst>
                <a:ext uri="{63B3BB69-23CF-44E3-9099-C40C66FF867C}">
                  <a14:compatExt spid="_x0000_s154845"/>
                </a:ext>
                <a:ext uri="{FF2B5EF4-FFF2-40B4-BE49-F238E27FC236}">
                  <a16:creationId xmlns:a16="http://schemas.microsoft.com/office/drawing/2014/main" id="{00000000-0008-0000-0700-0000DD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206</xdr:row>
          <xdr:rowOff>76200</xdr:rowOff>
        </xdr:from>
        <xdr:to>
          <xdr:col>6</xdr:col>
          <xdr:colOff>1752600</xdr:colOff>
          <xdr:row>206</xdr:row>
          <xdr:rowOff>304800</xdr:rowOff>
        </xdr:to>
        <xdr:sp macro="" textlink="">
          <xdr:nvSpPr>
            <xdr:cNvPr id="154846" name="Drop Down 222" hidden="1">
              <a:extLst>
                <a:ext uri="{63B3BB69-23CF-44E3-9099-C40C66FF867C}">
                  <a14:compatExt spid="_x0000_s154846"/>
                </a:ext>
                <a:ext uri="{FF2B5EF4-FFF2-40B4-BE49-F238E27FC236}">
                  <a16:creationId xmlns:a16="http://schemas.microsoft.com/office/drawing/2014/main" id="{00000000-0008-0000-0700-0000DE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207</xdr:row>
          <xdr:rowOff>76200</xdr:rowOff>
        </xdr:from>
        <xdr:to>
          <xdr:col>6</xdr:col>
          <xdr:colOff>1752600</xdr:colOff>
          <xdr:row>207</xdr:row>
          <xdr:rowOff>304800</xdr:rowOff>
        </xdr:to>
        <xdr:sp macro="" textlink="">
          <xdr:nvSpPr>
            <xdr:cNvPr id="154847" name="Drop Down 223" hidden="1">
              <a:extLst>
                <a:ext uri="{63B3BB69-23CF-44E3-9099-C40C66FF867C}">
                  <a14:compatExt spid="_x0000_s154847"/>
                </a:ext>
                <a:ext uri="{FF2B5EF4-FFF2-40B4-BE49-F238E27FC236}">
                  <a16:creationId xmlns:a16="http://schemas.microsoft.com/office/drawing/2014/main" id="{00000000-0008-0000-0700-0000DF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209</xdr:row>
          <xdr:rowOff>76200</xdr:rowOff>
        </xdr:from>
        <xdr:to>
          <xdr:col>6</xdr:col>
          <xdr:colOff>1752600</xdr:colOff>
          <xdr:row>209</xdr:row>
          <xdr:rowOff>304800</xdr:rowOff>
        </xdr:to>
        <xdr:sp macro="" textlink="">
          <xdr:nvSpPr>
            <xdr:cNvPr id="154848" name="Drop Down 224" hidden="1">
              <a:extLst>
                <a:ext uri="{63B3BB69-23CF-44E3-9099-C40C66FF867C}">
                  <a14:compatExt spid="_x0000_s154848"/>
                </a:ext>
                <a:ext uri="{FF2B5EF4-FFF2-40B4-BE49-F238E27FC236}">
                  <a16:creationId xmlns:a16="http://schemas.microsoft.com/office/drawing/2014/main" id="{00000000-0008-0000-0700-0000E0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211</xdr:row>
          <xdr:rowOff>76200</xdr:rowOff>
        </xdr:from>
        <xdr:to>
          <xdr:col>6</xdr:col>
          <xdr:colOff>1752600</xdr:colOff>
          <xdr:row>211</xdr:row>
          <xdr:rowOff>304800</xdr:rowOff>
        </xdr:to>
        <xdr:sp macro="" textlink="">
          <xdr:nvSpPr>
            <xdr:cNvPr id="154849" name="Drop Down 225" hidden="1">
              <a:extLst>
                <a:ext uri="{63B3BB69-23CF-44E3-9099-C40C66FF867C}">
                  <a14:compatExt spid="_x0000_s154849"/>
                </a:ext>
                <a:ext uri="{FF2B5EF4-FFF2-40B4-BE49-F238E27FC236}">
                  <a16:creationId xmlns:a16="http://schemas.microsoft.com/office/drawing/2014/main" id="{00000000-0008-0000-0700-0000E1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212</xdr:row>
          <xdr:rowOff>76200</xdr:rowOff>
        </xdr:from>
        <xdr:to>
          <xdr:col>6</xdr:col>
          <xdr:colOff>1752600</xdr:colOff>
          <xdr:row>212</xdr:row>
          <xdr:rowOff>304800</xdr:rowOff>
        </xdr:to>
        <xdr:sp macro="" textlink="">
          <xdr:nvSpPr>
            <xdr:cNvPr id="154850" name="Drop Down 226" hidden="1">
              <a:extLst>
                <a:ext uri="{63B3BB69-23CF-44E3-9099-C40C66FF867C}">
                  <a14:compatExt spid="_x0000_s154850"/>
                </a:ext>
                <a:ext uri="{FF2B5EF4-FFF2-40B4-BE49-F238E27FC236}">
                  <a16:creationId xmlns:a16="http://schemas.microsoft.com/office/drawing/2014/main" id="{00000000-0008-0000-0700-0000E2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213</xdr:row>
          <xdr:rowOff>76200</xdr:rowOff>
        </xdr:from>
        <xdr:to>
          <xdr:col>6</xdr:col>
          <xdr:colOff>1752600</xdr:colOff>
          <xdr:row>213</xdr:row>
          <xdr:rowOff>304800</xdr:rowOff>
        </xdr:to>
        <xdr:sp macro="" textlink="">
          <xdr:nvSpPr>
            <xdr:cNvPr id="154851" name="Drop Down 227" hidden="1">
              <a:extLst>
                <a:ext uri="{63B3BB69-23CF-44E3-9099-C40C66FF867C}">
                  <a14:compatExt spid="_x0000_s154851"/>
                </a:ext>
                <a:ext uri="{FF2B5EF4-FFF2-40B4-BE49-F238E27FC236}">
                  <a16:creationId xmlns:a16="http://schemas.microsoft.com/office/drawing/2014/main" id="{00000000-0008-0000-0700-0000E3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215</xdr:row>
          <xdr:rowOff>76200</xdr:rowOff>
        </xdr:from>
        <xdr:to>
          <xdr:col>6</xdr:col>
          <xdr:colOff>1752600</xdr:colOff>
          <xdr:row>215</xdr:row>
          <xdr:rowOff>304800</xdr:rowOff>
        </xdr:to>
        <xdr:sp macro="" textlink="">
          <xdr:nvSpPr>
            <xdr:cNvPr id="154852" name="Drop Down 228" hidden="1">
              <a:extLst>
                <a:ext uri="{63B3BB69-23CF-44E3-9099-C40C66FF867C}">
                  <a14:compatExt spid="_x0000_s154852"/>
                </a:ext>
                <a:ext uri="{FF2B5EF4-FFF2-40B4-BE49-F238E27FC236}">
                  <a16:creationId xmlns:a16="http://schemas.microsoft.com/office/drawing/2014/main" id="{00000000-0008-0000-0700-0000E4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216</xdr:row>
          <xdr:rowOff>76200</xdr:rowOff>
        </xdr:from>
        <xdr:to>
          <xdr:col>6</xdr:col>
          <xdr:colOff>1752600</xdr:colOff>
          <xdr:row>216</xdr:row>
          <xdr:rowOff>304800</xdr:rowOff>
        </xdr:to>
        <xdr:sp macro="" textlink="">
          <xdr:nvSpPr>
            <xdr:cNvPr id="154853" name="Drop Down 229" hidden="1">
              <a:extLst>
                <a:ext uri="{63B3BB69-23CF-44E3-9099-C40C66FF867C}">
                  <a14:compatExt spid="_x0000_s154853"/>
                </a:ext>
                <a:ext uri="{FF2B5EF4-FFF2-40B4-BE49-F238E27FC236}">
                  <a16:creationId xmlns:a16="http://schemas.microsoft.com/office/drawing/2014/main" id="{00000000-0008-0000-0700-0000E5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217</xdr:row>
          <xdr:rowOff>76200</xdr:rowOff>
        </xdr:from>
        <xdr:to>
          <xdr:col>6</xdr:col>
          <xdr:colOff>1752600</xdr:colOff>
          <xdr:row>217</xdr:row>
          <xdr:rowOff>304800</xdr:rowOff>
        </xdr:to>
        <xdr:sp macro="" textlink="">
          <xdr:nvSpPr>
            <xdr:cNvPr id="154854" name="Drop Down 230" hidden="1">
              <a:extLst>
                <a:ext uri="{63B3BB69-23CF-44E3-9099-C40C66FF867C}">
                  <a14:compatExt spid="_x0000_s154854"/>
                </a:ext>
                <a:ext uri="{FF2B5EF4-FFF2-40B4-BE49-F238E27FC236}">
                  <a16:creationId xmlns:a16="http://schemas.microsoft.com/office/drawing/2014/main" id="{00000000-0008-0000-0700-0000E6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218</xdr:row>
          <xdr:rowOff>76200</xdr:rowOff>
        </xdr:from>
        <xdr:to>
          <xdr:col>6</xdr:col>
          <xdr:colOff>1752600</xdr:colOff>
          <xdr:row>218</xdr:row>
          <xdr:rowOff>304800</xdr:rowOff>
        </xdr:to>
        <xdr:sp macro="" textlink="">
          <xdr:nvSpPr>
            <xdr:cNvPr id="154855" name="Drop Down 231" hidden="1">
              <a:extLst>
                <a:ext uri="{63B3BB69-23CF-44E3-9099-C40C66FF867C}">
                  <a14:compatExt spid="_x0000_s154855"/>
                </a:ext>
                <a:ext uri="{FF2B5EF4-FFF2-40B4-BE49-F238E27FC236}">
                  <a16:creationId xmlns:a16="http://schemas.microsoft.com/office/drawing/2014/main" id="{00000000-0008-0000-0700-0000E7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219</xdr:row>
          <xdr:rowOff>76200</xdr:rowOff>
        </xdr:from>
        <xdr:to>
          <xdr:col>6</xdr:col>
          <xdr:colOff>1752600</xdr:colOff>
          <xdr:row>219</xdr:row>
          <xdr:rowOff>304800</xdr:rowOff>
        </xdr:to>
        <xdr:sp macro="" textlink="">
          <xdr:nvSpPr>
            <xdr:cNvPr id="154856" name="Drop Down 232" hidden="1">
              <a:extLst>
                <a:ext uri="{63B3BB69-23CF-44E3-9099-C40C66FF867C}">
                  <a14:compatExt spid="_x0000_s154856"/>
                </a:ext>
                <a:ext uri="{FF2B5EF4-FFF2-40B4-BE49-F238E27FC236}">
                  <a16:creationId xmlns:a16="http://schemas.microsoft.com/office/drawing/2014/main" id="{00000000-0008-0000-0700-0000E8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221</xdr:row>
          <xdr:rowOff>76200</xdr:rowOff>
        </xdr:from>
        <xdr:to>
          <xdr:col>6</xdr:col>
          <xdr:colOff>1752600</xdr:colOff>
          <xdr:row>221</xdr:row>
          <xdr:rowOff>304800</xdr:rowOff>
        </xdr:to>
        <xdr:sp macro="" textlink="">
          <xdr:nvSpPr>
            <xdr:cNvPr id="154857" name="Drop Down 233" hidden="1">
              <a:extLst>
                <a:ext uri="{63B3BB69-23CF-44E3-9099-C40C66FF867C}">
                  <a14:compatExt spid="_x0000_s154857"/>
                </a:ext>
                <a:ext uri="{FF2B5EF4-FFF2-40B4-BE49-F238E27FC236}">
                  <a16:creationId xmlns:a16="http://schemas.microsoft.com/office/drawing/2014/main" id="{00000000-0008-0000-0700-0000E9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222</xdr:row>
          <xdr:rowOff>76200</xdr:rowOff>
        </xdr:from>
        <xdr:to>
          <xdr:col>6</xdr:col>
          <xdr:colOff>1752600</xdr:colOff>
          <xdr:row>222</xdr:row>
          <xdr:rowOff>304800</xdr:rowOff>
        </xdr:to>
        <xdr:sp macro="" textlink="">
          <xdr:nvSpPr>
            <xdr:cNvPr id="154858" name="Drop Down 234" hidden="1">
              <a:extLst>
                <a:ext uri="{63B3BB69-23CF-44E3-9099-C40C66FF867C}">
                  <a14:compatExt spid="_x0000_s154858"/>
                </a:ext>
                <a:ext uri="{FF2B5EF4-FFF2-40B4-BE49-F238E27FC236}">
                  <a16:creationId xmlns:a16="http://schemas.microsoft.com/office/drawing/2014/main" id="{00000000-0008-0000-0700-0000EA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223</xdr:row>
          <xdr:rowOff>76200</xdr:rowOff>
        </xdr:from>
        <xdr:to>
          <xdr:col>6</xdr:col>
          <xdr:colOff>1752600</xdr:colOff>
          <xdr:row>223</xdr:row>
          <xdr:rowOff>304800</xdr:rowOff>
        </xdr:to>
        <xdr:sp macro="" textlink="">
          <xdr:nvSpPr>
            <xdr:cNvPr id="154859" name="Drop Down 235" hidden="1">
              <a:extLst>
                <a:ext uri="{63B3BB69-23CF-44E3-9099-C40C66FF867C}">
                  <a14:compatExt spid="_x0000_s154859"/>
                </a:ext>
                <a:ext uri="{FF2B5EF4-FFF2-40B4-BE49-F238E27FC236}">
                  <a16:creationId xmlns:a16="http://schemas.microsoft.com/office/drawing/2014/main" id="{00000000-0008-0000-0700-0000EB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224</xdr:row>
          <xdr:rowOff>76200</xdr:rowOff>
        </xdr:from>
        <xdr:to>
          <xdr:col>6</xdr:col>
          <xdr:colOff>1752600</xdr:colOff>
          <xdr:row>224</xdr:row>
          <xdr:rowOff>304800</xdr:rowOff>
        </xdr:to>
        <xdr:sp macro="" textlink="">
          <xdr:nvSpPr>
            <xdr:cNvPr id="154860" name="Drop Down 236" hidden="1">
              <a:extLst>
                <a:ext uri="{63B3BB69-23CF-44E3-9099-C40C66FF867C}">
                  <a14:compatExt spid="_x0000_s154860"/>
                </a:ext>
                <a:ext uri="{FF2B5EF4-FFF2-40B4-BE49-F238E27FC236}">
                  <a16:creationId xmlns:a16="http://schemas.microsoft.com/office/drawing/2014/main" id="{00000000-0008-0000-0700-0000EC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225</xdr:row>
          <xdr:rowOff>76200</xdr:rowOff>
        </xdr:from>
        <xdr:to>
          <xdr:col>6</xdr:col>
          <xdr:colOff>1752600</xdr:colOff>
          <xdr:row>225</xdr:row>
          <xdr:rowOff>304800</xdr:rowOff>
        </xdr:to>
        <xdr:sp macro="" textlink="">
          <xdr:nvSpPr>
            <xdr:cNvPr id="154861" name="Drop Down 237" hidden="1">
              <a:extLst>
                <a:ext uri="{63B3BB69-23CF-44E3-9099-C40C66FF867C}">
                  <a14:compatExt spid="_x0000_s154861"/>
                </a:ext>
                <a:ext uri="{FF2B5EF4-FFF2-40B4-BE49-F238E27FC236}">
                  <a16:creationId xmlns:a16="http://schemas.microsoft.com/office/drawing/2014/main" id="{00000000-0008-0000-0700-0000ED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226</xdr:row>
          <xdr:rowOff>76200</xdr:rowOff>
        </xdr:from>
        <xdr:to>
          <xdr:col>6</xdr:col>
          <xdr:colOff>1752600</xdr:colOff>
          <xdr:row>226</xdr:row>
          <xdr:rowOff>304800</xdr:rowOff>
        </xdr:to>
        <xdr:sp macro="" textlink="">
          <xdr:nvSpPr>
            <xdr:cNvPr id="154862" name="Drop Down 238" hidden="1">
              <a:extLst>
                <a:ext uri="{63B3BB69-23CF-44E3-9099-C40C66FF867C}">
                  <a14:compatExt spid="_x0000_s154862"/>
                </a:ext>
                <a:ext uri="{FF2B5EF4-FFF2-40B4-BE49-F238E27FC236}">
                  <a16:creationId xmlns:a16="http://schemas.microsoft.com/office/drawing/2014/main" id="{00000000-0008-0000-0700-0000EE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227</xdr:row>
          <xdr:rowOff>76200</xdr:rowOff>
        </xdr:from>
        <xdr:to>
          <xdr:col>6</xdr:col>
          <xdr:colOff>1752600</xdr:colOff>
          <xdr:row>227</xdr:row>
          <xdr:rowOff>304800</xdr:rowOff>
        </xdr:to>
        <xdr:sp macro="" textlink="">
          <xdr:nvSpPr>
            <xdr:cNvPr id="154863" name="Drop Down 239" hidden="1">
              <a:extLst>
                <a:ext uri="{63B3BB69-23CF-44E3-9099-C40C66FF867C}">
                  <a14:compatExt spid="_x0000_s154863"/>
                </a:ext>
                <a:ext uri="{FF2B5EF4-FFF2-40B4-BE49-F238E27FC236}">
                  <a16:creationId xmlns:a16="http://schemas.microsoft.com/office/drawing/2014/main" id="{00000000-0008-0000-0700-0000EF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229</xdr:row>
          <xdr:rowOff>76200</xdr:rowOff>
        </xdr:from>
        <xdr:to>
          <xdr:col>6</xdr:col>
          <xdr:colOff>1752600</xdr:colOff>
          <xdr:row>229</xdr:row>
          <xdr:rowOff>304800</xdr:rowOff>
        </xdr:to>
        <xdr:sp macro="" textlink="">
          <xdr:nvSpPr>
            <xdr:cNvPr id="154864" name="Drop Down 240" hidden="1">
              <a:extLst>
                <a:ext uri="{63B3BB69-23CF-44E3-9099-C40C66FF867C}">
                  <a14:compatExt spid="_x0000_s154864"/>
                </a:ext>
                <a:ext uri="{FF2B5EF4-FFF2-40B4-BE49-F238E27FC236}">
                  <a16:creationId xmlns:a16="http://schemas.microsoft.com/office/drawing/2014/main" id="{00000000-0008-0000-0700-0000F0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230</xdr:row>
          <xdr:rowOff>76200</xdr:rowOff>
        </xdr:from>
        <xdr:to>
          <xdr:col>6</xdr:col>
          <xdr:colOff>1752600</xdr:colOff>
          <xdr:row>230</xdr:row>
          <xdr:rowOff>304800</xdr:rowOff>
        </xdr:to>
        <xdr:sp macro="" textlink="">
          <xdr:nvSpPr>
            <xdr:cNvPr id="154865" name="Drop Down 241" hidden="1">
              <a:extLst>
                <a:ext uri="{63B3BB69-23CF-44E3-9099-C40C66FF867C}">
                  <a14:compatExt spid="_x0000_s154865"/>
                </a:ext>
                <a:ext uri="{FF2B5EF4-FFF2-40B4-BE49-F238E27FC236}">
                  <a16:creationId xmlns:a16="http://schemas.microsoft.com/office/drawing/2014/main" id="{00000000-0008-0000-0700-0000F1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231</xdr:row>
          <xdr:rowOff>76200</xdr:rowOff>
        </xdr:from>
        <xdr:to>
          <xdr:col>6</xdr:col>
          <xdr:colOff>1752600</xdr:colOff>
          <xdr:row>231</xdr:row>
          <xdr:rowOff>304800</xdr:rowOff>
        </xdr:to>
        <xdr:sp macro="" textlink="">
          <xdr:nvSpPr>
            <xdr:cNvPr id="154866" name="Drop Down 242" hidden="1">
              <a:extLst>
                <a:ext uri="{63B3BB69-23CF-44E3-9099-C40C66FF867C}">
                  <a14:compatExt spid="_x0000_s154866"/>
                </a:ext>
                <a:ext uri="{FF2B5EF4-FFF2-40B4-BE49-F238E27FC236}">
                  <a16:creationId xmlns:a16="http://schemas.microsoft.com/office/drawing/2014/main" id="{00000000-0008-0000-0700-0000F2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233</xdr:row>
          <xdr:rowOff>76200</xdr:rowOff>
        </xdr:from>
        <xdr:to>
          <xdr:col>6</xdr:col>
          <xdr:colOff>1752600</xdr:colOff>
          <xdr:row>233</xdr:row>
          <xdr:rowOff>304800</xdr:rowOff>
        </xdr:to>
        <xdr:sp macro="" textlink="">
          <xdr:nvSpPr>
            <xdr:cNvPr id="154867" name="Drop Down 243" hidden="1">
              <a:extLst>
                <a:ext uri="{63B3BB69-23CF-44E3-9099-C40C66FF867C}">
                  <a14:compatExt spid="_x0000_s154867"/>
                </a:ext>
                <a:ext uri="{FF2B5EF4-FFF2-40B4-BE49-F238E27FC236}">
                  <a16:creationId xmlns:a16="http://schemas.microsoft.com/office/drawing/2014/main" id="{00000000-0008-0000-0700-0000F3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234</xdr:row>
          <xdr:rowOff>76200</xdr:rowOff>
        </xdr:from>
        <xdr:to>
          <xdr:col>6</xdr:col>
          <xdr:colOff>1752600</xdr:colOff>
          <xdr:row>234</xdr:row>
          <xdr:rowOff>304800</xdr:rowOff>
        </xdr:to>
        <xdr:sp macro="" textlink="">
          <xdr:nvSpPr>
            <xdr:cNvPr id="154868" name="Drop Down 244" hidden="1">
              <a:extLst>
                <a:ext uri="{63B3BB69-23CF-44E3-9099-C40C66FF867C}">
                  <a14:compatExt spid="_x0000_s154868"/>
                </a:ext>
                <a:ext uri="{FF2B5EF4-FFF2-40B4-BE49-F238E27FC236}">
                  <a16:creationId xmlns:a16="http://schemas.microsoft.com/office/drawing/2014/main" id="{00000000-0008-0000-0700-0000F4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235</xdr:row>
          <xdr:rowOff>76200</xdr:rowOff>
        </xdr:from>
        <xdr:to>
          <xdr:col>6</xdr:col>
          <xdr:colOff>1752600</xdr:colOff>
          <xdr:row>235</xdr:row>
          <xdr:rowOff>304800</xdr:rowOff>
        </xdr:to>
        <xdr:sp macro="" textlink="">
          <xdr:nvSpPr>
            <xdr:cNvPr id="154869" name="Drop Down 245" hidden="1">
              <a:extLst>
                <a:ext uri="{63B3BB69-23CF-44E3-9099-C40C66FF867C}">
                  <a14:compatExt spid="_x0000_s154869"/>
                </a:ext>
                <a:ext uri="{FF2B5EF4-FFF2-40B4-BE49-F238E27FC236}">
                  <a16:creationId xmlns:a16="http://schemas.microsoft.com/office/drawing/2014/main" id="{00000000-0008-0000-0700-0000F5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236</xdr:row>
          <xdr:rowOff>76200</xdr:rowOff>
        </xdr:from>
        <xdr:to>
          <xdr:col>6</xdr:col>
          <xdr:colOff>1752600</xdr:colOff>
          <xdr:row>236</xdr:row>
          <xdr:rowOff>304800</xdr:rowOff>
        </xdr:to>
        <xdr:sp macro="" textlink="">
          <xdr:nvSpPr>
            <xdr:cNvPr id="154870" name="Drop Down 246" hidden="1">
              <a:extLst>
                <a:ext uri="{63B3BB69-23CF-44E3-9099-C40C66FF867C}">
                  <a14:compatExt spid="_x0000_s154870"/>
                </a:ext>
                <a:ext uri="{FF2B5EF4-FFF2-40B4-BE49-F238E27FC236}">
                  <a16:creationId xmlns:a16="http://schemas.microsoft.com/office/drawing/2014/main" id="{00000000-0008-0000-0700-0000F6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238</xdr:row>
          <xdr:rowOff>76200</xdr:rowOff>
        </xdr:from>
        <xdr:to>
          <xdr:col>6</xdr:col>
          <xdr:colOff>1752600</xdr:colOff>
          <xdr:row>238</xdr:row>
          <xdr:rowOff>304800</xdr:rowOff>
        </xdr:to>
        <xdr:sp macro="" textlink="">
          <xdr:nvSpPr>
            <xdr:cNvPr id="154871" name="Drop Down 247" hidden="1">
              <a:extLst>
                <a:ext uri="{63B3BB69-23CF-44E3-9099-C40C66FF867C}">
                  <a14:compatExt spid="_x0000_s154871"/>
                </a:ext>
                <a:ext uri="{FF2B5EF4-FFF2-40B4-BE49-F238E27FC236}">
                  <a16:creationId xmlns:a16="http://schemas.microsoft.com/office/drawing/2014/main" id="{00000000-0008-0000-0700-0000F7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240</xdr:row>
          <xdr:rowOff>76200</xdr:rowOff>
        </xdr:from>
        <xdr:to>
          <xdr:col>6</xdr:col>
          <xdr:colOff>1752600</xdr:colOff>
          <xdr:row>240</xdr:row>
          <xdr:rowOff>304800</xdr:rowOff>
        </xdr:to>
        <xdr:sp macro="" textlink="">
          <xdr:nvSpPr>
            <xdr:cNvPr id="154872" name="Drop Down 248" hidden="1">
              <a:extLst>
                <a:ext uri="{63B3BB69-23CF-44E3-9099-C40C66FF867C}">
                  <a14:compatExt spid="_x0000_s154872"/>
                </a:ext>
                <a:ext uri="{FF2B5EF4-FFF2-40B4-BE49-F238E27FC236}">
                  <a16:creationId xmlns:a16="http://schemas.microsoft.com/office/drawing/2014/main" id="{00000000-0008-0000-0700-0000F8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241</xdr:row>
          <xdr:rowOff>76200</xdr:rowOff>
        </xdr:from>
        <xdr:to>
          <xdr:col>6</xdr:col>
          <xdr:colOff>1752600</xdr:colOff>
          <xdr:row>241</xdr:row>
          <xdr:rowOff>304800</xdr:rowOff>
        </xdr:to>
        <xdr:sp macro="" textlink="">
          <xdr:nvSpPr>
            <xdr:cNvPr id="154873" name="Drop Down 249" hidden="1">
              <a:extLst>
                <a:ext uri="{63B3BB69-23CF-44E3-9099-C40C66FF867C}">
                  <a14:compatExt spid="_x0000_s154873"/>
                </a:ext>
                <a:ext uri="{FF2B5EF4-FFF2-40B4-BE49-F238E27FC236}">
                  <a16:creationId xmlns:a16="http://schemas.microsoft.com/office/drawing/2014/main" id="{00000000-0008-0000-0700-0000F9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242</xdr:row>
          <xdr:rowOff>76200</xdr:rowOff>
        </xdr:from>
        <xdr:to>
          <xdr:col>6</xdr:col>
          <xdr:colOff>1752600</xdr:colOff>
          <xdr:row>242</xdr:row>
          <xdr:rowOff>304800</xdr:rowOff>
        </xdr:to>
        <xdr:sp macro="" textlink="">
          <xdr:nvSpPr>
            <xdr:cNvPr id="154874" name="Drop Down 250" hidden="1">
              <a:extLst>
                <a:ext uri="{63B3BB69-23CF-44E3-9099-C40C66FF867C}">
                  <a14:compatExt spid="_x0000_s154874"/>
                </a:ext>
                <a:ext uri="{FF2B5EF4-FFF2-40B4-BE49-F238E27FC236}">
                  <a16:creationId xmlns:a16="http://schemas.microsoft.com/office/drawing/2014/main" id="{00000000-0008-0000-0700-0000FA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243</xdr:row>
          <xdr:rowOff>76200</xdr:rowOff>
        </xdr:from>
        <xdr:to>
          <xdr:col>6</xdr:col>
          <xdr:colOff>1752600</xdr:colOff>
          <xdr:row>243</xdr:row>
          <xdr:rowOff>304800</xdr:rowOff>
        </xdr:to>
        <xdr:sp macro="" textlink="">
          <xdr:nvSpPr>
            <xdr:cNvPr id="154875" name="Drop Down 251" hidden="1">
              <a:extLst>
                <a:ext uri="{63B3BB69-23CF-44E3-9099-C40C66FF867C}">
                  <a14:compatExt spid="_x0000_s154875"/>
                </a:ext>
                <a:ext uri="{FF2B5EF4-FFF2-40B4-BE49-F238E27FC236}">
                  <a16:creationId xmlns:a16="http://schemas.microsoft.com/office/drawing/2014/main" id="{00000000-0008-0000-0700-0000FB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244</xdr:row>
          <xdr:rowOff>76200</xdr:rowOff>
        </xdr:from>
        <xdr:to>
          <xdr:col>6</xdr:col>
          <xdr:colOff>1752600</xdr:colOff>
          <xdr:row>244</xdr:row>
          <xdr:rowOff>304800</xdr:rowOff>
        </xdr:to>
        <xdr:sp macro="" textlink="">
          <xdr:nvSpPr>
            <xdr:cNvPr id="154876" name="Drop Down 252" hidden="1">
              <a:extLst>
                <a:ext uri="{63B3BB69-23CF-44E3-9099-C40C66FF867C}">
                  <a14:compatExt spid="_x0000_s154876"/>
                </a:ext>
                <a:ext uri="{FF2B5EF4-FFF2-40B4-BE49-F238E27FC236}">
                  <a16:creationId xmlns:a16="http://schemas.microsoft.com/office/drawing/2014/main" id="{00000000-0008-0000-0700-0000FC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245</xdr:row>
          <xdr:rowOff>76200</xdr:rowOff>
        </xdr:from>
        <xdr:to>
          <xdr:col>6</xdr:col>
          <xdr:colOff>1752600</xdr:colOff>
          <xdr:row>245</xdr:row>
          <xdr:rowOff>304800</xdr:rowOff>
        </xdr:to>
        <xdr:sp macro="" textlink="">
          <xdr:nvSpPr>
            <xdr:cNvPr id="154877" name="Drop Down 253" hidden="1">
              <a:extLst>
                <a:ext uri="{63B3BB69-23CF-44E3-9099-C40C66FF867C}">
                  <a14:compatExt spid="_x0000_s154877"/>
                </a:ext>
                <a:ext uri="{FF2B5EF4-FFF2-40B4-BE49-F238E27FC236}">
                  <a16:creationId xmlns:a16="http://schemas.microsoft.com/office/drawing/2014/main" id="{00000000-0008-0000-0700-0000FD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246</xdr:row>
          <xdr:rowOff>76200</xdr:rowOff>
        </xdr:from>
        <xdr:to>
          <xdr:col>6</xdr:col>
          <xdr:colOff>1752600</xdr:colOff>
          <xdr:row>246</xdr:row>
          <xdr:rowOff>304800</xdr:rowOff>
        </xdr:to>
        <xdr:sp macro="" textlink="">
          <xdr:nvSpPr>
            <xdr:cNvPr id="154878" name="Drop Down 254" hidden="1">
              <a:extLst>
                <a:ext uri="{63B3BB69-23CF-44E3-9099-C40C66FF867C}">
                  <a14:compatExt spid="_x0000_s154878"/>
                </a:ext>
                <a:ext uri="{FF2B5EF4-FFF2-40B4-BE49-F238E27FC236}">
                  <a16:creationId xmlns:a16="http://schemas.microsoft.com/office/drawing/2014/main" id="{00000000-0008-0000-0700-0000FE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247</xdr:row>
          <xdr:rowOff>76200</xdr:rowOff>
        </xdr:from>
        <xdr:to>
          <xdr:col>6</xdr:col>
          <xdr:colOff>1752600</xdr:colOff>
          <xdr:row>247</xdr:row>
          <xdr:rowOff>304800</xdr:rowOff>
        </xdr:to>
        <xdr:sp macro="" textlink="">
          <xdr:nvSpPr>
            <xdr:cNvPr id="154879" name="Drop Down 255" hidden="1">
              <a:extLst>
                <a:ext uri="{63B3BB69-23CF-44E3-9099-C40C66FF867C}">
                  <a14:compatExt spid="_x0000_s154879"/>
                </a:ext>
                <a:ext uri="{FF2B5EF4-FFF2-40B4-BE49-F238E27FC236}">
                  <a16:creationId xmlns:a16="http://schemas.microsoft.com/office/drawing/2014/main" id="{00000000-0008-0000-0700-0000FF5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249</xdr:row>
          <xdr:rowOff>76200</xdr:rowOff>
        </xdr:from>
        <xdr:to>
          <xdr:col>6</xdr:col>
          <xdr:colOff>1752600</xdr:colOff>
          <xdr:row>249</xdr:row>
          <xdr:rowOff>304800</xdr:rowOff>
        </xdr:to>
        <xdr:sp macro="" textlink="">
          <xdr:nvSpPr>
            <xdr:cNvPr id="154880" name="Drop Down 256" hidden="1">
              <a:extLst>
                <a:ext uri="{63B3BB69-23CF-44E3-9099-C40C66FF867C}">
                  <a14:compatExt spid="_x0000_s154880"/>
                </a:ext>
                <a:ext uri="{FF2B5EF4-FFF2-40B4-BE49-F238E27FC236}">
                  <a16:creationId xmlns:a16="http://schemas.microsoft.com/office/drawing/2014/main" id="{00000000-0008-0000-0700-0000005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250</xdr:row>
          <xdr:rowOff>76200</xdr:rowOff>
        </xdr:from>
        <xdr:to>
          <xdr:col>6</xdr:col>
          <xdr:colOff>1752600</xdr:colOff>
          <xdr:row>250</xdr:row>
          <xdr:rowOff>304800</xdr:rowOff>
        </xdr:to>
        <xdr:sp macro="" textlink="">
          <xdr:nvSpPr>
            <xdr:cNvPr id="154881" name="Drop Down 257" hidden="1">
              <a:extLst>
                <a:ext uri="{63B3BB69-23CF-44E3-9099-C40C66FF867C}">
                  <a14:compatExt spid="_x0000_s154881"/>
                </a:ext>
                <a:ext uri="{FF2B5EF4-FFF2-40B4-BE49-F238E27FC236}">
                  <a16:creationId xmlns:a16="http://schemas.microsoft.com/office/drawing/2014/main" id="{00000000-0008-0000-0700-0000015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251</xdr:row>
          <xdr:rowOff>76200</xdr:rowOff>
        </xdr:from>
        <xdr:to>
          <xdr:col>6</xdr:col>
          <xdr:colOff>1752600</xdr:colOff>
          <xdr:row>251</xdr:row>
          <xdr:rowOff>304800</xdr:rowOff>
        </xdr:to>
        <xdr:sp macro="" textlink="">
          <xdr:nvSpPr>
            <xdr:cNvPr id="154882" name="Drop Down 258" hidden="1">
              <a:extLst>
                <a:ext uri="{63B3BB69-23CF-44E3-9099-C40C66FF867C}">
                  <a14:compatExt spid="_x0000_s154882"/>
                </a:ext>
                <a:ext uri="{FF2B5EF4-FFF2-40B4-BE49-F238E27FC236}">
                  <a16:creationId xmlns:a16="http://schemas.microsoft.com/office/drawing/2014/main" id="{00000000-0008-0000-0700-0000025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252</xdr:row>
          <xdr:rowOff>76200</xdr:rowOff>
        </xdr:from>
        <xdr:to>
          <xdr:col>6</xdr:col>
          <xdr:colOff>1752600</xdr:colOff>
          <xdr:row>252</xdr:row>
          <xdr:rowOff>304800</xdr:rowOff>
        </xdr:to>
        <xdr:sp macro="" textlink="">
          <xdr:nvSpPr>
            <xdr:cNvPr id="154883" name="Drop Down 259" hidden="1">
              <a:extLst>
                <a:ext uri="{63B3BB69-23CF-44E3-9099-C40C66FF867C}">
                  <a14:compatExt spid="_x0000_s154883"/>
                </a:ext>
                <a:ext uri="{FF2B5EF4-FFF2-40B4-BE49-F238E27FC236}">
                  <a16:creationId xmlns:a16="http://schemas.microsoft.com/office/drawing/2014/main" id="{00000000-0008-0000-0700-0000035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254</xdr:row>
          <xdr:rowOff>76200</xdr:rowOff>
        </xdr:from>
        <xdr:to>
          <xdr:col>6</xdr:col>
          <xdr:colOff>1752600</xdr:colOff>
          <xdr:row>254</xdr:row>
          <xdr:rowOff>304800</xdr:rowOff>
        </xdr:to>
        <xdr:sp macro="" textlink="">
          <xdr:nvSpPr>
            <xdr:cNvPr id="154884" name="Drop Down 260" hidden="1">
              <a:extLst>
                <a:ext uri="{63B3BB69-23CF-44E3-9099-C40C66FF867C}">
                  <a14:compatExt spid="_x0000_s154884"/>
                </a:ext>
                <a:ext uri="{FF2B5EF4-FFF2-40B4-BE49-F238E27FC236}">
                  <a16:creationId xmlns:a16="http://schemas.microsoft.com/office/drawing/2014/main" id="{00000000-0008-0000-0700-0000045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256</xdr:row>
          <xdr:rowOff>76200</xdr:rowOff>
        </xdr:from>
        <xdr:to>
          <xdr:col>6</xdr:col>
          <xdr:colOff>1752600</xdr:colOff>
          <xdr:row>256</xdr:row>
          <xdr:rowOff>304800</xdr:rowOff>
        </xdr:to>
        <xdr:sp macro="" textlink="">
          <xdr:nvSpPr>
            <xdr:cNvPr id="154885" name="Drop Down 261" hidden="1">
              <a:extLst>
                <a:ext uri="{63B3BB69-23CF-44E3-9099-C40C66FF867C}">
                  <a14:compatExt spid="_x0000_s154885"/>
                </a:ext>
                <a:ext uri="{FF2B5EF4-FFF2-40B4-BE49-F238E27FC236}">
                  <a16:creationId xmlns:a16="http://schemas.microsoft.com/office/drawing/2014/main" id="{00000000-0008-0000-0700-0000055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257</xdr:row>
          <xdr:rowOff>76200</xdr:rowOff>
        </xdr:from>
        <xdr:to>
          <xdr:col>6</xdr:col>
          <xdr:colOff>1752600</xdr:colOff>
          <xdr:row>257</xdr:row>
          <xdr:rowOff>304800</xdr:rowOff>
        </xdr:to>
        <xdr:sp macro="" textlink="">
          <xdr:nvSpPr>
            <xdr:cNvPr id="154886" name="Drop Down 262" hidden="1">
              <a:extLst>
                <a:ext uri="{63B3BB69-23CF-44E3-9099-C40C66FF867C}">
                  <a14:compatExt spid="_x0000_s154886"/>
                </a:ext>
                <a:ext uri="{FF2B5EF4-FFF2-40B4-BE49-F238E27FC236}">
                  <a16:creationId xmlns:a16="http://schemas.microsoft.com/office/drawing/2014/main" id="{00000000-0008-0000-0700-0000065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259</xdr:row>
          <xdr:rowOff>76200</xdr:rowOff>
        </xdr:from>
        <xdr:to>
          <xdr:col>6</xdr:col>
          <xdr:colOff>1752600</xdr:colOff>
          <xdr:row>259</xdr:row>
          <xdr:rowOff>304800</xdr:rowOff>
        </xdr:to>
        <xdr:sp macro="" textlink="">
          <xdr:nvSpPr>
            <xdr:cNvPr id="154887" name="Drop Down 263" hidden="1">
              <a:extLst>
                <a:ext uri="{63B3BB69-23CF-44E3-9099-C40C66FF867C}">
                  <a14:compatExt spid="_x0000_s154887"/>
                </a:ext>
                <a:ext uri="{FF2B5EF4-FFF2-40B4-BE49-F238E27FC236}">
                  <a16:creationId xmlns:a16="http://schemas.microsoft.com/office/drawing/2014/main" id="{00000000-0008-0000-0700-0000075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260</xdr:row>
          <xdr:rowOff>76200</xdr:rowOff>
        </xdr:from>
        <xdr:to>
          <xdr:col>6</xdr:col>
          <xdr:colOff>1752600</xdr:colOff>
          <xdr:row>260</xdr:row>
          <xdr:rowOff>304800</xdr:rowOff>
        </xdr:to>
        <xdr:sp macro="" textlink="">
          <xdr:nvSpPr>
            <xdr:cNvPr id="154888" name="Drop Down 264" hidden="1">
              <a:extLst>
                <a:ext uri="{63B3BB69-23CF-44E3-9099-C40C66FF867C}">
                  <a14:compatExt spid="_x0000_s154888"/>
                </a:ext>
                <a:ext uri="{FF2B5EF4-FFF2-40B4-BE49-F238E27FC236}">
                  <a16:creationId xmlns:a16="http://schemas.microsoft.com/office/drawing/2014/main" id="{00000000-0008-0000-0700-0000085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261</xdr:row>
          <xdr:rowOff>76200</xdr:rowOff>
        </xdr:from>
        <xdr:to>
          <xdr:col>6</xdr:col>
          <xdr:colOff>1752600</xdr:colOff>
          <xdr:row>261</xdr:row>
          <xdr:rowOff>304800</xdr:rowOff>
        </xdr:to>
        <xdr:sp macro="" textlink="">
          <xdr:nvSpPr>
            <xdr:cNvPr id="154889" name="Drop Down 265" hidden="1">
              <a:extLst>
                <a:ext uri="{63B3BB69-23CF-44E3-9099-C40C66FF867C}">
                  <a14:compatExt spid="_x0000_s154889"/>
                </a:ext>
                <a:ext uri="{FF2B5EF4-FFF2-40B4-BE49-F238E27FC236}">
                  <a16:creationId xmlns:a16="http://schemas.microsoft.com/office/drawing/2014/main" id="{00000000-0008-0000-0700-0000095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263</xdr:row>
          <xdr:rowOff>76200</xdr:rowOff>
        </xdr:from>
        <xdr:to>
          <xdr:col>6</xdr:col>
          <xdr:colOff>1752600</xdr:colOff>
          <xdr:row>263</xdr:row>
          <xdr:rowOff>304800</xdr:rowOff>
        </xdr:to>
        <xdr:sp macro="" textlink="">
          <xdr:nvSpPr>
            <xdr:cNvPr id="154890" name="Drop Down 266" hidden="1">
              <a:extLst>
                <a:ext uri="{63B3BB69-23CF-44E3-9099-C40C66FF867C}">
                  <a14:compatExt spid="_x0000_s154890"/>
                </a:ext>
                <a:ext uri="{FF2B5EF4-FFF2-40B4-BE49-F238E27FC236}">
                  <a16:creationId xmlns:a16="http://schemas.microsoft.com/office/drawing/2014/main" id="{00000000-0008-0000-0700-00000A5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264</xdr:row>
          <xdr:rowOff>76200</xdr:rowOff>
        </xdr:from>
        <xdr:to>
          <xdr:col>6</xdr:col>
          <xdr:colOff>1752600</xdr:colOff>
          <xdr:row>264</xdr:row>
          <xdr:rowOff>304800</xdr:rowOff>
        </xdr:to>
        <xdr:sp macro="" textlink="">
          <xdr:nvSpPr>
            <xdr:cNvPr id="154891" name="Drop Down 267" hidden="1">
              <a:extLst>
                <a:ext uri="{63B3BB69-23CF-44E3-9099-C40C66FF867C}">
                  <a14:compatExt spid="_x0000_s154891"/>
                </a:ext>
                <a:ext uri="{FF2B5EF4-FFF2-40B4-BE49-F238E27FC236}">
                  <a16:creationId xmlns:a16="http://schemas.microsoft.com/office/drawing/2014/main" id="{00000000-0008-0000-0700-00000B5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265</xdr:row>
          <xdr:rowOff>76200</xdr:rowOff>
        </xdr:from>
        <xdr:to>
          <xdr:col>6</xdr:col>
          <xdr:colOff>1752600</xdr:colOff>
          <xdr:row>265</xdr:row>
          <xdr:rowOff>304800</xdr:rowOff>
        </xdr:to>
        <xdr:sp macro="" textlink="">
          <xdr:nvSpPr>
            <xdr:cNvPr id="154892" name="Drop Down 268" hidden="1">
              <a:extLst>
                <a:ext uri="{63B3BB69-23CF-44E3-9099-C40C66FF867C}">
                  <a14:compatExt spid="_x0000_s154892"/>
                </a:ext>
                <a:ext uri="{FF2B5EF4-FFF2-40B4-BE49-F238E27FC236}">
                  <a16:creationId xmlns:a16="http://schemas.microsoft.com/office/drawing/2014/main" id="{00000000-0008-0000-0700-00000C5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267</xdr:row>
          <xdr:rowOff>76200</xdr:rowOff>
        </xdr:from>
        <xdr:to>
          <xdr:col>6</xdr:col>
          <xdr:colOff>1752600</xdr:colOff>
          <xdr:row>267</xdr:row>
          <xdr:rowOff>304800</xdr:rowOff>
        </xdr:to>
        <xdr:sp macro="" textlink="">
          <xdr:nvSpPr>
            <xdr:cNvPr id="154893" name="Drop Down 269" hidden="1">
              <a:extLst>
                <a:ext uri="{63B3BB69-23CF-44E3-9099-C40C66FF867C}">
                  <a14:compatExt spid="_x0000_s154893"/>
                </a:ext>
                <a:ext uri="{FF2B5EF4-FFF2-40B4-BE49-F238E27FC236}">
                  <a16:creationId xmlns:a16="http://schemas.microsoft.com/office/drawing/2014/main" id="{00000000-0008-0000-0700-00000D5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268</xdr:row>
          <xdr:rowOff>76200</xdr:rowOff>
        </xdr:from>
        <xdr:to>
          <xdr:col>6</xdr:col>
          <xdr:colOff>1752600</xdr:colOff>
          <xdr:row>268</xdr:row>
          <xdr:rowOff>304800</xdr:rowOff>
        </xdr:to>
        <xdr:sp macro="" textlink="">
          <xdr:nvSpPr>
            <xdr:cNvPr id="154894" name="Drop Down 270" hidden="1">
              <a:extLst>
                <a:ext uri="{63B3BB69-23CF-44E3-9099-C40C66FF867C}">
                  <a14:compatExt spid="_x0000_s154894"/>
                </a:ext>
                <a:ext uri="{FF2B5EF4-FFF2-40B4-BE49-F238E27FC236}">
                  <a16:creationId xmlns:a16="http://schemas.microsoft.com/office/drawing/2014/main" id="{00000000-0008-0000-0700-00000E5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269</xdr:row>
          <xdr:rowOff>76200</xdr:rowOff>
        </xdr:from>
        <xdr:to>
          <xdr:col>6</xdr:col>
          <xdr:colOff>1752600</xdr:colOff>
          <xdr:row>269</xdr:row>
          <xdr:rowOff>304800</xdr:rowOff>
        </xdr:to>
        <xdr:sp macro="" textlink="">
          <xdr:nvSpPr>
            <xdr:cNvPr id="154895" name="Drop Down 271" hidden="1">
              <a:extLst>
                <a:ext uri="{63B3BB69-23CF-44E3-9099-C40C66FF867C}">
                  <a14:compatExt spid="_x0000_s154895"/>
                </a:ext>
                <a:ext uri="{FF2B5EF4-FFF2-40B4-BE49-F238E27FC236}">
                  <a16:creationId xmlns:a16="http://schemas.microsoft.com/office/drawing/2014/main" id="{00000000-0008-0000-0700-00000F5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271</xdr:row>
          <xdr:rowOff>76200</xdr:rowOff>
        </xdr:from>
        <xdr:to>
          <xdr:col>6</xdr:col>
          <xdr:colOff>1752600</xdr:colOff>
          <xdr:row>271</xdr:row>
          <xdr:rowOff>304800</xdr:rowOff>
        </xdr:to>
        <xdr:sp macro="" textlink="">
          <xdr:nvSpPr>
            <xdr:cNvPr id="154896" name="Drop Down 272" hidden="1">
              <a:extLst>
                <a:ext uri="{63B3BB69-23CF-44E3-9099-C40C66FF867C}">
                  <a14:compatExt spid="_x0000_s154896"/>
                </a:ext>
                <a:ext uri="{FF2B5EF4-FFF2-40B4-BE49-F238E27FC236}">
                  <a16:creationId xmlns:a16="http://schemas.microsoft.com/office/drawing/2014/main" id="{00000000-0008-0000-0700-0000105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272</xdr:row>
          <xdr:rowOff>76200</xdr:rowOff>
        </xdr:from>
        <xdr:to>
          <xdr:col>6</xdr:col>
          <xdr:colOff>1752600</xdr:colOff>
          <xdr:row>272</xdr:row>
          <xdr:rowOff>304800</xdr:rowOff>
        </xdr:to>
        <xdr:sp macro="" textlink="">
          <xdr:nvSpPr>
            <xdr:cNvPr id="154897" name="Drop Down 273" hidden="1">
              <a:extLst>
                <a:ext uri="{63B3BB69-23CF-44E3-9099-C40C66FF867C}">
                  <a14:compatExt spid="_x0000_s154897"/>
                </a:ext>
                <a:ext uri="{FF2B5EF4-FFF2-40B4-BE49-F238E27FC236}">
                  <a16:creationId xmlns:a16="http://schemas.microsoft.com/office/drawing/2014/main" id="{00000000-0008-0000-0700-0000115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273</xdr:row>
          <xdr:rowOff>76200</xdr:rowOff>
        </xdr:from>
        <xdr:to>
          <xdr:col>6</xdr:col>
          <xdr:colOff>1752600</xdr:colOff>
          <xdr:row>273</xdr:row>
          <xdr:rowOff>304800</xdr:rowOff>
        </xdr:to>
        <xdr:sp macro="" textlink="">
          <xdr:nvSpPr>
            <xdr:cNvPr id="154898" name="Drop Down 274" hidden="1">
              <a:extLst>
                <a:ext uri="{63B3BB69-23CF-44E3-9099-C40C66FF867C}">
                  <a14:compatExt spid="_x0000_s154898"/>
                </a:ext>
                <a:ext uri="{FF2B5EF4-FFF2-40B4-BE49-F238E27FC236}">
                  <a16:creationId xmlns:a16="http://schemas.microsoft.com/office/drawing/2014/main" id="{00000000-0008-0000-0700-0000125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275</xdr:row>
          <xdr:rowOff>76200</xdr:rowOff>
        </xdr:from>
        <xdr:to>
          <xdr:col>6</xdr:col>
          <xdr:colOff>1752600</xdr:colOff>
          <xdr:row>275</xdr:row>
          <xdr:rowOff>304800</xdr:rowOff>
        </xdr:to>
        <xdr:sp macro="" textlink="">
          <xdr:nvSpPr>
            <xdr:cNvPr id="154899" name="Drop Down 275" hidden="1">
              <a:extLst>
                <a:ext uri="{63B3BB69-23CF-44E3-9099-C40C66FF867C}">
                  <a14:compatExt spid="_x0000_s154899"/>
                </a:ext>
                <a:ext uri="{FF2B5EF4-FFF2-40B4-BE49-F238E27FC236}">
                  <a16:creationId xmlns:a16="http://schemas.microsoft.com/office/drawing/2014/main" id="{00000000-0008-0000-0700-0000135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276</xdr:row>
          <xdr:rowOff>76200</xdr:rowOff>
        </xdr:from>
        <xdr:to>
          <xdr:col>6</xdr:col>
          <xdr:colOff>1752600</xdr:colOff>
          <xdr:row>276</xdr:row>
          <xdr:rowOff>304800</xdr:rowOff>
        </xdr:to>
        <xdr:sp macro="" textlink="">
          <xdr:nvSpPr>
            <xdr:cNvPr id="154900" name="Drop Down 276" hidden="1">
              <a:extLst>
                <a:ext uri="{63B3BB69-23CF-44E3-9099-C40C66FF867C}">
                  <a14:compatExt spid="_x0000_s154900"/>
                </a:ext>
                <a:ext uri="{FF2B5EF4-FFF2-40B4-BE49-F238E27FC236}">
                  <a16:creationId xmlns:a16="http://schemas.microsoft.com/office/drawing/2014/main" id="{00000000-0008-0000-0700-0000145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277</xdr:row>
          <xdr:rowOff>76200</xdr:rowOff>
        </xdr:from>
        <xdr:to>
          <xdr:col>6</xdr:col>
          <xdr:colOff>1752600</xdr:colOff>
          <xdr:row>277</xdr:row>
          <xdr:rowOff>304800</xdr:rowOff>
        </xdr:to>
        <xdr:sp macro="" textlink="">
          <xdr:nvSpPr>
            <xdr:cNvPr id="154901" name="Drop Down 277" hidden="1">
              <a:extLst>
                <a:ext uri="{63B3BB69-23CF-44E3-9099-C40C66FF867C}">
                  <a14:compatExt spid="_x0000_s154901"/>
                </a:ext>
                <a:ext uri="{FF2B5EF4-FFF2-40B4-BE49-F238E27FC236}">
                  <a16:creationId xmlns:a16="http://schemas.microsoft.com/office/drawing/2014/main" id="{00000000-0008-0000-0700-0000155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278</xdr:row>
          <xdr:rowOff>76200</xdr:rowOff>
        </xdr:from>
        <xdr:to>
          <xdr:col>6</xdr:col>
          <xdr:colOff>1752600</xdr:colOff>
          <xdr:row>278</xdr:row>
          <xdr:rowOff>304800</xdr:rowOff>
        </xdr:to>
        <xdr:sp macro="" textlink="">
          <xdr:nvSpPr>
            <xdr:cNvPr id="154902" name="Drop Down 278" hidden="1">
              <a:extLst>
                <a:ext uri="{63B3BB69-23CF-44E3-9099-C40C66FF867C}">
                  <a14:compatExt spid="_x0000_s154902"/>
                </a:ext>
                <a:ext uri="{FF2B5EF4-FFF2-40B4-BE49-F238E27FC236}">
                  <a16:creationId xmlns:a16="http://schemas.microsoft.com/office/drawing/2014/main" id="{00000000-0008-0000-0700-0000165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280</xdr:row>
          <xdr:rowOff>76200</xdr:rowOff>
        </xdr:from>
        <xdr:to>
          <xdr:col>6</xdr:col>
          <xdr:colOff>1752600</xdr:colOff>
          <xdr:row>280</xdr:row>
          <xdr:rowOff>304800</xdr:rowOff>
        </xdr:to>
        <xdr:sp macro="" textlink="">
          <xdr:nvSpPr>
            <xdr:cNvPr id="154903" name="Drop Down 279" hidden="1">
              <a:extLst>
                <a:ext uri="{63B3BB69-23CF-44E3-9099-C40C66FF867C}">
                  <a14:compatExt spid="_x0000_s154903"/>
                </a:ext>
                <a:ext uri="{FF2B5EF4-FFF2-40B4-BE49-F238E27FC236}">
                  <a16:creationId xmlns:a16="http://schemas.microsoft.com/office/drawing/2014/main" id="{00000000-0008-0000-0700-0000175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281</xdr:row>
          <xdr:rowOff>76200</xdr:rowOff>
        </xdr:from>
        <xdr:to>
          <xdr:col>6</xdr:col>
          <xdr:colOff>1752600</xdr:colOff>
          <xdr:row>281</xdr:row>
          <xdr:rowOff>304800</xdr:rowOff>
        </xdr:to>
        <xdr:sp macro="" textlink="">
          <xdr:nvSpPr>
            <xdr:cNvPr id="154904" name="Drop Down 280" hidden="1">
              <a:extLst>
                <a:ext uri="{63B3BB69-23CF-44E3-9099-C40C66FF867C}">
                  <a14:compatExt spid="_x0000_s154904"/>
                </a:ext>
                <a:ext uri="{FF2B5EF4-FFF2-40B4-BE49-F238E27FC236}">
                  <a16:creationId xmlns:a16="http://schemas.microsoft.com/office/drawing/2014/main" id="{00000000-0008-0000-0700-0000185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283</xdr:row>
          <xdr:rowOff>76200</xdr:rowOff>
        </xdr:from>
        <xdr:to>
          <xdr:col>6</xdr:col>
          <xdr:colOff>1752600</xdr:colOff>
          <xdr:row>283</xdr:row>
          <xdr:rowOff>304800</xdr:rowOff>
        </xdr:to>
        <xdr:sp macro="" textlink="">
          <xdr:nvSpPr>
            <xdr:cNvPr id="154905" name="Drop Down 281" hidden="1">
              <a:extLst>
                <a:ext uri="{63B3BB69-23CF-44E3-9099-C40C66FF867C}">
                  <a14:compatExt spid="_x0000_s154905"/>
                </a:ext>
                <a:ext uri="{FF2B5EF4-FFF2-40B4-BE49-F238E27FC236}">
                  <a16:creationId xmlns:a16="http://schemas.microsoft.com/office/drawing/2014/main" id="{00000000-0008-0000-0700-0000195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284</xdr:row>
          <xdr:rowOff>76200</xdr:rowOff>
        </xdr:from>
        <xdr:to>
          <xdr:col>6</xdr:col>
          <xdr:colOff>1752600</xdr:colOff>
          <xdr:row>284</xdr:row>
          <xdr:rowOff>304800</xdr:rowOff>
        </xdr:to>
        <xdr:sp macro="" textlink="">
          <xdr:nvSpPr>
            <xdr:cNvPr id="154906" name="Drop Down 282" hidden="1">
              <a:extLst>
                <a:ext uri="{63B3BB69-23CF-44E3-9099-C40C66FF867C}">
                  <a14:compatExt spid="_x0000_s154906"/>
                </a:ext>
                <a:ext uri="{FF2B5EF4-FFF2-40B4-BE49-F238E27FC236}">
                  <a16:creationId xmlns:a16="http://schemas.microsoft.com/office/drawing/2014/main" id="{00000000-0008-0000-0700-00001A5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285</xdr:row>
          <xdr:rowOff>76200</xdr:rowOff>
        </xdr:from>
        <xdr:to>
          <xdr:col>6</xdr:col>
          <xdr:colOff>1752600</xdr:colOff>
          <xdr:row>285</xdr:row>
          <xdr:rowOff>304800</xdr:rowOff>
        </xdr:to>
        <xdr:sp macro="" textlink="">
          <xdr:nvSpPr>
            <xdr:cNvPr id="154907" name="Drop Down 283" hidden="1">
              <a:extLst>
                <a:ext uri="{63B3BB69-23CF-44E3-9099-C40C66FF867C}">
                  <a14:compatExt spid="_x0000_s154907"/>
                </a:ext>
                <a:ext uri="{FF2B5EF4-FFF2-40B4-BE49-F238E27FC236}">
                  <a16:creationId xmlns:a16="http://schemas.microsoft.com/office/drawing/2014/main" id="{00000000-0008-0000-0700-00001B5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286</xdr:row>
          <xdr:rowOff>76200</xdr:rowOff>
        </xdr:from>
        <xdr:to>
          <xdr:col>6</xdr:col>
          <xdr:colOff>1752600</xdr:colOff>
          <xdr:row>286</xdr:row>
          <xdr:rowOff>304800</xdr:rowOff>
        </xdr:to>
        <xdr:sp macro="" textlink="">
          <xdr:nvSpPr>
            <xdr:cNvPr id="154908" name="Drop Down 284" hidden="1">
              <a:extLst>
                <a:ext uri="{63B3BB69-23CF-44E3-9099-C40C66FF867C}">
                  <a14:compatExt spid="_x0000_s154908"/>
                </a:ext>
                <a:ext uri="{FF2B5EF4-FFF2-40B4-BE49-F238E27FC236}">
                  <a16:creationId xmlns:a16="http://schemas.microsoft.com/office/drawing/2014/main" id="{00000000-0008-0000-0700-00001C5D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xdr:twoCellAnchor editAs="oneCell">
    <xdr:from>
      <xdr:col>4</xdr:col>
      <xdr:colOff>171450</xdr:colOff>
      <xdr:row>0</xdr:row>
      <xdr:rowOff>76200</xdr:rowOff>
    </xdr:from>
    <xdr:to>
      <xdr:col>4</xdr:col>
      <xdr:colOff>933450</xdr:colOff>
      <xdr:row>5</xdr:row>
      <xdr:rowOff>19321</xdr:rowOff>
    </xdr:to>
    <xdr:pic>
      <xdr:nvPicPr>
        <xdr:cNvPr id="2" name="Picture 1">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5790" y="76200"/>
          <a:ext cx="762000" cy="8880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6</xdr:col>
          <xdr:colOff>381000</xdr:colOff>
          <xdr:row>8</xdr:row>
          <xdr:rowOff>76200</xdr:rowOff>
        </xdr:from>
        <xdr:to>
          <xdr:col>6</xdr:col>
          <xdr:colOff>1752600</xdr:colOff>
          <xdr:row>8</xdr:row>
          <xdr:rowOff>304800</xdr:rowOff>
        </xdr:to>
        <xdr:sp macro="" textlink="">
          <xdr:nvSpPr>
            <xdr:cNvPr id="160831" name="Drop Down 63" hidden="1">
              <a:extLst>
                <a:ext uri="{63B3BB69-23CF-44E3-9099-C40C66FF867C}">
                  <a14:compatExt spid="_x0000_s160831"/>
                </a:ext>
                <a:ext uri="{FF2B5EF4-FFF2-40B4-BE49-F238E27FC236}">
                  <a16:creationId xmlns:a16="http://schemas.microsoft.com/office/drawing/2014/main" id="{00000000-0008-0000-0800-00003F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10</xdr:row>
          <xdr:rowOff>76200</xdr:rowOff>
        </xdr:from>
        <xdr:to>
          <xdr:col>6</xdr:col>
          <xdr:colOff>1752600</xdr:colOff>
          <xdr:row>10</xdr:row>
          <xdr:rowOff>304800</xdr:rowOff>
        </xdr:to>
        <xdr:sp macro="" textlink="">
          <xdr:nvSpPr>
            <xdr:cNvPr id="160832" name="Drop Down 64" hidden="1">
              <a:extLst>
                <a:ext uri="{63B3BB69-23CF-44E3-9099-C40C66FF867C}">
                  <a14:compatExt spid="_x0000_s160832"/>
                </a:ext>
                <a:ext uri="{FF2B5EF4-FFF2-40B4-BE49-F238E27FC236}">
                  <a16:creationId xmlns:a16="http://schemas.microsoft.com/office/drawing/2014/main" id="{00000000-0008-0000-0800-000040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11</xdr:row>
          <xdr:rowOff>76200</xdr:rowOff>
        </xdr:from>
        <xdr:to>
          <xdr:col>6</xdr:col>
          <xdr:colOff>1752600</xdr:colOff>
          <xdr:row>11</xdr:row>
          <xdr:rowOff>304800</xdr:rowOff>
        </xdr:to>
        <xdr:sp macro="" textlink="">
          <xdr:nvSpPr>
            <xdr:cNvPr id="160833" name="Drop Down 65" hidden="1">
              <a:extLst>
                <a:ext uri="{63B3BB69-23CF-44E3-9099-C40C66FF867C}">
                  <a14:compatExt spid="_x0000_s160833"/>
                </a:ext>
                <a:ext uri="{FF2B5EF4-FFF2-40B4-BE49-F238E27FC236}">
                  <a16:creationId xmlns:a16="http://schemas.microsoft.com/office/drawing/2014/main" id="{00000000-0008-0000-0800-000041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12</xdr:row>
          <xdr:rowOff>76200</xdr:rowOff>
        </xdr:from>
        <xdr:to>
          <xdr:col>6</xdr:col>
          <xdr:colOff>1752600</xdr:colOff>
          <xdr:row>12</xdr:row>
          <xdr:rowOff>304800</xdr:rowOff>
        </xdr:to>
        <xdr:sp macro="" textlink="">
          <xdr:nvSpPr>
            <xdr:cNvPr id="160834" name="Drop Down 66" hidden="1">
              <a:extLst>
                <a:ext uri="{63B3BB69-23CF-44E3-9099-C40C66FF867C}">
                  <a14:compatExt spid="_x0000_s160834"/>
                </a:ext>
                <a:ext uri="{FF2B5EF4-FFF2-40B4-BE49-F238E27FC236}">
                  <a16:creationId xmlns:a16="http://schemas.microsoft.com/office/drawing/2014/main" id="{00000000-0008-0000-0800-000042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13</xdr:row>
          <xdr:rowOff>76200</xdr:rowOff>
        </xdr:from>
        <xdr:to>
          <xdr:col>6</xdr:col>
          <xdr:colOff>1752600</xdr:colOff>
          <xdr:row>13</xdr:row>
          <xdr:rowOff>304800</xdr:rowOff>
        </xdr:to>
        <xdr:sp macro="" textlink="">
          <xdr:nvSpPr>
            <xdr:cNvPr id="160835" name="Drop Down 67" hidden="1">
              <a:extLst>
                <a:ext uri="{63B3BB69-23CF-44E3-9099-C40C66FF867C}">
                  <a14:compatExt spid="_x0000_s160835"/>
                </a:ext>
                <a:ext uri="{FF2B5EF4-FFF2-40B4-BE49-F238E27FC236}">
                  <a16:creationId xmlns:a16="http://schemas.microsoft.com/office/drawing/2014/main" id="{00000000-0008-0000-0800-000043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14</xdr:row>
          <xdr:rowOff>76200</xdr:rowOff>
        </xdr:from>
        <xdr:to>
          <xdr:col>6</xdr:col>
          <xdr:colOff>1752600</xdr:colOff>
          <xdr:row>14</xdr:row>
          <xdr:rowOff>304800</xdr:rowOff>
        </xdr:to>
        <xdr:sp macro="" textlink="">
          <xdr:nvSpPr>
            <xdr:cNvPr id="160836" name="Drop Down 68" hidden="1">
              <a:extLst>
                <a:ext uri="{63B3BB69-23CF-44E3-9099-C40C66FF867C}">
                  <a14:compatExt spid="_x0000_s160836"/>
                </a:ext>
                <a:ext uri="{FF2B5EF4-FFF2-40B4-BE49-F238E27FC236}">
                  <a16:creationId xmlns:a16="http://schemas.microsoft.com/office/drawing/2014/main" id="{00000000-0008-0000-0800-000044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15</xdr:row>
          <xdr:rowOff>76200</xdr:rowOff>
        </xdr:from>
        <xdr:to>
          <xdr:col>6</xdr:col>
          <xdr:colOff>1752600</xdr:colOff>
          <xdr:row>15</xdr:row>
          <xdr:rowOff>304800</xdr:rowOff>
        </xdr:to>
        <xdr:sp macro="" textlink="">
          <xdr:nvSpPr>
            <xdr:cNvPr id="160837" name="Drop Down 69" hidden="1">
              <a:extLst>
                <a:ext uri="{63B3BB69-23CF-44E3-9099-C40C66FF867C}">
                  <a14:compatExt spid="_x0000_s160837"/>
                </a:ext>
                <a:ext uri="{FF2B5EF4-FFF2-40B4-BE49-F238E27FC236}">
                  <a16:creationId xmlns:a16="http://schemas.microsoft.com/office/drawing/2014/main" id="{00000000-0008-0000-0800-000045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16</xdr:row>
          <xdr:rowOff>76200</xdr:rowOff>
        </xdr:from>
        <xdr:to>
          <xdr:col>6</xdr:col>
          <xdr:colOff>1752600</xdr:colOff>
          <xdr:row>16</xdr:row>
          <xdr:rowOff>304800</xdr:rowOff>
        </xdr:to>
        <xdr:sp macro="" textlink="">
          <xdr:nvSpPr>
            <xdr:cNvPr id="160838" name="Drop Down 70" hidden="1">
              <a:extLst>
                <a:ext uri="{63B3BB69-23CF-44E3-9099-C40C66FF867C}">
                  <a14:compatExt spid="_x0000_s160838"/>
                </a:ext>
                <a:ext uri="{FF2B5EF4-FFF2-40B4-BE49-F238E27FC236}">
                  <a16:creationId xmlns:a16="http://schemas.microsoft.com/office/drawing/2014/main" id="{00000000-0008-0000-0800-000046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18</xdr:row>
          <xdr:rowOff>76200</xdr:rowOff>
        </xdr:from>
        <xdr:to>
          <xdr:col>6</xdr:col>
          <xdr:colOff>1752600</xdr:colOff>
          <xdr:row>18</xdr:row>
          <xdr:rowOff>304800</xdr:rowOff>
        </xdr:to>
        <xdr:sp macro="" textlink="">
          <xdr:nvSpPr>
            <xdr:cNvPr id="160839" name="Drop Down 71" hidden="1">
              <a:extLst>
                <a:ext uri="{63B3BB69-23CF-44E3-9099-C40C66FF867C}">
                  <a14:compatExt spid="_x0000_s160839"/>
                </a:ext>
                <a:ext uri="{FF2B5EF4-FFF2-40B4-BE49-F238E27FC236}">
                  <a16:creationId xmlns:a16="http://schemas.microsoft.com/office/drawing/2014/main" id="{00000000-0008-0000-0800-000047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19</xdr:row>
          <xdr:rowOff>76200</xdr:rowOff>
        </xdr:from>
        <xdr:to>
          <xdr:col>6</xdr:col>
          <xdr:colOff>1752600</xdr:colOff>
          <xdr:row>19</xdr:row>
          <xdr:rowOff>304800</xdr:rowOff>
        </xdr:to>
        <xdr:sp macro="" textlink="">
          <xdr:nvSpPr>
            <xdr:cNvPr id="160840" name="Drop Down 72" hidden="1">
              <a:extLst>
                <a:ext uri="{63B3BB69-23CF-44E3-9099-C40C66FF867C}">
                  <a14:compatExt spid="_x0000_s160840"/>
                </a:ext>
                <a:ext uri="{FF2B5EF4-FFF2-40B4-BE49-F238E27FC236}">
                  <a16:creationId xmlns:a16="http://schemas.microsoft.com/office/drawing/2014/main" id="{00000000-0008-0000-0800-000048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21</xdr:row>
          <xdr:rowOff>76200</xdr:rowOff>
        </xdr:from>
        <xdr:to>
          <xdr:col>6</xdr:col>
          <xdr:colOff>1752600</xdr:colOff>
          <xdr:row>21</xdr:row>
          <xdr:rowOff>304800</xdr:rowOff>
        </xdr:to>
        <xdr:sp macro="" textlink="">
          <xdr:nvSpPr>
            <xdr:cNvPr id="160841" name="Drop Down 73" hidden="1">
              <a:extLst>
                <a:ext uri="{63B3BB69-23CF-44E3-9099-C40C66FF867C}">
                  <a14:compatExt spid="_x0000_s160841"/>
                </a:ext>
                <a:ext uri="{FF2B5EF4-FFF2-40B4-BE49-F238E27FC236}">
                  <a16:creationId xmlns:a16="http://schemas.microsoft.com/office/drawing/2014/main" id="{00000000-0008-0000-0800-000049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23</xdr:row>
          <xdr:rowOff>76200</xdr:rowOff>
        </xdr:from>
        <xdr:to>
          <xdr:col>6</xdr:col>
          <xdr:colOff>1752600</xdr:colOff>
          <xdr:row>23</xdr:row>
          <xdr:rowOff>304800</xdr:rowOff>
        </xdr:to>
        <xdr:sp macro="" textlink="">
          <xdr:nvSpPr>
            <xdr:cNvPr id="160842" name="Drop Down 74" hidden="1">
              <a:extLst>
                <a:ext uri="{63B3BB69-23CF-44E3-9099-C40C66FF867C}">
                  <a14:compatExt spid="_x0000_s160842"/>
                </a:ext>
                <a:ext uri="{FF2B5EF4-FFF2-40B4-BE49-F238E27FC236}">
                  <a16:creationId xmlns:a16="http://schemas.microsoft.com/office/drawing/2014/main" id="{00000000-0008-0000-0800-00004A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24</xdr:row>
          <xdr:rowOff>76200</xdr:rowOff>
        </xdr:from>
        <xdr:to>
          <xdr:col>6</xdr:col>
          <xdr:colOff>1752600</xdr:colOff>
          <xdr:row>24</xdr:row>
          <xdr:rowOff>304800</xdr:rowOff>
        </xdr:to>
        <xdr:sp macro="" textlink="">
          <xdr:nvSpPr>
            <xdr:cNvPr id="160843" name="Drop Down 75" hidden="1">
              <a:extLst>
                <a:ext uri="{63B3BB69-23CF-44E3-9099-C40C66FF867C}">
                  <a14:compatExt spid="_x0000_s160843"/>
                </a:ext>
                <a:ext uri="{FF2B5EF4-FFF2-40B4-BE49-F238E27FC236}">
                  <a16:creationId xmlns:a16="http://schemas.microsoft.com/office/drawing/2014/main" id="{00000000-0008-0000-0800-00004B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25</xdr:row>
          <xdr:rowOff>76200</xdr:rowOff>
        </xdr:from>
        <xdr:to>
          <xdr:col>6</xdr:col>
          <xdr:colOff>1752600</xdr:colOff>
          <xdr:row>25</xdr:row>
          <xdr:rowOff>304800</xdr:rowOff>
        </xdr:to>
        <xdr:sp macro="" textlink="">
          <xdr:nvSpPr>
            <xdr:cNvPr id="160844" name="Drop Down 76" hidden="1">
              <a:extLst>
                <a:ext uri="{63B3BB69-23CF-44E3-9099-C40C66FF867C}">
                  <a14:compatExt spid="_x0000_s160844"/>
                </a:ext>
                <a:ext uri="{FF2B5EF4-FFF2-40B4-BE49-F238E27FC236}">
                  <a16:creationId xmlns:a16="http://schemas.microsoft.com/office/drawing/2014/main" id="{00000000-0008-0000-0800-00004C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26</xdr:row>
          <xdr:rowOff>76200</xdr:rowOff>
        </xdr:from>
        <xdr:to>
          <xdr:col>6</xdr:col>
          <xdr:colOff>1752600</xdr:colOff>
          <xdr:row>26</xdr:row>
          <xdr:rowOff>304800</xdr:rowOff>
        </xdr:to>
        <xdr:sp macro="" textlink="">
          <xdr:nvSpPr>
            <xdr:cNvPr id="160845" name="Drop Down 77" hidden="1">
              <a:extLst>
                <a:ext uri="{63B3BB69-23CF-44E3-9099-C40C66FF867C}">
                  <a14:compatExt spid="_x0000_s160845"/>
                </a:ext>
                <a:ext uri="{FF2B5EF4-FFF2-40B4-BE49-F238E27FC236}">
                  <a16:creationId xmlns:a16="http://schemas.microsoft.com/office/drawing/2014/main" id="{00000000-0008-0000-0800-00004D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29</xdr:row>
          <xdr:rowOff>76200</xdr:rowOff>
        </xdr:from>
        <xdr:to>
          <xdr:col>6</xdr:col>
          <xdr:colOff>1752600</xdr:colOff>
          <xdr:row>29</xdr:row>
          <xdr:rowOff>304800</xdr:rowOff>
        </xdr:to>
        <xdr:sp macro="" textlink="">
          <xdr:nvSpPr>
            <xdr:cNvPr id="160846" name="Drop Down 78" hidden="1">
              <a:extLst>
                <a:ext uri="{63B3BB69-23CF-44E3-9099-C40C66FF867C}">
                  <a14:compatExt spid="_x0000_s160846"/>
                </a:ext>
                <a:ext uri="{FF2B5EF4-FFF2-40B4-BE49-F238E27FC236}">
                  <a16:creationId xmlns:a16="http://schemas.microsoft.com/office/drawing/2014/main" id="{00000000-0008-0000-0800-00004E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30</xdr:row>
          <xdr:rowOff>76200</xdr:rowOff>
        </xdr:from>
        <xdr:to>
          <xdr:col>6</xdr:col>
          <xdr:colOff>1752600</xdr:colOff>
          <xdr:row>30</xdr:row>
          <xdr:rowOff>304800</xdr:rowOff>
        </xdr:to>
        <xdr:sp macro="" textlink="">
          <xdr:nvSpPr>
            <xdr:cNvPr id="160847" name="Drop Down 79" hidden="1">
              <a:extLst>
                <a:ext uri="{63B3BB69-23CF-44E3-9099-C40C66FF867C}">
                  <a14:compatExt spid="_x0000_s160847"/>
                </a:ext>
                <a:ext uri="{FF2B5EF4-FFF2-40B4-BE49-F238E27FC236}">
                  <a16:creationId xmlns:a16="http://schemas.microsoft.com/office/drawing/2014/main" id="{00000000-0008-0000-0800-00004F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32</xdr:row>
          <xdr:rowOff>76200</xdr:rowOff>
        </xdr:from>
        <xdr:to>
          <xdr:col>6</xdr:col>
          <xdr:colOff>1752600</xdr:colOff>
          <xdr:row>32</xdr:row>
          <xdr:rowOff>304800</xdr:rowOff>
        </xdr:to>
        <xdr:sp macro="" textlink="">
          <xdr:nvSpPr>
            <xdr:cNvPr id="160848" name="Drop Down 80" hidden="1">
              <a:extLst>
                <a:ext uri="{63B3BB69-23CF-44E3-9099-C40C66FF867C}">
                  <a14:compatExt spid="_x0000_s160848"/>
                </a:ext>
                <a:ext uri="{FF2B5EF4-FFF2-40B4-BE49-F238E27FC236}">
                  <a16:creationId xmlns:a16="http://schemas.microsoft.com/office/drawing/2014/main" id="{00000000-0008-0000-0800-000050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33</xdr:row>
          <xdr:rowOff>76200</xdr:rowOff>
        </xdr:from>
        <xdr:to>
          <xdr:col>6</xdr:col>
          <xdr:colOff>1752600</xdr:colOff>
          <xdr:row>33</xdr:row>
          <xdr:rowOff>304800</xdr:rowOff>
        </xdr:to>
        <xdr:sp macro="" textlink="">
          <xdr:nvSpPr>
            <xdr:cNvPr id="160849" name="Drop Down 81" hidden="1">
              <a:extLst>
                <a:ext uri="{63B3BB69-23CF-44E3-9099-C40C66FF867C}">
                  <a14:compatExt spid="_x0000_s160849"/>
                </a:ext>
                <a:ext uri="{FF2B5EF4-FFF2-40B4-BE49-F238E27FC236}">
                  <a16:creationId xmlns:a16="http://schemas.microsoft.com/office/drawing/2014/main" id="{00000000-0008-0000-0800-000051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34</xdr:row>
          <xdr:rowOff>76200</xdr:rowOff>
        </xdr:from>
        <xdr:to>
          <xdr:col>6</xdr:col>
          <xdr:colOff>1752600</xdr:colOff>
          <xdr:row>34</xdr:row>
          <xdr:rowOff>304800</xdr:rowOff>
        </xdr:to>
        <xdr:sp macro="" textlink="">
          <xdr:nvSpPr>
            <xdr:cNvPr id="160850" name="Drop Down 82" hidden="1">
              <a:extLst>
                <a:ext uri="{63B3BB69-23CF-44E3-9099-C40C66FF867C}">
                  <a14:compatExt spid="_x0000_s160850"/>
                </a:ext>
                <a:ext uri="{FF2B5EF4-FFF2-40B4-BE49-F238E27FC236}">
                  <a16:creationId xmlns:a16="http://schemas.microsoft.com/office/drawing/2014/main" id="{00000000-0008-0000-0800-000052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35</xdr:row>
          <xdr:rowOff>76200</xdr:rowOff>
        </xdr:from>
        <xdr:to>
          <xdr:col>6</xdr:col>
          <xdr:colOff>1752600</xdr:colOff>
          <xdr:row>35</xdr:row>
          <xdr:rowOff>304800</xdr:rowOff>
        </xdr:to>
        <xdr:sp macro="" textlink="">
          <xdr:nvSpPr>
            <xdr:cNvPr id="160851" name="Drop Down 83" hidden="1">
              <a:extLst>
                <a:ext uri="{63B3BB69-23CF-44E3-9099-C40C66FF867C}">
                  <a14:compatExt spid="_x0000_s160851"/>
                </a:ext>
                <a:ext uri="{FF2B5EF4-FFF2-40B4-BE49-F238E27FC236}">
                  <a16:creationId xmlns:a16="http://schemas.microsoft.com/office/drawing/2014/main" id="{00000000-0008-0000-0800-000053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36</xdr:row>
          <xdr:rowOff>76200</xdr:rowOff>
        </xdr:from>
        <xdr:to>
          <xdr:col>6</xdr:col>
          <xdr:colOff>1752600</xdr:colOff>
          <xdr:row>36</xdr:row>
          <xdr:rowOff>304800</xdr:rowOff>
        </xdr:to>
        <xdr:sp macro="" textlink="">
          <xdr:nvSpPr>
            <xdr:cNvPr id="160852" name="Drop Down 84" hidden="1">
              <a:extLst>
                <a:ext uri="{63B3BB69-23CF-44E3-9099-C40C66FF867C}">
                  <a14:compatExt spid="_x0000_s160852"/>
                </a:ext>
                <a:ext uri="{FF2B5EF4-FFF2-40B4-BE49-F238E27FC236}">
                  <a16:creationId xmlns:a16="http://schemas.microsoft.com/office/drawing/2014/main" id="{00000000-0008-0000-0800-000054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38</xdr:row>
          <xdr:rowOff>76200</xdr:rowOff>
        </xdr:from>
        <xdr:to>
          <xdr:col>6</xdr:col>
          <xdr:colOff>1752600</xdr:colOff>
          <xdr:row>38</xdr:row>
          <xdr:rowOff>304800</xdr:rowOff>
        </xdr:to>
        <xdr:sp macro="" textlink="">
          <xdr:nvSpPr>
            <xdr:cNvPr id="160853" name="Drop Down 85" hidden="1">
              <a:extLst>
                <a:ext uri="{63B3BB69-23CF-44E3-9099-C40C66FF867C}">
                  <a14:compatExt spid="_x0000_s160853"/>
                </a:ext>
                <a:ext uri="{FF2B5EF4-FFF2-40B4-BE49-F238E27FC236}">
                  <a16:creationId xmlns:a16="http://schemas.microsoft.com/office/drawing/2014/main" id="{00000000-0008-0000-0800-000055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40</xdr:row>
          <xdr:rowOff>76200</xdr:rowOff>
        </xdr:from>
        <xdr:to>
          <xdr:col>6</xdr:col>
          <xdr:colOff>1752600</xdr:colOff>
          <xdr:row>40</xdr:row>
          <xdr:rowOff>304800</xdr:rowOff>
        </xdr:to>
        <xdr:sp macro="" textlink="">
          <xdr:nvSpPr>
            <xdr:cNvPr id="160854" name="Drop Down 86" hidden="1">
              <a:extLst>
                <a:ext uri="{63B3BB69-23CF-44E3-9099-C40C66FF867C}">
                  <a14:compatExt spid="_x0000_s160854"/>
                </a:ext>
                <a:ext uri="{FF2B5EF4-FFF2-40B4-BE49-F238E27FC236}">
                  <a16:creationId xmlns:a16="http://schemas.microsoft.com/office/drawing/2014/main" id="{00000000-0008-0000-0800-000056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41</xdr:row>
          <xdr:rowOff>76200</xdr:rowOff>
        </xdr:from>
        <xdr:to>
          <xdr:col>6</xdr:col>
          <xdr:colOff>1752600</xdr:colOff>
          <xdr:row>41</xdr:row>
          <xdr:rowOff>304800</xdr:rowOff>
        </xdr:to>
        <xdr:sp macro="" textlink="">
          <xdr:nvSpPr>
            <xdr:cNvPr id="160855" name="Drop Down 87" hidden="1">
              <a:extLst>
                <a:ext uri="{63B3BB69-23CF-44E3-9099-C40C66FF867C}">
                  <a14:compatExt spid="_x0000_s160855"/>
                </a:ext>
                <a:ext uri="{FF2B5EF4-FFF2-40B4-BE49-F238E27FC236}">
                  <a16:creationId xmlns:a16="http://schemas.microsoft.com/office/drawing/2014/main" id="{00000000-0008-0000-0800-000057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42</xdr:row>
          <xdr:rowOff>76200</xdr:rowOff>
        </xdr:from>
        <xdr:to>
          <xdr:col>6</xdr:col>
          <xdr:colOff>1752600</xdr:colOff>
          <xdr:row>42</xdr:row>
          <xdr:rowOff>304800</xdr:rowOff>
        </xdr:to>
        <xdr:sp macro="" textlink="">
          <xdr:nvSpPr>
            <xdr:cNvPr id="160856" name="Drop Down 88" hidden="1">
              <a:extLst>
                <a:ext uri="{63B3BB69-23CF-44E3-9099-C40C66FF867C}">
                  <a14:compatExt spid="_x0000_s160856"/>
                </a:ext>
                <a:ext uri="{FF2B5EF4-FFF2-40B4-BE49-F238E27FC236}">
                  <a16:creationId xmlns:a16="http://schemas.microsoft.com/office/drawing/2014/main" id="{00000000-0008-0000-0800-000058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43</xdr:row>
          <xdr:rowOff>76200</xdr:rowOff>
        </xdr:from>
        <xdr:to>
          <xdr:col>6</xdr:col>
          <xdr:colOff>1752600</xdr:colOff>
          <xdr:row>43</xdr:row>
          <xdr:rowOff>304800</xdr:rowOff>
        </xdr:to>
        <xdr:sp macro="" textlink="">
          <xdr:nvSpPr>
            <xdr:cNvPr id="160857" name="Drop Down 89" hidden="1">
              <a:extLst>
                <a:ext uri="{63B3BB69-23CF-44E3-9099-C40C66FF867C}">
                  <a14:compatExt spid="_x0000_s160857"/>
                </a:ext>
                <a:ext uri="{FF2B5EF4-FFF2-40B4-BE49-F238E27FC236}">
                  <a16:creationId xmlns:a16="http://schemas.microsoft.com/office/drawing/2014/main" id="{00000000-0008-0000-0800-000059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44</xdr:row>
          <xdr:rowOff>76200</xdr:rowOff>
        </xdr:from>
        <xdr:to>
          <xdr:col>6</xdr:col>
          <xdr:colOff>1752600</xdr:colOff>
          <xdr:row>44</xdr:row>
          <xdr:rowOff>304800</xdr:rowOff>
        </xdr:to>
        <xdr:sp macro="" textlink="">
          <xdr:nvSpPr>
            <xdr:cNvPr id="160858" name="Drop Down 90" hidden="1">
              <a:extLst>
                <a:ext uri="{63B3BB69-23CF-44E3-9099-C40C66FF867C}">
                  <a14:compatExt spid="_x0000_s160858"/>
                </a:ext>
                <a:ext uri="{FF2B5EF4-FFF2-40B4-BE49-F238E27FC236}">
                  <a16:creationId xmlns:a16="http://schemas.microsoft.com/office/drawing/2014/main" id="{00000000-0008-0000-0800-00005A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46</xdr:row>
          <xdr:rowOff>76200</xdr:rowOff>
        </xdr:from>
        <xdr:to>
          <xdr:col>6</xdr:col>
          <xdr:colOff>1752600</xdr:colOff>
          <xdr:row>46</xdr:row>
          <xdr:rowOff>304800</xdr:rowOff>
        </xdr:to>
        <xdr:sp macro="" textlink="">
          <xdr:nvSpPr>
            <xdr:cNvPr id="160859" name="Drop Down 91" hidden="1">
              <a:extLst>
                <a:ext uri="{63B3BB69-23CF-44E3-9099-C40C66FF867C}">
                  <a14:compatExt spid="_x0000_s160859"/>
                </a:ext>
                <a:ext uri="{FF2B5EF4-FFF2-40B4-BE49-F238E27FC236}">
                  <a16:creationId xmlns:a16="http://schemas.microsoft.com/office/drawing/2014/main" id="{00000000-0008-0000-0800-00005B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47</xdr:row>
          <xdr:rowOff>76200</xdr:rowOff>
        </xdr:from>
        <xdr:to>
          <xdr:col>6</xdr:col>
          <xdr:colOff>1752600</xdr:colOff>
          <xdr:row>47</xdr:row>
          <xdr:rowOff>304800</xdr:rowOff>
        </xdr:to>
        <xdr:sp macro="" textlink="">
          <xdr:nvSpPr>
            <xdr:cNvPr id="160860" name="Drop Down 92" hidden="1">
              <a:extLst>
                <a:ext uri="{63B3BB69-23CF-44E3-9099-C40C66FF867C}">
                  <a14:compatExt spid="_x0000_s160860"/>
                </a:ext>
                <a:ext uri="{FF2B5EF4-FFF2-40B4-BE49-F238E27FC236}">
                  <a16:creationId xmlns:a16="http://schemas.microsoft.com/office/drawing/2014/main" id="{00000000-0008-0000-0800-00005C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49</xdr:row>
          <xdr:rowOff>76200</xdr:rowOff>
        </xdr:from>
        <xdr:to>
          <xdr:col>6</xdr:col>
          <xdr:colOff>1752600</xdr:colOff>
          <xdr:row>49</xdr:row>
          <xdr:rowOff>276225</xdr:rowOff>
        </xdr:to>
        <xdr:sp macro="" textlink="">
          <xdr:nvSpPr>
            <xdr:cNvPr id="160861" name="Drop Down 93" hidden="1">
              <a:extLst>
                <a:ext uri="{63B3BB69-23CF-44E3-9099-C40C66FF867C}">
                  <a14:compatExt spid="_x0000_s160861"/>
                </a:ext>
                <a:ext uri="{FF2B5EF4-FFF2-40B4-BE49-F238E27FC236}">
                  <a16:creationId xmlns:a16="http://schemas.microsoft.com/office/drawing/2014/main" id="{00000000-0008-0000-0800-00005D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51</xdr:row>
          <xdr:rowOff>76200</xdr:rowOff>
        </xdr:from>
        <xdr:to>
          <xdr:col>6</xdr:col>
          <xdr:colOff>1752600</xdr:colOff>
          <xdr:row>51</xdr:row>
          <xdr:rowOff>304800</xdr:rowOff>
        </xdr:to>
        <xdr:sp macro="" textlink="">
          <xdr:nvSpPr>
            <xdr:cNvPr id="160862" name="Drop Down 94" hidden="1">
              <a:extLst>
                <a:ext uri="{63B3BB69-23CF-44E3-9099-C40C66FF867C}">
                  <a14:compatExt spid="_x0000_s160862"/>
                </a:ext>
                <a:ext uri="{FF2B5EF4-FFF2-40B4-BE49-F238E27FC236}">
                  <a16:creationId xmlns:a16="http://schemas.microsoft.com/office/drawing/2014/main" id="{00000000-0008-0000-0800-00005E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52</xdr:row>
          <xdr:rowOff>76200</xdr:rowOff>
        </xdr:from>
        <xdr:to>
          <xdr:col>6</xdr:col>
          <xdr:colOff>1752600</xdr:colOff>
          <xdr:row>52</xdr:row>
          <xdr:rowOff>304800</xdr:rowOff>
        </xdr:to>
        <xdr:sp macro="" textlink="">
          <xdr:nvSpPr>
            <xdr:cNvPr id="160863" name="Drop Down 95" hidden="1">
              <a:extLst>
                <a:ext uri="{63B3BB69-23CF-44E3-9099-C40C66FF867C}">
                  <a14:compatExt spid="_x0000_s160863"/>
                </a:ext>
                <a:ext uri="{FF2B5EF4-FFF2-40B4-BE49-F238E27FC236}">
                  <a16:creationId xmlns:a16="http://schemas.microsoft.com/office/drawing/2014/main" id="{00000000-0008-0000-0800-00005F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53</xdr:row>
          <xdr:rowOff>76200</xdr:rowOff>
        </xdr:from>
        <xdr:to>
          <xdr:col>6</xdr:col>
          <xdr:colOff>1752600</xdr:colOff>
          <xdr:row>53</xdr:row>
          <xdr:rowOff>304800</xdr:rowOff>
        </xdr:to>
        <xdr:sp macro="" textlink="">
          <xdr:nvSpPr>
            <xdr:cNvPr id="160864" name="Drop Down 96" hidden="1">
              <a:extLst>
                <a:ext uri="{63B3BB69-23CF-44E3-9099-C40C66FF867C}">
                  <a14:compatExt spid="_x0000_s160864"/>
                </a:ext>
                <a:ext uri="{FF2B5EF4-FFF2-40B4-BE49-F238E27FC236}">
                  <a16:creationId xmlns:a16="http://schemas.microsoft.com/office/drawing/2014/main" id="{00000000-0008-0000-0800-000060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55</xdr:row>
          <xdr:rowOff>76200</xdr:rowOff>
        </xdr:from>
        <xdr:to>
          <xdr:col>6</xdr:col>
          <xdr:colOff>1752600</xdr:colOff>
          <xdr:row>55</xdr:row>
          <xdr:rowOff>304800</xdr:rowOff>
        </xdr:to>
        <xdr:sp macro="" textlink="">
          <xdr:nvSpPr>
            <xdr:cNvPr id="160865" name="Drop Down 97" hidden="1">
              <a:extLst>
                <a:ext uri="{63B3BB69-23CF-44E3-9099-C40C66FF867C}">
                  <a14:compatExt spid="_x0000_s160865"/>
                </a:ext>
                <a:ext uri="{FF2B5EF4-FFF2-40B4-BE49-F238E27FC236}">
                  <a16:creationId xmlns:a16="http://schemas.microsoft.com/office/drawing/2014/main" id="{00000000-0008-0000-0800-000061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56</xdr:row>
          <xdr:rowOff>76200</xdr:rowOff>
        </xdr:from>
        <xdr:to>
          <xdr:col>6</xdr:col>
          <xdr:colOff>1752600</xdr:colOff>
          <xdr:row>56</xdr:row>
          <xdr:rowOff>304800</xdr:rowOff>
        </xdr:to>
        <xdr:sp macro="" textlink="">
          <xdr:nvSpPr>
            <xdr:cNvPr id="160866" name="Drop Down 98" hidden="1">
              <a:extLst>
                <a:ext uri="{63B3BB69-23CF-44E3-9099-C40C66FF867C}">
                  <a14:compatExt spid="_x0000_s160866"/>
                </a:ext>
                <a:ext uri="{FF2B5EF4-FFF2-40B4-BE49-F238E27FC236}">
                  <a16:creationId xmlns:a16="http://schemas.microsoft.com/office/drawing/2014/main" id="{00000000-0008-0000-0800-000062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57</xdr:row>
          <xdr:rowOff>76200</xdr:rowOff>
        </xdr:from>
        <xdr:to>
          <xdr:col>6</xdr:col>
          <xdr:colOff>1752600</xdr:colOff>
          <xdr:row>57</xdr:row>
          <xdr:rowOff>304800</xdr:rowOff>
        </xdr:to>
        <xdr:sp macro="" textlink="">
          <xdr:nvSpPr>
            <xdr:cNvPr id="160867" name="Drop Down 99" hidden="1">
              <a:extLst>
                <a:ext uri="{63B3BB69-23CF-44E3-9099-C40C66FF867C}">
                  <a14:compatExt spid="_x0000_s160867"/>
                </a:ext>
                <a:ext uri="{FF2B5EF4-FFF2-40B4-BE49-F238E27FC236}">
                  <a16:creationId xmlns:a16="http://schemas.microsoft.com/office/drawing/2014/main" id="{00000000-0008-0000-0800-000063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58</xdr:row>
          <xdr:rowOff>76200</xdr:rowOff>
        </xdr:from>
        <xdr:to>
          <xdr:col>6</xdr:col>
          <xdr:colOff>1752600</xdr:colOff>
          <xdr:row>58</xdr:row>
          <xdr:rowOff>304800</xdr:rowOff>
        </xdr:to>
        <xdr:sp macro="" textlink="">
          <xdr:nvSpPr>
            <xdr:cNvPr id="160868" name="Drop Down 100" hidden="1">
              <a:extLst>
                <a:ext uri="{63B3BB69-23CF-44E3-9099-C40C66FF867C}">
                  <a14:compatExt spid="_x0000_s160868"/>
                </a:ext>
                <a:ext uri="{FF2B5EF4-FFF2-40B4-BE49-F238E27FC236}">
                  <a16:creationId xmlns:a16="http://schemas.microsoft.com/office/drawing/2014/main" id="{00000000-0008-0000-0800-000064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59</xdr:row>
          <xdr:rowOff>76200</xdr:rowOff>
        </xdr:from>
        <xdr:to>
          <xdr:col>6</xdr:col>
          <xdr:colOff>1752600</xdr:colOff>
          <xdr:row>59</xdr:row>
          <xdr:rowOff>304800</xdr:rowOff>
        </xdr:to>
        <xdr:sp macro="" textlink="">
          <xdr:nvSpPr>
            <xdr:cNvPr id="160869" name="Drop Down 101" hidden="1">
              <a:extLst>
                <a:ext uri="{63B3BB69-23CF-44E3-9099-C40C66FF867C}">
                  <a14:compatExt spid="_x0000_s160869"/>
                </a:ext>
                <a:ext uri="{FF2B5EF4-FFF2-40B4-BE49-F238E27FC236}">
                  <a16:creationId xmlns:a16="http://schemas.microsoft.com/office/drawing/2014/main" id="{00000000-0008-0000-0800-000065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61</xdr:row>
          <xdr:rowOff>76200</xdr:rowOff>
        </xdr:from>
        <xdr:to>
          <xdr:col>6</xdr:col>
          <xdr:colOff>1752600</xdr:colOff>
          <xdr:row>61</xdr:row>
          <xdr:rowOff>304800</xdr:rowOff>
        </xdr:to>
        <xdr:sp macro="" textlink="">
          <xdr:nvSpPr>
            <xdr:cNvPr id="160870" name="Drop Down 102" hidden="1">
              <a:extLst>
                <a:ext uri="{63B3BB69-23CF-44E3-9099-C40C66FF867C}">
                  <a14:compatExt spid="_x0000_s160870"/>
                </a:ext>
                <a:ext uri="{FF2B5EF4-FFF2-40B4-BE49-F238E27FC236}">
                  <a16:creationId xmlns:a16="http://schemas.microsoft.com/office/drawing/2014/main" id="{00000000-0008-0000-0800-000066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62</xdr:row>
          <xdr:rowOff>76200</xdr:rowOff>
        </xdr:from>
        <xdr:to>
          <xdr:col>6</xdr:col>
          <xdr:colOff>1752600</xdr:colOff>
          <xdr:row>62</xdr:row>
          <xdr:rowOff>304800</xdr:rowOff>
        </xdr:to>
        <xdr:sp macro="" textlink="">
          <xdr:nvSpPr>
            <xdr:cNvPr id="160871" name="Drop Down 103" hidden="1">
              <a:extLst>
                <a:ext uri="{63B3BB69-23CF-44E3-9099-C40C66FF867C}">
                  <a14:compatExt spid="_x0000_s160871"/>
                </a:ext>
                <a:ext uri="{FF2B5EF4-FFF2-40B4-BE49-F238E27FC236}">
                  <a16:creationId xmlns:a16="http://schemas.microsoft.com/office/drawing/2014/main" id="{00000000-0008-0000-0800-000067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63</xdr:row>
          <xdr:rowOff>76200</xdr:rowOff>
        </xdr:from>
        <xdr:to>
          <xdr:col>6</xdr:col>
          <xdr:colOff>1752600</xdr:colOff>
          <xdr:row>63</xdr:row>
          <xdr:rowOff>304800</xdr:rowOff>
        </xdr:to>
        <xdr:sp macro="" textlink="">
          <xdr:nvSpPr>
            <xdr:cNvPr id="160872" name="Drop Down 104" hidden="1">
              <a:extLst>
                <a:ext uri="{63B3BB69-23CF-44E3-9099-C40C66FF867C}">
                  <a14:compatExt spid="_x0000_s160872"/>
                </a:ext>
                <a:ext uri="{FF2B5EF4-FFF2-40B4-BE49-F238E27FC236}">
                  <a16:creationId xmlns:a16="http://schemas.microsoft.com/office/drawing/2014/main" id="{00000000-0008-0000-0800-000068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65</xdr:row>
          <xdr:rowOff>76200</xdr:rowOff>
        </xdr:from>
        <xdr:to>
          <xdr:col>6</xdr:col>
          <xdr:colOff>1752600</xdr:colOff>
          <xdr:row>65</xdr:row>
          <xdr:rowOff>304800</xdr:rowOff>
        </xdr:to>
        <xdr:sp macro="" textlink="">
          <xdr:nvSpPr>
            <xdr:cNvPr id="160873" name="Drop Down 105" hidden="1">
              <a:extLst>
                <a:ext uri="{63B3BB69-23CF-44E3-9099-C40C66FF867C}">
                  <a14:compatExt spid="_x0000_s160873"/>
                </a:ext>
                <a:ext uri="{FF2B5EF4-FFF2-40B4-BE49-F238E27FC236}">
                  <a16:creationId xmlns:a16="http://schemas.microsoft.com/office/drawing/2014/main" id="{00000000-0008-0000-0800-000069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66</xdr:row>
          <xdr:rowOff>76200</xdr:rowOff>
        </xdr:from>
        <xdr:to>
          <xdr:col>6</xdr:col>
          <xdr:colOff>1752600</xdr:colOff>
          <xdr:row>66</xdr:row>
          <xdr:rowOff>304800</xdr:rowOff>
        </xdr:to>
        <xdr:sp macro="" textlink="">
          <xdr:nvSpPr>
            <xdr:cNvPr id="160874" name="Drop Down 106" hidden="1">
              <a:extLst>
                <a:ext uri="{63B3BB69-23CF-44E3-9099-C40C66FF867C}">
                  <a14:compatExt spid="_x0000_s160874"/>
                </a:ext>
                <a:ext uri="{FF2B5EF4-FFF2-40B4-BE49-F238E27FC236}">
                  <a16:creationId xmlns:a16="http://schemas.microsoft.com/office/drawing/2014/main" id="{00000000-0008-0000-0800-00006A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68</xdr:row>
          <xdr:rowOff>76200</xdr:rowOff>
        </xdr:from>
        <xdr:to>
          <xdr:col>6</xdr:col>
          <xdr:colOff>1752600</xdr:colOff>
          <xdr:row>68</xdr:row>
          <xdr:rowOff>304800</xdr:rowOff>
        </xdr:to>
        <xdr:sp macro="" textlink="">
          <xdr:nvSpPr>
            <xdr:cNvPr id="160875" name="Drop Down 107" hidden="1">
              <a:extLst>
                <a:ext uri="{63B3BB69-23CF-44E3-9099-C40C66FF867C}">
                  <a14:compatExt spid="_x0000_s160875"/>
                </a:ext>
                <a:ext uri="{FF2B5EF4-FFF2-40B4-BE49-F238E27FC236}">
                  <a16:creationId xmlns:a16="http://schemas.microsoft.com/office/drawing/2014/main" id="{00000000-0008-0000-0800-00006B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69</xdr:row>
          <xdr:rowOff>76200</xdr:rowOff>
        </xdr:from>
        <xdr:to>
          <xdr:col>6</xdr:col>
          <xdr:colOff>1752600</xdr:colOff>
          <xdr:row>69</xdr:row>
          <xdr:rowOff>304800</xdr:rowOff>
        </xdr:to>
        <xdr:sp macro="" textlink="">
          <xdr:nvSpPr>
            <xdr:cNvPr id="160876" name="Drop Down 108" hidden="1">
              <a:extLst>
                <a:ext uri="{63B3BB69-23CF-44E3-9099-C40C66FF867C}">
                  <a14:compatExt spid="_x0000_s160876"/>
                </a:ext>
                <a:ext uri="{FF2B5EF4-FFF2-40B4-BE49-F238E27FC236}">
                  <a16:creationId xmlns:a16="http://schemas.microsoft.com/office/drawing/2014/main" id="{00000000-0008-0000-0800-00006C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71</xdr:row>
          <xdr:rowOff>76200</xdr:rowOff>
        </xdr:from>
        <xdr:to>
          <xdr:col>6</xdr:col>
          <xdr:colOff>1752600</xdr:colOff>
          <xdr:row>71</xdr:row>
          <xdr:rowOff>304800</xdr:rowOff>
        </xdr:to>
        <xdr:sp macro="" textlink="">
          <xdr:nvSpPr>
            <xdr:cNvPr id="160877" name="Drop Down 109" hidden="1">
              <a:extLst>
                <a:ext uri="{63B3BB69-23CF-44E3-9099-C40C66FF867C}">
                  <a14:compatExt spid="_x0000_s160877"/>
                </a:ext>
                <a:ext uri="{FF2B5EF4-FFF2-40B4-BE49-F238E27FC236}">
                  <a16:creationId xmlns:a16="http://schemas.microsoft.com/office/drawing/2014/main" id="{00000000-0008-0000-0800-00006D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73</xdr:row>
          <xdr:rowOff>76200</xdr:rowOff>
        </xdr:from>
        <xdr:to>
          <xdr:col>6</xdr:col>
          <xdr:colOff>1752600</xdr:colOff>
          <xdr:row>73</xdr:row>
          <xdr:rowOff>304800</xdr:rowOff>
        </xdr:to>
        <xdr:sp macro="" textlink="">
          <xdr:nvSpPr>
            <xdr:cNvPr id="160878" name="Drop Down 110" hidden="1">
              <a:extLst>
                <a:ext uri="{63B3BB69-23CF-44E3-9099-C40C66FF867C}">
                  <a14:compatExt spid="_x0000_s160878"/>
                </a:ext>
                <a:ext uri="{FF2B5EF4-FFF2-40B4-BE49-F238E27FC236}">
                  <a16:creationId xmlns:a16="http://schemas.microsoft.com/office/drawing/2014/main" id="{00000000-0008-0000-0800-00006E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74</xdr:row>
          <xdr:rowOff>76200</xdr:rowOff>
        </xdr:from>
        <xdr:to>
          <xdr:col>6</xdr:col>
          <xdr:colOff>1752600</xdr:colOff>
          <xdr:row>74</xdr:row>
          <xdr:rowOff>304800</xdr:rowOff>
        </xdr:to>
        <xdr:sp macro="" textlink="">
          <xdr:nvSpPr>
            <xdr:cNvPr id="160879" name="Drop Down 111" hidden="1">
              <a:extLst>
                <a:ext uri="{63B3BB69-23CF-44E3-9099-C40C66FF867C}">
                  <a14:compatExt spid="_x0000_s160879"/>
                </a:ext>
                <a:ext uri="{FF2B5EF4-FFF2-40B4-BE49-F238E27FC236}">
                  <a16:creationId xmlns:a16="http://schemas.microsoft.com/office/drawing/2014/main" id="{00000000-0008-0000-0800-00006F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75</xdr:row>
          <xdr:rowOff>76200</xdr:rowOff>
        </xdr:from>
        <xdr:to>
          <xdr:col>6</xdr:col>
          <xdr:colOff>1752600</xdr:colOff>
          <xdr:row>75</xdr:row>
          <xdr:rowOff>304800</xdr:rowOff>
        </xdr:to>
        <xdr:sp macro="" textlink="">
          <xdr:nvSpPr>
            <xdr:cNvPr id="160880" name="Drop Down 112" hidden="1">
              <a:extLst>
                <a:ext uri="{63B3BB69-23CF-44E3-9099-C40C66FF867C}">
                  <a14:compatExt spid="_x0000_s160880"/>
                </a:ext>
                <a:ext uri="{FF2B5EF4-FFF2-40B4-BE49-F238E27FC236}">
                  <a16:creationId xmlns:a16="http://schemas.microsoft.com/office/drawing/2014/main" id="{00000000-0008-0000-0800-000070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76</xdr:row>
          <xdr:rowOff>76200</xdr:rowOff>
        </xdr:from>
        <xdr:to>
          <xdr:col>6</xdr:col>
          <xdr:colOff>1752600</xdr:colOff>
          <xdr:row>76</xdr:row>
          <xdr:rowOff>304800</xdr:rowOff>
        </xdr:to>
        <xdr:sp macro="" textlink="">
          <xdr:nvSpPr>
            <xdr:cNvPr id="160881" name="Drop Down 113" hidden="1">
              <a:extLst>
                <a:ext uri="{63B3BB69-23CF-44E3-9099-C40C66FF867C}">
                  <a14:compatExt spid="_x0000_s160881"/>
                </a:ext>
                <a:ext uri="{FF2B5EF4-FFF2-40B4-BE49-F238E27FC236}">
                  <a16:creationId xmlns:a16="http://schemas.microsoft.com/office/drawing/2014/main" id="{00000000-0008-0000-0800-000071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78</xdr:row>
          <xdr:rowOff>76200</xdr:rowOff>
        </xdr:from>
        <xdr:to>
          <xdr:col>6</xdr:col>
          <xdr:colOff>1752600</xdr:colOff>
          <xdr:row>78</xdr:row>
          <xdr:rowOff>304800</xdr:rowOff>
        </xdr:to>
        <xdr:sp macro="" textlink="">
          <xdr:nvSpPr>
            <xdr:cNvPr id="160882" name="Drop Down 114" hidden="1">
              <a:extLst>
                <a:ext uri="{63B3BB69-23CF-44E3-9099-C40C66FF867C}">
                  <a14:compatExt spid="_x0000_s160882"/>
                </a:ext>
                <a:ext uri="{FF2B5EF4-FFF2-40B4-BE49-F238E27FC236}">
                  <a16:creationId xmlns:a16="http://schemas.microsoft.com/office/drawing/2014/main" id="{00000000-0008-0000-0800-000072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79</xdr:row>
          <xdr:rowOff>76200</xdr:rowOff>
        </xdr:from>
        <xdr:to>
          <xdr:col>6</xdr:col>
          <xdr:colOff>1752600</xdr:colOff>
          <xdr:row>79</xdr:row>
          <xdr:rowOff>304800</xdr:rowOff>
        </xdr:to>
        <xdr:sp macro="" textlink="">
          <xdr:nvSpPr>
            <xdr:cNvPr id="160883" name="Drop Down 115" hidden="1">
              <a:extLst>
                <a:ext uri="{63B3BB69-23CF-44E3-9099-C40C66FF867C}">
                  <a14:compatExt spid="_x0000_s160883"/>
                </a:ext>
                <a:ext uri="{FF2B5EF4-FFF2-40B4-BE49-F238E27FC236}">
                  <a16:creationId xmlns:a16="http://schemas.microsoft.com/office/drawing/2014/main" id="{00000000-0008-0000-0800-000073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81</xdr:row>
          <xdr:rowOff>76200</xdr:rowOff>
        </xdr:from>
        <xdr:to>
          <xdr:col>6</xdr:col>
          <xdr:colOff>1752600</xdr:colOff>
          <xdr:row>81</xdr:row>
          <xdr:rowOff>304800</xdr:rowOff>
        </xdr:to>
        <xdr:sp macro="" textlink="">
          <xdr:nvSpPr>
            <xdr:cNvPr id="160884" name="Drop Down 116" hidden="1">
              <a:extLst>
                <a:ext uri="{63B3BB69-23CF-44E3-9099-C40C66FF867C}">
                  <a14:compatExt spid="_x0000_s160884"/>
                </a:ext>
                <a:ext uri="{FF2B5EF4-FFF2-40B4-BE49-F238E27FC236}">
                  <a16:creationId xmlns:a16="http://schemas.microsoft.com/office/drawing/2014/main" id="{00000000-0008-0000-0800-000074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82</xdr:row>
          <xdr:rowOff>76200</xdr:rowOff>
        </xdr:from>
        <xdr:to>
          <xdr:col>6</xdr:col>
          <xdr:colOff>1752600</xdr:colOff>
          <xdr:row>82</xdr:row>
          <xdr:rowOff>304800</xdr:rowOff>
        </xdr:to>
        <xdr:sp macro="" textlink="">
          <xdr:nvSpPr>
            <xdr:cNvPr id="160885" name="Drop Down 117" hidden="1">
              <a:extLst>
                <a:ext uri="{63B3BB69-23CF-44E3-9099-C40C66FF867C}">
                  <a14:compatExt spid="_x0000_s160885"/>
                </a:ext>
                <a:ext uri="{FF2B5EF4-FFF2-40B4-BE49-F238E27FC236}">
                  <a16:creationId xmlns:a16="http://schemas.microsoft.com/office/drawing/2014/main" id="{00000000-0008-0000-0800-000075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83</xdr:row>
          <xdr:rowOff>76200</xdr:rowOff>
        </xdr:from>
        <xdr:to>
          <xdr:col>6</xdr:col>
          <xdr:colOff>1752600</xdr:colOff>
          <xdr:row>83</xdr:row>
          <xdr:rowOff>304800</xdr:rowOff>
        </xdr:to>
        <xdr:sp macro="" textlink="">
          <xdr:nvSpPr>
            <xdr:cNvPr id="160886" name="Drop Down 118" hidden="1">
              <a:extLst>
                <a:ext uri="{63B3BB69-23CF-44E3-9099-C40C66FF867C}">
                  <a14:compatExt spid="_x0000_s160886"/>
                </a:ext>
                <a:ext uri="{FF2B5EF4-FFF2-40B4-BE49-F238E27FC236}">
                  <a16:creationId xmlns:a16="http://schemas.microsoft.com/office/drawing/2014/main" id="{00000000-0008-0000-0800-000076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84</xdr:row>
          <xdr:rowOff>76200</xdr:rowOff>
        </xdr:from>
        <xdr:to>
          <xdr:col>6</xdr:col>
          <xdr:colOff>1752600</xdr:colOff>
          <xdr:row>84</xdr:row>
          <xdr:rowOff>304800</xdr:rowOff>
        </xdr:to>
        <xdr:sp macro="" textlink="">
          <xdr:nvSpPr>
            <xdr:cNvPr id="160887" name="Drop Down 119" hidden="1">
              <a:extLst>
                <a:ext uri="{63B3BB69-23CF-44E3-9099-C40C66FF867C}">
                  <a14:compatExt spid="_x0000_s160887"/>
                </a:ext>
                <a:ext uri="{FF2B5EF4-FFF2-40B4-BE49-F238E27FC236}">
                  <a16:creationId xmlns:a16="http://schemas.microsoft.com/office/drawing/2014/main" id="{00000000-0008-0000-0800-000077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85</xdr:row>
          <xdr:rowOff>76200</xdr:rowOff>
        </xdr:from>
        <xdr:to>
          <xdr:col>6</xdr:col>
          <xdr:colOff>1752600</xdr:colOff>
          <xdr:row>85</xdr:row>
          <xdr:rowOff>304800</xdr:rowOff>
        </xdr:to>
        <xdr:sp macro="" textlink="">
          <xdr:nvSpPr>
            <xdr:cNvPr id="160888" name="Drop Down 120" hidden="1">
              <a:extLst>
                <a:ext uri="{63B3BB69-23CF-44E3-9099-C40C66FF867C}">
                  <a14:compatExt spid="_x0000_s160888"/>
                </a:ext>
                <a:ext uri="{FF2B5EF4-FFF2-40B4-BE49-F238E27FC236}">
                  <a16:creationId xmlns:a16="http://schemas.microsoft.com/office/drawing/2014/main" id="{00000000-0008-0000-0800-000078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88</xdr:row>
          <xdr:rowOff>76200</xdr:rowOff>
        </xdr:from>
        <xdr:to>
          <xdr:col>6</xdr:col>
          <xdr:colOff>1752600</xdr:colOff>
          <xdr:row>88</xdr:row>
          <xdr:rowOff>304800</xdr:rowOff>
        </xdr:to>
        <xdr:sp macro="" textlink="">
          <xdr:nvSpPr>
            <xdr:cNvPr id="160889" name="Drop Down 121" hidden="1">
              <a:extLst>
                <a:ext uri="{63B3BB69-23CF-44E3-9099-C40C66FF867C}">
                  <a14:compatExt spid="_x0000_s160889"/>
                </a:ext>
                <a:ext uri="{FF2B5EF4-FFF2-40B4-BE49-F238E27FC236}">
                  <a16:creationId xmlns:a16="http://schemas.microsoft.com/office/drawing/2014/main" id="{00000000-0008-0000-0800-000079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89</xdr:row>
          <xdr:rowOff>76200</xdr:rowOff>
        </xdr:from>
        <xdr:to>
          <xdr:col>6</xdr:col>
          <xdr:colOff>1752600</xdr:colOff>
          <xdr:row>89</xdr:row>
          <xdr:rowOff>304800</xdr:rowOff>
        </xdr:to>
        <xdr:sp macro="" textlink="">
          <xdr:nvSpPr>
            <xdr:cNvPr id="160890" name="Drop Down 122" hidden="1">
              <a:extLst>
                <a:ext uri="{63B3BB69-23CF-44E3-9099-C40C66FF867C}">
                  <a14:compatExt spid="_x0000_s160890"/>
                </a:ext>
                <a:ext uri="{FF2B5EF4-FFF2-40B4-BE49-F238E27FC236}">
                  <a16:creationId xmlns:a16="http://schemas.microsoft.com/office/drawing/2014/main" id="{00000000-0008-0000-0800-00007A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91</xdr:row>
          <xdr:rowOff>76200</xdr:rowOff>
        </xdr:from>
        <xdr:to>
          <xdr:col>6</xdr:col>
          <xdr:colOff>1752600</xdr:colOff>
          <xdr:row>91</xdr:row>
          <xdr:rowOff>304800</xdr:rowOff>
        </xdr:to>
        <xdr:sp macro="" textlink="">
          <xdr:nvSpPr>
            <xdr:cNvPr id="160891" name="Drop Down 123" hidden="1">
              <a:extLst>
                <a:ext uri="{63B3BB69-23CF-44E3-9099-C40C66FF867C}">
                  <a14:compatExt spid="_x0000_s160891"/>
                </a:ext>
                <a:ext uri="{FF2B5EF4-FFF2-40B4-BE49-F238E27FC236}">
                  <a16:creationId xmlns:a16="http://schemas.microsoft.com/office/drawing/2014/main" id="{00000000-0008-0000-0800-00007B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92</xdr:row>
          <xdr:rowOff>76200</xdr:rowOff>
        </xdr:from>
        <xdr:to>
          <xdr:col>6</xdr:col>
          <xdr:colOff>1752600</xdr:colOff>
          <xdr:row>92</xdr:row>
          <xdr:rowOff>304800</xdr:rowOff>
        </xdr:to>
        <xdr:sp macro="" textlink="">
          <xdr:nvSpPr>
            <xdr:cNvPr id="160892" name="Drop Down 124" hidden="1">
              <a:extLst>
                <a:ext uri="{63B3BB69-23CF-44E3-9099-C40C66FF867C}">
                  <a14:compatExt spid="_x0000_s160892"/>
                </a:ext>
                <a:ext uri="{FF2B5EF4-FFF2-40B4-BE49-F238E27FC236}">
                  <a16:creationId xmlns:a16="http://schemas.microsoft.com/office/drawing/2014/main" id="{00000000-0008-0000-0800-00007C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93</xdr:row>
          <xdr:rowOff>76200</xdr:rowOff>
        </xdr:from>
        <xdr:to>
          <xdr:col>6</xdr:col>
          <xdr:colOff>1752600</xdr:colOff>
          <xdr:row>93</xdr:row>
          <xdr:rowOff>304800</xdr:rowOff>
        </xdr:to>
        <xdr:sp macro="" textlink="">
          <xdr:nvSpPr>
            <xdr:cNvPr id="160893" name="Drop Down 125" hidden="1">
              <a:extLst>
                <a:ext uri="{63B3BB69-23CF-44E3-9099-C40C66FF867C}">
                  <a14:compatExt spid="_x0000_s160893"/>
                </a:ext>
                <a:ext uri="{FF2B5EF4-FFF2-40B4-BE49-F238E27FC236}">
                  <a16:creationId xmlns:a16="http://schemas.microsoft.com/office/drawing/2014/main" id="{00000000-0008-0000-0800-00007D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94</xdr:row>
          <xdr:rowOff>76200</xdr:rowOff>
        </xdr:from>
        <xdr:to>
          <xdr:col>6</xdr:col>
          <xdr:colOff>1752600</xdr:colOff>
          <xdr:row>94</xdr:row>
          <xdr:rowOff>304800</xdr:rowOff>
        </xdr:to>
        <xdr:sp macro="" textlink="">
          <xdr:nvSpPr>
            <xdr:cNvPr id="160894" name="Drop Down 126" hidden="1">
              <a:extLst>
                <a:ext uri="{63B3BB69-23CF-44E3-9099-C40C66FF867C}">
                  <a14:compatExt spid="_x0000_s160894"/>
                </a:ext>
                <a:ext uri="{FF2B5EF4-FFF2-40B4-BE49-F238E27FC236}">
                  <a16:creationId xmlns:a16="http://schemas.microsoft.com/office/drawing/2014/main" id="{00000000-0008-0000-0800-00007E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96</xdr:row>
          <xdr:rowOff>76200</xdr:rowOff>
        </xdr:from>
        <xdr:to>
          <xdr:col>6</xdr:col>
          <xdr:colOff>1752600</xdr:colOff>
          <xdr:row>96</xdr:row>
          <xdr:rowOff>304800</xdr:rowOff>
        </xdr:to>
        <xdr:sp macro="" textlink="">
          <xdr:nvSpPr>
            <xdr:cNvPr id="160895" name="Drop Down 127" hidden="1">
              <a:extLst>
                <a:ext uri="{63B3BB69-23CF-44E3-9099-C40C66FF867C}">
                  <a14:compatExt spid="_x0000_s160895"/>
                </a:ext>
                <a:ext uri="{FF2B5EF4-FFF2-40B4-BE49-F238E27FC236}">
                  <a16:creationId xmlns:a16="http://schemas.microsoft.com/office/drawing/2014/main" id="{00000000-0008-0000-0800-00007F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97</xdr:row>
          <xdr:rowOff>76200</xdr:rowOff>
        </xdr:from>
        <xdr:to>
          <xdr:col>6</xdr:col>
          <xdr:colOff>1752600</xdr:colOff>
          <xdr:row>97</xdr:row>
          <xdr:rowOff>304800</xdr:rowOff>
        </xdr:to>
        <xdr:sp macro="" textlink="">
          <xdr:nvSpPr>
            <xdr:cNvPr id="160896" name="Drop Down 128" hidden="1">
              <a:extLst>
                <a:ext uri="{63B3BB69-23CF-44E3-9099-C40C66FF867C}">
                  <a14:compatExt spid="_x0000_s160896"/>
                </a:ext>
                <a:ext uri="{FF2B5EF4-FFF2-40B4-BE49-F238E27FC236}">
                  <a16:creationId xmlns:a16="http://schemas.microsoft.com/office/drawing/2014/main" id="{00000000-0008-0000-0800-000080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99</xdr:row>
          <xdr:rowOff>76200</xdr:rowOff>
        </xdr:from>
        <xdr:to>
          <xdr:col>6</xdr:col>
          <xdr:colOff>1752600</xdr:colOff>
          <xdr:row>99</xdr:row>
          <xdr:rowOff>304800</xdr:rowOff>
        </xdr:to>
        <xdr:sp macro="" textlink="">
          <xdr:nvSpPr>
            <xdr:cNvPr id="160897" name="Drop Down 129" hidden="1">
              <a:extLst>
                <a:ext uri="{63B3BB69-23CF-44E3-9099-C40C66FF867C}">
                  <a14:compatExt spid="_x0000_s160897"/>
                </a:ext>
                <a:ext uri="{FF2B5EF4-FFF2-40B4-BE49-F238E27FC236}">
                  <a16:creationId xmlns:a16="http://schemas.microsoft.com/office/drawing/2014/main" id="{00000000-0008-0000-0800-000081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100</xdr:row>
          <xdr:rowOff>76200</xdr:rowOff>
        </xdr:from>
        <xdr:to>
          <xdr:col>6</xdr:col>
          <xdr:colOff>1752600</xdr:colOff>
          <xdr:row>100</xdr:row>
          <xdr:rowOff>304800</xdr:rowOff>
        </xdr:to>
        <xdr:sp macro="" textlink="">
          <xdr:nvSpPr>
            <xdr:cNvPr id="160898" name="Drop Down 130" hidden="1">
              <a:extLst>
                <a:ext uri="{63B3BB69-23CF-44E3-9099-C40C66FF867C}">
                  <a14:compatExt spid="_x0000_s160898"/>
                </a:ext>
                <a:ext uri="{FF2B5EF4-FFF2-40B4-BE49-F238E27FC236}">
                  <a16:creationId xmlns:a16="http://schemas.microsoft.com/office/drawing/2014/main" id="{00000000-0008-0000-0800-000082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101</xdr:row>
          <xdr:rowOff>76200</xdr:rowOff>
        </xdr:from>
        <xdr:to>
          <xdr:col>6</xdr:col>
          <xdr:colOff>1752600</xdr:colOff>
          <xdr:row>101</xdr:row>
          <xdr:rowOff>304800</xdr:rowOff>
        </xdr:to>
        <xdr:sp macro="" textlink="">
          <xdr:nvSpPr>
            <xdr:cNvPr id="160899" name="Drop Down 131" hidden="1">
              <a:extLst>
                <a:ext uri="{63B3BB69-23CF-44E3-9099-C40C66FF867C}">
                  <a14:compatExt spid="_x0000_s160899"/>
                </a:ext>
                <a:ext uri="{FF2B5EF4-FFF2-40B4-BE49-F238E27FC236}">
                  <a16:creationId xmlns:a16="http://schemas.microsoft.com/office/drawing/2014/main" id="{00000000-0008-0000-0800-000083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3.xml"/><Relationship Id="rId16" Type="http://schemas.openxmlformats.org/officeDocument/2006/relationships/ctrlProp" Target="../ctrlProps/ctrlProp13.xml"/><Relationship Id="rId1" Type="http://schemas.openxmlformats.org/officeDocument/2006/relationships/printerSettings" Target="../printerSettings/printerSettings3.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4.xml.rels><?xml version="1.0" encoding="UTF-8" standalone="yes"?>
<Relationships xmlns="http://schemas.openxmlformats.org/package/2006/relationships"><Relationship Id="rId8" Type="http://schemas.openxmlformats.org/officeDocument/2006/relationships/control" Target="../activeX/activeX3.xml"/><Relationship Id="rId13" Type="http://schemas.openxmlformats.org/officeDocument/2006/relationships/image" Target="../media/image9.emf"/><Relationship Id="rId3" Type="http://schemas.openxmlformats.org/officeDocument/2006/relationships/vmlDrawing" Target="../drawings/vmlDrawing2.vml"/><Relationship Id="rId7" Type="http://schemas.openxmlformats.org/officeDocument/2006/relationships/image" Target="../media/image6.emf"/><Relationship Id="rId12" Type="http://schemas.openxmlformats.org/officeDocument/2006/relationships/control" Target="../activeX/activeX5.xml"/><Relationship Id="rId2" Type="http://schemas.openxmlformats.org/officeDocument/2006/relationships/drawing" Target="../drawings/drawing4.xml"/><Relationship Id="rId16" Type="http://schemas.openxmlformats.org/officeDocument/2006/relationships/ctrlProp" Target="../ctrlProps/ctrlProp15.xml"/><Relationship Id="rId1" Type="http://schemas.openxmlformats.org/officeDocument/2006/relationships/printerSettings" Target="../printerSettings/printerSettings4.bin"/><Relationship Id="rId6" Type="http://schemas.openxmlformats.org/officeDocument/2006/relationships/control" Target="../activeX/activeX2.xml"/><Relationship Id="rId11" Type="http://schemas.openxmlformats.org/officeDocument/2006/relationships/image" Target="../media/image8.emf"/><Relationship Id="rId5" Type="http://schemas.openxmlformats.org/officeDocument/2006/relationships/image" Target="../media/image5.emf"/><Relationship Id="rId15" Type="http://schemas.openxmlformats.org/officeDocument/2006/relationships/image" Target="../media/image10.emf"/><Relationship Id="rId10" Type="http://schemas.openxmlformats.org/officeDocument/2006/relationships/control" Target="../activeX/activeX4.xml"/><Relationship Id="rId4" Type="http://schemas.openxmlformats.org/officeDocument/2006/relationships/control" Target="../activeX/activeX1.xml"/><Relationship Id="rId9" Type="http://schemas.openxmlformats.org/officeDocument/2006/relationships/image" Target="../media/image7.emf"/><Relationship Id="rId14" Type="http://schemas.openxmlformats.org/officeDocument/2006/relationships/control" Target="../activeX/activeX6.xml"/></Relationships>
</file>

<file path=xl/worksheets/_rels/sheet5.xml.rels><?xml version="1.0" encoding="UTF-8" standalone="yes"?>
<Relationships xmlns="http://schemas.openxmlformats.org/package/2006/relationships"><Relationship Id="rId117" Type="http://schemas.openxmlformats.org/officeDocument/2006/relationships/ctrlProp" Target="../ctrlProps/ctrlProp129.xml"/><Relationship Id="rId299" Type="http://schemas.openxmlformats.org/officeDocument/2006/relationships/ctrlProp" Target="../ctrlProps/ctrlProp311.xml"/><Relationship Id="rId21" Type="http://schemas.openxmlformats.org/officeDocument/2006/relationships/ctrlProp" Target="../ctrlProps/ctrlProp33.xml"/><Relationship Id="rId63" Type="http://schemas.openxmlformats.org/officeDocument/2006/relationships/ctrlProp" Target="../ctrlProps/ctrlProp75.xml"/><Relationship Id="rId159" Type="http://schemas.openxmlformats.org/officeDocument/2006/relationships/ctrlProp" Target="../ctrlProps/ctrlProp171.xml"/><Relationship Id="rId324" Type="http://schemas.openxmlformats.org/officeDocument/2006/relationships/ctrlProp" Target="../ctrlProps/ctrlProp336.xml"/><Relationship Id="rId366" Type="http://schemas.openxmlformats.org/officeDocument/2006/relationships/ctrlProp" Target="../ctrlProps/ctrlProp378.xml"/><Relationship Id="rId531" Type="http://schemas.openxmlformats.org/officeDocument/2006/relationships/ctrlProp" Target="../ctrlProps/ctrlProp543.xml"/><Relationship Id="rId573" Type="http://schemas.openxmlformats.org/officeDocument/2006/relationships/ctrlProp" Target="../ctrlProps/ctrlProp585.xml"/><Relationship Id="rId629" Type="http://schemas.openxmlformats.org/officeDocument/2006/relationships/ctrlProp" Target="../ctrlProps/ctrlProp641.xml"/><Relationship Id="rId170" Type="http://schemas.openxmlformats.org/officeDocument/2006/relationships/ctrlProp" Target="../ctrlProps/ctrlProp182.xml"/><Relationship Id="rId226" Type="http://schemas.openxmlformats.org/officeDocument/2006/relationships/ctrlProp" Target="../ctrlProps/ctrlProp238.xml"/><Relationship Id="rId433" Type="http://schemas.openxmlformats.org/officeDocument/2006/relationships/ctrlProp" Target="../ctrlProps/ctrlProp445.xml"/><Relationship Id="rId268" Type="http://schemas.openxmlformats.org/officeDocument/2006/relationships/ctrlProp" Target="../ctrlProps/ctrlProp280.xml"/><Relationship Id="rId475" Type="http://schemas.openxmlformats.org/officeDocument/2006/relationships/ctrlProp" Target="../ctrlProps/ctrlProp487.xml"/><Relationship Id="rId640" Type="http://schemas.openxmlformats.org/officeDocument/2006/relationships/ctrlProp" Target="../ctrlProps/ctrlProp652.xml"/><Relationship Id="rId32" Type="http://schemas.openxmlformats.org/officeDocument/2006/relationships/ctrlProp" Target="../ctrlProps/ctrlProp44.xml"/><Relationship Id="rId74" Type="http://schemas.openxmlformats.org/officeDocument/2006/relationships/ctrlProp" Target="../ctrlProps/ctrlProp86.xml"/><Relationship Id="rId128" Type="http://schemas.openxmlformats.org/officeDocument/2006/relationships/ctrlProp" Target="../ctrlProps/ctrlProp140.xml"/><Relationship Id="rId335" Type="http://schemas.openxmlformats.org/officeDocument/2006/relationships/ctrlProp" Target="../ctrlProps/ctrlProp347.xml"/><Relationship Id="rId377" Type="http://schemas.openxmlformats.org/officeDocument/2006/relationships/ctrlProp" Target="../ctrlProps/ctrlProp389.xml"/><Relationship Id="rId500" Type="http://schemas.openxmlformats.org/officeDocument/2006/relationships/ctrlProp" Target="../ctrlProps/ctrlProp512.xml"/><Relationship Id="rId542" Type="http://schemas.openxmlformats.org/officeDocument/2006/relationships/ctrlProp" Target="../ctrlProps/ctrlProp554.xml"/><Relationship Id="rId584" Type="http://schemas.openxmlformats.org/officeDocument/2006/relationships/ctrlProp" Target="../ctrlProps/ctrlProp596.xml"/><Relationship Id="rId5" Type="http://schemas.openxmlformats.org/officeDocument/2006/relationships/ctrlProp" Target="../ctrlProps/ctrlProp17.xml"/><Relationship Id="rId181" Type="http://schemas.openxmlformats.org/officeDocument/2006/relationships/ctrlProp" Target="../ctrlProps/ctrlProp193.xml"/><Relationship Id="rId237" Type="http://schemas.openxmlformats.org/officeDocument/2006/relationships/ctrlProp" Target="../ctrlProps/ctrlProp249.xml"/><Relationship Id="rId402" Type="http://schemas.openxmlformats.org/officeDocument/2006/relationships/ctrlProp" Target="../ctrlProps/ctrlProp414.xml"/><Relationship Id="rId279" Type="http://schemas.openxmlformats.org/officeDocument/2006/relationships/ctrlProp" Target="../ctrlProps/ctrlProp291.xml"/><Relationship Id="rId444" Type="http://schemas.openxmlformats.org/officeDocument/2006/relationships/ctrlProp" Target="../ctrlProps/ctrlProp456.xml"/><Relationship Id="rId486" Type="http://schemas.openxmlformats.org/officeDocument/2006/relationships/ctrlProp" Target="../ctrlProps/ctrlProp498.xml"/><Relationship Id="rId43" Type="http://schemas.openxmlformats.org/officeDocument/2006/relationships/ctrlProp" Target="../ctrlProps/ctrlProp55.xml"/><Relationship Id="rId139" Type="http://schemas.openxmlformats.org/officeDocument/2006/relationships/ctrlProp" Target="../ctrlProps/ctrlProp151.xml"/><Relationship Id="rId290" Type="http://schemas.openxmlformats.org/officeDocument/2006/relationships/ctrlProp" Target="../ctrlProps/ctrlProp302.xml"/><Relationship Id="rId304" Type="http://schemas.openxmlformats.org/officeDocument/2006/relationships/ctrlProp" Target="../ctrlProps/ctrlProp316.xml"/><Relationship Id="rId346" Type="http://schemas.openxmlformats.org/officeDocument/2006/relationships/ctrlProp" Target="../ctrlProps/ctrlProp358.xml"/><Relationship Id="rId388" Type="http://schemas.openxmlformats.org/officeDocument/2006/relationships/ctrlProp" Target="../ctrlProps/ctrlProp400.xml"/><Relationship Id="rId511" Type="http://schemas.openxmlformats.org/officeDocument/2006/relationships/ctrlProp" Target="../ctrlProps/ctrlProp523.xml"/><Relationship Id="rId553" Type="http://schemas.openxmlformats.org/officeDocument/2006/relationships/ctrlProp" Target="../ctrlProps/ctrlProp565.xml"/><Relationship Id="rId609" Type="http://schemas.openxmlformats.org/officeDocument/2006/relationships/ctrlProp" Target="../ctrlProps/ctrlProp621.xml"/><Relationship Id="rId85" Type="http://schemas.openxmlformats.org/officeDocument/2006/relationships/ctrlProp" Target="../ctrlProps/ctrlProp97.xml"/><Relationship Id="rId150" Type="http://schemas.openxmlformats.org/officeDocument/2006/relationships/ctrlProp" Target="../ctrlProps/ctrlProp162.xml"/><Relationship Id="rId192" Type="http://schemas.openxmlformats.org/officeDocument/2006/relationships/ctrlProp" Target="../ctrlProps/ctrlProp204.xml"/><Relationship Id="rId206" Type="http://schemas.openxmlformats.org/officeDocument/2006/relationships/ctrlProp" Target="../ctrlProps/ctrlProp218.xml"/><Relationship Id="rId413" Type="http://schemas.openxmlformats.org/officeDocument/2006/relationships/ctrlProp" Target="../ctrlProps/ctrlProp425.xml"/><Relationship Id="rId595" Type="http://schemas.openxmlformats.org/officeDocument/2006/relationships/ctrlProp" Target="../ctrlProps/ctrlProp607.xml"/><Relationship Id="rId248" Type="http://schemas.openxmlformats.org/officeDocument/2006/relationships/ctrlProp" Target="../ctrlProps/ctrlProp260.xml"/><Relationship Id="rId455" Type="http://schemas.openxmlformats.org/officeDocument/2006/relationships/ctrlProp" Target="../ctrlProps/ctrlProp467.xml"/><Relationship Id="rId497" Type="http://schemas.openxmlformats.org/officeDocument/2006/relationships/ctrlProp" Target="../ctrlProps/ctrlProp509.xml"/><Relationship Id="rId620" Type="http://schemas.openxmlformats.org/officeDocument/2006/relationships/ctrlProp" Target="../ctrlProps/ctrlProp632.xml"/><Relationship Id="rId12" Type="http://schemas.openxmlformats.org/officeDocument/2006/relationships/ctrlProp" Target="../ctrlProps/ctrlProp24.xml"/><Relationship Id="rId108" Type="http://schemas.openxmlformats.org/officeDocument/2006/relationships/ctrlProp" Target="../ctrlProps/ctrlProp120.xml"/><Relationship Id="rId315" Type="http://schemas.openxmlformats.org/officeDocument/2006/relationships/ctrlProp" Target="../ctrlProps/ctrlProp327.xml"/><Relationship Id="rId357" Type="http://schemas.openxmlformats.org/officeDocument/2006/relationships/ctrlProp" Target="../ctrlProps/ctrlProp369.xml"/><Relationship Id="rId522" Type="http://schemas.openxmlformats.org/officeDocument/2006/relationships/ctrlProp" Target="../ctrlProps/ctrlProp534.xml"/><Relationship Id="rId54" Type="http://schemas.openxmlformats.org/officeDocument/2006/relationships/ctrlProp" Target="../ctrlProps/ctrlProp66.xml"/><Relationship Id="rId96" Type="http://schemas.openxmlformats.org/officeDocument/2006/relationships/ctrlProp" Target="../ctrlProps/ctrlProp108.xml"/><Relationship Id="rId161" Type="http://schemas.openxmlformats.org/officeDocument/2006/relationships/ctrlProp" Target="../ctrlProps/ctrlProp173.xml"/><Relationship Id="rId217" Type="http://schemas.openxmlformats.org/officeDocument/2006/relationships/ctrlProp" Target="../ctrlProps/ctrlProp229.xml"/><Relationship Id="rId399" Type="http://schemas.openxmlformats.org/officeDocument/2006/relationships/ctrlProp" Target="../ctrlProps/ctrlProp411.xml"/><Relationship Id="rId564" Type="http://schemas.openxmlformats.org/officeDocument/2006/relationships/ctrlProp" Target="../ctrlProps/ctrlProp576.xml"/><Relationship Id="rId259" Type="http://schemas.openxmlformats.org/officeDocument/2006/relationships/ctrlProp" Target="../ctrlProps/ctrlProp271.xml"/><Relationship Id="rId424" Type="http://schemas.openxmlformats.org/officeDocument/2006/relationships/ctrlProp" Target="../ctrlProps/ctrlProp436.xml"/><Relationship Id="rId466" Type="http://schemas.openxmlformats.org/officeDocument/2006/relationships/ctrlProp" Target="../ctrlProps/ctrlProp478.xml"/><Relationship Id="rId631" Type="http://schemas.openxmlformats.org/officeDocument/2006/relationships/ctrlProp" Target="../ctrlProps/ctrlProp643.xml"/><Relationship Id="rId23" Type="http://schemas.openxmlformats.org/officeDocument/2006/relationships/ctrlProp" Target="../ctrlProps/ctrlProp35.xml"/><Relationship Id="rId119" Type="http://schemas.openxmlformats.org/officeDocument/2006/relationships/ctrlProp" Target="../ctrlProps/ctrlProp131.xml"/><Relationship Id="rId270" Type="http://schemas.openxmlformats.org/officeDocument/2006/relationships/ctrlProp" Target="../ctrlProps/ctrlProp282.xml"/><Relationship Id="rId326" Type="http://schemas.openxmlformats.org/officeDocument/2006/relationships/ctrlProp" Target="../ctrlProps/ctrlProp338.xml"/><Relationship Id="rId533" Type="http://schemas.openxmlformats.org/officeDocument/2006/relationships/ctrlProp" Target="../ctrlProps/ctrlProp545.xml"/><Relationship Id="rId65" Type="http://schemas.openxmlformats.org/officeDocument/2006/relationships/ctrlProp" Target="../ctrlProps/ctrlProp77.xml"/><Relationship Id="rId130" Type="http://schemas.openxmlformats.org/officeDocument/2006/relationships/ctrlProp" Target="../ctrlProps/ctrlProp142.xml"/><Relationship Id="rId368" Type="http://schemas.openxmlformats.org/officeDocument/2006/relationships/ctrlProp" Target="../ctrlProps/ctrlProp380.xml"/><Relationship Id="rId575" Type="http://schemas.openxmlformats.org/officeDocument/2006/relationships/ctrlProp" Target="../ctrlProps/ctrlProp587.xml"/><Relationship Id="rId172" Type="http://schemas.openxmlformats.org/officeDocument/2006/relationships/ctrlProp" Target="../ctrlProps/ctrlProp184.xml"/><Relationship Id="rId228" Type="http://schemas.openxmlformats.org/officeDocument/2006/relationships/ctrlProp" Target="../ctrlProps/ctrlProp240.xml"/><Relationship Id="rId435" Type="http://schemas.openxmlformats.org/officeDocument/2006/relationships/ctrlProp" Target="../ctrlProps/ctrlProp447.xml"/><Relationship Id="rId477" Type="http://schemas.openxmlformats.org/officeDocument/2006/relationships/ctrlProp" Target="../ctrlProps/ctrlProp489.xml"/><Relationship Id="rId600" Type="http://schemas.openxmlformats.org/officeDocument/2006/relationships/ctrlProp" Target="../ctrlProps/ctrlProp612.xml"/><Relationship Id="rId642" Type="http://schemas.openxmlformats.org/officeDocument/2006/relationships/ctrlProp" Target="../ctrlProps/ctrlProp654.xml"/><Relationship Id="rId281" Type="http://schemas.openxmlformats.org/officeDocument/2006/relationships/ctrlProp" Target="../ctrlProps/ctrlProp293.xml"/><Relationship Id="rId337" Type="http://schemas.openxmlformats.org/officeDocument/2006/relationships/ctrlProp" Target="../ctrlProps/ctrlProp349.xml"/><Relationship Id="rId502" Type="http://schemas.openxmlformats.org/officeDocument/2006/relationships/ctrlProp" Target="../ctrlProps/ctrlProp514.xml"/><Relationship Id="rId34" Type="http://schemas.openxmlformats.org/officeDocument/2006/relationships/ctrlProp" Target="../ctrlProps/ctrlProp46.xml"/><Relationship Id="rId76" Type="http://schemas.openxmlformats.org/officeDocument/2006/relationships/ctrlProp" Target="../ctrlProps/ctrlProp88.xml"/><Relationship Id="rId141" Type="http://schemas.openxmlformats.org/officeDocument/2006/relationships/ctrlProp" Target="../ctrlProps/ctrlProp153.xml"/><Relationship Id="rId379" Type="http://schemas.openxmlformats.org/officeDocument/2006/relationships/ctrlProp" Target="../ctrlProps/ctrlProp391.xml"/><Relationship Id="rId544" Type="http://schemas.openxmlformats.org/officeDocument/2006/relationships/ctrlProp" Target="../ctrlProps/ctrlProp556.xml"/><Relationship Id="rId586" Type="http://schemas.openxmlformats.org/officeDocument/2006/relationships/ctrlProp" Target="../ctrlProps/ctrlProp598.xml"/><Relationship Id="rId7" Type="http://schemas.openxmlformats.org/officeDocument/2006/relationships/ctrlProp" Target="../ctrlProps/ctrlProp19.xml"/><Relationship Id="rId183" Type="http://schemas.openxmlformats.org/officeDocument/2006/relationships/ctrlProp" Target="../ctrlProps/ctrlProp195.xml"/><Relationship Id="rId239" Type="http://schemas.openxmlformats.org/officeDocument/2006/relationships/ctrlProp" Target="../ctrlProps/ctrlProp251.xml"/><Relationship Id="rId390" Type="http://schemas.openxmlformats.org/officeDocument/2006/relationships/ctrlProp" Target="../ctrlProps/ctrlProp402.xml"/><Relationship Id="rId404" Type="http://schemas.openxmlformats.org/officeDocument/2006/relationships/ctrlProp" Target="../ctrlProps/ctrlProp416.xml"/><Relationship Id="rId446" Type="http://schemas.openxmlformats.org/officeDocument/2006/relationships/ctrlProp" Target="../ctrlProps/ctrlProp458.xml"/><Relationship Id="rId611" Type="http://schemas.openxmlformats.org/officeDocument/2006/relationships/ctrlProp" Target="../ctrlProps/ctrlProp623.xml"/><Relationship Id="rId250" Type="http://schemas.openxmlformats.org/officeDocument/2006/relationships/ctrlProp" Target="../ctrlProps/ctrlProp262.xml"/><Relationship Id="rId292" Type="http://schemas.openxmlformats.org/officeDocument/2006/relationships/ctrlProp" Target="../ctrlProps/ctrlProp304.xml"/><Relationship Id="rId306" Type="http://schemas.openxmlformats.org/officeDocument/2006/relationships/ctrlProp" Target="../ctrlProps/ctrlProp318.xml"/><Relationship Id="rId488" Type="http://schemas.openxmlformats.org/officeDocument/2006/relationships/ctrlProp" Target="../ctrlProps/ctrlProp500.xml"/><Relationship Id="rId45" Type="http://schemas.openxmlformats.org/officeDocument/2006/relationships/ctrlProp" Target="../ctrlProps/ctrlProp57.xml"/><Relationship Id="rId87" Type="http://schemas.openxmlformats.org/officeDocument/2006/relationships/ctrlProp" Target="../ctrlProps/ctrlProp99.xml"/><Relationship Id="rId110" Type="http://schemas.openxmlformats.org/officeDocument/2006/relationships/ctrlProp" Target="../ctrlProps/ctrlProp122.xml"/><Relationship Id="rId348" Type="http://schemas.openxmlformats.org/officeDocument/2006/relationships/ctrlProp" Target="../ctrlProps/ctrlProp360.xml"/><Relationship Id="rId513" Type="http://schemas.openxmlformats.org/officeDocument/2006/relationships/ctrlProp" Target="../ctrlProps/ctrlProp525.xml"/><Relationship Id="rId555" Type="http://schemas.openxmlformats.org/officeDocument/2006/relationships/ctrlProp" Target="../ctrlProps/ctrlProp567.xml"/><Relationship Id="rId597" Type="http://schemas.openxmlformats.org/officeDocument/2006/relationships/ctrlProp" Target="../ctrlProps/ctrlProp609.xml"/><Relationship Id="rId152" Type="http://schemas.openxmlformats.org/officeDocument/2006/relationships/ctrlProp" Target="../ctrlProps/ctrlProp164.xml"/><Relationship Id="rId194" Type="http://schemas.openxmlformats.org/officeDocument/2006/relationships/ctrlProp" Target="../ctrlProps/ctrlProp206.xml"/><Relationship Id="rId208" Type="http://schemas.openxmlformats.org/officeDocument/2006/relationships/ctrlProp" Target="../ctrlProps/ctrlProp220.xml"/><Relationship Id="rId415" Type="http://schemas.openxmlformats.org/officeDocument/2006/relationships/ctrlProp" Target="../ctrlProps/ctrlProp427.xml"/><Relationship Id="rId457" Type="http://schemas.openxmlformats.org/officeDocument/2006/relationships/ctrlProp" Target="../ctrlProps/ctrlProp469.xml"/><Relationship Id="rId622" Type="http://schemas.openxmlformats.org/officeDocument/2006/relationships/ctrlProp" Target="../ctrlProps/ctrlProp634.xml"/><Relationship Id="rId261" Type="http://schemas.openxmlformats.org/officeDocument/2006/relationships/ctrlProp" Target="../ctrlProps/ctrlProp273.xml"/><Relationship Id="rId499" Type="http://schemas.openxmlformats.org/officeDocument/2006/relationships/ctrlProp" Target="../ctrlProps/ctrlProp511.xml"/><Relationship Id="rId14" Type="http://schemas.openxmlformats.org/officeDocument/2006/relationships/ctrlProp" Target="../ctrlProps/ctrlProp26.xml"/><Relationship Id="rId56" Type="http://schemas.openxmlformats.org/officeDocument/2006/relationships/ctrlProp" Target="../ctrlProps/ctrlProp68.xml"/><Relationship Id="rId317" Type="http://schemas.openxmlformats.org/officeDocument/2006/relationships/ctrlProp" Target="../ctrlProps/ctrlProp329.xml"/><Relationship Id="rId359" Type="http://schemas.openxmlformats.org/officeDocument/2006/relationships/ctrlProp" Target="../ctrlProps/ctrlProp371.xml"/><Relationship Id="rId524" Type="http://schemas.openxmlformats.org/officeDocument/2006/relationships/ctrlProp" Target="../ctrlProps/ctrlProp536.xml"/><Relationship Id="rId566" Type="http://schemas.openxmlformats.org/officeDocument/2006/relationships/ctrlProp" Target="../ctrlProps/ctrlProp578.xml"/><Relationship Id="rId98" Type="http://schemas.openxmlformats.org/officeDocument/2006/relationships/ctrlProp" Target="../ctrlProps/ctrlProp110.xml"/><Relationship Id="rId121" Type="http://schemas.openxmlformats.org/officeDocument/2006/relationships/ctrlProp" Target="../ctrlProps/ctrlProp133.xml"/><Relationship Id="rId163" Type="http://schemas.openxmlformats.org/officeDocument/2006/relationships/ctrlProp" Target="../ctrlProps/ctrlProp175.xml"/><Relationship Id="rId219" Type="http://schemas.openxmlformats.org/officeDocument/2006/relationships/ctrlProp" Target="../ctrlProps/ctrlProp231.xml"/><Relationship Id="rId370" Type="http://schemas.openxmlformats.org/officeDocument/2006/relationships/ctrlProp" Target="../ctrlProps/ctrlProp382.xml"/><Relationship Id="rId426" Type="http://schemas.openxmlformats.org/officeDocument/2006/relationships/ctrlProp" Target="../ctrlProps/ctrlProp438.xml"/><Relationship Id="rId633" Type="http://schemas.openxmlformats.org/officeDocument/2006/relationships/ctrlProp" Target="../ctrlProps/ctrlProp645.xml"/><Relationship Id="rId230" Type="http://schemas.openxmlformats.org/officeDocument/2006/relationships/ctrlProp" Target="../ctrlProps/ctrlProp242.xml"/><Relationship Id="rId468" Type="http://schemas.openxmlformats.org/officeDocument/2006/relationships/ctrlProp" Target="../ctrlProps/ctrlProp480.xml"/><Relationship Id="rId25" Type="http://schemas.openxmlformats.org/officeDocument/2006/relationships/ctrlProp" Target="../ctrlProps/ctrlProp37.xml"/><Relationship Id="rId67" Type="http://schemas.openxmlformats.org/officeDocument/2006/relationships/ctrlProp" Target="../ctrlProps/ctrlProp79.xml"/><Relationship Id="rId272" Type="http://schemas.openxmlformats.org/officeDocument/2006/relationships/ctrlProp" Target="../ctrlProps/ctrlProp284.xml"/><Relationship Id="rId328" Type="http://schemas.openxmlformats.org/officeDocument/2006/relationships/ctrlProp" Target="../ctrlProps/ctrlProp340.xml"/><Relationship Id="rId535" Type="http://schemas.openxmlformats.org/officeDocument/2006/relationships/ctrlProp" Target="../ctrlProps/ctrlProp547.xml"/><Relationship Id="rId577" Type="http://schemas.openxmlformats.org/officeDocument/2006/relationships/ctrlProp" Target="../ctrlProps/ctrlProp589.xml"/><Relationship Id="rId132" Type="http://schemas.openxmlformats.org/officeDocument/2006/relationships/ctrlProp" Target="../ctrlProps/ctrlProp144.xml"/><Relationship Id="rId174" Type="http://schemas.openxmlformats.org/officeDocument/2006/relationships/ctrlProp" Target="../ctrlProps/ctrlProp186.xml"/><Relationship Id="rId381" Type="http://schemas.openxmlformats.org/officeDocument/2006/relationships/ctrlProp" Target="../ctrlProps/ctrlProp393.xml"/><Relationship Id="rId602" Type="http://schemas.openxmlformats.org/officeDocument/2006/relationships/ctrlProp" Target="../ctrlProps/ctrlProp614.xml"/><Relationship Id="rId241" Type="http://schemas.openxmlformats.org/officeDocument/2006/relationships/ctrlProp" Target="../ctrlProps/ctrlProp253.xml"/><Relationship Id="rId437" Type="http://schemas.openxmlformats.org/officeDocument/2006/relationships/ctrlProp" Target="../ctrlProps/ctrlProp449.xml"/><Relationship Id="rId479" Type="http://schemas.openxmlformats.org/officeDocument/2006/relationships/ctrlProp" Target="../ctrlProps/ctrlProp491.xml"/><Relationship Id="rId644" Type="http://schemas.openxmlformats.org/officeDocument/2006/relationships/ctrlProp" Target="../ctrlProps/ctrlProp656.xml"/><Relationship Id="rId36" Type="http://schemas.openxmlformats.org/officeDocument/2006/relationships/ctrlProp" Target="../ctrlProps/ctrlProp48.xml"/><Relationship Id="rId283" Type="http://schemas.openxmlformats.org/officeDocument/2006/relationships/ctrlProp" Target="../ctrlProps/ctrlProp295.xml"/><Relationship Id="rId339" Type="http://schemas.openxmlformats.org/officeDocument/2006/relationships/ctrlProp" Target="../ctrlProps/ctrlProp351.xml"/><Relationship Id="rId490" Type="http://schemas.openxmlformats.org/officeDocument/2006/relationships/ctrlProp" Target="../ctrlProps/ctrlProp502.xml"/><Relationship Id="rId504" Type="http://schemas.openxmlformats.org/officeDocument/2006/relationships/ctrlProp" Target="../ctrlProps/ctrlProp516.xml"/><Relationship Id="rId546" Type="http://schemas.openxmlformats.org/officeDocument/2006/relationships/ctrlProp" Target="../ctrlProps/ctrlProp558.xml"/><Relationship Id="rId78" Type="http://schemas.openxmlformats.org/officeDocument/2006/relationships/ctrlProp" Target="../ctrlProps/ctrlProp90.xml"/><Relationship Id="rId101" Type="http://schemas.openxmlformats.org/officeDocument/2006/relationships/ctrlProp" Target="../ctrlProps/ctrlProp113.xml"/><Relationship Id="rId143" Type="http://schemas.openxmlformats.org/officeDocument/2006/relationships/ctrlProp" Target="../ctrlProps/ctrlProp155.xml"/><Relationship Id="rId185" Type="http://schemas.openxmlformats.org/officeDocument/2006/relationships/ctrlProp" Target="../ctrlProps/ctrlProp197.xml"/><Relationship Id="rId350" Type="http://schemas.openxmlformats.org/officeDocument/2006/relationships/ctrlProp" Target="../ctrlProps/ctrlProp362.xml"/><Relationship Id="rId406" Type="http://schemas.openxmlformats.org/officeDocument/2006/relationships/ctrlProp" Target="../ctrlProps/ctrlProp418.xml"/><Relationship Id="rId588" Type="http://schemas.openxmlformats.org/officeDocument/2006/relationships/ctrlProp" Target="../ctrlProps/ctrlProp600.xml"/><Relationship Id="rId9" Type="http://schemas.openxmlformats.org/officeDocument/2006/relationships/ctrlProp" Target="../ctrlProps/ctrlProp21.xml"/><Relationship Id="rId210" Type="http://schemas.openxmlformats.org/officeDocument/2006/relationships/ctrlProp" Target="../ctrlProps/ctrlProp222.xml"/><Relationship Id="rId392" Type="http://schemas.openxmlformats.org/officeDocument/2006/relationships/ctrlProp" Target="../ctrlProps/ctrlProp404.xml"/><Relationship Id="rId448" Type="http://schemas.openxmlformats.org/officeDocument/2006/relationships/ctrlProp" Target="../ctrlProps/ctrlProp460.xml"/><Relationship Id="rId613" Type="http://schemas.openxmlformats.org/officeDocument/2006/relationships/ctrlProp" Target="../ctrlProps/ctrlProp625.xml"/><Relationship Id="rId252" Type="http://schemas.openxmlformats.org/officeDocument/2006/relationships/ctrlProp" Target="../ctrlProps/ctrlProp264.xml"/><Relationship Id="rId294" Type="http://schemas.openxmlformats.org/officeDocument/2006/relationships/ctrlProp" Target="../ctrlProps/ctrlProp306.xml"/><Relationship Id="rId308" Type="http://schemas.openxmlformats.org/officeDocument/2006/relationships/ctrlProp" Target="../ctrlProps/ctrlProp320.xml"/><Relationship Id="rId515" Type="http://schemas.openxmlformats.org/officeDocument/2006/relationships/ctrlProp" Target="../ctrlProps/ctrlProp527.xml"/><Relationship Id="rId47" Type="http://schemas.openxmlformats.org/officeDocument/2006/relationships/ctrlProp" Target="../ctrlProps/ctrlProp59.xml"/><Relationship Id="rId89" Type="http://schemas.openxmlformats.org/officeDocument/2006/relationships/ctrlProp" Target="../ctrlProps/ctrlProp101.xml"/><Relationship Id="rId112" Type="http://schemas.openxmlformats.org/officeDocument/2006/relationships/ctrlProp" Target="../ctrlProps/ctrlProp124.xml"/><Relationship Id="rId154" Type="http://schemas.openxmlformats.org/officeDocument/2006/relationships/ctrlProp" Target="../ctrlProps/ctrlProp166.xml"/><Relationship Id="rId361" Type="http://schemas.openxmlformats.org/officeDocument/2006/relationships/ctrlProp" Target="../ctrlProps/ctrlProp373.xml"/><Relationship Id="rId557" Type="http://schemas.openxmlformats.org/officeDocument/2006/relationships/ctrlProp" Target="../ctrlProps/ctrlProp569.xml"/><Relationship Id="rId599" Type="http://schemas.openxmlformats.org/officeDocument/2006/relationships/ctrlProp" Target="../ctrlProps/ctrlProp611.xml"/><Relationship Id="rId196" Type="http://schemas.openxmlformats.org/officeDocument/2006/relationships/ctrlProp" Target="../ctrlProps/ctrlProp208.xml"/><Relationship Id="rId417" Type="http://schemas.openxmlformats.org/officeDocument/2006/relationships/ctrlProp" Target="../ctrlProps/ctrlProp429.xml"/><Relationship Id="rId459" Type="http://schemas.openxmlformats.org/officeDocument/2006/relationships/ctrlProp" Target="../ctrlProps/ctrlProp471.xml"/><Relationship Id="rId624" Type="http://schemas.openxmlformats.org/officeDocument/2006/relationships/ctrlProp" Target="../ctrlProps/ctrlProp636.xml"/><Relationship Id="rId16" Type="http://schemas.openxmlformats.org/officeDocument/2006/relationships/ctrlProp" Target="../ctrlProps/ctrlProp28.xml"/><Relationship Id="rId221" Type="http://schemas.openxmlformats.org/officeDocument/2006/relationships/ctrlProp" Target="../ctrlProps/ctrlProp233.xml"/><Relationship Id="rId263" Type="http://schemas.openxmlformats.org/officeDocument/2006/relationships/ctrlProp" Target="../ctrlProps/ctrlProp275.xml"/><Relationship Id="rId319" Type="http://schemas.openxmlformats.org/officeDocument/2006/relationships/ctrlProp" Target="../ctrlProps/ctrlProp331.xml"/><Relationship Id="rId470" Type="http://schemas.openxmlformats.org/officeDocument/2006/relationships/ctrlProp" Target="../ctrlProps/ctrlProp482.xml"/><Relationship Id="rId526" Type="http://schemas.openxmlformats.org/officeDocument/2006/relationships/ctrlProp" Target="../ctrlProps/ctrlProp538.xml"/><Relationship Id="rId58" Type="http://schemas.openxmlformats.org/officeDocument/2006/relationships/ctrlProp" Target="../ctrlProps/ctrlProp70.xml"/><Relationship Id="rId123" Type="http://schemas.openxmlformats.org/officeDocument/2006/relationships/ctrlProp" Target="../ctrlProps/ctrlProp135.xml"/><Relationship Id="rId330" Type="http://schemas.openxmlformats.org/officeDocument/2006/relationships/ctrlProp" Target="../ctrlProps/ctrlProp342.xml"/><Relationship Id="rId568" Type="http://schemas.openxmlformats.org/officeDocument/2006/relationships/ctrlProp" Target="../ctrlProps/ctrlProp580.xml"/><Relationship Id="rId165" Type="http://schemas.openxmlformats.org/officeDocument/2006/relationships/ctrlProp" Target="../ctrlProps/ctrlProp177.xml"/><Relationship Id="rId372" Type="http://schemas.openxmlformats.org/officeDocument/2006/relationships/ctrlProp" Target="../ctrlProps/ctrlProp384.xml"/><Relationship Id="rId428" Type="http://schemas.openxmlformats.org/officeDocument/2006/relationships/ctrlProp" Target="../ctrlProps/ctrlProp440.xml"/><Relationship Id="rId635" Type="http://schemas.openxmlformats.org/officeDocument/2006/relationships/ctrlProp" Target="../ctrlProps/ctrlProp647.xml"/><Relationship Id="rId232" Type="http://schemas.openxmlformats.org/officeDocument/2006/relationships/ctrlProp" Target="../ctrlProps/ctrlProp244.xml"/><Relationship Id="rId274" Type="http://schemas.openxmlformats.org/officeDocument/2006/relationships/ctrlProp" Target="../ctrlProps/ctrlProp286.xml"/><Relationship Id="rId481" Type="http://schemas.openxmlformats.org/officeDocument/2006/relationships/ctrlProp" Target="../ctrlProps/ctrlProp493.xml"/><Relationship Id="rId27" Type="http://schemas.openxmlformats.org/officeDocument/2006/relationships/ctrlProp" Target="../ctrlProps/ctrlProp39.xml"/><Relationship Id="rId69" Type="http://schemas.openxmlformats.org/officeDocument/2006/relationships/ctrlProp" Target="../ctrlProps/ctrlProp81.xml"/><Relationship Id="rId134" Type="http://schemas.openxmlformats.org/officeDocument/2006/relationships/ctrlProp" Target="../ctrlProps/ctrlProp146.xml"/><Relationship Id="rId537" Type="http://schemas.openxmlformats.org/officeDocument/2006/relationships/ctrlProp" Target="../ctrlProps/ctrlProp549.xml"/><Relationship Id="rId579" Type="http://schemas.openxmlformats.org/officeDocument/2006/relationships/ctrlProp" Target="../ctrlProps/ctrlProp591.xml"/><Relationship Id="rId80" Type="http://schemas.openxmlformats.org/officeDocument/2006/relationships/ctrlProp" Target="../ctrlProps/ctrlProp92.xml"/><Relationship Id="rId176" Type="http://schemas.openxmlformats.org/officeDocument/2006/relationships/ctrlProp" Target="../ctrlProps/ctrlProp188.xml"/><Relationship Id="rId341" Type="http://schemas.openxmlformats.org/officeDocument/2006/relationships/ctrlProp" Target="../ctrlProps/ctrlProp353.xml"/><Relationship Id="rId383" Type="http://schemas.openxmlformats.org/officeDocument/2006/relationships/ctrlProp" Target="../ctrlProps/ctrlProp395.xml"/><Relationship Id="rId439" Type="http://schemas.openxmlformats.org/officeDocument/2006/relationships/ctrlProp" Target="../ctrlProps/ctrlProp451.xml"/><Relationship Id="rId590" Type="http://schemas.openxmlformats.org/officeDocument/2006/relationships/ctrlProp" Target="../ctrlProps/ctrlProp602.xml"/><Relationship Id="rId604" Type="http://schemas.openxmlformats.org/officeDocument/2006/relationships/ctrlProp" Target="../ctrlProps/ctrlProp616.xml"/><Relationship Id="rId201" Type="http://schemas.openxmlformats.org/officeDocument/2006/relationships/ctrlProp" Target="../ctrlProps/ctrlProp213.xml"/><Relationship Id="rId243" Type="http://schemas.openxmlformats.org/officeDocument/2006/relationships/ctrlProp" Target="../ctrlProps/ctrlProp255.xml"/><Relationship Id="rId285" Type="http://schemas.openxmlformats.org/officeDocument/2006/relationships/ctrlProp" Target="../ctrlProps/ctrlProp297.xml"/><Relationship Id="rId450" Type="http://schemas.openxmlformats.org/officeDocument/2006/relationships/ctrlProp" Target="../ctrlProps/ctrlProp462.xml"/><Relationship Id="rId506" Type="http://schemas.openxmlformats.org/officeDocument/2006/relationships/ctrlProp" Target="../ctrlProps/ctrlProp518.xml"/><Relationship Id="rId38" Type="http://schemas.openxmlformats.org/officeDocument/2006/relationships/ctrlProp" Target="../ctrlProps/ctrlProp50.xml"/><Relationship Id="rId103" Type="http://schemas.openxmlformats.org/officeDocument/2006/relationships/ctrlProp" Target="../ctrlProps/ctrlProp115.xml"/><Relationship Id="rId310" Type="http://schemas.openxmlformats.org/officeDocument/2006/relationships/ctrlProp" Target="../ctrlProps/ctrlProp322.xml"/><Relationship Id="rId492" Type="http://schemas.openxmlformats.org/officeDocument/2006/relationships/ctrlProp" Target="../ctrlProps/ctrlProp504.xml"/><Relationship Id="rId548" Type="http://schemas.openxmlformats.org/officeDocument/2006/relationships/ctrlProp" Target="../ctrlProps/ctrlProp560.xml"/><Relationship Id="rId91" Type="http://schemas.openxmlformats.org/officeDocument/2006/relationships/ctrlProp" Target="../ctrlProps/ctrlProp103.xml"/><Relationship Id="rId145" Type="http://schemas.openxmlformats.org/officeDocument/2006/relationships/ctrlProp" Target="../ctrlProps/ctrlProp157.xml"/><Relationship Id="rId187" Type="http://schemas.openxmlformats.org/officeDocument/2006/relationships/ctrlProp" Target="../ctrlProps/ctrlProp199.xml"/><Relationship Id="rId352" Type="http://schemas.openxmlformats.org/officeDocument/2006/relationships/ctrlProp" Target="../ctrlProps/ctrlProp364.xml"/><Relationship Id="rId394" Type="http://schemas.openxmlformats.org/officeDocument/2006/relationships/ctrlProp" Target="../ctrlProps/ctrlProp406.xml"/><Relationship Id="rId408" Type="http://schemas.openxmlformats.org/officeDocument/2006/relationships/ctrlProp" Target="../ctrlProps/ctrlProp420.xml"/><Relationship Id="rId615" Type="http://schemas.openxmlformats.org/officeDocument/2006/relationships/ctrlProp" Target="../ctrlProps/ctrlProp627.xml"/><Relationship Id="rId1" Type="http://schemas.openxmlformats.org/officeDocument/2006/relationships/printerSettings" Target="../printerSettings/printerSettings5.bin"/><Relationship Id="rId212" Type="http://schemas.openxmlformats.org/officeDocument/2006/relationships/ctrlProp" Target="../ctrlProps/ctrlProp224.xml"/><Relationship Id="rId233" Type="http://schemas.openxmlformats.org/officeDocument/2006/relationships/ctrlProp" Target="../ctrlProps/ctrlProp245.xml"/><Relationship Id="rId254" Type="http://schemas.openxmlformats.org/officeDocument/2006/relationships/ctrlProp" Target="../ctrlProps/ctrlProp266.xml"/><Relationship Id="rId440" Type="http://schemas.openxmlformats.org/officeDocument/2006/relationships/ctrlProp" Target="../ctrlProps/ctrlProp452.xml"/><Relationship Id="rId28" Type="http://schemas.openxmlformats.org/officeDocument/2006/relationships/ctrlProp" Target="../ctrlProps/ctrlProp40.xml"/><Relationship Id="rId49" Type="http://schemas.openxmlformats.org/officeDocument/2006/relationships/ctrlProp" Target="../ctrlProps/ctrlProp61.xml"/><Relationship Id="rId114" Type="http://schemas.openxmlformats.org/officeDocument/2006/relationships/ctrlProp" Target="../ctrlProps/ctrlProp126.xml"/><Relationship Id="rId275" Type="http://schemas.openxmlformats.org/officeDocument/2006/relationships/ctrlProp" Target="../ctrlProps/ctrlProp287.xml"/><Relationship Id="rId296" Type="http://schemas.openxmlformats.org/officeDocument/2006/relationships/ctrlProp" Target="../ctrlProps/ctrlProp308.xml"/><Relationship Id="rId300" Type="http://schemas.openxmlformats.org/officeDocument/2006/relationships/ctrlProp" Target="../ctrlProps/ctrlProp312.xml"/><Relationship Id="rId461" Type="http://schemas.openxmlformats.org/officeDocument/2006/relationships/ctrlProp" Target="../ctrlProps/ctrlProp473.xml"/><Relationship Id="rId482" Type="http://schemas.openxmlformats.org/officeDocument/2006/relationships/ctrlProp" Target="../ctrlProps/ctrlProp494.xml"/><Relationship Id="rId517" Type="http://schemas.openxmlformats.org/officeDocument/2006/relationships/ctrlProp" Target="../ctrlProps/ctrlProp529.xml"/><Relationship Id="rId538" Type="http://schemas.openxmlformats.org/officeDocument/2006/relationships/ctrlProp" Target="../ctrlProps/ctrlProp550.xml"/><Relationship Id="rId559" Type="http://schemas.openxmlformats.org/officeDocument/2006/relationships/ctrlProp" Target="../ctrlProps/ctrlProp571.xml"/><Relationship Id="rId60" Type="http://schemas.openxmlformats.org/officeDocument/2006/relationships/ctrlProp" Target="../ctrlProps/ctrlProp72.xml"/><Relationship Id="rId81" Type="http://schemas.openxmlformats.org/officeDocument/2006/relationships/ctrlProp" Target="../ctrlProps/ctrlProp93.xml"/><Relationship Id="rId135" Type="http://schemas.openxmlformats.org/officeDocument/2006/relationships/ctrlProp" Target="../ctrlProps/ctrlProp147.xml"/><Relationship Id="rId156" Type="http://schemas.openxmlformats.org/officeDocument/2006/relationships/ctrlProp" Target="../ctrlProps/ctrlProp168.xml"/><Relationship Id="rId177" Type="http://schemas.openxmlformats.org/officeDocument/2006/relationships/ctrlProp" Target="../ctrlProps/ctrlProp189.xml"/><Relationship Id="rId198" Type="http://schemas.openxmlformats.org/officeDocument/2006/relationships/ctrlProp" Target="../ctrlProps/ctrlProp210.xml"/><Relationship Id="rId321" Type="http://schemas.openxmlformats.org/officeDocument/2006/relationships/ctrlProp" Target="../ctrlProps/ctrlProp333.xml"/><Relationship Id="rId342" Type="http://schemas.openxmlformats.org/officeDocument/2006/relationships/ctrlProp" Target="../ctrlProps/ctrlProp354.xml"/><Relationship Id="rId363" Type="http://schemas.openxmlformats.org/officeDocument/2006/relationships/ctrlProp" Target="../ctrlProps/ctrlProp375.xml"/><Relationship Id="rId384" Type="http://schemas.openxmlformats.org/officeDocument/2006/relationships/ctrlProp" Target="../ctrlProps/ctrlProp396.xml"/><Relationship Id="rId419" Type="http://schemas.openxmlformats.org/officeDocument/2006/relationships/ctrlProp" Target="../ctrlProps/ctrlProp431.xml"/><Relationship Id="rId570" Type="http://schemas.openxmlformats.org/officeDocument/2006/relationships/ctrlProp" Target="../ctrlProps/ctrlProp582.xml"/><Relationship Id="rId591" Type="http://schemas.openxmlformats.org/officeDocument/2006/relationships/ctrlProp" Target="../ctrlProps/ctrlProp603.xml"/><Relationship Id="rId605" Type="http://schemas.openxmlformats.org/officeDocument/2006/relationships/ctrlProp" Target="../ctrlProps/ctrlProp617.xml"/><Relationship Id="rId626" Type="http://schemas.openxmlformats.org/officeDocument/2006/relationships/ctrlProp" Target="../ctrlProps/ctrlProp638.xml"/><Relationship Id="rId202" Type="http://schemas.openxmlformats.org/officeDocument/2006/relationships/ctrlProp" Target="../ctrlProps/ctrlProp214.xml"/><Relationship Id="rId223" Type="http://schemas.openxmlformats.org/officeDocument/2006/relationships/ctrlProp" Target="../ctrlProps/ctrlProp235.xml"/><Relationship Id="rId244" Type="http://schemas.openxmlformats.org/officeDocument/2006/relationships/ctrlProp" Target="../ctrlProps/ctrlProp256.xml"/><Relationship Id="rId430" Type="http://schemas.openxmlformats.org/officeDocument/2006/relationships/ctrlProp" Target="../ctrlProps/ctrlProp442.xml"/><Relationship Id="rId18" Type="http://schemas.openxmlformats.org/officeDocument/2006/relationships/ctrlProp" Target="../ctrlProps/ctrlProp30.xml"/><Relationship Id="rId39" Type="http://schemas.openxmlformats.org/officeDocument/2006/relationships/ctrlProp" Target="../ctrlProps/ctrlProp51.xml"/><Relationship Id="rId265" Type="http://schemas.openxmlformats.org/officeDocument/2006/relationships/ctrlProp" Target="../ctrlProps/ctrlProp277.xml"/><Relationship Id="rId286" Type="http://schemas.openxmlformats.org/officeDocument/2006/relationships/ctrlProp" Target="../ctrlProps/ctrlProp298.xml"/><Relationship Id="rId451" Type="http://schemas.openxmlformats.org/officeDocument/2006/relationships/ctrlProp" Target="../ctrlProps/ctrlProp463.xml"/><Relationship Id="rId472" Type="http://schemas.openxmlformats.org/officeDocument/2006/relationships/ctrlProp" Target="../ctrlProps/ctrlProp484.xml"/><Relationship Id="rId493" Type="http://schemas.openxmlformats.org/officeDocument/2006/relationships/ctrlProp" Target="../ctrlProps/ctrlProp505.xml"/><Relationship Id="rId507" Type="http://schemas.openxmlformats.org/officeDocument/2006/relationships/ctrlProp" Target="../ctrlProps/ctrlProp519.xml"/><Relationship Id="rId528" Type="http://schemas.openxmlformats.org/officeDocument/2006/relationships/ctrlProp" Target="../ctrlProps/ctrlProp540.xml"/><Relationship Id="rId549" Type="http://schemas.openxmlformats.org/officeDocument/2006/relationships/ctrlProp" Target="../ctrlProps/ctrlProp561.xml"/><Relationship Id="rId50" Type="http://schemas.openxmlformats.org/officeDocument/2006/relationships/ctrlProp" Target="../ctrlProps/ctrlProp62.xml"/><Relationship Id="rId104" Type="http://schemas.openxmlformats.org/officeDocument/2006/relationships/ctrlProp" Target="../ctrlProps/ctrlProp116.xml"/><Relationship Id="rId125" Type="http://schemas.openxmlformats.org/officeDocument/2006/relationships/ctrlProp" Target="../ctrlProps/ctrlProp137.xml"/><Relationship Id="rId146" Type="http://schemas.openxmlformats.org/officeDocument/2006/relationships/ctrlProp" Target="../ctrlProps/ctrlProp158.xml"/><Relationship Id="rId167" Type="http://schemas.openxmlformats.org/officeDocument/2006/relationships/ctrlProp" Target="../ctrlProps/ctrlProp179.xml"/><Relationship Id="rId188" Type="http://schemas.openxmlformats.org/officeDocument/2006/relationships/ctrlProp" Target="../ctrlProps/ctrlProp200.xml"/><Relationship Id="rId311" Type="http://schemas.openxmlformats.org/officeDocument/2006/relationships/ctrlProp" Target="../ctrlProps/ctrlProp323.xml"/><Relationship Id="rId332" Type="http://schemas.openxmlformats.org/officeDocument/2006/relationships/ctrlProp" Target="../ctrlProps/ctrlProp344.xml"/><Relationship Id="rId353" Type="http://schemas.openxmlformats.org/officeDocument/2006/relationships/ctrlProp" Target="../ctrlProps/ctrlProp365.xml"/><Relationship Id="rId374" Type="http://schemas.openxmlformats.org/officeDocument/2006/relationships/ctrlProp" Target="../ctrlProps/ctrlProp386.xml"/><Relationship Id="rId395" Type="http://schemas.openxmlformats.org/officeDocument/2006/relationships/ctrlProp" Target="../ctrlProps/ctrlProp407.xml"/><Relationship Id="rId409" Type="http://schemas.openxmlformats.org/officeDocument/2006/relationships/ctrlProp" Target="../ctrlProps/ctrlProp421.xml"/><Relationship Id="rId560" Type="http://schemas.openxmlformats.org/officeDocument/2006/relationships/ctrlProp" Target="../ctrlProps/ctrlProp572.xml"/><Relationship Id="rId581" Type="http://schemas.openxmlformats.org/officeDocument/2006/relationships/ctrlProp" Target="../ctrlProps/ctrlProp593.xml"/><Relationship Id="rId71" Type="http://schemas.openxmlformats.org/officeDocument/2006/relationships/ctrlProp" Target="../ctrlProps/ctrlProp83.xml"/><Relationship Id="rId92" Type="http://schemas.openxmlformats.org/officeDocument/2006/relationships/ctrlProp" Target="../ctrlProps/ctrlProp104.xml"/><Relationship Id="rId213" Type="http://schemas.openxmlformats.org/officeDocument/2006/relationships/ctrlProp" Target="../ctrlProps/ctrlProp225.xml"/><Relationship Id="rId234" Type="http://schemas.openxmlformats.org/officeDocument/2006/relationships/ctrlProp" Target="../ctrlProps/ctrlProp246.xml"/><Relationship Id="rId420" Type="http://schemas.openxmlformats.org/officeDocument/2006/relationships/ctrlProp" Target="../ctrlProps/ctrlProp432.xml"/><Relationship Id="rId616" Type="http://schemas.openxmlformats.org/officeDocument/2006/relationships/ctrlProp" Target="../ctrlProps/ctrlProp628.xml"/><Relationship Id="rId637" Type="http://schemas.openxmlformats.org/officeDocument/2006/relationships/ctrlProp" Target="../ctrlProps/ctrlProp649.xml"/><Relationship Id="rId2" Type="http://schemas.openxmlformats.org/officeDocument/2006/relationships/drawing" Target="../drawings/drawing5.xml"/><Relationship Id="rId29" Type="http://schemas.openxmlformats.org/officeDocument/2006/relationships/ctrlProp" Target="../ctrlProps/ctrlProp41.xml"/><Relationship Id="rId255" Type="http://schemas.openxmlformats.org/officeDocument/2006/relationships/ctrlProp" Target="../ctrlProps/ctrlProp267.xml"/><Relationship Id="rId276" Type="http://schemas.openxmlformats.org/officeDocument/2006/relationships/ctrlProp" Target="../ctrlProps/ctrlProp288.xml"/><Relationship Id="rId297" Type="http://schemas.openxmlformats.org/officeDocument/2006/relationships/ctrlProp" Target="../ctrlProps/ctrlProp309.xml"/><Relationship Id="rId441" Type="http://schemas.openxmlformats.org/officeDocument/2006/relationships/ctrlProp" Target="../ctrlProps/ctrlProp453.xml"/><Relationship Id="rId462" Type="http://schemas.openxmlformats.org/officeDocument/2006/relationships/ctrlProp" Target="../ctrlProps/ctrlProp474.xml"/><Relationship Id="rId483" Type="http://schemas.openxmlformats.org/officeDocument/2006/relationships/ctrlProp" Target="../ctrlProps/ctrlProp495.xml"/><Relationship Id="rId518" Type="http://schemas.openxmlformats.org/officeDocument/2006/relationships/ctrlProp" Target="../ctrlProps/ctrlProp530.xml"/><Relationship Id="rId539" Type="http://schemas.openxmlformats.org/officeDocument/2006/relationships/ctrlProp" Target="../ctrlProps/ctrlProp551.xml"/><Relationship Id="rId40" Type="http://schemas.openxmlformats.org/officeDocument/2006/relationships/ctrlProp" Target="../ctrlProps/ctrlProp52.xml"/><Relationship Id="rId115" Type="http://schemas.openxmlformats.org/officeDocument/2006/relationships/ctrlProp" Target="../ctrlProps/ctrlProp127.xml"/><Relationship Id="rId136" Type="http://schemas.openxmlformats.org/officeDocument/2006/relationships/ctrlProp" Target="../ctrlProps/ctrlProp148.xml"/><Relationship Id="rId157" Type="http://schemas.openxmlformats.org/officeDocument/2006/relationships/ctrlProp" Target="../ctrlProps/ctrlProp169.xml"/><Relationship Id="rId178" Type="http://schemas.openxmlformats.org/officeDocument/2006/relationships/ctrlProp" Target="../ctrlProps/ctrlProp190.xml"/><Relationship Id="rId301" Type="http://schemas.openxmlformats.org/officeDocument/2006/relationships/ctrlProp" Target="../ctrlProps/ctrlProp313.xml"/><Relationship Id="rId322" Type="http://schemas.openxmlformats.org/officeDocument/2006/relationships/ctrlProp" Target="../ctrlProps/ctrlProp334.xml"/><Relationship Id="rId343" Type="http://schemas.openxmlformats.org/officeDocument/2006/relationships/ctrlProp" Target="../ctrlProps/ctrlProp355.xml"/><Relationship Id="rId364" Type="http://schemas.openxmlformats.org/officeDocument/2006/relationships/ctrlProp" Target="../ctrlProps/ctrlProp376.xml"/><Relationship Id="rId550" Type="http://schemas.openxmlformats.org/officeDocument/2006/relationships/ctrlProp" Target="../ctrlProps/ctrlProp562.xml"/><Relationship Id="rId61" Type="http://schemas.openxmlformats.org/officeDocument/2006/relationships/ctrlProp" Target="../ctrlProps/ctrlProp73.xml"/><Relationship Id="rId82" Type="http://schemas.openxmlformats.org/officeDocument/2006/relationships/ctrlProp" Target="../ctrlProps/ctrlProp94.xml"/><Relationship Id="rId199" Type="http://schemas.openxmlformats.org/officeDocument/2006/relationships/ctrlProp" Target="../ctrlProps/ctrlProp211.xml"/><Relationship Id="rId203" Type="http://schemas.openxmlformats.org/officeDocument/2006/relationships/ctrlProp" Target="../ctrlProps/ctrlProp215.xml"/><Relationship Id="rId385" Type="http://schemas.openxmlformats.org/officeDocument/2006/relationships/ctrlProp" Target="../ctrlProps/ctrlProp397.xml"/><Relationship Id="rId571" Type="http://schemas.openxmlformats.org/officeDocument/2006/relationships/ctrlProp" Target="../ctrlProps/ctrlProp583.xml"/><Relationship Id="rId592" Type="http://schemas.openxmlformats.org/officeDocument/2006/relationships/ctrlProp" Target="../ctrlProps/ctrlProp604.xml"/><Relationship Id="rId606" Type="http://schemas.openxmlformats.org/officeDocument/2006/relationships/ctrlProp" Target="../ctrlProps/ctrlProp618.xml"/><Relationship Id="rId627" Type="http://schemas.openxmlformats.org/officeDocument/2006/relationships/ctrlProp" Target="../ctrlProps/ctrlProp639.xml"/><Relationship Id="rId19" Type="http://schemas.openxmlformats.org/officeDocument/2006/relationships/ctrlProp" Target="../ctrlProps/ctrlProp31.xml"/><Relationship Id="rId224" Type="http://schemas.openxmlformats.org/officeDocument/2006/relationships/ctrlProp" Target="../ctrlProps/ctrlProp236.xml"/><Relationship Id="rId245" Type="http://schemas.openxmlformats.org/officeDocument/2006/relationships/ctrlProp" Target="../ctrlProps/ctrlProp257.xml"/><Relationship Id="rId266" Type="http://schemas.openxmlformats.org/officeDocument/2006/relationships/ctrlProp" Target="../ctrlProps/ctrlProp278.xml"/><Relationship Id="rId287" Type="http://schemas.openxmlformats.org/officeDocument/2006/relationships/ctrlProp" Target="../ctrlProps/ctrlProp299.xml"/><Relationship Id="rId410" Type="http://schemas.openxmlformats.org/officeDocument/2006/relationships/ctrlProp" Target="../ctrlProps/ctrlProp422.xml"/><Relationship Id="rId431" Type="http://schemas.openxmlformats.org/officeDocument/2006/relationships/ctrlProp" Target="../ctrlProps/ctrlProp443.xml"/><Relationship Id="rId452" Type="http://schemas.openxmlformats.org/officeDocument/2006/relationships/ctrlProp" Target="../ctrlProps/ctrlProp464.xml"/><Relationship Id="rId473" Type="http://schemas.openxmlformats.org/officeDocument/2006/relationships/ctrlProp" Target="../ctrlProps/ctrlProp485.xml"/><Relationship Id="rId494" Type="http://schemas.openxmlformats.org/officeDocument/2006/relationships/ctrlProp" Target="../ctrlProps/ctrlProp506.xml"/><Relationship Id="rId508" Type="http://schemas.openxmlformats.org/officeDocument/2006/relationships/ctrlProp" Target="../ctrlProps/ctrlProp520.xml"/><Relationship Id="rId529" Type="http://schemas.openxmlformats.org/officeDocument/2006/relationships/ctrlProp" Target="../ctrlProps/ctrlProp541.xml"/><Relationship Id="rId30" Type="http://schemas.openxmlformats.org/officeDocument/2006/relationships/ctrlProp" Target="../ctrlProps/ctrlProp42.xml"/><Relationship Id="rId105" Type="http://schemas.openxmlformats.org/officeDocument/2006/relationships/ctrlProp" Target="../ctrlProps/ctrlProp117.xml"/><Relationship Id="rId126" Type="http://schemas.openxmlformats.org/officeDocument/2006/relationships/ctrlProp" Target="../ctrlProps/ctrlProp138.xml"/><Relationship Id="rId147" Type="http://schemas.openxmlformats.org/officeDocument/2006/relationships/ctrlProp" Target="../ctrlProps/ctrlProp159.xml"/><Relationship Id="rId168" Type="http://schemas.openxmlformats.org/officeDocument/2006/relationships/ctrlProp" Target="../ctrlProps/ctrlProp180.xml"/><Relationship Id="rId312" Type="http://schemas.openxmlformats.org/officeDocument/2006/relationships/ctrlProp" Target="../ctrlProps/ctrlProp324.xml"/><Relationship Id="rId333" Type="http://schemas.openxmlformats.org/officeDocument/2006/relationships/ctrlProp" Target="../ctrlProps/ctrlProp345.xml"/><Relationship Id="rId354" Type="http://schemas.openxmlformats.org/officeDocument/2006/relationships/ctrlProp" Target="../ctrlProps/ctrlProp366.xml"/><Relationship Id="rId540" Type="http://schemas.openxmlformats.org/officeDocument/2006/relationships/ctrlProp" Target="../ctrlProps/ctrlProp552.xml"/><Relationship Id="rId51" Type="http://schemas.openxmlformats.org/officeDocument/2006/relationships/ctrlProp" Target="../ctrlProps/ctrlProp63.xml"/><Relationship Id="rId72" Type="http://schemas.openxmlformats.org/officeDocument/2006/relationships/ctrlProp" Target="../ctrlProps/ctrlProp84.xml"/><Relationship Id="rId93" Type="http://schemas.openxmlformats.org/officeDocument/2006/relationships/ctrlProp" Target="../ctrlProps/ctrlProp105.xml"/><Relationship Id="rId189" Type="http://schemas.openxmlformats.org/officeDocument/2006/relationships/ctrlProp" Target="../ctrlProps/ctrlProp201.xml"/><Relationship Id="rId375" Type="http://schemas.openxmlformats.org/officeDocument/2006/relationships/ctrlProp" Target="../ctrlProps/ctrlProp387.xml"/><Relationship Id="rId396" Type="http://schemas.openxmlformats.org/officeDocument/2006/relationships/ctrlProp" Target="../ctrlProps/ctrlProp408.xml"/><Relationship Id="rId561" Type="http://schemas.openxmlformats.org/officeDocument/2006/relationships/ctrlProp" Target="../ctrlProps/ctrlProp573.xml"/><Relationship Id="rId582" Type="http://schemas.openxmlformats.org/officeDocument/2006/relationships/ctrlProp" Target="../ctrlProps/ctrlProp594.xml"/><Relationship Id="rId617" Type="http://schemas.openxmlformats.org/officeDocument/2006/relationships/ctrlProp" Target="../ctrlProps/ctrlProp629.xml"/><Relationship Id="rId638" Type="http://schemas.openxmlformats.org/officeDocument/2006/relationships/ctrlProp" Target="../ctrlProps/ctrlProp650.xml"/><Relationship Id="rId3" Type="http://schemas.openxmlformats.org/officeDocument/2006/relationships/vmlDrawing" Target="../drawings/vmlDrawing3.vml"/><Relationship Id="rId214" Type="http://schemas.openxmlformats.org/officeDocument/2006/relationships/ctrlProp" Target="../ctrlProps/ctrlProp226.xml"/><Relationship Id="rId235" Type="http://schemas.openxmlformats.org/officeDocument/2006/relationships/ctrlProp" Target="../ctrlProps/ctrlProp247.xml"/><Relationship Id="rId256" Type="http://schemas.openxmlformats.org/officeDocument/2006/relationships/ctrlProp" Target="../ctrlProps/ctrlProp268.xml"/><Relationship Id="rId277" Type="http://schemas.openxmlformats.org/officeDocument/2006/relationships/ctrlProp" Target="../ctrlProps/ctrlProp289.xml"/><Relationship Id="rId298" Type="http://schemas.openxmlformats.org/officeDocument/2006/relationships/ctrlProp" Target="../ctrlProps/ctrlProp310.xml"/><Relationship Id="rId400" Type="http://schemas.openxmlformats.org/officeDocument/2006/relationships/ctrlProp" Target="../ctrlProps/ctrlProp412.xml"/><Relationship Id="rId421" Type="http://schemas.openxmlformats.org/officeDocument/2006/relationships/ctrlProp" Target="../ctrlProps/ctrlProp433.xml"/><Relationship Id="rId442" Type="http://schemas.openxmlformats.org/officeDocument/2006/relationships/ctrlProp" Target="../ctrlProps/ctrlProp454.xml"/><Relationship Id="rId463" Type="http://schemas.openxmlformats.org/officeDocument/2006/relationships/ctrlProp" Target="../ctrlProps/ctrlProp475.xml"/><Relationship Id="rId484" Type="http://schemas.openxmlformats.org/officeDocument/2006/relationships/ctrlProp" Target="../ctrlProps/ctrlProp496.xml"/><Relationship Id="rId519" Type="http://schemas.openxmlformats.org/officeDocument/2006/relationships/ctrlProp" Target="../ctrlProps/ctrlProp531.xml"/><Relationship Id="rId116" Type="http://schemas.openxmlformats.org/officeDocument/2006/relationships/ctrlProp" Target="../ctrlProps/ctrlProp128.xml"/><Relationship Id="rId137" Type="http://schemas.openxmlformats.org/officeDocument/2006/relationships/ctrlProp" Target="../ctrlProps/ctrlProp149.xml"/><Relationship Id="rId158" Type="http://schemas.openxmlformats.org/officeDocument/2006/relationships/ctrlProp" Target="../ctrlProps/ctrlProp170.xml"/><Relationship Id="rId302" Type="http://schemas.openxmlformats.org/officeDocument/2006/relationships/ctrlProp" Target="../ctrlProps/ctrlProp314.xml"/><Relationship Id="rId323" Type="http://schemas.openxmlformats.org/officeDocument/2006/relationships/ctrlProp" Target="../ctrlProps/ctrlProp335.xml"/><Relationship Id="rId344" Type="http://schemas.openxmlformats.org/officeDocument/2006/relationships/ctrlProp" Target="../ctrlProps/ctrlProp356.xml"/><Relationship Id="rId530" Type="http://schemas.openxmlformats.org/officeDocument/2006/relationships/ctrlProp" Target="../ctrlProps/ctrlProp542.xml"/><Relationship Id="rId20" Type="http://schemas.openxmlformats.org/officeDocument/2006/relationships/ctrlProp" Target="../ctrlProps/ctrlProp32.xml"/><Relationship Id="rId41" Type="http://schemas.openxmlformats.org/officeDocument/2006/relationships/ctrlProp" Target="../ctrlProps/ctrlProp53.xml"/><Relationship Id="rId62" Type="http://schemas.openxmlformats.org/officeDocument/2006/relationships/ctrlProp" Target="../ctrlProps/ctrlProp74.xml"/><Relationship Id="rId83" Type="http://schemas.openxmlformats.org/officeDocument/2006/relationships/ctrlProp" Target="../ctrlProps/ctrlProp95.xml"/><Relationship Id="rId179" Type="http://schemas.openxmlformats.org/officeDocument/2006/relationships/ctrlProp" Target="../ctrlProps/ctrlProp191.xml"/><Relationship Id="rId365" Type="http://schemas.openxmlformats.org/officeDocument/2006/relationships/ctrlProp" Target="../ctrlProps/ctrlProp377.xml"/><Relationship Id="rId386" Type="http://schemas.openxmlformats.org/officeDocument/2006/relationships/ctrlProp" Target="../ctrlProps/ctrlProp398.xml"/><Relationship Id="rId551" Type="http://schemas.openxmlformats.org/officeDocument/2006/relationships/ctrlProp" Target="../ctrlProps/ctrlProp563.xml"/><Relationship Id="rId572" Type="http://schemas.openxmlformats.org/officeDocument/2006/relationships/ctrlProp" Target="../ctrlProps/ctrlProp584.xml"/><Relationship Id="rId593" Type="http://schemas.openxmlformats.org/officeDocument/2006/relationships/ctrlProp" Target="../ctrlProps/ctrlProp605.xml"/><Relationship Id="rId607" Type="http://schemas.openxmlformats.org/officeDocument/2006/relationships/ctrlProp" Target="../ctrlProps/ctrlProp619.xml"/><Relationship Id="rId628" Type="http://schemas.openxmlformats.org/officeDocument/2006/relationships/ctrlProp" Target="../ctrlProps/ctrlProp640.xml"/><Relationship Id="rId190" Type="http://schemas.openxmlformats.org/officeDocument/2006/relationships/ctrlProp" Target="../ctrlProps/ctrlProp202.xml"/><Relationship Id="rId204" Type="http://schemas.openxmlformats.org/officeDocument/2006/relationships/ctrlProp" Target="../ctrlProps/ctrlProp216.xml"/><Relationship Id="rId225" Type="http://schemas.openxmlformats.org/officeDocument/2006/relationships/ctrlProp" Target="../ctrlProps/ctrlProp237.xml"/><Relationship Id="rId246" Type="http://schemas.openxmlformats.org/officeDocument/2006/relationships/ctrlProp" Target="../ctrlProps/ctrlProp258.xml"/><Relationship Id="rId267" Type="http://schemas.openxmlformats.org/officeDocument/2006/relationships/ctrlProp" Target="../ctrlProps/ctrlProp279.xml"/><Relationship Id="rId288" Type="http://schemas.openxmlformats.org/officeDocument/2006/relationships/ctrlProp" Target="../ctrlProps/ctrlProp300.xml"/><Relationship Id="rId411" Type="http://schemas.openxmlformats.org/officeDocument/2006/relationships/ctrlProp" Target="../ctrlProps/ctrlProp423.xml"/><Relationship Id="rId432" Type="http://schemas.openxmlformats.org/officeDocument/2006/relationships/ctrlProp" Target="../ctrlProps/ctrlProp444.xml"/><Relationship Id="rId453" Type="http://schemas.openxmlformats.org/officeDocument/2006/relationships/ctrlProp" Target="../ctrlProps/ctrlProp465.xml"/><Relationship Id="rId474" Type="http://schemas.openxmlformats.org/officeDocument/2006/relationships/ctrlProp" Target="../ctrlProps/ctrlProp486.xml"/><Relationship Id="rId509" Type="http://schemas.openxmlformats.org/officeDocument/2006/relationships/ctrlProp" Target="../ctrlProps/ctrlProp521.xml"/><Relationship Id="rId106" Type="http://schemas.openxmlformats.org/officeDocument/2006/relationships/ctrlProp" Target="../ctrlProps/ctrlProp118.xml"/><Relationship Id="rId127" Type="http://schemas.openxmlformats.org/officeDocument/2006/relationships/ctrlProp" Target="../ctrlProps/ctrlProp139.xml"/><Relationship Id="rId313" Type="http://schemas.openxmlformats.org/officeDocument/2006/relationships/ctrlProp" Target="../ctrlProps/ctrlProp325.xml"/><Relationship Id="rId495" Type="http://schemas.openxmlformats.org/officeDocument/2006/relationships/ctrlProp" Target="../ctrlProps/ctrlProp507.xml"/><Relationship Id="rId10" Type="http://schemas.openxmlformats.org/officeDocument/2006/relationships/ctrlProp" Target="../ctrlProps/ctrlProp22.xml"/><Relationship Id="rId31" Type="http://schemas.openxmlformats.org/officeDocument/2006/relationships/ctrlProp" Target="../ctrlProps/ctrlProp43.xml"/><Relationship Id="rId52" Type="http://schemas.openxmlformats.org/officeDocument/2006/relationships/ctrlProp" Target="../ctrlProps/ctrlProp64.xml"/><Relationship Id="rId73" Type="http://schemas.openxmlformats.org/officeDocument/2006/relationships/ctrlProp" Target="../ctrlProps/ctrlProp85.xml"/><Relationship Id="rId94" Type="http://schemas.openxmlformats.org/officeDocument/2006/relationships/ctrlProp" Target="../ctrlProps/ctrlProp106.xml"/><Relationship Id="rId148" Type="http://schemas.openxmlformats.org/officeDocument/2006/relationships/ctrlProp" Target="../ctrlProps/ctrlProp160.xml"/><Relationship Id="rId169" Type="http://schemas.openxmlformats.org/officeDocument/2006/relationships/ctrlProp" Target="../ctrlProps/ctrlProp181.xml"/><Relationship Id="rId334" Type="http://schemas.openxmlformats.org/officeDocument/2006/relationships/ctrlProp" Target="../ctrlProps/ctrlProp346.xml"/><Relationship Id="rId355" Type="http://schemas.openxmlformats.org/officeDocument/2006/relationships/ctrlProp" Target="../ctrlProps/ctrlProp367.xml"/><Relationship Id="rId376" Type="http://schemas.openxmlformats.org/officeDocument/2006/relationships/ctrlProp" Target="../ctrlProps/ctrlProp388.xml"/><Relationship Id="rId397" Type="http://schemas.openxmlformats.org/officeDocument/2006/relationships/ctrlProp" Target="../ctrlProps/ctrlProp409.xml"/><Relationship Id="rId520" Type="http://schemas.openxmlformats.org/officeDocument/2006/relationships/ctrlProp" Target="../ctrlProps/ctrlProp532.xml"/><Relationship Id="rId541" Type="http://schemas.openxmlformats.org/officeDocument/2006/relationships/ctrlProp" Target="../ctrlProps/ctrlProp553.xml"/><Relationship Id="rId562" Type="http://schemas.openxmlformats.org/officeDocument/2006/relationships/ctrlProp" Target="../ctrlProps/ctrlProp574.xml"/><Relationship Id="rId583" Type="http://schemas.openxmlformats.org/officeDocument/2006/relationships/ctrlProp" Target="../ctrlProps/ctrlProp595.xml"/><Relationship Id="rId618" Type="http://schemas.openxmlformats.org/officeDocument/2006/relationships/ctrlProp" Target="../ctrlProps/ctrlProp630.xml"/><Relationship Id="rId639" Type="http://schemas.openxmlformats.org/officeDocument/2006/relationships/ctrlProp" Target="../ctrlProps/ctrlProp651.xml"/><Relationship Id="rId4" Type="http://schemas.openxmlformats.org/officeDocument/2006/relationships/ctrlProp" Target="../ctrlProps/ctrlProp16.xml"/><Relationship Id="rId180" Type="http://schemas.openxmlformats.org/officeDocument/2006/relationships/ctrlProp" Target="../ctrlProps/ctrlProp192.xml"/><Relationship Id="rId215" Type="http://schemas.openxmlformats.org/officeDocument/2006/relationships/ctrlProp" Target="../ctrlProps/ctrlProp227.xml"/><Relationship Id="rId236" Type="http://schemas.openxmlformats.org/officeDocument/2006/relationships/ctrlProp" Target="../ctrlProps/ctrlProp248.xml"/><Relationship Id="rId257" Type="http://schemas.openxmlformats.org/officeDocument/2006/relationships/ctrlProp" Target="../ctrlProps/ctrlProp269.xml"/><Relationship Id="rId278" Type="http://schemas.openxmlformats.org/officeDocument/2006/relationships/ctrlProp" Target="../ctrlProps/ctrlProp290.xml"/><Relationship Id="rId401" Type="http://schemas.openxmlformats.org/officeDocument/2006/relationships/ctrlProp" Target="../ctrlProps/ctrlProp413.xml"/><Relationship Id="rId422" Type="http://schemas.openxmlformats.org/officeDocument/2006/relationships/ctrlProp" Target="../ctrlProps/ctrlProp434.xml"/><Relationship Id="rId443" Type="http://schemas.openxmlformats.org/officeDocument/2006/relationships/ctrlProp" Target="../ctrlProps/ctrlProp455.xml"/><Relationship Id="rId464" Type="http://schemas.openxmlformats.org/officeDocument/2006/relationships/ctrlProp" Target="../ctrlProps/ctrlProp476.xml"/><Relationship Id="rId303" Type="http://schemas.openxmlformats.org/officeDocument/2006/relationships/ctrlProp" Target="../ctrlProps/ctrlProp315.xml"/><Relationship Id="rId485" Type="http://schemas.openxmlformats.org/officeDocument/2006/relationships/ctrlProp" Target="../ctrlProps/ctrlProp497.xml"/><Relationship Id="rId42" Type="http://schemas.openxmlformats.org/officeDocument/2006/relationships/ctrlProp" Target="../ctrlProps/ctrlProp54.xml"/><Relationship Id="rId84" Type="http://schemas.openxmlformats.org/officeDocument/2006/relationships/ctrlProp" Target="../ctrlProps/ctrlProp96.xml"/><Relationship Id="rId138" Type="http://schemas.openxmlformats.org/officeDocument/2006/relationships/ctrlProp" Target="../ctrlProps/ctrlProp150.xml"/><Relationship Id="rId345" Type="http://schemas.openxmlformats.org/officeDocument/2006/relationships/ctrlProp" Target="../ctrlProps/ctrlProp357.xml"/><Relationship Id="rId387" Type="http://schemas.openxmlformats.org/officeDocument/2006/relationships/ctrlProp" Target="../ctrlProps/ctrlProp399.xml"/><Relationship Id="rId510" Type="http://schemas.openxmlformats.org/officeDocument/2006/relationships/ctrlProp" Target="../ctrlProps/ctrlProp522.xml"/><Relationship Id="rId552" Type="http://schemas.openxmlformats.org/officeDocument/2006/relationships/ctrlProp" Target="../ctrlProps/ctrlProp564.xml"/><Relationship Id="rId594" Type="http://schemas.openxmlformats.org/officeDocument/2006/relationships/ctrlProp" Target="../ctrlProps/ctrlProp606.xml"/><Relationship Id="rId608" Type="http://schemas.openxmlformats.org/officeDocument/2006/relationships/ctrlProp" Target="../ctrlProps/ctrlProp620.xml"/><Relationship Id="rId191" Type="http://schemas.openxmlformats.org/officeDocument/2006/relationships/ctrlProp" Target="../ctrlProps/ctrlProp203.xml"/><Relationship Id="rId205" Type="http://schemas.openxmlformats.org/officeDocument/2006/relationships/ctrlProp" Target="../ctrlProps/ctrlProp217.xml"/><Relationship Id="rId247" Type="http://schemas.openxmlformats.org/officeDocument/2006/relationships/ctrlProp" Target="../ctrlProps/ctrlProp259.xml"/><Relationship Id="rId412" Type="http://schemas.openxmlformats.org/officeDocument/2006/relationships/ctrlProp" Target="../ctrlProps/ctrlProp424.xml"/><Relationship Id="rId107" Type="http://schemas.openxmlformats.org/officeDocument/2006/relationships/ctrlProp" Target="../ctrlProps/ctrlProp119.xml"/><Relationship Id="rId289" Type="http://schemas.openxmlformats.org/officeDocument/2006/relationships/ctrlProp" Target="../ctrlProps/ctrlProp301.xml"/><Relationship Id="rId454" Type="http://schemas.openxmlformats.org/officeDocument/2006/relationships/ctrlProp" Target="../ctrlProps/ctrlProp466.xml"/><Relationship Id="rId496" Type="http://schemas.openxmlformats.org/officeDocument/2006/relationships/ctrlProp" Target="../ctrlProps/ctrlProp508.xml"/><Relationship Id="rId11" Type="http://schemas.openxmlformats.org/officeDocument/2006/relationships/ctrlProp" Target="../ctrlProps/ctrlProp23.xml"/><Relationship Id="rId53" Type="http://schemas.openxmlformats.org/officeDocument/2006/relationships/ctrlProp" Target="../ctrlProps/ctrlProp65.xml"/><Relationship Id="rId149" Type="http://schemas.openxmlformats.org/officeDocument/2006/relationships/ctrlProp" Target="../ctrlProps/ctrlProp161.xml"/><Relationship Id="rId314" Type="http://schemas.openxmlformats.org/officeDocument/2006/relationships/ctrlProp" Target="../ctrlProps/ctrlProp326.xml"/><Relationship Id="rId356" Type="http://schemas.openxmlformats.org/officeDocument/2006/relationships/ctrlProp" Target="../ctrlProps/ctrlProp368.xml"/><Relationship Id="rId398" Type="http://schemas.openxmlformats.org/officeDocument/2006/relationships/ctrlProp" Target="../ctrlProps/ctrlProp410.xml"/><Relationship Id="rId521" Type="http://schemas.openxmlformats.org/officeDocument/2006/relationships/ctrlProp" Target="../ctrlProps/ctrlProp533.xml"/><Relationship Id="rId563" Type="http://schemas.openxmlformats.org/officeDocument/2006/relationships/ctrlProp" Target="../ctrlProps/ctrlProp575.xml"/><Relationship Id="rId619" Type="http://schemas.openxmlformats.org/officeDocument/2006/relationships/ctrlProp" Target="../ctrlProps/ctrlProp631.xml"/><Relationship Id="rId95" Type="http://schemas.openxmlformats.org/officeDocument/2006/relationships/ctrlProp" Target="../ctrlProps/ctrlProp107.xml"/><Relationship Id="rId160" Type="http://schemas.openxmlformats.org/officeDocument/2006/relationships/ctrlProp" Target="../ctrlProps/ctrlProp172.xml"/><Relationship Id="rId216" Type="http://schemas.openxmlformats.org/officeDocument/2006/relationships/ctrlProp" Target="../ctrlProps/ctrlProp228.xml"/><Relationship Id="rId423" Type="http://schemas.openxmlformats.org/officeDocument/2006/relationships/ctrlProp" Target="../ctrlProps/ctrlProp435.xml"/><Relationship Id="rId258" Type="http://schemas.openxmlformats.org/officeDocument/2006/relationships/ctrlProp" Target="../ctrlProps/ctrlProp270.xml"/><Relationship Id="rId465" Type="http://schemas.openxmlformats.org/officeDocument/2006/relationships/ctrlProp" Target="../ctrlProps/ctrlProp477.xml"/><Relationship Id="rId630" Type="http://schemas.openxmlformats.org/officeDocument/2006/relationships/ctrlProp" Target="../ctrlProps/ctrlProp642.xml"/><Relationship Id="rId22" Type="http://schemas.openxmlformats.org/officeDocument/2006/relationships/ctrlProp" Target="../ctrlProps/ctrlProp34.xml"/><Relationship Id="rId64" Type="http://schemas.openxmlformats.org/officeDocument/2006/relationships/ctrlProp" Target="../ctrlProps/ctrlProp76.xml"/><Relationship Id="rId118" Type="http://schemas.openxmlformats.org/officeDocument/2006/relationships/ctrlProp" Target="../ctrlProps/ctrlProp130.xml"/><Relationship Id="rId325" Type="http://schemas.openxmlformats.org/officeDocument/2006/relationships/ctrlProp" Target="../ctrlProps/ctrlProp337.xml"/><Relationship Id="rId367" Type="http://schemas.openxmlformats.org/officeDocument/2006/relationships/ctrlProp" Target="../ctrlProps/ctrlProp379.xml"/><Relationship Id="rId532" Type="http://schemas.openxmlformats.org/officeDocument/2006/relationships/ctrlProp" Target="../ctrlProps/ctrlProp544.xml"/><Relationship Id="rId574" Type="http://schemas.openxmlformats.org/officeDocument/2006/relationships/ctrlProp" Target="../ctrlProps/ctrlProp586.xml"/><Relationship Id="rId171" Type="http://schemas.openxmlformats.org/officeDocument/2006/relationships/ctrlProp" Target="../ctrlProps/ctrlProp183.xml"/><Relationship Id="rId227" Type="http://schemas.openxmlformats.org/officeDocument/2006/relationships/ctrlProp" Target="../ctrlProps/ctrlProp239.xml"/><Relationship Id="rId269" Type="http://schemas.openxmlformats.org/officeDocument/2006/relationships/ctrlProp" Target="../ctrlProps/ctrlProp281.xml"/><Relationship Id="rId434" Type="http://schemas.openxmlformats.org/officeDocument/2006/relationships/ctrlProp" Target="../ctrlProps/ctrlProp446.xml"/><Relationship Id="rId476" Type="http://schemas.openxmlformats.org/officeDocument/2006/relationships/ctrlProp" Target="../ctrlProps/ctrlProp488.xml"/><Relationship Id="rId641" Type="http://schemas.openxmlformats.org/officeDocument/2006/relationships/ctrlProp" Target="../ctrlProps/ctrlProp653.xml"/><Relationship Id="rId33" Type="http://schemas.openxmlformats.org/officeDocument/2006/relationships/ctrlProp" Target="../ctrlProps/ctrlProp45.xml"/><Relationship Id="rId129" Type="http://schemas.openxmlformats.org/officeDocument/2006/relationships/ctrlProp" Target="../ctrlProps/ctrlProp141.xml"/><Relationship Id="rId280" Type="http://schemas.openxmlformats.org/officeDocument/2006/relationships/ctrlProp" Target="../ctrlProps/ctrlProp292.xml"/><Relationship Id="rId336" Type="http://schemas.openxmlformats.org/officeDocument/2006/relationships/ctrlProp" Target="../ctrlProps/ctrlProp348.xml"/><Relationship Id="rId501" Type="http://schemas.openxmlformats.org/officeDocument/2006/relationships/ctrlProp" Target="../ctrlProps/ctrlProp513.xml"/><Relationship Id="rId543" Type="http://schemas.openxmlformats.org/officeDocument/2006/relationships/ctrlProp" Target="../ctrlProps/ctrlProp555.xml"/><Relationship Id="rId75" Type="http://schemas.openxmlformats.org/officeDocument/2006/relationships/ctrlProp" Target="../ctrlProps/ctrlProp87.xml"/><Relationship Id="rId140" Type="http://schemas.openxmlformats.org/officeDocument/2006/relationships/ctrlProp" Target="../ctrlProps/ctrlProp152.xml"/><Relationship Id="rId182" Type="http://schemas.openxmlformats.org/officeDocument/2006/relationships/ctrlProp" Target="../ctrlProps/ctrlProp194.xml"/><Relationship Id="rId378" Type="http://schemas.openxmlformats.org/officeDocument/2006/relationships/ctrlProp" Target="../ctrlProps/ctrlProp390.xml"/><Relationship Id="rId403" Type="http://schemas.openxmlformats.org/officeDocument/2006/relationships/ctrlProp" Target="../ctrlProps/ctrlProp415.xml"/><Relationship Id="rId585" Type="http://schemas.openxmlformats.org/officeDocument/2006/relationships/ctrlProp" Target="../ctrlProps/ctrlProp597.xml"/><Relationship Id="rId6" Type="http://schemas.openxmlformats.org/officeDocument/2006/relationships/ctrlProp" Target="../ctrlProps/ctrlProp18.xml"/><Relationship Id="rId238" Type="http://schemas.openxmlformats.org/officeDocument/2006/relationships/ctrlProp" Target="../ctrlProps/ctrlProp250.xml"/><Relationship Id="rId445" Type="http://schemas.openxmlformats.org/officeDocument/2006/relationships/ctrlProp" Target="../ctrlProps/ctrlProp457.xml"/><Relationship Id="rId487" Type="http://schemas.openxmlformats.org/officeDocument/2006/relationships/ctrlProp" Target="../ctrlProps/ctrlProp499.xml"/><Relationship Id="rId610" Type="http://schemas.openxmlformats.org/officeDocument/2006/relationships/ctrlProp" Target="../ctrlProps/ctrlProp622.xml"/><Relationship Id="rId291" Type="http://schemas.openxmlformats.org/officeDocument/2006/relationships/ctrlProp" Target="../ctrlProps/ctrlProp303.xml"/><Relationship Id="rId305" Type="http://schemas.openxmlformats.org/officeDocument/2006/relationships/ctrlProp" Target="../ctrlProps/ctrlProp317.xml"/><Relationship Id="rId347" Type="http://schemas.openxmlformats.org/officeDocument/2006/relationships/ctrlProp" Target="../ctrlProps/ctrlProp359.xml"/><Relationship Id="rId512" Type="http://schemas.openxmlformats.org/officeDocument/2006/relationships/ctrlProp" Target="../ctrlProps/ctrlProp524.xml"/><Relationship Id="rId44" Type="http://schemas.openxmlformats.org/officeDocument/2006/relationships/ctrlProp" Target="../ctrlProps/ctrlProp56.xml"/><Relationship Id="rId86" Type="http://schemas.openxmlformats.org/officeDocument/2006/relationships/ctrlProp" Target="../ctrlProps/ctrlProp98.xml"/><Relationship Id="rId151" Type="http://schemas.openxmlformats.org/officeDocument/2006/relationships/ctrlProp" Target="../ctrlProps/ctrlProp163.xml"/><Relationship Id="rId389" Type="http://schemas.openxmlformats.org/officeDocument/2006/relationships/ctrlProp" Target="../ctrlProps/ctrlProp401.xml"/><Relationship Id="rId554" Type="http://schemas.openxmlformats.org/officeDocument/2006/relationships/ctrlProp" Target="../ctrlProps/ctrlProp566.xml"/><Relationship Id="rId596" Type="http://schemas.openxmlformats.org/officeDocument/2006/relationships/ctrlProp" Target="../ctrlProps/ctrlProp608.xml"/><Relationship Id="rId193" Type="http://schemas.openxmlformats.org/officeDocument/2006/relationships/ctrlProp" Target="../ctrlProps/ctrlProp205.xml"/><Relationship Id="rId207" Type="http://schemas.openxmlformats.org/officeDocument/2006/relationships/ctrlProp" Target="../ctrlProps/ctrlProp219.xml"/><Relationship Id="rId249" Type="http://schemas.openxmlformats.org/officeDocument/2006/relationships/ctrlProp" Target="../ctrlProps/ctrlProp261.xml"/><Relationship Id="rId414" Type="http://schemas.openxmlformats.org/officeDocument/2006/relationships/ctrlProp" Target="../ctrlProps/ctrlProp426.xml"/><Relationship Id="rId456" Type="http://schemas.openxmlformats.org/officeDocument/2006/relationships/ctrlProp" Target="../ctrlProps/ctrlProp468.xml"/><Relationship Id="rId498" Type="http://schemas.openxmlformats.org/officeDocument/2006/relationships/ctrlProp" Target="../ctrlProps/ctrlProp510.xml"/><Relationship Id="rId621" Type="http://schemas.openxmlformats.org/officeDocument/2006/relationships/ctrlProp" Target="../ctrlProps/ctrlProp633.xml"/><Relationship Id="rId13" Type="http://schemas.openxmlformats.org/officeDocument/2006/relationships/ctrlProp" Target="../ctrlProps/ctrlProp25.xml"/><Relationship Id="rId109" Type="http://schemas.openxmlformats.org/officeDocument/2006/relationships/ctrlProp" Target="../ctrlProps/ctrlProp121.xml"/><Relationship Id="rId260" Type="http://schemas.openxmlformats.org/officeDocument/2006/relationships/ctrlProp" Target="../ctrlProps/ctrlProp272.xml"/><Relationship Id="rId316" Type="http://schemas.openxmlformats.org/officeDocument/2006/relationships/ctrlProp" Target="../ctrlProps/ctrlProp328.xml"/><Relationship Id="rId523" Type="http://schemas.openxmlformats.org/officeDocument/2006/relationships/ctrlProp" Target="../ctrlProps/ctrlProp535.xml"/><Relationship Id="rId55" Type="http://schemas.openxmlformats.org/officeDocument/2006/relationships/ctrlProp" Target="../ctrlProps/ctrlProp67.xml"/><Relationship Id="rId97" Type="http://schemas.openxmlformats.org/officeDocument/2006/relationships/ctrlProp" Target="../ctrlProps/ctrlProp109.xml"/><Relationship Id="rId120" Type="http://schemas.openxmlformats.org/officeDocument/2006/relationships/ctrlProp" Target="../ctrlProps/ctrlProp132.xml"/><Relationship Id="rId358" Type="http://schemas.openxmlformats.org/officeDocument/2006/relationships/ctrlProp" Target="../ctrlProps/ctrlProp370.xml"/><Relationship Id="rId565" Type="http://schemas.openxmlformats.org/officeDocument/2006/relationships/ctrlProp" Target="../ctrlProps/ctrlProp577.xml"/><Relationship Id="rId162" Type="http://schemas.openxmlformats.org/officeDocument/2006/relationships/ctrlProp" Target="../ctrlProps/ctrlProp174.xml"/><Relationship Id="rId218" Type="http://schemas.openxmlformats.org/officeDocument/2006/relationships/ctrlProp" Target="../ctrlProps/ctrlProp230.xml"/><Relationship Id="rId425" Type="http://schemas.openxmlformats.org/officeDocument/2006/relationships/ctrlProp" Target="../ctrlProps/ctrlProp437.xml"/><Relationship Id="rId467" Type="http://schemas.openxmlformats.org/officeDocument/2006/relationships/ctrlProp" Target="../ctrlProps/ctrlProp479.xml"/><Relationship Id="rId632" Type="http://schemas.openxmlformats.org/officeDocument/2006/relationships/ctrlProp" Target="../ctrlProps/ctrlProp644.xml"/><Relationship Id="rId271" Type="http://schemas.openxmlformats.org/officeDocument/2006/relationships/ctrlProp" Target="../ctrlProps/ctrlProp283.xml"/><Relationship Id="rId24" Type="http://schemas.openxmlformats.org/officeDocument/2006/relationships/ctrlProp" Target="../ctrlProps/ctrlProp36.xml"/><Relationship Id="rId66" Type="http://schemas.openxmlformats.org/officeDocument/2006/relationships/ctrlProp" Target="../ctrlProps/ctrlProp78.xml"/><Relationship Id="rId131" Type="http://schemas.openxmlformats.org/officeDocument/2006/relationships/ctrlProp" Target="../ctrlProps/ctrlProp143.xml"/><Relationship Id="rId327" Type="http://schemas.openxmlformats.org/officeDocument/2006/relationships/ctrlProp" Target="../ctrlProps/ctrlProp339.xml"/><Relationship Id="rId369" Type="http://schemas.openxmlformats.org/officeDocument/2006/relationships/ctrlProp" Target="../ctrlProps/ctrlProp381.xml"/><Relationship Id="rId534" Type="http://schemas.openxmlformats.org/officeDocument/2006/relationships/ctrlProp" Target="../ctrlProps/ctrlProp546.xml"/><Relationship Id="rId576" Type="http://schemas.openxmlformats.org/officeDocument/2006/relationships/ctrlProp" Target="../ctrlProps/ctrlProp588.xml"/><Relationship Id="rId173" Type="http://schemas.openxmlformats.org/officeDocument/2006/relationships/ctrlProp" Target="../ctrlProps/ctrlProp185.xml"/><Relationship Id="rId229" Type="http://schemas.openxmlformats.org/officeDocument/2006/relationships/ctrlProp" Target="../ctrlProps/ctrlProp241.xml"/><Relationship Id="rId380" Type="http://schemas.openxmlformats.org/officeDocument/2006/relationships/ctrlProp" Target="../ctrlProps/ctrlProp392.xml"/><Relationship Id="rId436" Type="http://schemas.openxmlformats.org/officeDocument/2006/relationships/ctrlProp" Target="../ctrlProps/ctrlProp448.xml"/><Relationship Id="rId601" Type="http://schemas.openxmlformats.org/officeDocument/2006/relationships/ctrlProp" Target="../ctrlProps/ctrlProp613.xml"/><Relationship Id="rId643" Type="http://schemas.openxmlformats.org/officeDocument/2006/relationships/ctrlProp" Target="../ctrlProps/ctrlProp655.xml"/><Relationship Id="rId240" Type="http://schemas.openxmlformats.org/officeDocument/2006/relationships/ctrlProp" Target="../ctrlProps/ctrlProp252.xml"/><Relationship Id="rId478" Type="http://schemas.openxmlformats.org/officeDocument/2006/relationships/ctrlProp" Target="../ctrlProps/ctrlProp490.xml"/><Relationship Id="rId35" Type="http://schemas.openxmlformats.org/officeDocument/2006/relationships/ctrlProp" Target="../ctrlProps/ctrlProp47.xml"/><Relationship Id="rId77" Type="http://schemas.openxmlformats.org/officeDocument/2006/relationships/ctrlProp" Target="../ctrlProps/ctrlProp89.xml"/><Relationship Id="rId100" Type="http://schemas.openxmlformats.org/officeDocument/2006/relationships/ctrlProp" Target="../ctrlProps/ctrlProp112.xml"/><Relationship Id="rId282" Type="http://schemas.openxmlformats.org/officeDocument/2006/relationships/ctrlProp" Target="../ctrlProps/ctrlProp294.xml"/><Relationship Id="rId338" Type="http://schemas.openxmlformats.org/officeDocument/2006/relationships/ctrlProp" Target="../ctrlProps/ctrlProp350.xml"/><Relationship Id="rId503" Type="http://schemas.openxmlformats.org/officeDocument/2006/relationships/ctrlProp" Target="../ctrlProps/ctrlProp515.xml"/><Relationship Id="rId545" Type="http://schemas.openxmlformats.org/officeDocument/2006/relationships/ctrlProp" Target="../ctrlProps/ctrlProp557.xml"/><Relationship Id="rId587" Type="http://schemas.openxmlformats.org/officeDocument/2006/relationships/ctrlProp" Target="../ctrlProps/ctrlProp599.xml"/><Relationship Id="rId8" Type="http://schemas.openxmlformats.org/officeDocument/2006/relationships/ctrlProp" Target="../ctrlProps/ctrlProp20.xml"/><Relationship Id="rId142" Type="http://schemas.openxmlformats.org/officeDocument/2006/relationships/ctrlProp" Target="../ctrlProps/ctrlProp154.xml"/><Relationship Id="rId184" Type="http://schemas.openxmlformats.org/officeDocument/2006/relationships/ctrlProp" Target="../ctrlProps/ctrlProp196.xml"/><Relationship Id="rId391" Type="http://schemas.openxmlformats.org/officeDocument/2006/relationships/ctrlProp" Target="../ctrlProps/ctrlProp403.xml"/><Relationship Id="rId405" Type="http://schemas.openxmlformats.org/officeDocument/2006/relationships/ctrlProp" Target="../ctrlProps/ctrlProp417.xml"/><Relationship Id="rId447" Type="http://schemas.openxmlformats.org/officeDocument/2006/relationships/ctrlProp" Target="../ctrlProps/ctrlProp459.xml"/><Relationship Id="rId612" Type="http://schemas.openxmlformats.org/officeDocument/2006/relationships/ctrlProp" Target="../ctrlProps/ctrlProp624.xml"/><Relationship Id="rId251" Type="http://schemas.openxmlformats.org/officeDocument/2006/relationships/ctrlProp" Target="../ctrlProps/ctrlProp263.xml"/><Relationship Id="rId489" Type="http://schemas.openxmlformats.org/officeDocument/2006/relationships/ctrlProp" Target="../ctrlProps/ctrlProp501.xml"/><Relationship Id="rId46" Type="http://schemas.openxmlformats.org/officeDocument/2006/relationships/ctrlProp" Target="../ctrlProps/ctrlProp58.xml"/><Relationship Id="rId293" Type="http://schemas.openxmlformats.org/officeDocument/2006/relationships/ctrlProp" Target="../ctrlProps/ctrlProp305.xml"/><Relationship Id="rId307" Type="http://schemas.openxmlformats.org/officeDocument/2006/relationships/ctrlProp" Target="../ctrlProps/ctrlProp319.xml"/><Relationship Id="rId349" Type="http://schemas.openxmlformats.org/officeDocument/2006/relationships/ctrlProp" Target="../ctrlProps/ctrlProp361.xml"/><Relationship Id="rId514" Type="http://schemas.openxmlformats.org/officeDocument/2006/relationships/ctrlProp" Target="../ctrlProps/ctrlProp526.xml"/><Relationship Id="rId556" Type="http://schemas.openxmlformats.org/officeDocument/2006/relationships/ctrlProp" Target="../ctrlProps/ctrlProp568.xml"/><Relationship Id="rId88" Type="http://schemas.openxmlformats.org/officeDocument/2006/relationships/ctrlProp" Target="../ctrlProps/ctrlProp100.xml"/><Relationship Id="rId111" Type="http://schemas.openxmlformats.org/officeDocument/2006/relationships/ctrlProp" Target="../ctrlProps/ctrlProp123.xml"/><Relationship Id="rId153" Type="http://schemas.openxmlformats.org/officeDocument/2006/relationships/ctrlProp" Target="../ctrlProps/ctrlProp165.xml"/><Relationship Id="rId195" Type="http://schemas.openxmlformats.org/officeDocument/2006/relationships/ctrlProp" Target="../ctrlProps/ctrlProp207.xml"/><Relationship Id="rId209" Type="http://schemas.openxmlformats.org/officeDocument/2006/relationships/ctrlProp" Target="../ctrlProps/ctrlProp221.xml"/><Relationship Id="rId360" Type="http://schemas.openxmlformats.org/officeDocument/2006/relationships/ctrlProp" Target="../ctrlProps/ctrlProp372.xml"/><Relationship Id="rId416" Type="http://schemas.openxmlformats.org/officeDocument/2006/relationships/ctrlProp" Target="../ctrlProps/ctrlProp428.xml"/><Relationship Id="rId598" Type="http://schemas.openxmlformats.org/officeDocument/2006/relationships/ctrlProp" Target="../ctrlProps/ctrlProp610.xml"/><Relationship Id="rId220" Type="http://schemas.openxmlformats.org/officeDocument/2006/relationships/ctrlProp" Target="../ctrlProps/ctrlProp232.xml"/><Relationship Id="rId458" Type="http://schemas.openxmlformats.org/officeDocument/2006/relationships/ctrlProp" Target="../ctrlProps/ctrlProp470.xml"/><Relationship Id="rId623" Type="http://schemas.openxmlformats.org/officeDocument/2006/relationships/ctrlProp" Target="../ctrlProps/ctrlProp635.xml"/><Relationship Id="rId15" Type="http://schemas.openxmlformats.org/officeDocument/2006/relationships/ctrlProp" Target="../ctrlProps/ctrlProp27.xml"/><Relationship Id="rId57" Type="http://schemas.openxmlformats.org/officeDocument/2006/relationships/ctrlProp" Target="../ctrlProps/ctrlProp69.xml"/><Relationship Id="rId262" Type="http://schemas.openxmlformats.org/officeDocument/2006/relationships/ctrlProp" Target="../ctrlProps/ctrlProp274.xml"/><Relationship Id="rId318" Type="http://schemas.openxmlformats.org/officeDocument/2006/relationships/ctrlProp" Target="../ctrlProps/ctrlProp330.xml"/><Relationship Id="rId525" Type="http://schemas.openxmlformats.org/officeDocument/2006/relationships/ctrlProp" Target="../ctrlProps/ctrlProp537.xml"/><Relationship Id="rId567" Type="http://schemas.openxmlformats.org/officeDocument/2006/relationships/ctrlProp" Target="../ctrlProps/ctrlProp579.xml"/><Relationship Id="rId99" Type="http://schemas.openxmlformats.org/officeDocument/2006/relationships/ctrlProp" Target="../ctrlProps/ctrlProp111.xml"/><Relationship Id="rId122" Type="http://schemas.openxmlformats.org/officeDocument/2006/relationships/ctrlProp" Target="../ctrlProps/ctrlProp134.xml"/><Relationship Id="rId164" Type="http://schemas.openxmlformats.org/officeDocument/2006/relationships/ctrlProp" Target="../ctrlProps/ctrlProp176.xml"/><Relationship Id="rId371" Type="http://schemas.openxmlformats.org/officeDocument/2006/relationships/ctrlProp" Target="../ctrlProps/ctrlProp383.xml"/><Relationship Id="rId427" Type="http://schemas.openxmlformats.org/officeDocument/2006/relationships/ctrlProp" Target="../ctrlProps/ctrlProp439.xml"/><Relationship Id="rId469" Type="http://schemas.openxmlformats.org/officeDocument/2006/relationships/ctrlProp" Target="../ctrlProps/ctrlProp481.xml"/><Relationship Id="rId634" Type="http://schemas.openxmlformats.org/officeDocument/2006/relationships/ctrlProp" Target="../ctrlProps/ctrlProp646.xml"/><Relationship Id="rId26" Type="http://schemas.openxmlformats.org/officeDocument/2006/relationships/ctrlProp" Target="../ctrlProps/ctrlProp38.xml"/><Relationship Id="rId231" Type="http://schemas.openxmlformats.org/officeDocument/2006/relationships/ctrlProp" Target="../ctrlProps/ctrlProp243.xml"/><Relationship Id="rId273" Type="http://schemas.openxmlformats.org/officeDocument/2006/relationships/ctrlProp" Target="../ctrlProps/ctrlProp285.xml"/><Relationship Id="rId329" Type="http://schemas.openxmlformats.org/officeDocument/2006/relationships/ctrlProp" Target="../ctrlProps/ctrlProp341.xml"/><Relationship Id="rId480" Type="http://schemas.openxmlformats.org/officeDocument/2006/relationships/ctrlProp" Target="../ctrlProps/ctrlProp492.xml"/><Relationship Id="rId536" Type="http://schemas.openxmlformats.org/officeDocument/2006/relationships/ctrlProp" Target="../ctrlProps/ctrlProp548.xml"/><Relationship Id="rId68" Type="http://schemas.openxmlformats.org/officeDocument/2006/relationships/ctrlProp" Target="../ctrlProps/ctrlProp80.xml"/><Relationship Id="rId133" Type="http://schemas.openxmlformats.org/officeDocument/2006/relationships/ctrlProp" Target="../ctrlProps/ctrlProp145.xml"/><Relationship Id="rId175" Type="http://schemas.openxmlformats.org/officeDocument/2006/relationships/ctrlProp" Target="../ctrlProps/ctrlProp187.xml"/><Relationship Id="rId340" Type="http://schemas.openxmlformats.org/officeDocument/2006/relationships/ctrlProp" Target="../ctrlProps/ctrlProp352.xml"/><Relationship Id="rId578" Type="http://schemas.openxmlformats.org/officeDocument/2006/relationships/ctrlProp" Target="../ctrlProps/ctrlProp590.xml"/><Relationship Id="rId200" Type="http://schemas.openxmlformats.org/officeDocument/2006/relationships/ctrlProp" Target="../ctrlProps/ctrlProp212.xml"/><Relationship Id="rId382" Type="http://schemas.openxmlformats.org/officeDocument/2006/relationships/ctrlProp" Target="../ctrlProps/ctrlProp394.xml"/><Relationship Id="rId438" Type="http://schemas.openxmlformats.org/officeDocument/2006/relationships/ctrlProp" Target="../ctrlProps/ctrlProp450.xml"/><Relationship Id="rId603" Type="http://schemas.openxmlformats.org/officeDocument/2006/relationships/ctrlProp" Target="../ctrlProps/ctrlProp615.xml"/><Relationship Id="rId645" Type="http://schemas.openxmlformats.org/officeDocument/2006/relationships/ctrlProp" Target="../ctrlProps/ctrlProp657.xml"/><Relationship Id="rId242" Type="http://schemas.openxmlformats.org/officeDocument/2006/relationships/ctrlProp" Target="../ctrlProps/ctrlProp254.xml"/><Relationship Id="rId284" Type="http://schemas.openxmlformats.org/officeDocument/2006/relationships/ctrlProp" Target="../ctrlProps/ctrlProp296.xml"/><Relationship Id="rId491" Type="http://schemas.openxmlformats.org/officeDocument/2006/relationships/ctrlProp" Target="../ctrlProps/ctrlProp503.xml"/><Relationship Id="rId505" Type="http://schemas.openxmlformats.org/officeDocument/2006/relationships/ctrlProp" Target="../ctrlProps/ctrlProp517.xml"/><Relationship Id="rId37" Type="http://schemas.openxmlformats.org/officeDocument/2006/relationships/ctrlProp" Target="../ctrlProps/ctrlProp49.xml"/><Relationship Id="rId79" Type="http://schemas.openxmlformats.org/officeDocument/2006/relationships/ctrlProp" Target="../ctrlProps/ctrlProp91.xml"/><Relationship Id="rId102" Type="http://schemas.openxmlformats.org/officeDocument/2006/relationships/ctrlProp" Target="../ctrlProps/ctrlProp114.xml"/><Relationship Id="rId144" Type="http://schemas.openxmlformats.org/officeDocument/2006/relationships/ctrlProp" Target="../ctrlProps/ctrlProp156.xml"/><Relationship Id="rId547" Type="http://schemas.openxmlformats.org/officeDocument/2006/relationships/ctrlProp" Target="../ctrlProps/ctrlProp559.xml"/><Relationship Id="rId589" Type="http://schemas.openxmlformats.org/officeDocument/2006/relationships/ctrlProp" Target="../ctrlProps/ctrlProp601.xml"/><Relationship Id="rId90" Type="http://schemas.openxmlformats.org/officeDocument/2006/relationships/ctrlProp" Target="../ctrlProps/ctrlProp102.xml"/><Relationship Id="rId186" Type="http://schemas.openxmlformats.org/officeDocument/2006/relationships/ctrlProp" Target="../ctrlProps/ctrlProp198.xml"/><Relationship Id="rId351" Type="http://schemas.openxmlformats.org/officeDocument/2006/relationships/ctrlProp" Target="../ctrlProps/ctrlProp363.xml"/><Relationship Id="rId393" Type="http://schemas.openxmlformats.org/officeDocument/2006/relationships/ctrlProp" Target="../ctrlProps/ctrlProp405.xml"/><Relationship Id="rId407" Type="http://schemas.openxmlformats.org/officeDocument/2006/relationships/ctrlProp" Target="../ctrlProps/ctrlProp419.xml"/><Relationship Id="rId449" Type="http://schemas.openxmlformats.org/officeDocument/2006/relationships/ctrlProp" Target="../ctrlProps/ctrlProp461.xml"/><Relationship Id="rId614" Type="http://schemas.openxmlformats.org/officeDocument/2006/relationships/ctrlProp" Target="../ctrlProps/ctrlProp626.xml"/><Relationship Id="rId211" Type="http://schemas.openxmlformats.org/officeDocument/2006/relationships/ctrlProp" Target="../ctrlProps/ctrlProp223.xml"/><Relationship Id="rId253" Type="http://schemas.openxmlformats.org/officeDocument/2006/relationships/ctrlProp" Target="../ctrlProps/ctrlProp265.xml"/><Relationship Id="rId295" Type="http://schemas.openxmlformats.org/officeDocument/2006/relationships/ctrlProp" Target="../ctrlProps/ctrlProp307.xml"/><Relationship Id="rId309" Type="http://schemas.openxmlformats.org/officeDocument/2006/relationships/ctrlProp" Target="../ctrlProps/ctrlProp321.xml"/><Relationship Id="rId460" Type="http://schemas.openxmlformats.org/officeDocument/2006/relationships/ctrlProp" Target="../ctrlProps/ctrlProp472.xml"/><Relationship Id="rId516" Type="http://schemas.openxmlformats.org/officeDocument/2006/relationships/ctrlProp" Target="../ctrlProps/ctrlProp528.xml"/><Relationship Id="rId48" Type="http://schemas.openxmlformats.org/officeDocument/2006/relationships/ctrlProp" Target="../ctrlProps/ctrlProp60.xml"/><Relationship Id="rId113" Type="http://schemas.openxmlformats.org/officeDocument/2006/relationships/ctrlProp" Target="../ctrlProps/ctrlProp125.xml"/><Relationship Id="rId320" Type="http://schemas.openxmlformats.org/officeDocument/2006/relationships/ctrlProp" Target="../ctrlProps/ctrlProp332.xml"/><Relationship Id="rId558" Type="http://schemas.openxmlformats.org/officeDocument/2006/relationships/ctrlProp" Target="../ctrlProps/ctrlProp570.xml"/><Relationship Id="rId155" Type="http://schemas.openxmlformats.org/officeDocument/2006/relationships/ctrlProp" Target="../ctrlProps/ctrlProp167.xml"/><Relationship Id="rId197" Type="http://schemas.openxmlformats.org/officeDocument/2006/relationships/ctrlProp" Target="../ctrlProps/ctrlProp209.xml"/><Relationship Id="rId362" Type="http://schemas.openxmlformats.org/officeDocument/2006/relationships/ctrlProp" Target="../ctrlProps/ctrlProp374.xml"/><Relationship Id="rId418" Type="http://schemas.openxmlformats.org/officeDocument/2006/relationships/ctrlProp" Target="../ctrlProps/ctrlProp430.xml"/><Relationship Id="rId625" Type="http://schemas.openxmlformats.org/officeDocument/2006/relationships/ctrlProp" Target="../ctrlProps/ctrlProp637.xml"/><Relationship Id="rId222" Type="http://schemas.openxmlformats.org/officeDocument/2006/relationships/ctrlProp" Target="../ctrlProps/ctrlProp234.xml"/><Relationship Id="rId264" Type="http://schemas.openxmlformats.org/officeDocument/2006/relationships/ctrlProp" Target="../ctrlProps/ctrlProp276.xml"/><Relationship Id="rId471" Type="http://schemas.openxmlformats.org/officeDocument/2006/relationships/ctrlProp" Target="../ctrlProps/ctrlProp483.xml"/><Relationship Id="rId17" Type="http://schemas.openxmlformats.org/officeDocument/2006/relationships/ctrlProp" Target="../ctrlProps/ctrlProp29.xml"/><Relationship Id="rId59" Type="http://schemas.openxmlformats.org/officeDocument/2006/relationships/ctrlProp" Target="../ctrlProps/ctrlProp71.xml"/><Relationship Id="rId124" Type="http://schemas.openxmlformats.org/officeDocument/2006/relationships/ctrlProp" Target="../ctrlProps/ctrlProp136.xml"/><Relationship Id="rId527" Type="http://schemas.openxmlformats.org/officeDocument/2006/relationships/ctrlProp" Target="../ctrlProps/ctrlProp539.xml"/><Relationship Id="rId569" Type="http://schemas.openxmlformats.org/officeDocument/2006/relationships/ctrlProp" Target="../ctrlProps/ctrlProp581.xml"/><Relationship Id="rId70" Type="http://schemas.openxmlformats.org/officeDocument/2006/relationships/ctrlProp" Target="../ctrlProps/ctrlProp82.xml"/><Relationship Id="rId166" Type="http://schemas.openxmlformats.org/officeDocument/2006/relationships/ctrlProp" Target="../ctrlProps/ctrlProp178.xml"/><Relationship Id="rId331" Type="http://schemas.openxmlformats.org/officeDocument/2006/relationships/ctrlProp" Target="../ctrlProps/ctrlProp343.xml"/><Relationship Id="rId373" Type="http://schemas.openxmlformats.org/officeDocument/2006/relationships/ctrlProp" Target="../ctrlProps/ctrlProp385.xml"/><Relationship Id="rId429" Type="http://schemas.openxmlformats.org/officeDocument/2006/relationships/ctrlProp" Target="../ctrlProps/ctrlProp441.xml"/><Relationship Id="rId580" Type="http://schemas.openxmlformats.org/officeDocument/2006/relationships/ctrlProp" Target="../ctrlProps/ctrlProp592.xml"/><Relationship Id="rId636" Type="http://schemas.openxmlformats.org/officeDocument/2006/relationships/ctrlProp" Target="../ctrlProps/ctrlProp648.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17" Type="http://schemas.openxmlformats.org/officeDocument/2006/relationships/ctrlProp" Target="../ctrlProps/ctrlProp771.xml"/><Relationship Id="rId21" Type="http://schemas.openxmlformats.org/officeDocument/2006/relationships/ctrlProp" Target="../ctrlProps/ctrlProp675.xml"/><Relationship Id="rId42" Type="http://schemas.openxmlformats.org/officeDocument/2006/relationships/ctrlProp" Target="../ctrlProps/ctrlProp696.xml"/><Relationship Id="rId63" Type="http://schemas.openxmlformats.org/officeDocument/2006/relationships/ctrlProp" Target="../ctrlProps/ctrlProp717.xml"/><Relationship Id="rId84" Type="http://schemas.openxmlformats.org/officeDocument/2006/relationships/ctrlProp" Target="../ctrlProps/ctrlProp738.xml"/><Relationship Id="rId138" Type="http://schemas.openxmlformats.org/officeDocument/2006/relationships/ctrlProp" Target="../ctrlProps/ctrlProp792.xml"/><Relationship Id="rId159" Type="http://schemas.openxmlformats.org/officeDocument/2006/relationships/ctrlProp" Target="../ctrlProps/ctrlProp813.xml"/><Relationship Id="rId170" Type="http://schemas.openxmlformats.org/officeDocument/2006/relationships/ctrlProp" Target="../ctrlProps/ctrlProp824.xml"/><Relationship Id="rId191" Type="http://schemas.openxmlformats.org/officeDocument/2006/relationships/ctrlProp" Target="../ctrlProps/ctrlProp845.xml"/><Relationship Id="rId205" Type="http://schemas.openxmlformats.org/officeDocument/2006/relationships/ctrlProp" Target="../ctrlProps/ctrlProp859.xml"/><Relationship Id="rId107" Type="http://schemas.openxmlformats.org/officeDocument/2006/relationships/ctrlProp" Target="../ctrlProps/ctrlProp761.xml"/><Relationship Id="rId11" Type="http://schemas.openxmlformats.org/officeDocument/2006/relationships/ctrlProp" Target="../ctrlProps/ctrlProp665.xml"/><Relationship Id="rId32" Type="http://schemas.openxmlformats.org/officeDocument/2006/relationships/ctrlProp" Target="../ctrlProps/ctrlProp686.xml"/><Relationship Id="rId37" Type="http://schemas.openxmlformats.org/officeDocument/2006/relationships/ctrlProp" Target="../ctrlProps/ctrlProp691.xml"/><Relationship Id="rId53" Type="http://schemas.openxmlformats.org/officeDocument/2006/relationships/ctrlProp" Target="../ctrlProps/ctrlProp707.xml"/><Relationship Id="rId58" Type="http://schemas.openxmlformats.org/officeDocument/2006/relationships/ctrlProp" Target="../ctrlProps/ctrlProp712.xml"/><Relationship Id="rId74" Type="http://schemas.openxmlformats.org/officeDocument/2006/relationships/ctrlProp" Target="../ctrlProps/ctrlProp728.xml"/><Relationship Id="rId79" Type="http://schemas.openxmlformats.org/officeDocument/2006/relationships/ctrlProp" Target="../ctrlProps/ctrlProp733.xml"/><Relationship Id="rId102" Type="http://schemas.openxmlformats.org/officeDocument/2006/relationships/ctrlProp" Target="../ctrlProps/ctrlProp756.xml"/><Relationship Id="rId123" Type="http://schemas.openxmlformats.org/officeDocument/2006/relationships/ctrlProp" Target="../ctrlProps/ctrlProp777.xml"/><Relationship Id="rId128" Type="http://schemas.openxmlformats.org/officeDocument/2006/relationships/ctrlProp" Target="../ctrlProps/ctrlProp782.xml"/><Relationship Id="rId144" Type="http://schemas.openxmlformats.org/officeDocument/2006/relationships/ctrlProp" Target="../ctrlProps/ctrlProp798.xml"/><Relationship Id="rId149" Type="http://schemas.openxmlformats.org/officeDocument/2006/relationships/ctrlProp" Target="../ctrlProps/ctrlProp803.xml"/><Relationship Id="rId5" Type="http://schemas.openxmlformats.org/officeDocument/2006/relationships/ctrlProp" Target="../ctrlProps/ctrlProp659.xml"/><Relationship Id="rId90" Type="http://schemas.openxmlformats.org/officeDocument/2006/relationships/ctrlProp" Target="../ctrlProps/ctrlProp744.xml"/><Relationship Id="rId95" Type="http://schemas.openxmlformats.org/officeDocument/2006/relationships/ctrlProp" Target="../ctrlProps/ctrlProp749.xml"/><Relationship Id="rId160" Type="http://schemas.openxmlformats.org/officeDocument/2006/relationships/ctrlProp" Target="../ctrlProps/ctrlProp814.xml"/><Relationship Id="rId165" Type="http://schemas.openxmlformats.org/officeDocument/2006/relationships/ctrlProp" Target="../ctrlProps/ctrlProp819.xml"/><Relationship Id="rId181" Type="http://schemas.openxmlformats.org/officeDocument/2006/relationships/ctrlProp" Target="../ctrlProps/ctrlProp835.xml"/><Relationship Id="rId186" Type="http://schemas.openxmlformats.org/officeDocument/2006/relationships/ctrlProp" Target="../ctrlProps/ctrlProp840.xml"/><Relationship Id="rId211" Type="http://schemas.openxmlformats.org/officeDocument/2006/relationships/ctrlProp" Target="../ctrlProps/ctrlProp865.xml"/><Relationship Id="rId22" Type="http://schemas.openxmlformats.org/officeDocument/2006/relationships/ctrlProp" Target="../ctrlProps/ctrlProp676.xml"/><Relationship Id="rId27" Type="http://schemas.openxmlformats.org/officeDocument/2006/relationships/ctrlProp" Target="../ctrlProps/ctrlProp681.xml"/><Relationship Id="rId43" Type="http://schemas.openxmlformats.org/officeDocument/2006/relationships/ctrlProp" Target="../ctrlProps/ctrlProp697.xml"/><Relationship Id="rId48" Type="http://schemas.openxmlformats.org/officeDocument/2006/relationships/ctrlProp" Target="../ctrlProps/ctrlProp702.xml"/><Relationship Id="rId64" Type="http://schemas.openxmlformats.org/officeDocument/2006/relationships/ctrlProp" Target="../ctrlProps/ctrlProp718.xml"/><Relationship Id="rId69" Type="http://schemas.openxmlformats.org/officeDocument/2006/relationships/ctrlProp" Target="../ctrlProps/ctrlProp723.xml"/><Relationship Id="rId113" Type="http://schemas.openxmlformats.org/officeDocument/2006/relationships/ctrlProp" Target="../ctrlProps/ctrlProp767.xml"/><Relationship Id="rId118" Type="http://schemas.openxmlformats.org/officeDocument/2006/relationships/ctrlProp" Target="../ctrlProps/ctrlProp772.xml"/><Relationship Id="rId134" Type="http://schemas.openxmlformats.org/officeDocument/2006/relationships/ctrlProp" Target="../ctrlProps/ctrlProp788.xml"/><Relationship Id="rId139" Type="http://schemas.openxmlformats.org/officeDocument/2006/relationships/ctrlProp" Target="../ctrlProps/ctrlProp793.xml"/><Relationship Id="rId80" Type="http://schemas.openxmlformats.org/officeDocument/2006/relationships/ctrlProp" Target="../ctrlProps/ctrlProp734.xml"/><Relationship Id="rId85" Type="http://schemas.openxmlformats.org/officeDocument/2006/relationships/ctrlProp" Target="../ctrlProps/ctrlProp739.xml"/><Relationship Id="rId150" Type="http://schemas.openxmlformats.org/officeDocument/2006/relationships/ctrlProp" Target="../ctrlProps/ctrlProp804.xml"/><Relationship Id="rId155" Type="http://schemas.openxmlformats.org/officeDocument/2006/relationships/ctrlProp" Target="../ctrlProps/ctrlProp809.xml"/><Relationship Id="rId171" Type="http://schemas.openxmlformats.org/officeDocument/2006/relationships/ctrlProp" Target="../ctrlProps/ctrlProp825.xml"/><Relationship Id="rId176" Type="http://schemas.openxmlformats.org/officeDocument/2006/relationships/ctrlProp" Target="../ctrlProps/ctrlProp830.xml"/><Relationship Id="rId192" Type="http://schemas.openxmlformats.org/officeDocument/2006/relationships/ctrlProp" Target="../ctrlProps/ctrlProp846.xml"/><Relationship Id="rId197" Type="http://schemas.openxmlformats.org/officeDocument/2006/relationships/ctrlProp" Target="../ctrlProps/ctrlProp851.xml"/><Relationship Id="rId206" Type="http://schemas.openxmlformats.org/officeDocument/2006/relationships/ctrlProp" Target="../ctrlProps/ctrlProp860.xml"/><Relationship Id="rId201" Type="http://schemas.openxmlformats.org/officeDocument/2006/relationships/ctrlProp" Target="../ctrlProps/ctrlProp855.xml"/><Relationship Id="rId12" Type="http://schemas.openxmlformats.org/officeDocument/2006/relationships/ctrlProp" Target="../ctrlProps/ctrlProp666.xml"/><Relationship Id="rId17" Type="http://schemas.openxmlformats.org/officeDocument/2006/relationships/ctrlProp" Target="../ctrlProps/ctrlProp671.xml"/><Relationship Id="rId33" Type="http://schemas.openxmlformats.org/officeDocument/2006/relationships/ctrlProp" Target="../ctrlProps/ctrlProp687.xml"/><Relationship Id="rId38" Type="http://schemas.openxmlformats.org/officeDocument/2006/relationships/ctrlProp" Target="../ctrlProps/ctrlProp692.xml"/><Relationship Id="rId59" Type="http://schemas.openxmlformats.org/officeDocument/2006/relationships/ctrlProp" Target="../ctrlProps/ctrlProp713.xml"/><Relationship Id="rId103" Type="http://schemas.openxmlformats.org/officeDocument/2006/relationships/ctrlProp" Target="../ctrlProps/ctrlProp757.xml"/><Relationship Id="rId108" Type="http://schemas.openxmlformats.org/officeDocument/2006/relationships/ctrlProp" Target="../ctrlProps/ctrlProp762.xml"/><Relationship Id="rId124" Type="http://schemas.openxmlformats.org/officeDocument/2006/relationships/ctrlProp" Target="../ctrlProps/ctrlProp778.xml"/><Relationship Id="rId129" Type="http://schemas.openxmlformats.org/officeDocument/2006/relationships/ctrlProp" Target="../ctrlProps/ctrlProp783.xml"/><Relationship Id="rId54" Type="http://schemas.openxmlformats.org/officeDocument/2006/relationships/ctrlProp" Target="../ctrlProps/ctrlProp708.xml"/><Relationship Id="rId70" Type="http://schemas.openxmlformats.org/officeDocument/2006/relationships/ctrlProp" Target="../ctrlProps/ctrlProp724.xml"/><Relationship Id="rId75" Type="http://schemas.openxmlformats.org/officeDocument/2006/relationships/ctrlProp" Target="../ctrlProps/ctrlProp729.xml"/><Relationship Id="rId91" Type="http://schemas.openxmlformats.org/officeDocument/2006/relationships/ctrlProp" Target="../ctrlProps/ctrlProp745.xml"/><Relationship Id="rId96" Type="http://schemas.openxmlformats.org/officeDocument/2006/relationships/ctrlProp" Target="../ctrlProps/ctrlProp750.xml"/><Relationship Id="rId140" Type="http://schemas.openxmlformats.org/officeDocument/2006/relationships/ctrlProp" Target="../ctrlProps/ctrlProp794.xml"/><Relationship Id="rId145" Type="http://schemas.openxmlformats.org/officeDocument/2006/relationships/ctrlProp" Target="../ctrlProps/ctrlProp799.xml"/><Relationship Id="rId161" Type="http://schemas.openxmlformats.org/officeDocument/2006/relationships/ctrlProp" Target="../ctrlProps/ctrlProp815.xml"/><Relationship Id="rId166" Type="http://schemas.openxmlformats.org/officeDocument/2006/relationships/ctrlProp" Target="../ctrlProps/ctrlProp820.xml"/><Relationship Id="rId182" Type="http://schemas.openxmlformats.org/officeDocument/2006/relationships/ctrlProp" Target="../ctrlProps/ctrlProp836.xml"/><Relationship Id="rId187" Type="http://schemas.openxmlformats.org/officeDocument/2006/relationships/ctrlProp" Target="../ctrlProps/ctrlProp841.xml"/><Relationship Id="rId1" Type="http://schemas.openxmlformats.org/officeDocument/2006/relationships/printerSettings" Target="../printerSettings/printerSettings7.bin"/><Relationship Id="rId6" Type="http://schemas.openxmlformats.org/officeDocument/2006/relationships/ctrlProp" Target="../ctrlProps/ctrlProp660.xml"/><Relationship Id="rId212" Type="http://schemas.openxmlformats.org/officeDocument/2006/relationships/ctrlProp" Target="../ctrlProps/ctrlProp866.xml"/><Relationship Id="rId23" Type="http://schemas.openxmlformats.org/officeDocument/2006/relationships/ctrlProp" Target="../ctrlProps/ctrlProp677.xml"/><Relationship Id="rId28" Type="http://schemas.openxmlformats.org/officeDocument/2006/relationships/ctrlProp" Target="../ctrlProps/ctrlProp682.xml"/><Relationship Id="rId49" Type="http://schemas.openxmlformats.org/officeDocument/2006/relationships/ctrlProp" Target="../ctrlProps/ctrlProp703.xml"/><Relationship Id="rId114" Type="http://schemas.openxmlformats.org/officeDocument/2006/relationships/ctrlProp" Target="../ctrlProps/ctrlProp768.xml"/><Relationship Id="rId119" Type="http://schemas.openxmlformats.org/officeDocument/2006/relationships/ctrlProp" Target="../ctrlProps/ctrlProp773.xml"/><Relationship Id="rId44" Type="http://schemas.openxmlformats.org/officeDocument/2006/relationships/ctrlProp" Target="../ctrlProps/ctrlProp698.xml"/><Relationship Id="rId60" Type="http://schemas.openxmlformats.org/officeDocument/2006/relationships/ctrlProp" Target="../ctrlProps/ctrlProp714.xml"/><Relationship Id="rId65" Type="http://schemas.openxmlformats.org/officeDocument/2006/relationships/ctrlProp" Target="../ctrlProps/ctrlProp719.xml"/><Relationship Id="rId81" Type="http://schemas.openxmlformats.org/officeDocument/2006/relationships/ctrlProp" Target="../ctrlProps/ctrlProp735.xml"/><Relationship Id="rId86" Type="http://schemas.openxmlformats.org/officeDocument/2006/relationships/ctrlProp" Target="../ctrlProps/ctrlProp740.xml"/><Relationship Id="rId130" Type="http://schemas.openxmlformats.org/officeDocument/2006/relationships/ctrlProp" Target="../ctrlProps/ctrlProp784.xml"/><Relationship Id="rId135" Type="http://schemas.openxmlformats.org/officeDocument/2006/relationships/ctrlProp" Target="../ctrlProps/ctrlProp789.xml"/><Relationship Id="rId151" Type="http://schemas.openxmlformats.org/officeDocument/2006/relationships/ctrlProp" Target="../ctrlProps/ctrlProp805.xml"/><Relationship Id="rId156" Type="http://schemas.openxmlformats.org/officeDocument/2006/relationships/ctrlProp" Target="../ctrlProps/ctrlProp810.xml"/><Relationship Id="rId177" Type="http://schemas.openxmlformats.org/officeDocument/2006/relationships/ctrlProp" Target="../ctrlProps/ctrlProp831.xml"/><Relationship Id="rId198" Type="http://schemas.openxmlformats.org/officeDocument/2006/relationships/ctrlProp" Target="../ctrlProps/ctrlProp852.xml"/><Relationship Id="rId172" Type="http://schemas.openxmlformats.org/officeDocument/2006/relationships/ctrlProp" Target="../ctrlProps/ctrlProp826.xml"/><Relationship Id="rId193" Type="http://schemas.openxmlformats.org/officeDocument/2006/relationships/ctrlProp" Target="../ctrlProps/ctrlProp847.xml"/><Relationship Id="rId202" Type="http://schemas.openxmlformats.org/officeDocument/2006/relationships/ctrlProp" Target="../ctrlProps/ctrlProp856.xml"/><Relationship Id="rId207" Type="http://schemas.openxmlformats.org/officeDocument/2006/relationships/ctrlProp" Target="../ctrlProps/ctrlProp861.xml"/><Relationship Id="rId13" Type="http://schemas.openxmlformats.org/officeDocument/2006/relationships/ctrlProp" Target="../ctrlProps/ctrlProp667.xml"/><Relationship Id="rId18" Type="http://schemas.openxmlformats.org/officeDocument/2006/relationships/ctrlProp" Target="../ctrlProps/ctrlProp672.xml"/><Relationship Id="rId39" Type="http://schemas.openxmlformats.org/officeDocument/2006/relationships/ctrlProp" Target="../ctrlProps/ctrlProp693.xml"/><Relationship Id="rId109" Type="http://schemas.openxmlformats.org/officeDocument/2006/relationships/ctrlProp" Target="../ctrlProps/ctrlProp763.xml"/><Relationship Id="rId34" Type="http://schemas.openxmlformats.org/officeDocument/2006/relationships/ctrlProp" Target="../ctrlProps/ctrlProp688.xml"/><Relationship Id="rId50" Type="http://schemas.openxmlformats.org/officeDocument/2006/relationships/ctrlProp" Target="../ctrlProps/ctrlProp704.xml"/><Relationship Id="rId55" Type="http://schemas.openxmlformats.org/officeDocument/2006/relationships/ctrlProp" Target="../ctrlProps/ctrlProp709.xml"/><Relationship Id="rId76" Type="http://schemas.openxmlformats.org/officeDocument/2006/relationships/ctrlProp" Target="../ctrlProps/ctrlProp730.xml"/><Relationship Id="rId97" Type="http://schemas.openxmlformats.org/officeDocument/2006/relationships/ctrlProp" Target="../ctrlProps/ctrlProp751.xml"/><Relationship Id="rId104" Type="http://schemas.openxmlformats.org/officeDocument/2006/relationships/ctrlProp" Target="../ctrlProps/ctrlProp758.xml"/><Relationship Id="rId120" Type="http://schemas.openxmlformats.org/officeDocument/2006/relationships/ctrlProp" Target="../ctrlProps/ctrlProp774.xml"/><Relationship Id="rId125" Type="http://schemas.openxmlformats.org/officeDocument/2006/relationships/ctrlProp" Target="../ctrlProps/ctrlProp779.xml"/><Relationship Id="rId141" Type="http://schemas.openxmlformats.org/officeDocument/2006/relationships/ctrlProp" Target="../ctrlProps/ctrlProp795.xml"/><Relationship Id="rId146" Type="http://schemas.openxmlformats.org/officeDocument/2006/relationships/ctrlProp" Target="../ctrlProps/ctrlProp800.xml"/><Relationship Id="rId167" Type="http://schemas.openxmlformats.org/officeDocument/2006/relationships/ctrlProp" Target="../ctrlProps/ctrlProp821.xml"/><Relationship Id="rId188" Type="http://schemas.openxmlformats.org/officeDocument/2006/relationships/ctrlProp" Target="../ctrlProps/ctrlProp842.xml"/><Relationship Id="rId7" Type="http://schemas.openxmlformats.org/officeDocument/2006/relationships/ctrlProp" Target="../ctrlProps/ctrlProp661.xml"/><Relationship Id="rId71" Type="http://schemas.openxmlformats.org/officeDocument/2006/relationships/ctrlProp" Target="../ctrlProps/ctrlProp725.xml"/><Relationship Id="rId92" Type="http://schemas.openxmlformats.org/officeDocument/2006/relationships/ctrlProp" Target="../ctrlProps/ctrlProp746.xml"/><Relationship Id="rId162" Type="http://schemas.openxmlformats.org/officeDocument/2006/relationships/ctrlProp" Target="../ctrlProps/ctrlProp816.xml"/><Relationship Id="rId183" Type="http://schemas.openxmlformats.org/officeDocument/2006/relationships/ctrlProp" Target="../ctrlProps/ctrlProp837.xml"/><Relationship Id="rId213" Type="http://schemas.openxmlformats.org/officeDocument/2006/relationships/ctrlProp" Target="../ctrlProps/ctrlProp867.xml"/><Relationship Id="rId2" Type="http://schemas.openxmlformats.org/officeDocument/2006/relationships/drawing" Target="../drawings/drawing7.xml"/><Relationship Id="rId29" Type="http://schemas.openxmlformats.org/officeDocument/2006/relationships/ctrlProp" Target="../ctrlProps/ctrlProp683.xml"/><Relationship Id="rId24" Type="http://schemas.openxmlformats.org/officeDocument/2006/relationships/ctrlProp" Target="../ctrlProps/ctrlProp678.xml"/><Relationship Id="rId40" Type="http://schemas.openxmlformats.org/officeDocument/2006/relationships/ctrlProp" Target="../ctrlProps/ctrlProp694.xml"/><Relationship Id="rId45" Type="http://schemas.openxmlformats.org/officeDocument/2006/relationships/ctrlProp" Target="../ctrlProps/ctrlProp699.xml"/><Relationship Id="rId66" Type="http://schemas.openxmlformats.org/officeDocument/2006/relationships/ctrlProp" Target="../ctrlProps/ctrlProp720.xml"/><Relationship Id="rId87" Type="http://schemas.openxmlformats.org/officeDocument/2006/relationships/ctrlProp" Target="../ctrlProps/ctrlProp741.xml"/><Relationship Id="rId110" Type="http://schemas.openxmlformats.org/officeDocument/2006/relationships/ctrlProp" Target="../ctrlProps/ctrlProp764.xml"/><Relationship Id="rId115" Type="http://schemas.openxmlformats.org/officeDocument/2006/relationships/ctrlProp" Target="../ctrlProps/ctrlProp769.xml"/><Relationship Id="rId131" Type="http://schemas.openxmlformats.org/officeDocument/2006/relationships/ctrlProp" Target="../ctrlProps/ctrlProp785.xml"/><Relationship Id="rId136" Type="http://schemas.openxmlformats.org/officeDocument/2006/relationships/ctrlProp" Target="../ctrlProps/ctrlProp790.xml"/><Relationship Id="rId157" Type="http://schemas.openxmlformats.org/officeDocument/2006/relationships/ctrlProp" Target="../ctrlProps/ctrlProp811.xml"/><Relationship Id="rId178" Type="http://schemas.openxmlformats.org/officeDocument/2006/relationships/ctrlProp" Target="../ctrlProps/ctrlProp832.xml"/><Relationship Id="rId61" Type="http://schemas.openxmlformats.org/officeDocument/2006/relationships/ctrlProp" Target="../ctrlProps/ctrlProp715.xml"/><Relationship Id="rId82" Type="http://schemas.openxmlformats.org/officeDocument/2006/relationships/ctrlProp" Target="../ctrlProps/ctrlProp736.xml"/><Relationship Id="rId152" Type="http://schemas.openxmlformats.org/officeDocument/2006/relationships/ctrlProp" Target="../ctrlProps/ctrlProp806.xml"/><Relationship Id="rId173" Type="http://schemas.openxmlformats.org/officeDocument/2006/relationships/ctrlProp" Target="../ctrlProps/ctrlProp827.xml"/><Relationship Id="rId194" Type="http://schemas.openxmlformats.org/officeDocument/2006/relationships/ctrlProp" Target="../ctrlProps/ctrlProp848.xml"/><Relationship Id="rId199" Type="http://schemas.openxmlformats.org/officeDocument/2006/relationships/ctrlProp" Target="../ctrlProps/ctrlProp853.xml"/><Relationship Id="rId203" Type="http://schemas.openxmlformats.org/officeDocument/2006/relationships/ctrlProp" Target="../ctrlProps/ctrlProp857.xml"/><Relationship Id="rId208" Type="http://schemas.openxmlformats.org/officeDocument/2006/relationships/ctrlProp" Target="../ctrlProps/ctrlProp862.xml"/><Relationship Id="rId19" Type="http://schemas.openxmlformats.org/officeDocument/2006/relationships/ctrlProp" Target="../ctrlProps/ctrlProp673.xml"/><Relationship Id="rId14" Type="http://schemas.openxmlformats.org/officeDocument/2006/relationships/ctrlProp" Target="../ctrlProps/ctrlProp668.xml"/><Relationship Id="rId30" Type="http://schemas.openxmlformats.org/officeDocument/2006/relationships/ctrlProp" Target="../ctrlProps/ctrlProp684.xml"/><Relationship Id="rId35" Type="http://schemas.openxmlformats.org/officeDocument/2006/relationships/ctrlProp" Target="../ctrlProps/ctrlProp689.xml"/><Relationship Id="rId56" Type="http://schemas.openxmlformats.org/officeDocument/2006/relationships/ctrlProp" Target="../ctrlProps/ctrlProp710.xml"/><Relationship Id="rId77" Type="http://schemas.openxmlformats.org/officeDocument/2006/relationships/ctrlProp" Target="../ctrlProps/ctrlProp731.xml"/><Relationship Id="rId100" Type="http://schemas.openxmlformats.org/officeDocument/2006/relationships/ctrlProp" Target="../ctrlProps/ctrlProp754.xml"/><Relationship Id="rId105" Type="http://schemas.openxmlformats.org/officeDocument/2006/relationships/ctrlProp" Target="../ctrlProps/ctrlProp759.xml"/><Relationship Id="rId126" Type="http://schemas.openxmlformats.org/officeDocument/2006/relationships/ctrlProp" Target="../ctrlProps/ctrlProp780.xml"/><Relationship Id="rId147" Type="http://schemas.openxmlformats.org/officeDocument/2006/relationships/ctrlProp" Target="../ctrlProps/ctrlProp801.xml"/><Relationship Id="rId168" Type="http://schemas.openxmlformats.org/officeDocument/2006/relationships/ctrlProp" Target="../ctrlProps/ctrlProp822.xml"/><Relationship Id="rId8" Type="http://schemas.openxmlformats.org/officeDocument/2006/relationships/ctrlProp" Target="../ctrlProps/ctrlProp662.xml"/><Relationship Id="rId51" Type="http://schemas.openxmlformats.org/officeDocument/2006/relationships/ctrlProp" Target="../ctrlProps/ctrlProp705.xml"/><Relationship Id="rId72" Type="http://schemas.openxmlformats.org/officeDocument/2006/relationships/ctrlProp" Target="../ctrlProps/ctrlProp726.xml"/><Relationship Id="rId93" Type="http://schemas.openxmlformats.org/officeDocument/2006/relationships/ctrlProp" Target="../ctrlProps/ctrlProp747.xml"/><Relationship Id="rId98" Type="http://schemas.openxmlformats.org/officeDocument/2006/relationships/ctrlProp" Target="../ctrlProps/ctrlProp752.xml"/><Relationship Id="rId121" Type="http://schemas.openxmlformats.org/officeDocument/2006/relationships/ctrlProp" Target="../ctrlProps/ctrlProp775.xml"/><Relationship Id="rId142" Type="http://schemas.openxmlformats.org/officeDocument/2006/relationships/ctrlProp" Target="../ctrlProps/ctrlProp796.xml"/><Relationship Id="rId163" Type="http://schemas.openxmlformats.org/officeDocument/2006/relationships/ctrlProp" Target="../ctrlProps/ctrlProp817.xml"/><Relationship Id="rId184" Type="http://schemas.openxmlformats.org/officeDocument/2006/relationships/ctrlProp" Target="../ctrlProps/ctrlProp838.xml"/><Relationship Id="rId189" Type="http://schemas.openxmlformats.org/officeDocument/2006/relationships/ctrlProp" Target="../ctrlProps/ctrlProp843.xml"/><Relationship Id="rId3" Type="http://schemas.openxmlformats.org/officeDocument/2006/relationships/vmlDrawing" Target="../drawings/vmlDrawing4.vml"/><Relationship Id="rId25" Type="http://schemas.openxmlformats.org/officeDocument/2006/relationships/ctrlProp" Target="../ctrlProps/ctrlProp679.xml"/><Relationship Id="rId46" Type="http://schemas.openxmlformats.org/officeDocument/2006/relationships/ctrlProp" Target="../ctrlProps/ctrlProp700.xml"/><Relationship Id="rId67" Type="http://schemas.openxmlformats.org/officeDocument/2006/relationships/ctrlProp" Target="../ctrlProps/ctrlProp721.xml"/><Relationship Id="rId116" Type="http://schemas.openxmlformats.org/officeDocument/2006/relationships/ctrlProp" Target="../ctrlProps/ctrlProp770.xml"/><Relationship Id="rId137" Type="http://schemas.openxmlformats.org/officeDocument/2006/relationships/ctrlProp" Target="../ctrlProps/ctrlProp791.xml"/><Relationship Id="rId158" Type="http://schemas.openxmlformats.org/officeDocument/2006/relationships/ctrlProp" Target="../ctrlProps/ctrlProp812.xml"/><Relationship Id="rId20" Type="http://schemas.openxmlformats.org/officeDocument/2006/relationships/ctrlProp" Target="../ctrlProps/ctrlProp674.xml"/><Relationship Id="rId41" Type="http://schemas.openxmlformats.org/officeDocument/2006/relationships/ctrlProp" Target="../ctrlProps/ctrlProp695.xml"/><Relationship Id="rId62" Type="http://schemas.openxmlformats.org/officeDocument/2006/relationships/ctrlProp" Target="../ctrlProps/ctrlProp716.xml"/><Relationship Id="rId83" Type="http://schemas.openxmlformats.org/officeDocument/2006/relationships/ctrlProp" Target="../ctrlProps/ctrlProp737.xml"/><Relationship Id="rId88" Type="http://schemas.openxmlformats.org/officeDocument/2006/relationships/ctrlProp" Target="../ctrlProps/ctrlProp742.xml"/><Relationship Id="rId111" Type="http://schemas.openxmlformats.org/officeDocument/2006/relationships/ctrlProp" Target="../ctrlProps/ctrlProp765.xml"/><Relationship Id="rId132" Type="http://schemas.openxmlformats.org/officeDocument/2006/relationships/ctrlProp" Target="../ctrlProps/ctrlProp786.xml"/><Relationship Id="rId153" Type="http://schemas.openxmlformats.org/officeDocument/2006/relationships/ctrlProp" Target="../ctrlProps/ctrlProp807.xml"/><Relationship Id="rId174" Type="http://schemas.openxmlformats.org/officeDocument/2006/relationships/ctrlProp" Target="../ctrlProps/ctrlProp828.xml"/><Relationship Id="rId179" Type="http://schemas.openxmlformats.org/officeDocument/2006/relationships/ctrlProp" Target="../ctrlProps/ctrlProp833.xml"/><Relationship Id="rId195" Type="http://schemas.openxmlformats.org/officeDocument/2006/relationships/ctrlProp" Target="../ctrlProps/ctrlProp849.xml"/><Relationship Id="rId209" Type="http://schemas.openxmlformats.org/officeDocument/2006/relationships/ctrlProp" Target="../ctrlProps/ctrlProp863.xml"/><Relationship Id="rId190" Type="http://schemas.openxmlformats.org/officeDocument/2006/relationships/ctrlProp" Target="../ctrlProps/ctrlProp844.xml"/><Relationship Id="rId204" Type="http://schemas.openxmlformats.org/officeDocument/2006/relationships/ctrlProp" Target="../ctrlProps/ctrlProp858.xml"/><Relationship Id="rId15" Type="http://schemas.openxmlformats.org/officeDocument/2006/relationships/ctrlProp" Target="../ctrlProps/ctrlProp669.xml"/><Relationship Id="rId36" Type="http://schemas.openxmlformats.org/officeDocument/2006/relationships/ctrlProp" Target="../ctrlProps/ctrlProp690.xml"/><Relationship Id="rId57" Type="http://schemas.openxmlformats.org/officeDocument/2006/relationships/ctrlProp" Target="../ctrlProps/ctrlProp711.xml"/><Relationship Id="rId106" Type="http://schemas.openxmlformats.org/officeDocument/2006/relationships/ctrlProp" Target="../ctrlProps/ctrlProp760.xml"/><Relationship Id="rId127" Type="http://schemas.openxmlformats.org/officeDocument/2006/relationships/ctrlProp" Target="../ctrlProps/ctrlProp781.xml"/><Relationship Id="rId10" Type="http://schemas.openxmlformats.org/officeDocument/2006/relationships/ctrlProp" Target="../ctrlProps/ctrlProp664.xml"/><Relationship Id="rId31" Type="http://schemas.openxmlformats.org/officeDocument/2006/relationships/ctrlProp" Target="../ctrlProps/ctrlProp685.xml"/><Relationship Id="rId52" Type="http://schemas.openxmlformats.org/officeDocument/2006/relationships/ctrlProp" Target="../ctrlProps/ctrlProp706.xml"/><Relationship Id="rId73" Type="http://schemas.openxmlformats.org/officeDocument/2006/relationships/ctrlProp" Target="../ctrlProps/ctrlProp727.xml"/><Relationship Id="rId78" Type="http://schemas.openxmlformats.org/officeDocument/2006/relationships/ctrlProp" Target="../ctrlProps/ctrlProp732.xml"/><Relationship Id="rId94" Type="http://schemas.openxmlformats.org/officeDocument/2006/relationships/ctrlProp" Target="../ctrlProps/ctrlProp748.xml"/><Relationship Id="rId99" Type="http://schemas.openxmlformats.org/officeDocument/2006/relationships/ctrlProp" Target="../ctrlProps/ctrlProp753.xml"/><Relationship Id="rId101" Type="http://schemas.openxmlformats.org/officeDocument/2006/relationships/ctrlProp" Target="../ctrlProps/ctrlProp755.xml"/><Relationship Id="rId122" Type="http://schemas.openxmlformats.org/officeDocument/2006/relationships/ctrlProp" Target="../ctrlProps/ctrlProp776.xml"/><Relationship Id="rId143" Type="http://schemas.openxmlformats.org/officeDocument/2006/relationships/ctrlProp" Target="../ctrlProps/ctrlProp797.xml"/><Relationship Id="rId148" Type="http://schemas.openxmlformats.org/officeDocument/2006/relationships/ctrlProp" Target="../ctrlProps/ctrlProp802.xml"/><Relationship Id="rId164" Type="http://schemas.openxmlformats.org/officeDocument/2006/relationships/ctrlProp" Target="../ctrlProps/ctrlProp818.xml"/><Relationship Id="rId169" Type="http://schemas.openxmlformats.org/officeDocument/2006/relationships/ctrlProp" Target="../ctrlProps/ctrlProp823.xml"/><Relationship Id="rId185" Type="http://schemas.openxmlformats.org/officeDocument/2006/relationships/ctrlProp" Target="../ctrlProps/ctrlProp839.xml"/><Relationship Id="rId4" Type="http://schemas.openxmlformats.org/officeDocument/2006/relationships/ctrlProp" Target="../ctrlProps/ctrlProp658.xml"/><Relationship Id="rId9" Type="http://schemas.openxmlformats.org/officeDocument/2006/relationships/ctrlProp" Target="../ctrlProps/ctrlProp663.xml"/><Relationship Id="rId180" Type="http://schemas.openxmlformats.org/officeDocument/2006/relationships/ctrlProp" Target="../ctrlProps/ctrlProp834.xml"/><Relationship Id="rId210" Type="http://schemas.openxmlformats.org/officeDocument/2006/relationships/ctrlProp" Target="../ctrlProps/ctrlProp864.xml"/><Relationship Id="rId26" Type="http://schemas.openxmlformats.org/officeDocument/2006/relationships/ctrlProp" Target="../ctrlProps/ctrlProp680.xml"/><Relationship Id="rId47" Type="http://schemas.openxmlformats.org/officeDocument/2006/relationships/ctrlProp" Target="../ctrlProps/ctrlProp701.xml"/><Relationship Id="rId68" Type="http://schemas.openxmlformats.org/officeDocument/2006/relationships/ctrlProp" Target="../ctrlProps/ctrlProp722.xml"/><Relationship Id="rId89" Type="http://schemas.openxmlformats.org/officeDocument/2006/relationships/ctrlProp" Target="../ctrlProps/ctrlProp743.xml"/><Relationship Id="rId112" Type="http://schemas.openxmlformats.org/officeDocument/2006/relationships/ctrlProp" Target="../ctrlProps/ctrlProp766.xml"/><Relationship Id="rId133" Type="http://schemas.openxmlformats.org/officeDocument/2006/relationships/ctrlProp" Target="../ctrlProps/ctrlProp787.xml"/><Relationship Id="rId154" Type="http://schemas.openxmlformats.org/officeDocument/2006/relationships/ctrlProp" Target="../ctrlProps/ctrlProp808.xml"/><Relationship Id="rId175" Type="http://schemas.openxmlformats.org/officeDocument/2006/relationships/ctrlProp" Target="../ctrlProps/ctrlProp829.xml"/><Relationship Id="rId196" Type="http://schemas.openxmlformats.org/officeDocument/2006/relationships/ctrlProp" Target="../ctrlProps/ctrlProp850.xml"/><Relationship Id="rId200" Type="http://schemas.openxmlformats.org/officeDocument/2006/relationships/ctrlProp" Target="../ctrlProps/ctrlProp854.xml"/><Relationship Id="rId16" Type="http://schemas.openxmlformats.org/officeDocument/2006/relationships/ctrlProp" Target="../ctrlProps/ctrlProp670.xml"/></Relationships>
</file>

<file path=xl/worksheets/_rels/sheet8.xml.rels><?xml version="1.0" encoding="UTF-8" standalone="yes"?>
<Relationships xmlns="http://schemas.openxmlformats.org/package/2006/relationships"><Relationship Id="rId117" Type="http://schemas.openxmlformats.org/officeDocument/2006/relationships/ctrlProp" Target="../ctrlProps/ctrlProp981.xml"/><Relationship Id="rId21" Type="http://schemas.openxmlformats.org/officeDocument/2006/relationships/ctrlProp" Target="../ctrlProps/ctrlProp885.xml"/><Relationship Id="rId42" Type="http://schemas.openxmlformats.org/officeDocument/2006/relationships/ctrlProp" Target="../ctrlProps/ctrlProp906.xml"/><Relationship Id="rId63" Type="http://schemas.openxmlformats.org/officeDocument/2006/relationships/ctrlProp" Target="../ctrlProps/ctrlProp927.xml"/><Relationship Id="rId84" Type="http://schemas.openxmlformats.org/officeDocument/2006/relationships/ctrlProp" Target="../ctrlProps/ctrlProp948.xml"/><Relationship Id="rId138" Type="http://schemas.openxmlformats.org/officeDocument/2006/relationships/ctrlProp" Target="../ctrlProps/ctrlProp1002.xml"/><Relationship Id="rId159" Type="http://schemas.openxmlformats.org/officeDocument/2006/relationships/ctrlProp" Target="../ctrlProps/ctrlProp1023.xml"/><Relationship Id="rId170" Type="http://schemas.openxmlformats.org/officeDocument/2006/relationships/ctrlProp" Target="../ctrlProps/ctrlProp1034.xml"/><Relationship Id="rId191" Type="http://schemas.openxmlformats.org/officeDocument/2006/relationships/ctrlProp" Target="../ctrlProps/ctrlProp1055.xml"/><Relationship Id="rId205" Type="http://schemas.openxmlformats.org/officeDocument/2006/relationships/ctrlProp" Target="../ctrlProps/ctrlProp1069.xml"/><Relationship Id="rId107" Type="http://schemas.openxmlformats.org/officeDocument/2006/relationships/ctrlProp" Target="../ctrlProps/ctrlProp971.xml"/><Relationship Id="rId11" Type="http://schemas.openxmlformats.org/officeDocument/2006/relationships/ctrlProp" Target="../ctrlProps/ctrlProp875.xml"/><Relationship Id="rId32" Type="http://schemas.openxmlformats.org/officeDocument/2006/relationships/ctrlProp" Target="../ctrlProps/ctrlProp896.xml"/><Relationship Id="rId53" Type="http://schemas.openxmlformats.org/officeDocument/2006/relationships/ctrlProp" Target="../ctrlProps/ctrlProp917.xml"/><Relationship Id="rId74" Type="http://schemas.openxmlformats.org/officeDocument/2006/relationships/ctrlProp" Target="../ctrlProps/ctrlProp938.xml"/><Relationship Id="rId128" Type="http://schemas.openxmlformats.org/officeDocument/2006/relationships/ctrlProp" Target="../ctrlProps/ctrlProp992.xml"/><Relationship Id="rId149" Type="http://schemas.openxmlformats.org/officeDocument/2006/relationships/ctrlProp" Target="../ctrlProps/ctrlProp1013.xml"/><Relationship Id="rId5" Type="http://schemas.openxmlformats.org/officeDocument/2006/relationships/ctrlProp" Target="../ctrlProps/ctrlProp869.xml"/><Relationship Id="rId90" Type="http://schemas.openxmlformats.org/officeDocument/2006/relationships/ctrlProp" Target="../ctrlProps/ctrlProp954.xml"/><Relationship Id="rId95" Type="http://schemas.openxmlformats.org/officeDocument/2006/relationships/ctrlProp" Target="../ctrlProps/ctrlProp959.xml"/><Relationship Id="rId160" Type="http://schemas.openxmlformats.org/officeDocument/2006/relationships/ctrlProp" Target="../ctrlProps/ctrlProp1024.xml"/><Relationship Id="rId165" Type="http://schemas.openxmlformats.org/officeDocument/2006/relationships/ctrlProp" Target="../ctrlProps/ctrlProp1029.xml"/><Relationship Id="rId181" Type="http://schemas.openxmlformats.org/officeDocument/2006/relationships/ctrlProp" Target="../ctrlProps/ctrlProp1045.xml"/><Relationship Id="rId186" Type="http://schemas.openxmlformats.org/officeDocument/2006/relationships/ctrlProp" Target="../ctrlProps/ctrlProp1050.xml"/><Relationship Id="rId216" Type="http://schemas.openxmlformats.org/officeDocument/2006/relationships/ctrlProp" Target="../ctrlProps/ctrlProp1080.xml"/><Relationship Id="rId211" Type="http://schemas.openxmlformats.org/officeDocument/2006/relationships/ctrlProp" Target="../ctrlProps/ctrlProp1075.xml"/><Relationship Id="rId22" Type="http://schemas.openxmlformats.org/officeDocument/2006/relationships/ctrlProp" Target="../ctrlProps/ctrlProp886.xml"/><Relationship Id="rId27" Type="http://schemas.openxmlformats.org/officeDocument/2006/relationships/ctrlProp" Target="../ctrlProps/ctrlProp891.xml"/><Relationship Id="rId43" Type="http://schemas.openxmlformats.org/officeDocument/2006/relationships/ctrlProp" Target="../ctrlProps/ctrlProp907.xml"/><Relationship Id="rId48" Type="http://schemas.openxmlformats.org/officeDocument/2006/relationships/ctrlProp" Target="../ctrlProps/ctrlProp912.xml"/><Relationship Id="rId64" Type="http://schemas.openxmlformats.org/officeDocument/2006/relationships/ctrlProp" Target="../ctrlProps/ctrlProp928.xml"/><Relationship Id="rId69" Type="http://schemas.openxmlformats.org/officeDocument/2006/relationships/ctrlProp" Target="../ctrlProps/ctrlProp933.xml"/><Relationship Id="rId113" Type="http://schemas.openxmlformats.org/officeDocument/2006/relationships/ctrlProp" Target="../ctrlProps/ctrlProp977.xml"/><Relationship Id="rId118" Type="http://schemas.openxmlformats.org/officeDocument/2006/relationships/ctrlProp" Target="../ctrlProps/ctrlProp982.xml"/><Relationship Id="rId134" Type="http://schemas.openxmlformats.org/officeDocument/2006/relationships/ctrlProp" Target="../ctrlProps/ctrlProp998.xml"/><Relationship Id="rId139" Type="http://schemas.openxmlformats.org/officeDocument/2006/relationships/ctrlProp" Target="../ctrlProps/ctrlProp1003.xml"/><Relationship Id="rId80" Type="http://schemas.openxmlformats.org/officeDocument/2006/relationships/ctrlProp" Target="../ctrlProps/ctrlProp944.xml"/><Relationship Id="rId85" Type="http://schemas.openxmlformats.org/officeDocument/2006/relationships/ctrlProp" Target="../ctrlProps/ctrlProp949.xml"/><Relationship Id="rId150" Type="http://schemas.openxmlformats.org/officeDocument/2006/relationships/ctrlProp" Target="../ctrlProps/ctrlProp1014.xml"/><Relationship Id="rId155" Type="http://schemas.openxmlformats.org/officeDocument/2006/relationships/ctrlProp" Target="../ctrlProps/ctrlProp1019.xml"/><Relationship Id="rId171" Type="http://schemas.openxmlformats.org/officeDocument/2006/relationships/ctrlProp" Target="../ctrlProps/ctrlProp1035.xml"/><Relationship Id="rId176" Type="http://schemas.openxmlformats.org/officeDocument/2006/relationships/ctrlProp" Target="../ctrlProps/ctrlProp1040.xml"/><Relationship Id="rId192" Type="http://schemas.openxmlformats.org/officeDocument/2006/relationships/ctrlProp" Target="../ctrlProps/ctrlProp1056.xml"/><Relationship Id="rId197" Type="http://schemas.openxmlformats.org/officeDocument/2006/relationships/ctrlProp" Target="../ctrlProps/ctrlProp1061.xml"/><Relationship Id="rId206" Type="http://schemas.openxmlformats.org/officeDocument/2006/relationships/ctrlProp" Target="../ctrlProps/ctrlProp1070.xml"/><Relationship Id="rId201" Type="http://schemas.openxmlformats.org/officeDocument/2006/relationships/ctrlProp" Target="../ctrlProps/ctrlProp1065.xml"/><Relationship Id="rId12" Type="http://schemas.openxmlformats.org/officeDocument/2006/relationships/ctrlProp" Target="../ctrlProps/ctrlProp876.xml"/><Relationship Id="rId17" Type="http://schemas.openxmlformats.org/officeDocument/2006/relationships/ctrlProp" Target="../ctrlProps/ctrlProp881.xml"/><Relationship Id="rId33" Type="http://schemas.openxmlformats.org/officeDocument/2006/relationships/ctrlProp" Target="../ctrlProps/ctrlProp897.xml"/><Relationship Id="rId38" Type="http://schemas.openxmlformats.org/officeDocument/2006/relationships/ctrlProp" Target="../ctrlProps/ctrlProp902.xml"/><Relationship Id="rId59" Type="http://schemas.openxmlformats.org/officeDocument/2006/relationships/ctrlProp" Target="../ctrlProps/ctrlProp923.xml"/><Relationship Id="rId103" Type="http://schemas.openxmlformats.org/officeDocument/2006/relationships/ctrlProp" Target="../ctrlProps/ctrlProp967.xml"/><Relationship Id="rId108" Type="http://schemas.openxmlformats.org/officeDocument/2006/relationships/ctrlProp" Target="../ctrlProps/ctrlProp972.xml"/><Relationship Id="rId124" Type="http://schemas.openxmlformats.org/officeDocument/2006/relationships/ctrlProp" Target="../ctrlProps/ctrlProp988.xml"/><Relationship Id="rId129" Type="http://schemas.openxmlformats.org/officeDocument/2006/relationships/ctrlProp" Target="../ctrlProps/ctrlProp993.xml"/><Relationship Id="rId54" Type="http://schemas.openxmlformats.org/officeDocument/2006/relationships/ctrlProp" Target="../ctrlProps/ctrlProp918.xml"/><Relationship Id="rId70" Type="http://schemas.openxmlformats.org/officeDocument/2006/relationships/ctrlProp" Target="../ctrlProps/ctrlProp934.xml"/><Relationship Id="rId75" Type="http://schemas.openxmlformats.org/officeDocument/2006/relationships/ctrlProp" Target="../ctrlProps/ctrlProp939.xml"/><Relationship Id="rId91" Type="http://schemas.openxmlformats.org/officeDocument/2006/relationships/ctrlProp" Target="../ctrlProps/ctrlProp955.xml"/><Relationship Id="rId96" Type="http://schemas.openxmlformats.org/officeDocument/2006/relationships/ctrlProp" Target="../ctrlProps/ctrlProp960.xml"/><Relationship Id="rId140" Type="http://schemas.openxmlformats.org/officeDocument/2006/relationships/ctrlProp" Target="../ctrlProps/ctrlProp1004.xml"/><Relationship Id="rId145" Type="http://schemas.openxmlformats.org/officeDocument/2006/relationships/ctrlProp" Target="../ctrlProps/ctrlProp1009.xml"/><Relationship Id="rId161" Type="http://schemas.openxmlformats.org/officeDocument/2006/relationships/ctrlProp" Target="../ctrlProps/ctrlProp1025.xml"/><Relationship Id="rId166" Type="http://schemas.openxmlformats.org/officeDocument/2006/relationships/ctrlProp" Target="../ctrlProps/ctrlProp1030.xml"/><Relationship Id="rId182" Type="http://schemas.openxmlformats.org/officeDocument/2006/relationships/ctrlProp" Target="../ctrlProps/ctrlProp1046.xml"/><Relationship Id="rId187" Type="http://schemas.openxmlformats.org/officeDocument/2006/relationships/ctrlProp" Target="../ctrlProps/ctrlProp1051.xml"/><Relationship Id="rId217" Type="http://schemas.openxmlformats.org/officeDocument/2006/relationships/ctrlProp" Target="../ctrlProps/ctrlProp1081.xml"/><Relationship Id="rId1" Type="http://schemas.openxmlformats.org/officeDocument/2006/relationships/printerSettings" Target="../printerSettings/printerSettings8.bin"/><Relationship Id="rId6" Type="http://schemas.openxmlformats.org/officeDocument/2006/relationships/ctrlProp" Target="../ctrlProps/ctrlProp870.xml"/><Relationship Id="rId212" Type="http://schemas.openxmlformats.org/officeDocument/2006/relationships/ctrlProp" Target="../ctrlProps/ctrlProp1076.xml"/><Relationship Id="rId23" Type="http://schemas.openxmlformats.org/officeDocument/2006/relationships/ctrlProp" Target="../ctrlProps/ctrlProp887.xml"/><Relationship Id="rId28" Type="http://schemas.openxmlformats.org/officeDocument/2006/relationships/ctrlProp" Target="../ctrlProps/ctrlProp892.xml"/><Relationship Id="rId49" Type="http://schemas.openxmlformats.org/officeDocument/2006/relationships/ctrlProp" Target="../ctrlProps/ctrlProp913.xml"/><Relationship Id="rId114" Type="http://schemas.openxmlformats.org/officeDocument/2006/relationships/ctrlProp" Target="../ctrlProps/ctrlProp978.xml"/><Relationship Id="rId119" Type="http://schemas.openxmlformats.org/officeDocument/2006/relationships/ctrlProp" Target="../ctrlProps/ctrlProp983.xml"/><Relationship Id="rId44" Type="http://schemas.openxmlformats.org/officeDocument/2006/relationships/ctrlProp" Target="../ctrlProps/ctrlProp908.xml"/><Relationship Id="rId60" Type="http://schemas.openxmlformats.org/officeDocument/2006/relationships/ctrlProp" Target="../ctrlProps/ctrlProp924.xml"/><Relationship Id="rId65" Type="http://schemas.openxmlformats.org/officeDocument/2006/relationships/ctrlProp" Target="../ctrlProps/ctrlProp929.xml"/><Relationship Id="rId81" Type="http://schemas.openxmlformats.org/officeDocument/2006/relationships/ctrlProp" Target="../ctrlProps/ctrlProp945.xml"/><Relationship Id="rId86" Type="http://schemas.openxmlformats.org/officeDocument/2006/relationships/ctrlProp" Target="../ctrlProps/ctrlProp950.xml"/><Relationship Id="rId130" Type="http://schemas.openxmlformats.org/officeDocument/2006/relationships/ctrlProp" Target="../ctrlProps/ctrlProp994.xml"/><Relationship Id="rId135" Type="http://schemas.openxmlformats.org/officeDocument/2006/relationships/ctrlProp" Target="../ctrlProps/ctrlProp999.xml"/><Relationship Id="rId151" Type="http://schemas.openxmlformats.org/officeDocument/2006/relationships/ctrlProp" Target="../ctrlProps/ctrlProp1015.xml"/><Relationship Id="rId156" Type="http://schemas.openxmlformats.org/officeDocument/2006/relationships/ctrlProp" Target="../ctrlProps/ctrlProp1020.xml"/><Relationship Id="rId177" Type="http://schemas.openxmlformats.org/officeDocument/2006/relationships/ctrlProp" Target="../ctrlProps/ctrlProp1041.xml"/><Relationship Id="rId198" Type="http://schemas.openxmlformats.org/officeDocument/2006/relationships/ctrlProp" Target="../ctrlProps/ctrlProp1062.xml"/><Relationship Id="rId172" Type="http://schemas.openxmlformats.org/officeDocument/2006/relationships/ctrlProp" Target="../ctrlProps/ctrlProp1036.xml"/><Relationship Id="rId193" Type="http://schemas.openxmlformats.org/officeDocument/2006/relationships/ctrlProp" Target="../ctrlProps/ctrlProp1057.xml"/><Relationship Id="rId202" Type="http://schemas.openxmlformats.org/officeDocument/2006/relationships/ctrlProp" Target="../ctrlProps/ctrlProp1066.xml"/><Relationship Id="rId207" Type="http://schemas.openxmlformats.org/officeDocument/2006/relationships/ctrlProp" Target="../ctrlProps/ctrlProp1071.xml"/><Relationship Id="rId13" Type="http://schemas.openxmlformats.org/officeDocument/2006/relationships/ctrlProp" Target="../ctrlProps/ctrlProp877.xml"/><Relationship Id="rId18" Type="http://schemas.openxmlformats.org/officeDocument/2006/relationships/ctrlProp" Target="../ctrlProps/ctrlProp882.xml"/><Relationship Id="rId39" Type="http://schemas.openxmlformats.org/officeDocument/2006/relationships/ctrlProp" Target="../ctrlProps/ctrlProp903.xml"/><Relationship Id="rId109" Type="http://schemas.openxmlformats.org/officeDocument/2006/relationships/ctrlProp" Target="../ctrlProps/ctrlProp973.xml"/><Relationship Id="rId34" Type="http://schemas.openxmlformats.org/officeDocument/2006/relationships/ctrlProp" Target="../ctrlProps/ctrlProp898.xml"/><Relationship Id="rId50" Type="http://schemas.openxmlformats.org/officeDocument/2006/relationships/ctrlProp" Target="../ctrlProps/ctrlProp914.xml"/><Relationship Id="rId55" Type="http://schemas.openxmlformats.org/officeDocument/2006/relationships/ctrlProp" Target="../ctrlProps/ctrlProp919.xml"/><Relationship Id="rId76" Type="http://schemas.openxmlformats.org/officeDocument/2006/relationships/ctrlProp" Target="../ctrlProps/ctrlProp940.xml"/><Relationship Id="rId97" Type="http://schemas.openxmlformats.org/officeDocument/2006/relationships/ctrlProp" Target="../ctrlProps/ctrlProp961.xml"/><Relationship Id="rId104" Type="http://schemas.openxmlformats.org/officeDocument/2006/relationships/ctrlProp" Target="../ctrlProps/ctrlProp968.xml"/><Relationship Id="rId120" Type="http://schemas.openxmlformats.org/officeDocument/2006/relationships/ctrlProp" Target="../ctrlProps/ctrlProp984.xml"/><Relationship Id="rId125" Type="http://schemas.openxmlformats.org/officeDocument/2006/relationships/ctrlProp" Target="../ctrlProps/ctrlProp989.xml"/><Relationship Id="rId141" Type="http://schemas.openxmlformats.org/officeDocument/2006/relationships/ctrlProp" Target="../ctrlProps/ctrlProp1005.xml"/><Relationship Id="rId146" Type="http://schemas.openxmlformats.org/officeDocument/2006/relationships/ctrlProp" Target="../ctrlProps/ctrlProp1010.xml"/><Relationship Id="rId167" Type="http://schemas.openxmlformats.org/officeDocument/2006/relationships/ctrlProp" Target="../ctrlProps/ctrlProp1031.xml"/><Relationship Id="rId188" Type="http://schemas.openxmlformats.org/officeDocument/2006/relationships/ctrlProp" Target="../ctrlProps/ctrlProp1052.xml"/><Relationship Id="rId7" Type="http://schemas.openxmlformats.org/officeDocument/2006/relationships/ctrlProp" Target="../ctrlProps/ctrlProp871.xml"/><Relationship Id="rId71" Type="http://schemas.openxmlformats.org/officeDocument/2006/relationships/ctrlProp" Target="../ctrlProps/ctrlProp935.xml"/><Relationship Id="rId92" Type="http://schemas.openxmlformats.org/officeDocument/2006/relationships/ctrlProp" Target="../ctrlProps/ctrlProp956.xml"/><Relationship Id="rId162" Type="http://schemas.openxmlformats.org/officeDocument/2006/relationships/ctrlProp" Target="../ctrlProps/ctrlProp1026.xml"/><Relationship Id="rId183" Type="http://schemas.openxmlformats.org/officeDocument/2006/relationships/ctrlProp" Target="../ctrlProps/ctrlProp1047.xml"/><Relationship Id="rId213" Type="http://schemas.openxmlformats.org/officeDocument/2006/relationships/ctrlProp" Target="../ctrlProps/ctrlProp1077.xml"/><Relationship Id="rId218" Type="http://schemas.openxmlformats.org/officeDocument/2006/relationships/ctrlProp" Target="../ctrlProps/ctrlProp1082.xml"/><Relationship Id="rId2" Type="http://schemas.openxmlformats.org/officeDocument/2006/relationships/drawing" Target="../drawings/drawing8.xml"/><Relationship Id="rId29" Type="http://schemas.openxmlformats.org/officeDocument/2006/relationships/ctrlProp" Target="../ctrlProps/ctrlProp893.xml"/><Relationship Id="rId24" Type="http://schemas.openxmlformats.org/officeDocument/2006/relationships/ctrlProp" Target="../ctrlProps/ctrlProp888.xml"/><Relationship Id="rId40" Type="http://schemas.openxmlformats.org/officeDocument/2006/relationships/ctrlProp" Target="../ctrlProps/ctrlProp904.xml"/><Relationship Id="rId45" Type="http://schemas.openxmlformats.org/officeDocument/2006/relationships/ctrlProp" Target="../ctrlProps/ctrlProp909.xml"/><Relationship Id="rId66" Type="http://schemas.openxmlformats.org/officeDocument/2006/relationships/ctrlProp" Target="../ctrlProps/ctrlProp930.xml"/><Relationship Id="rId87" Type="http://schemas.openxmlformats.org/officeDocument/2006/relationships/ctrlProp" Target="../ctrlProps/ctrlProp951.xml"/><Relationship Id="rId110" Type="http://schemas.openxmlformats.org/officeDocument/2006/relationships/ctrlProp" Target="../ctrlProps/ctrlProp974.xml"/><Relationship Id="rId115" Type="http://schemas.openxmlformats.org/officeDocument/2006/relationships/ctrlProp" Target="../ctrlProps/ctrlProp979.xml"/><Relationship Id="rId131" Type="http://schemas.openxmlformats.org/officeDocument/2006/relationships/ctrlProp" Target="../ctrlProps/ctrlProp995.xml"/><Relationship Id="rId136" Type="http://schemas.openxmlformats.org/officeDocument/2006/relationships/ctrlProp" Target="../ctrlProps/ctrlProp1000.xml"/><Relationship Id="rId157" Type="http://schemas.openxmlformats.org/officeDocument/2006/relationships/ctrlProp" Target="../ctrlProps/ctrlProp1021.xml"/><Relationship Id="rId178" Type="http://schemas.openxmlformats.org/officeDocument/2006/relationships/ctrlProp" Target="../ctrlProps/ctrlProp1042.xml"/><Relationship Id="rId61" Type="http://schemas.openxmlformats.org/officeDocument/2006/relationships/ctrlProp" Target="../ctrlProps/ctrlProp925.xml"/><Relationship Id="rId82" Type="http://schemas.openxmlformats.org/officeDocument/2006/relationships/ctrlProp" Target="../ctrlProps/ctrlProp946.xml"/><Relationship Id="rId152" Type="http://schemas.openxmlformats.org/officeDocument/2006/relationships/ctrlProp" Target="../ctrlProps/ctrlProp1016.xml"/><Relationship Id="rId173" Type="http://schemas.openxmlformats.org/officeDocument/2006/relationships/ctrlProp" Target="../ctrlProps/ctrlProp1037.xml"/><Relationship Id="rId194" Type="http://schemas.openxmlformats.org/officeDocument/2006/relationships/ctrlProp" Target="../ctrlProps/ctrlProp1058.xml"/><Relationship Id="rId199" Type="http://schemas.openxmlformats.org/officeDocument/2006/relationships/ctrlProp" Target="../ctrlProps/ctrlProp1063.xml"/><Relationship Id="rId203" Type="http://schemas.openxmlformats.org/officeDocument/2006/relationships/ctrlProp" Target="../ctrlProps/ctrlProp1067.xml"/><Relationship Id="rId208" Type="http://schemas.openxmlformats.org/officeDocument/2006/relationships/ctrlProp" Target="../ctrlProps/ctrlProp1072.xml"/><Relationship Id="rId19" Type="http://schemas.openxmlformats.org/officeDocument/2006/relationships/ctrlProp" Target="../ctrlProps/ctrlProp883.xml"/><Relationship Id="rId14" Type="http://schemas.openxmlformats.org/officeDocument/2006/relationships/ctrlProp" Target="../ctrlProps/ctrlProp878.xml"/><Relationship Id="rId30" Type="http://schemas.openxmlformats.org/officeDocument/2006/relationships/ctrlProp" Target="../ctrlProps/ctrlProp894.xml"/><Relationship Id="rId35" Type="http://schemas.openxmlformats.org/officeDocument/2006/relationships/ctrlProp" Target="../ctrlProps/ctrlProp899.xml"/><Relationship Id="rId56" Type="http://schemas.openxmlformats.org/officeDocument/2006/relationships/ctrlProp" Target="../ctrlProps/ctrlProp920.xml"/><Relationship Id="rId77" Type="http://schemas.openxmlformats.org/officeDocument/2006/relationships/ctrlProp" Target="../ctrlProps/ctrlProp941.xml"/><Relationship Id="rId100" Type="http://schemas.openxmlformats.org/officeDocument/2006/relationships/ctrlProp" Target="../ctrlProps/ctrlProp964.xml"/><Relationship Id="rId105" Type="http://schemas.openxmlformats.org/officeDocument/2006/relationships/ctrlProp" Target="../ctrlProps/ctrlProp969.xml"/><Relationship Id="rId126" Type="http://schemas.openxmlformats.org/officeDocument/2006/relationships/ctrlProp" Target="../ctrlProps/ctrlProp990.xml"/><Relationship Id="rId147" Type="http://schemas.openxmlformats.org/officeDocument/2006/relationships/ctrlProp" Target="../ctrlProps/ctrlProp1011.xml"/><Relationship Id="rId168" Type="http://schemas.openxmlformats.org/officeDocument/2006/relationships/ctrlProp" Target="../ctrlProps/ctrlProp1032.xml"/><Relationship Id="rId8" Type="http://schemas.openxmlformats.org/officeDocument/2006/relationships/ctrlProp" Target="../ctrlProps/ctrlProp872.xml"/><Relationship Id="rId51" Type="http://schemas.openxmlformats.org/officeDocument/2006/relationships/ctrlProp" Target="../ctrlProps/ctrlProp915.xml"/><Relationship Id="rId72" Type="http://schemas.openxmlformats.org/officeDocument/2006/relationships/ctrlProp" Target="../ctrlProps/ctrlProp936.xml"/><Relationship Id="rId93" Type="http://schemas.openxmlformats.org/officeDocument/2006/relationships/ctrlProp" Target="../ctrlProps/ctrlProp957.xml"/><Relationship Id="rId98" Type="http://schemas.openxmlformats.org/officeDocument/2006/relationships/ctrlProp" Target="../ctrlProps/ctrlProp962.xml"/><Relationship Id="rId121" Type="http://schemas.openxmlformats.org/officeDocument/2006/relationships/ctrlProp" Target="../ctrlProps/ctrlProp985.xml"/><Relationship Id="rId142" Type="http://schemas.openxmlformats.org/officeDocument/2006/relationships/ctrlProp" Target="../ctrlProps/ctrlProp1006.xml"/><Relationship Id="rId163" Type="http://schemas.openxmlformats.org/officeDocument/2006/relationships/ctrlProp" Target="../ctrlProps/ctrlProp1027.xml"/><Relationship Id="rId184" Type="http://schemas.openxmlformats.org/officeDocument/2006/relationships/ctrlProp" Target="../ctrlProps/ctrlProp1048.xml"/><Relationship Id="rId189" Type="http://schemas.openxmlformats.org/officeDocument/2006/relationships/ctrlProp" Target="../ctrlProps/ctrlProp1053.xml"/><Relationship Id="rId219" Type="http://schemas.openxmlformats.org/officeDocument/2006/relationships/ctrlProp" Target="../ctrlProps/ctrlProp1083.xml"/><Relationship Id="rId3" Type="http://schemas.openxmlformats.org/officeDocument/2006/relationships/vmlDrawing" Target="../drawings/vmlDrawing5.vml"/><Relationship Id="rId214" Type="http://schemas.openxmlformats.org/officeDocument/2006/relationships/ctrlProp" Target="../ctrlProps/ctrlProp1078.xml"/><Relationship Id="rId25" Type="http://schemas.openxmlformats.org/officeDocument/2006/relationships/ctrlProp" Target="../ctrlProps/ctrlProp889.xml"/><Relationship Id="rId46" Type="http://schemas.openxmlformats.org/officeDocument/2006/relationships/ctrlProp" Target="../ctrlProps/ctrlProp910.xml"/><Relationship Id="rId67" Type="http://schemas.openxmlformats.org/officeDocument/2006/relationships/ctrlProp" Target="../ctrlProps/ctrlProp931.xml"/><Relationship Id="rId116" Type="http://schemas.openxmlformats.org/officeDocument/2006/relationships/ctrlProp" Target="../ctrlProps/ctrlProp980.xml"/><Relationship Id="rId137" Type="http://schemas.openxmlformats.org/officeDocument/2006/relationships/ctrlProp" Target="../ctrlProps/ctrlProp1001.xml"/><Relationship Id="rId158" Type="http://schemas.openxmlformats.org/officeDocument/2006/relationships/ctrlProp" Target="../ctrlProps/ctrlProp1022.xml"/><Relationship Id="rId20" Type="http://schemas.openxmlformats.org/officeDocument/2006/relationships/ctrlProp" Target="../ctrlProps/ctrlProp884.xml"/><Relationship Id="rId41" Type="http://schemas.openxmlformats.org/officeDocument/2006/relationships/ctrlProp" Target="../ctrlProps/ctrlProp905.xml"/><Relationship Id="rId62" Type="http://schemas.openxmlformats.org/officeDocument/2006/relationships/ctrlProp" Target="../ctrlProps/ctrlProp926.xml"/><Relationship Id="rId83" Type="http://schemas.openxmlformats.org/officeDocument/2006/relationships/ctrlProp" Target="../ctrlProps/ctrlProp947.xml"/><Relationship Id="rId88" Type="http://schemas.openxmlformats.org/officeDocument/2006/relationships/ctrlProp" Target="../ctrlProps/ctrlProp952.xml"/><Relationship Id="rId111" Type="http://schemas.openxmlformats.org/officeDocument/2006/relationships/ctrlProp" Target="../ctrlProps/ctrlProp975.xml"/><Relationship Id="rId132" Type="http://schemas.openxmlformats.org/officeDocument/2006/relationships/ctrlProp" Target="../ctrlProps/ctrlProp996.xml"/><Relationship Id="rId153" Type="http://schemas.openxmlformats.org/officeDocument/2006/relationships/ctrlProp" Target="../ctrlProps/ctrlProp1017.xml"/><Relationship Id="rId174" Type="http://schemas.openxmlformats.org/officeDocument/2006/relationships/ctrlProp" Target="../ctrlProps/ctrlProp1038.xml"/><Relationship Id="rId179" Type="http://schemas.openxmlformats.org/officeDocument/2006/relationships/ctrlProp" Target="../ctrlProps/ctrlProp1043.xml"/><Relationship Id="rId195" Type="http://schemas.openxmlformats.org/officeDocument/2006/relationships/ctrlProp" Target="../ctrlProps/ctrlProp1059.xml"/><Relationship Id="rId209" Type="http://schemas.openxmlformats.org/officeDocument/2006/relationships/ctrlProp" Target="../ctrlProps/ctrlProp1073.xml"/><Relationship Id="rId190" Type="http://schemas.openxmlformats.org/officeDocument/2006/relationships/ctrlProp" Target="../ctrlProps/ctrlProp1054.xml"/><Relationship Id="rId204" Type="http://schemas.openxmlformats.org/officeDocument/2006/relationships/ctrlProp" Target="../ctrlProps/ctrlProp1068.xml"/><Relationship Id="rId220" Type="http://schemas.openxmlformats.org/officeDocument/2006/relationships/ctrlProp" Target="../ctrlProps/ctrlProp1084.xml"/><Relationship Id="rId15" Type="http://schemas.openxmlformats.org/officeDocument/2006/relationships/ctrlProp" Target="../ctrlProps/ctrlProp879.xml"/><Relationship Id="rId36" Type="http://schemas.openxmlformats.org/officeDocument/2006/relationships/ctrlProp" Target="../ctrlProps/ctrlProp900.xml"/><Relationship Id="rId57" Type="http://schemas.openxmlformats.org/officeDocument/2006/relationships/ctrlProp" Target="../ctrlProps/ctrlProp921.xml"/><Relationship Id="rId106" Type="http://schemas.openxmlformats.org/officeDocument/2006/relationships/ctrlProp" Target="../ctrlProps/ctrlProp970.xml"/><Relationship Id="rId127" Type="http://schemas.openxmlformats.org/officeDocument/2006/relationships/ctrlProp" Target="../ctrlProps/ctrlProp991.xml"/><Relationship Id="rId10" Type="http://schemas.openxmlformats.org/officeDocument/2006/relationships/ctrlProp" Target="../ctrlProps/ctrlProp874.xml"/><Relationship Id="rId31" Type="http://schemas.openxmlformats.org/officeDocument/2006/relationships/ctrlProp" Target="../ctrlProps/ctrlProp895.xml"/><Relationship Id="rId52" Type="http://schemas.openxmlformats.org/officeDocument/2006/relationships/ctrlProp" Target="../ctrlProps/ctrlProp916.xml"/><Relationship Id="rId73" Type="http://schemas.openxmlformats.org/officeDocument/2006/relationships/ctrlProp" Target="../ctrlProps/ctrlProp937.xml"/><Relationship Id="rId78" Type="http://schemas.openxmlformats.org/officeDocument/2006/relationships/ctrlProp" Target="../ctrlProps/ctrlProp942.xml"/><Relationship Id="rId94" Type="http://schemas.openxmlformats.org/officeDocument/2006/relationships/ctrlProp" Target="../ctrlProps/ctrlProp958.xml"/><Relationship Id="rId99" Type="http://schemas.openxmlformats.org/officeDocument/2006/relationships/ctrlProp" Target="../ctrlProps/ctrlProp963.xml"/><Relationship Id="rId101" Type="http://schemas.openxmlformats.org/officeDocument/2006/relationships/ctrlProp" Target="../ctrlProps/ctrlProp965.xml"/><Relationship Id="rId122" Type="http://schemas.openxmlformats.org/officeDocument/2006/relationships/ctrlProp" Target="../ctrlProps/ctrlProp986.xml"/><Relationship Id="rId143" Type="http://schemas.openxmlformats.org/officeDocument/2006/relationships/ctrlProp" Target="../ctrlProps/ctrlProp1007.xml"/><Relationship Id="rId148" Type="http://schemas.openxmlformats.org/officeDocument/2006/relationships/ctrlProp" Target="../ctrlProps/ctrlProp1012.xml"/><Relationship Id="rId164" Type="http://schemas.openxmlformats.org/officeDocument/2006/relationships/ctrlProp" Target="../ctrlProps/ctrlProp1028.xml"/><Relationship Id="rId169" Type="http://schemas.openxmlformats.org/officeDocument/2006/relationships/ctrlProp" Target="../ctrlProps/ctrlProp1033.xml"/><Relationship Id="rId185" Type="http://schemas.openxmlformats.org/officeDocument/2006/relationships/ctrlProp" Target="../ctrlProps/ctrlProp1049.xml"/><Relationship Id="rId4" Type="http://schemas.openxmlformats.org/officeDocument/2006/relationships/ctrlProp" Target="../ctrlProps/ctrlProp868.xml"/><Relationship Id="rId9" Type="http://schemas.openxmlformats.org/officeDocument/2006/relationships/ctrlProp" Target="../ctrlProps/ctrlProp873.xml"/><Relationship Id="rId180" Type="http://schemas.openxmlformats.org/officeDocument/2006/relationships/ctrlProp" Target="../ctrlProps/ctrlProp1044.xml"/><Relationship Id="rId210" Type="http://schemas.openxmlformats.org/officeDocument/2006/relationships/ctrlProp" Target="../ctrlProps/ctrlProp1074.xml"/><Relationship Id="rId215" Type="http://schemas.openxmlformats.org/officeDocument/2006/relationships/ctrlProp" Target="../ctrlProps/ctrlProp1079.xml"/><Relationship Id="rId26" Type="http://schemas.openxmlformats.org/officeDocument/2006/relationships/ctrlProp" Target="../ctrlProps/ctrlProp890.xml"/><Relationship Id="rId47" Type="http://schemas.openxmlformats.org/officeDocument/2006/relationships/ctrlProp" Target="../ctrlProps/ctrlProp911.xml"/><Relationship Id="rId68" Type="http://schemas.openxmlformats.org/officeDocument/2006/relationships/ctrlProp" Target="../ctrlProps/ctrlProp932.xml"/><Relationship Id="rId89" Type="http://schemas.openxmlformats.org/officeDocument/2006/relationships/ctrlProp" Target="../ctrlProps/ctrlProp953.xml"/><Relationship Id="rId112" Type="http://schemas.openxmlformats.org/officeDocument/2006/relationships/ctrlProp" Target="../ctrlProps/ctrlProp976.xml"/><Relationship Id="rId133" Type="http://schemas.openxmlformats.org/officeDocument/2006/relationships/ctrlProp" Target="../ctrlProps/ctrlProp997.xml"/><Relationship Id="rId154" Type="http://schemas.openxmlformats.org/officeDocument/2006/relationships/ctrlProp" Target="../ctrlProps/ctrlProp1018.xml"/><Relationship Id="rId175" Type="http://schemas.openxmlformats.org/officeDocument/2006/relationships/ctrlProp" Target="../ctrlProps/ctrlProp1039.xml"/><Relationship Id="rId196" Type="http://schemas.openxmlformats.org/officeDocument/2006/relationships/ctrlProp" Target="../ctrlProps/ctrlProp1060.xml"/><Relationship Id="rId200" Type="http://schemas.openxmlformats.org/officeDocument/2006/relationships/ctrlProp" Target="../ctrlProps/ctrlProp1064.xml"/><Relationship Id="rId16" Type="http://schemas.openxmlformats.org/officeDocument/2006/relationships/ctrlProp" Target="../ctrlProps/ctrlProp880.xml"/><Relationship Id="rId221" Type="http://schemas.openxmlformats.org/officeDocument/2006/relationships/ctrlProp" Target="../ctrlProps/ctrlProp1085.xml"/><Relationship Id="rId37" Type="http://schemas.openxmlformats.org/officeDocument/2006/relationships/ctrlProp" Target="../ctrlProps/ctrlProp901.xml"/><Relationship Id="rId58" Type="http://schemas.openxmlformats.org/officeDocument/2006/relationships/ctrlProp" Target="../ctrlProps/ctrlProp922.xml"/><Relationship Id="rId79" Type="http://schemas.openxmlformats.org/officeDocument/2006/relationships/ctrlProp" Target="../ctrlProps/ctrlProp943.xml"/><Relationship Id="rId102" Type="http://schemas.openxmlformats.org/officeDocument/2006/relationships/ctrlProp" Target="../ctrlProps/ctrlProp966.xml"/><Relationship Id="rId123" Type="http://schemas.openxmlformats.org/officeDocument/2006/relationships/ctrlProp" Target="../ctrlProps/ctrlProp987.xml"/><Relationship Id="rId144" Type="http://schemas.openxmlformats.org/officeDocument/2006/relationships/ctrlProp" Target="../ctrlProps/ctrlProp1008.xml"/></Relationships>
</file>

<file path=xl/worksheets/_rels/sheet9.xml.rels><?xml version="1.0" encoding="UTF-8" standalone="yes"?>
<Relationships xmlns="http://schemas.openxmlformats.org/package/2006/relationships"><Relationship Id="rId13" Type="http://schemas.openxmlformats.org/officeDocument/2006/relationships/ctrlProp" Target="../ctrlProps/ctrlProp1095.xml"/><Relationship Id="rId18" Type="http://schemas.openxmlformats.org/officeDocument/2006/relationships/ctrlProp" Target="../ctrlProps/ctrlProp1100.xml"/><Relationship Id="rId26" Type="http://schemas.openxmlformats.org/officeDocument/2006/relationships/ctrlProp" Target="../ctrlProps/ctrlProp1108.xml"/><Relationship Id="rId39" Type="http://schemas.openxmlformats.org/officeDocument/2006/relationships/ctrlProp" Target="../ctrlProps/ctrlProp1121.xml"/><Relationship Id="rId21" Type="http://schemas.openxmlformats.org/officeDocument/2006/relationships/ctrlProp" Target="../ctrlProps/ctrlProp1103.xml"/><Relationship Id="rId34" Type="http://schemas.openxmlformats.org/officeDocument/2006/relationships/ctrlProp" Target="../ctrlProps/ctrlProp1116.xml"/><Relationship Id="rId42" Type="http://schemas.openxmlformats.org/officeDocument/2006/relationships/ctrlProp" Target="../ctrlProps/ctrlProp1124.xml"/><Relationship Id="rId47" Type="http://schemas.openxmlformats.org/officeDocument/2006/relationships/ctrlProp" Target="../ctrlProps/ctrlProp1129.xml"/><Relationship Id="rId50" Type="http://schemas.openxmlformats.org/officeDocument/2006/relationships/ctrlProp" Target="../ctrlProps/ctrlProp1132.xml"/><Relationship Id="rId55" Type="http://schemas.openxmlformats.org/officeDocument/2006/relationships/ctrlProp" Target="../ctrlProps/ctrlProp1137.xml"/><Relationship Id="rId63" Type="http://schemas.openxmlformats.org/officeDocument/2006/relationships/ctrlProp" Target="../ctrlProps/ctrlProp1145.xml"/><Relationship Id="rId68" Type="http://schemas.openxmlformats.org/officeDocument/2006/relationships/ctrlProp" Target="../ctrlProps/ctrlProp1150.xml"/><Relationship Id="rId7" Type="http://schemas.openxmlformats.org/officeDocument/2006/relationships/ctrlProp" Target="../ctrlProps/ctrlProp1089.xml"/><Relationship Id="rId71" Type="http://schemas.openxmlformats.org/officeDocument/2006/relationships/ctrlProp" Target="../ctrlProps/ctrlProp1153.xml"/><Relationship Id="rId2" Type="http://schemas.openxmlformats.org/officeDocument/2006/relationships/drawing" Target="../drawings/drawing9.xml"/><Relationship Id="rId16" Type="http://schemas.openxmlformats.org/officeDocument/2006/relationships/ctrlProp" Target="../ctrlProps/ctrlProp1098.xml"/><Relationship Id="rId29" Type="http://schemas.openxmlformats.org/officeDocument/2006/relationships/ctrlProp" Target="../ctrlProps/ctrlProp1111.xml"/><Relationship Id="rId1" Type="http://schemas.openxmlformats.org/officeDocument/2006/relationships/printerSettings" Target="../printerSettings/printerSettings9.bin"/><Relationship Id="rId6" Type="http://schemas.openxmlformats.org/officeDocument/2006/relationships/ctrlProp" Target="../ctrlProps/ctrlProp1088.xml"/><Relationship Id="rId11" Type="http://schemas.openxmlformats.org/officeDocument/2006/relationships/ctrlProp" Target="../ctrlProps/ctrlProp1093.xml"/><Relationship Id="rId24" Type="http://schemas.openxmlformats.org/officeDocument/2006/relationships/ctrlProp" Target="../ctrlProps/ctrlProp1106.xml"/><Relationship Id="rId32" Type="http://schemas.openxmlformats.org/officeDocument/2006/relationships/ctrlProp" Target="../ctrlProps/ctrlProp1114.xml"/><Relationship Id="rId37" Type="http://schemas.openxmlformats.org/officeDocument/2006/relationships/ctrlProp" Target="../ctrlProps/ctrlProp1119.xml"/><Relationship Id="rId40" Type="http://schemas.openxmlformats.org/officeDocument/2006/relationships/ctrlProp" Target="../ctrlProps/ctrlProp1122.xml"/><Relationship Id="rId45" Type="http://schemas.openxmlformats.org/officeDocument/2006/relationships/ctrlProp" Target="../ctrlProps/ctrlProp1127.xml"/><Relationship Id="rId53" Type="http://schemas.openxmlformats.org/officeDocument/2006/relationships/ctrlProp" Target="../ctrlProps/ctrlProp1135.xml"/><Relationship Id="rId58" Type="http://schemas.openxmlformats.org/officeDocument/2006/relationships/ctrlProp" Target="../ctrlProps/ctrlProp1140.xml"/><Relationship Id="rId66" Type="http://schemas.openxmlformats.org/officeDocument/2006/relationships/ctrlProp" Target="../ctrlProps/ctrlProp1148.xml"/><Relationship Id="rId5" Type="http://schemas.openxmlformats.org/officeDocument/2006/relationships/ctrlProp" Target="../ctrlProps/ctrlProp1087.xml"/><Relationship Id="rId15" Type="http://schemas.openxmlformats.org/officeDocument/2006/relationships/ctrlProp" Target="../ctrlProps/ctrlProp1097.xml"/><Relationship Id="rId23" Type="http://schemas.openxmlformats.org/officeDocument/2006/relationships/ctrlProp" Target="../ctrlProps/ctrlProp1105.xml"/><Relationship Id="rId28" Type="http://schemas.openxmlformats.org/officeDocument/2006/relationships/ctrlProp" Target="../ctrlProps/ctrlProp1110.xml"/><Relationship Id="rId36" Type="http://schemas.openxmlformats.org/officeDocument/2006/relationships/ctrlProp" Target="../ctrlProps/ctrlProp1118.xml"/><Relationship Id="rId49" Type="http://schemas.openxmlformats.org/officeDocument/2006/relationships/ctrlProp" Target="../ctrlProps/ctrlProp1131.xml"/><Relationship Id="rId57" Type="http://schemas.openxmlformats.org/officeDocument/2006/relationships/ctrlProp" Target="../ctrlProps/ctrlProp1139.xml"/><Relationship Id="rId61" Type="http://schemas.openxmlformats.org/officeDocument/2006/relationships/ctrlProp" Target="../ctrlProps/ctrlProp1143.xml"/><Relationship Id="rId10" Type="http://schemas.openxmlformats.org/officeDocument/2006/relationships/ctrlProp" Target="../ctrlProps/ctrlProp1092.xml"/><Relationship Id="rId19" Type="http://schemas.openxmlformats.org/officeDocument/2006/relationships/ctrlProp" Target="../ctrlProps/ctrlProp1101.xml"/><Relationship Id="rId31" Type="http://schemas.openxmlformats.org/officeDocument/2006/relationships/ctrlProp" Target="../ctrlProps/ctrlProp1113.xml"/><Relationship Id="rId44" Type="http://schemas.openxmlformats.org/officeDocument/2006/relationships/ctrlProp" Target="../ctrlProps/ctrlProp1126.xml"/><Relationship Id="rId52" Type="http://schemas.openxmlformats.org/officeDocument/2006/relationships/ctrlProp" Target="../ctrlProps/ctrlProp1134.xml"/><Relationship Id="rId60" Type="http://schemas.openxmlformats.org/officeDocument/2006/relationships/ctrlProp" Target="../ctrlProps/ctrlProp1142.xml"/><Relationship Id="rId65" Type="http://schemas.openxmlformats.org/officeDocument/2006/relationships/ctrlProp" Target="../ctrlProps/ctrlProp1147.xml"/><Relationship Id="rId4" Type="http://schemas.openxmlformats.org/officeDocument/2006/relationships/ctrlProp" Target="../ctrlProps/ctrlProp1086.xml"/><Relationship Id="rId9" Type="http://schemas.openxmlformats.org/officeDocument/2006/relationships/ctrlProp" Target="../ctrlProps/ctrlProp1091.xml"/><Relationship Id="rId14" Type="http://schemas.openxmlformats.org/officeDocument/2006/relationships/ctrlProp" Target="../ctrlProps/ctrlProp1096.xml"/><Relationship Id="rId22" Type="http://schemas.openxmlformats.org/officeDocument/2006/relationships/ctrlProp" Target="../ctrlProps/ctrlProp1104.xml"/><Relationship Id="rId27" Type="http://schemas.openxmlformats.org/officeDocument/2006/relationships/ctrlProp" Target="../ctrlProps/ctrlProp1109.xml"/><Relationship Id="rId30" Type="http://schemas.openxmlformats.org/officeDocument/2006/relationships/ctrlProp" Target="../ctrlProps/ctrlProp1112.xml"/><Relationship Id="rId35" Type="http://schemas.openxmlformats.org/officeDocument/2006/relationships/ctrlProp" Target="../ctrlProps/ctrlProp1117.xml"/><Relationship Id="rId43" Type="http://schemas.openxmlformats.org/officeDocument/2006/relationships/ctrlProp" Target="../ctrlProps/ctrlProp1125.xml"/><Relationship Id="rId48" Type="http://schemas.openxmlformats.org/officeDocument/2006/relationships/ctrlProp" Target="../ctrlProps/ctrlProp1130.xml"/><Relationship Id="rId56" Type="http://schemas.openxmlformats.org/officeDocument/2006/relationships/ctrlProp" Target="../ctrlProps/ctrlProp1138.xml"/><Relationship Id="rId64" Type="http://schemas.openxmlformats.org/officeDocument/2006/relationships/ctrlProp" Target="../ctrlProps/ctrlProp1146.xml"/><Relationship Id="rId69" Type="http://schemas.openxmlformats.org/officeDocument/2006/relationships/ctrlProp" Target="../ctrlProps/ctrlProp1151.xml"/><Relationship Id="rId8" Type="http://schemas.openxmlformats.org/officeDocument/2006/relationships/ctrlProp" Target="../ctrlProps/ctrlProp1090.xml"/><Relationship Id="rId51" Type="http://schemas.openxmlformats.org/officeDocument/2006/relationships/ctrlProp" Target="../ctrlProps/ctrlProp1133.xml"/><Relationship Id="rId72" Type="http://schemas.openxmlformats.org/officeDocument/2006/relationships/ctrlProp" Target="../ctrlProps/ctrlProp1154.xml"/><Relationship Id="rId3" Type="http://schemas.openxmlformats.org/officeDocument/2006/relationships/vmlDrawing" Target="../drawings/vmlDrawing6.vml"/><Relationship Id="rId12" Type="http://schemas.openxmlformats.org/officeDocument/2006/relationships/ctrlProp" Target="../ctrlProps/ctrlProp1094.xml"/><Relationship Id="rId17" Type="http://schemas.openxmlformats.org/officeDocument/2006/relationships/ctrlProp" Target="../ctrlProps/ctrlProp1099.xml"/><Relationship Id="rId25" Type="http://schemas.openxmlformats.org/officeDocument/2006/relationships/ctrlProp" Target="../ctrlProps/ctrlProp1107.xml"/><Relationship Id="rId33" Type="http://schemas.openxmlformats.org/officeDocument/2006/relationships/ctrlProp" Target="../ctrlProps/ctrlProp1115.xml"/><Relationship Id="rId38" Type="http://schemas.openxmlformats.org/officeDocument/2006/relationships/ctrlProp" Target="../ctrlProps/ctrlProp1120.xml"/><Relationship Id="rId46" Type="http://schemas.openxmlformats.org/officeDocument/2006/relationships/ctrlProp" Target="../ctrlProps/ctrlProp1128.xml"/><Relationship Id="rId59" Type="http://schemas.openxmlformats.org/officeDocument/2006/relationships/ctrlProp" Target="../ctrlProps/ctrlProp1141.xml"/><Relationship Id="rId67" Type="http://schemas.openxmlformats.org/officeDocument/2006/relationships/ctrlProp" Target="../ctrlProps/ctrlProp1149.xml"/><Relationship Id="rId20" Type="http://schemas.openxmlformats.org/officeDocument/2006/relationships/ctrlProp" Target="../ctrlProps/ctrlProp1102.xml"/><Relationship Id="rId41" Type="http://schemas.openxmlformats.org/officeDocument/2006/relationships/ctrlProp" Target="../ctrlProps/ctrlProp1123.xml"/><Relationship Id="rId54" Type="http://schemas.openxmlformats.org/officeDocument/2006/relationships/ctrlProp" Target="../ctrlProps/ctrlProp1136.xml"/><Relationship Id="rId62" Type="http://schemas.openxmlformats.org/officeDocument/2006/relationships/ctrlProp" Target="../ctrlProps/ctrlProp1144.xml"/><Relationship Id="rId70" Type="http://schemas.openxmlformats.org/officeDocument/2006/relationships/ctrlProp" Target="../ctrlProps/ctrlProp115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5">
    <tabColor theme="0" tint="-0.499984740745262"/>
    <pageSetUpPr autoPageBreaks="0" fitToPage="1"/>
  </sheetPr>
  <dimension ref="B2:P79"/>
  <sheetViews>
    <sheetView showGridLines="0" tabSelected="1" zoomScaleNormal="100" workbookViewId="0"/>
  </sheetViews>
  <sheetFormatPr defaultColWidth="9.140625" defaultRowHeight="15" x14ac:dyDescent="0.25"/>
  <cols>
    <col min="1" max="14" width="9.140625" style="13"/>
    <col min="15" max="16" width="3.5703125" style="13" customWidth="1"/>
    <col min="17" max="16384" width="9.140625" style="13"/>
  </cols>
  <sheetData>
    <row r="2" spans="2:16" ht="15" customHeight="1" x14ac:dyDescent="0.25">
      <c r="D2" s="347" t="s">
        <v>418</v>
      </c>
      <c r="E2" s="347"/>
      <c r="F2" s="347"/>
      <c r="G2" s="347"/>
      <c r="H2" s="347"/>
      <c r="I2" s="347"/>
      <c r="J2" s="347"/>
      <c r="K2" s="347"/>
      <c r="L2" s="347"/>
      <c r="M2" s="122"/>
      <c r="N2" s="122"/>
      <c r="O2" s="122"/>
      <c r="P2" s="122"/>
    </row>
    <row r="3" spans="2:16" ht="15" customHeight="1" x14ac:dyDescent="0.25">
      <c r="D3" s="347"/>
      <c r="E3" s="347"/>
      <c r="F3" s="347"/>
      <c r="G3" s="347"/>
      <c r="H3" s="347"/>
      <c r="I3" s="347"/>
      <c r="J3" s="347"/>
      <c r="K3" s="347"/>
      <c r="L3" s="347"/>
      <c r="M3" s="122"/>
      <c r="N3" s="122"/>
      <c r="O3" s="122"/>
      <c r="P3" s="122"/>
    </row>
    <row r="4" spans="2:16" ht="15" customHeight="1" x14ac:dyDescent="0.25">
      <c r="D4" s="347"/>
      <c r="E4" s="347"/>
      <c r="F4" s="347"/>
      <c r="G4" s="347"/>
      <c r="H4" s="347"/>
      <c r="I4" s="347"/>
      <c r="J4" s="347"/>
      <c r="K4" s="347"/>
      <c r="L4" s="347"/>
      <c r="M4" s="122"/>
      <c r="N4" s="122"/>
      <c r="O4" s="122"/>
      <c r="P4" s="122"/>
    </row>
    <row r="5" spans="2:16" ht="15" customHeight="1" x14ac:dyDescent="0.25">
      <c r="D5" s="347"/>
      <c r="E5" s="347"/>
      <c r="F5" s="347"/>
      <c r="G5" s="347"/>
      <c r="H5" s="347"/>
      <c r="I5" s="347"/>
      <c r="J5" s="347"/>
      <c r="K5" s="347"/>
      <c r="L5" s="347"/>
      <c r="M5" s="122"/>
      <c r="N5" s="122"/>
      <c r="O5" s="122"/>
      <c r="P5" s="122"/>
    </row>
    <row r="8" spans="2:16" ht="19.5" x14ac:dyDescent="0.3">
      <c r="B8" s="14" t="s">
        <v>3</v>
      </c>
      <c r="C8" s="12"/>
    </row>
    <row r="9" spans="2:16" x14ac:dyDescent="0.25">
      <c r="B9" s="10"/>
    </row>
    <row r="10" spans="2:16" ht="17.25" x14ac:dyDescent="0.3">
      <c r="B10" s="11" t="s">
        <v>98</v>
      </c>
    </row>
    <row r="11" spans="2:16" ht="6.75" customHeight="1" x14ac:dyDescent="0.25"/>
    <row r="12" spans="2:16" ht="14.45" customHeight="1" x14ac:dyDescent="0.25">
      <c r="B12" s="346" t="s">
        <v>582</v>
      </c>
      <c r="C12" s="346"/>
      <c r="D12" s="346"/>
      <c r="E12" s="346"/>
      <c r="F12" s="346"/>
      <c r="G12" s="346"/>
      <c r="H12" s="346"/>
      <c r="I12" s="346"/>
      <c r="J12" s="346"/>
      <c r="K12" s="346"/>
      <c r="L12" s="346"/>
    </row>
    <row r="13" spans="2:16" x14ac:dyDescent="0.25">
      <c r="B13" s="346"/>
      <c r="C13" s="346"/>
      <c r="D13" s="346"/>
      <c r="E13" s="346"/>
      <c r="F13" s="346"/>
      <c r="G13" s="346"/>
      <c r="H13" s="346"/>
      <c r="I13" s="346"/>
      <c r="J13" s="346"/>
      <c r="K13" s="346"/>
      <c r="L13" s="346"/>
    </row>
    <row r="14" spans="2:16" x14ac:dyDescent="0.25">
      <c r="B14" s="346"/>
      <c r="C14" s="346"/>
      <c r="D14" s="346"/>
      <c r="E14" s="346"/>
      <c r="F14" s="346"/>
      <c r="G14" s="346"/>
      <c r="H14" s="346"/>
      <c r="I14" s="346"/>
      <c r="J14" s="346"/>
      <c r="K14" s="346"/>
      <c r="L14" s="346"/>
    </row>
    <row r="15" spans="2:16" x14ac:dyDescent="0.25">
      <c r="B15" s="346"/>
      <c r="C15" s="346"/>
      <c r="D15" s="346"/>
      <c r="E15" s="346"/>
      <c r="F15" s="346"/>
      <c r="G15" s="346"/>
      <c r="H15" s="346"/>
      <c r="I15" s="346"/>
      <c r="J15" s="346"/>
      <c r="K15" s="346"/>
      <c r="L15" s="346"/>
    </row>
    <row r="16" spans="2:16" ht="46.5" customHeight="1" x14ac:dyDescent="0.25">
      <c r="B16" s="346"/>
      <c r="C16" s="346"/>
      <c r="D16" s="346"/>
      <c r="E16" s="346"/>
      <c r="F16" s="346"/>
      <c r="G16" s="346"/>
      <c r="H16" s="346"/>
      <c r="I16" s="346"/>
      <c r="J16" s="346"/>
      <c r="K16" s="346"/>
      <c r="L16" s="346"/>
    </row>
    <row r="18" spans="2:12" ht="15" customHeight="1" x14ac:dyDescent="0.25">
      <c r="B18" s="346" t="s">
        <v>583</v>
      </c>
      <c r="C18" s="346"/>
      <c r="D18" s="346"/>
      <c r="E18" s="346"/>
      <c r="F18" s="346"/>
      <c r="G18" s="346"/>
      <c r="H18" s="346"/>
      <c r="I18" s="346"/>
      <c r="J18" s="346"/>
      <c r="K18" s="346"/>
      <c r="L18" s="346"/>
    </row>
    <row r="19" spans="2:12" x14ac:dyDescent="0.25">
      <c r="B19" s="346"/>
      <c r="C19" s="346"/>
      <c r="D19" s="346"/>
      <c r="E19" s="346"/>
      <c r="F19" s="346"/>
      <c r="G19" s="346"/>
      <c r="H19" s="346"/>
      <c r="I19" s="346"/>
      <c r="J19" s="346"/>
      <c r="K19" s="346"/>
      <c r="L19" s="346"/>
    </row>
    <row r="20" spans="2:12" x14ac:dyDescent="0.25">
      <c r="B20" s="346"/>
      <c r="C20" s="346"/>
      <c r="D20" s="346"/>
      <c r="E20" s="346"/>
      <c r="F20" s="346"/>
      <c r="G20" s="346"/>
      <c r="H20" s="346"/>
      <c r="I20" s="346"/>
      <c r="J20" s="346"/>
      <c r="K20" s="346"/>
      <c r="L20" s="346"/>
    </row>
    <row r="21" spans="2:12" ht="28.5" customHeight="1" x14ac:dyDescent="0.25">
      <c r="B21" s="346"/>
      <c r="C21" s="346"/>
      <c r="D21" s="346"/>
      <c r="E21" s="346"/>
      <c r="F21" s="346"/>
      <c r="G21" s="346"/>
      <c r="H21" s="346"/>
      <c r="I21" s="346"/>
      <c r="J21" s="346"/>
      <c r="K21" s="346"/>
      <c r="L21" s="346"/>
    </row>
    <row r="22" spans="2:12" ht="15" customHeight="1" x14ac:dyDescent="0.25">
      <c r="B22" s="346" t="s">
        <v>584</v>
      </c>
      <c r="C22" s="346"/>
      <c r="D22" s="346"/>
      <c r="E22" s="346"/>
      <c r="F22" s="346"/>
      <c r="G22" s="346"/>
      <c r="H22" s="346"/>
      <c r="I22" s="346"/>
      <c r="J22" s="346"/>
      <c r="K22" s="346"/>
      <c r="L22" s="346"/>
    </row>
    <row r="23" spans="2:12" x14ac:dyDescent="0.25">
      <c r="B23" s="346"/>
      <c r="C23" s="346"/>
      <c r="D23" s="346"/>
      <c r="E23" s="346"/>
      <c r="F23" s="346"/>
      <c r="G23" s="346"/>
      <c r="H23" s="346"/>
      <c r="I23" s="346"/>
      <c r="J23" s="346"/>
      <c r="K23" s="346"/>
      <c r="L23" s="346"/>
    </row>
    <row r="24" spans="2:12" x14ac:dyDescent="0.25">
      <c r="B24" s="346"/>
      <c r="C24" s="346"/>
      <c r="D24" s="346"/>
      <c r="E24" s="346"/>
      <c r="F24" s="346"/>
      <c r="G24" s="346"/>
      <c r="H24" s="346"/>
      <c r="I24" s="346"/>
      <c r="J24" s="346"/>
      <c r="K24" s="346"/>
      <c r="L24" s="346"/>
    </row>
    <row r="25" spans="2:12" ht="7.5" customHeight="1" x14ac:dyDescent="0.25">
      <c r="B25" s="94"/>
      <c r="C25" s="94"/>
      <c r="D25" s="94"/>
      <c r="E25" s="94"/>
      <c r="F25" s="94"/>
      <c r="G25" s="94"/>
      <c r="H25" s="94"/>
      <c r="I25" s="94"/>
      <c r="J25" s="94"/>
      <c r="K25" s="94"/>
      <c r="L25" s="94"/>
    </row>
    <row r="26" spans="2:12" x14ac:dyDescent="0.25">
      <c r="C26" s="209" t="s">
        <v>99</v>
      </c>
      <c r="D26" s="94"/>
      <c r="E26" s="94"/>
      <c r="F26" s="94"/>
      <c r="G26" s="94"/>
      <c r="H26" s="94"/>
      <c r="I26" s="94"/>
      <c r="J26" s="94"/>
      <c r="K26" s="94"/>
      <c r="L26" s="94"/>
    </row>
    <row r="27" spans="2:12" x14ac:dyDescent="0.25">
      <c r="B27" s="222"/>
      <c r="C27" s="223" t="s">
        <v>585</v>
      </c>
      <c r="D27" s="222"/>
      <c r="E27" s="222"/>
      <c r="F27" s="222"/>
      <c r="G27" s="222"/>
      <c r="H27" s="222"/>
      <c r="I27" s="222"/>
      <c r="J27" s="222"/>
      <c r="K27" s="222"/>
      <c r="L27" s="222"/>
    </row>
    <row r="28" spans="2:12" x14ac:dyDescent="0.25">
      <c r="B28" s="94"/>
      <c r="C28" s="94"/>
      <c r="D28" s="94"/>
      <c r="E28" s="94"/>
      <c r="F28" s="94"/>
      <c r="G28" s="94"/>
      <c r="H28" s="94"/>
      <c r="I28" s="94"/>
      <c r="J28" s="94"/>
      <c r="K28" s="94"/>
      <c r="L28" s="94"/>
    </row>
    <row r="29" spans="2:12" ht="15" customHeight="1" x14ac:dyDescent="0.25">
      <c r="B29" s="346" t="s">
        <v>1066</v>
      </c>
      <c r="C29" s="346"/>
      <c r="D29" s="346"/>
      <c r="E29" s="346"/>
      <c r="F29" s="346"/>
      <c r="G29" s="346"/>
      <c r="H29" s="346"/>
      <c r="I29" s="346"/>
      <c r="J29" s="346"/>
      <c r="K29" s="346"/>
      <c r="L29" s="346"/>
    </row>
    <row r="30" spans="2:12" x14ac:dyDescent="0.25">
      <c r="B30" s="346"/>
      <c r="C30" s="346"/>
      <c r="D30" s="346"/>
      <c r="E30" s="346"/>
      <c r="F30" s="346"/>
      <c r="G30" s="346"/>
      <c r="H30" s="346"/>
      <c r="I30" s="346"/>
      <c r="J30" s="346"/>
      <c r="K30" s="346"/>
      <c r="L30" s="346"/>
    </row>
    <row r="31" spans="2:12" x14ac:dyDescent="0.25">
      <c r="B31" s="346"/>
      <c r="C31" s="346"/>
      <c r="D31" s="346"/>
      <c r="E31" s="346"/>
      <c r="F31" s="346"/>
      <c r="G31" s="346"/>
      <c r="H31" s="346"/>
      <c r="I31" s="346"/>
      <c r="J31" s="346"/>
      <c r="K31" s="346"/>
      <c r="L31" s="346"/>
    </row>
    <row r="32" spans="2:12" ht="24" customHeight="1" x14ac:dyDescent="0.25">
      <c r="B32" s="346"/>
      <c r="C32" s="346"/>
      <c r="D32" s="346"/>
      <c r="E32" s="346"/>
      <c r="F32" s="346"/>
      <c r="G32" s="346"/>
      <c r="H32" s="346"/>
      <c r="I32" s="346"/>
      <c r="J32" s="346"/>
      <c r="K32" s="346"/>
      <c r="L32" s="346"/>
    </row>
    <row r="33" spans="2:12" ht="18" customHeight="1" x14ac:dyDescent="0.25">
      <c r="B33" s="348" t="s">
        <v>586</v>
      </c>
      <c r="C33" s="348"/>
      <c r="D33" s="348"/>
      <c r="E33" s="348"/>
      <c r="F33" s="348"/>
      <c r="G33" s="348"/>
      <c r="H33" s="348"/>
      <c r="I33" s="348"/>
      <c r="J33" s="348"/>
      <c r="K33" s="348"/>
      <c r="L33" s="348"/>
    </row>
    <row r="34" spans="2:12" ht="9" customHeight="1" x14ac:dyDescent="0.25">
      <c r="B34" s="348"/>
      <c r="C34" s="348"/>
      <c r="D34" s="348"/>
      <c r="E34" s="348"/>
      <c r="F34" s="348"/>
      <c r="G34" s="348"/>
      <c r="H34" s="348"/>
      <c r="I34" s="348"/>
      <c r="J34" s="348"/>
      <c r="K34" s="348"/>
      <c r="L34" s="348"/>
    </row>
    <row r="35" spans="2:12" hidden="1" x14ac:dyDescent="0.25">
      <c r="B35" s="348"/>
      <c r="C35" s="348"/>
      <c r="D35" s="348"/>
      <c r="E35" s="348"/>
      <c r="F35" s="348"/>
      <c r="G35" s="348"/>
      <c r="H35" s="348"/>
      <c r="I35" s="348"/>
      <c r="J35" s="348"/>
      <c r="K35" s="348"/>
      <c r="L35" s="348"/>
    </row>
    <row r="36" spans="2:12" ht="24" customHeight="1" x14ac:dyDescent="0.25">
      <c r="B36" s="222"/>
      <c r="C36" s="223" t="s">
        <v>587</v>
      </c>
      <c r="D36" s="222"/>
      <c r="E36" s="222"/>
      <c r="F36" s="222"/>
      <c r="G36" s="222"/>
      <c r="H36" s="222"/>
      <c r="I36" s="222"/>
      <c r="J36" s="222"/>
      <c r="K36" s="222"/>
      <c r="L36" s="222"/>
    </row>
    <row r="37" spans="2:12" ht="24" customHeight="1" x14ac:dyDescent="0.25">
      <c r="C37" s="223" t="s">
        <v>588</v>
      </c>
      <c r="D37" s="222"/>
      <c r="E37" s="222"/>
      <c r="F37" s="222"/>
      <c r="G37" s="222"/>
      <c r="H37" s="222"/>
      <c r="I37" s="222"/>
      <c r="J37" s="222"/>
      <c r="K37" s="222"/>
      <c r="L37" s="222"/>
    </row>
    <row r="38" spans="2:12" ht="17.25" x14ac:dyDescent="0.3">
      <c r="B38" s="11" t="s">
        <v>111</v>
      </c>
    </row>
    <row r="39" spans="2:12" ht="6.75" customHeight="1" x14ac:dyDescent="0.25"/>
    <row r="40" spans="2:12" ht="14.45" customHeight="1" x14ac:dyDescent="0.25">
      <c r="B40" s="346" t="s">
        <v>589</v>
      </c>
      <c r="C40" s="346"/>
      <c r="D40" s="346"/>
      <c r="E40" s="346"/>
      <c r="F40" s="346"/>
      <c r="G40" s="346"/>
      <c r="H40" s="346"/>
      <c r="I40" s="346"/>
      <c r="J40" s="346"/>
      <c r="K40" s="346"/>
      <c r="L40" s="346"/>
    </row>
    <row r="41" spans="2:12" x14ac:dyDescent="0.25">
      <c r="B41" s="346"/>
      <c r="C41" s="346"/>
      <c r="D41" s="346"/>
      <c r="E41" s="346"/>
      <c r="F41" s="346"/>
      <c r="G41" s="346"/>
      <c r="H41" s="346"/>
      <c r="I41" s="346"/>
      <c r="J41" s="346"/>
      <c r="K41" s="346"/>
      <c r="L41" s="346"/>
    </row>
    <row r="42" spans="2:12" ht="57.75" customHeight="1" x14ac:dyDescent="0.25">
      <c r="B42" s="346"/>
      <c r="C42" s="346"/>
      <c r="D42" s="346"/>
      <c r="E42" s="346"/>
      <c r="F42" s="346"/>
      <c r="G42" s="346"/>
      <c r="H42" s="346"/>
      <c r="I42" s="346"/>
      <c r="J42" s="346"/>
      <c r="K42" s="346"/>
      <c r="L42" s="346"/>
    </row>
    <row r="43" spans="2:12" ht="198" customHeight="1" x14ac:dyDescent="0.25"/>
    <row r="49" spans="2:12" ht="161.25" customHeight="1" x14ac:dyDescent="0.25"/>
    <row r="58" spans="2:12" ht="24" customHeight="1" x14ac:dyDescent="0.25"/>
    <row r="59" spans="2:12" x14ac:dyDescent="0.25">
      <c r="B59" s="13" t="s">
        <v>112</v>
      </c>
    </row>
    <row r="61" spans="2:12" ht="24" customHeight="1" x14ac:dyDescent="0.25">
      <c r="B61" s="224" t="s">
        <v>590</v>
      </c>
    </row>
    <row r="62" spans="2:12" ht="17.25" x14ac:dyDescent="0.3">
      <c r="B62" s="11" t="s">
        <v>4</v>
      </c>
    </row>
    <row r="63" spans="2:12" ht="6.75" customHeight="1" x14ac:dyDescent="0.25"/>
    <row r="64" spans="2:12" x14ac:dyDescent="0.25">
      <c r="B64" s="346" t="s">
        <v>113</v>
      </c>
      <c r="C64" s="346"/>
      <c r="D64" s="346"/>
      <c r="E64" s="346"/>
      <c r="F64" s="346"/>
      <c r="G64" s="346"/>
      <c r="H64" s="346"/>
      <c r="I64" s="346"/>
      <c r="J64" s="346"/>
      <c r="K64" s="346"/>
      <c r="L64" s="346"/>
    </row>
    <row r="65" spans="2:12" x14ac:dyDescent="0.25">
      <c r="B65" s="346"/>
      <c r="C65" s="346"/>
      <c r="D65" s="346"/>
      <c r="E65" s="346"/>
      <c r="F65" s="346"/>
      <c r="G65" s="346"/>
      <c r="H65" s="346"/>
      <c r="I65" s="346"/>
      <c r="J65" s="346"/>
      <c r="K65" s="346"/>
      <c r="L65" s="346"/>
    </row>
    <row r="67" spans="2:12" ht="17.25" x14ac:dyDescent="0.3">
      <c r="B67" s="11" t="s">
        <v>5</v>
      </c>
    </row>
    <row r="68" spans="2:12" ht="6.75" customHeight="1" x14ac:dyDescent="0.25"/>
    <row r="69" spans="2:12" ht="15" customHeight="1" x14ac:dyDescent="0.25">
      <c r="B69" s="346" t="s">
        <v>6</v>
      </c>
      <c r="C69" s="346"/>
      <c r="D69" s="346"/>
      <c r="E69" s="346"/>
      <c r="F69" s="346"/>
      <c r="G69" s="346"/>
      <c r="H69" s="346"/>
      <c r="I69" s="346"/>
      <c r="J69" s="346"/>
      <c r="K69" s="346"/>
      <c r="L69" s="346"/>
    </row>
    <row r="70" spans="2:12" x14ac:dyDescent="0.25">
      <c r="B70" s="346"/>
      <c r="C70" s="346"/>
      <c r="D70" s="346"/>
      <c r="E70" s="346"/>
      <c r="F70" s="346"/>
      <c r="G70" s="346"/>
      <c r="H70" s="346"/>
      <c r="I70" s="346"/>
      <c r="J70" s="346"/>
      <c r="K70" s="346"/>
      <c r="L70" s="346"/>
    </row>
    <row r="71" spans="2:12" x14ac:dyDescent="0.25">
      <c r="B71" s="94"/>
      <c r="C71" s="94"/>
      <c r="D71" s="94"/>
      <c r="E71" s="94"/>
      <c r="F71" s="94"/>
      <c r="G71" s="94"/>
      <c r="H71" s="94"/>
      <c r="I71" s="94"/>
      <c r="J71" s="94"/>
      <c r="K71" s="94"/>
      <c r="L71" s="94"/>
    </row>
    <row r="72" spans="2:12" ht="17.25" x14ac:dyDescent="0.3">
      <c r="B72" s="11" t="s">
        <v>109</v>
      </c>
    </row>
    <row r="73" spans="2:12" ht="6.75" customHeight="1" x14ac:dyDescent="0.25">
      <c r="B73" s="346"/>
      <c r="C73" s="346"/>
      <c r="D73" s="346"/>
      <c r="E73" s="346"/>
      <c r="F73" s="346"/>
      <c r="G73" s="346"/>
      <c r="H73" s="346"/>
      <c r="I73" s="346"/>
      <c r="J73" s="346"/>
      <c r="K73" s="346"/>
      <c r="L73" s="346"/>
    </row>
    <row r="74" spans="2:12" x14ac:dyDescent="0.25">
      <c r="B74" s="13" t="s">
        <v>110</v>
      </c>
    </row>
    <row r="77" spans="2:12" x14ac:dyDescent="0.25">
      <c r="B77" s="13" t="s">
        <v>114</v>
      </c>
    </row>
    <row r="78" spans="2:12" x14ac:dyDescent="0.25">
      <c r="B78" s="94"/>
      <c r="C78" s="94"/>
      <c r="D78" s="94"/>
      <c r="E78" s="94"/>
      <c r="F78" s="94"/>
      <c r="G78" s="94"/>
      <c r="H78" s="94"/>
      <c r="I78" s="94"/>
      <c r="J78" s="94"/>
      <c r="K78" s="94"/>
      <c r="L78" s="94"/>
    </row>
    <row r="79" spans="2:12" x14ac:dyDescent="0.25">
      <c r="B79" s="346"/>
      <c r="C79" s="346"/>
      <c r="D79" s="346"/>
      <c r="E79" s="346"/>
      <c r="F79" s="346"/>
      <c r="G79" s="346"/>
      <c r="H79" s="346"/>
      <c r="I79" s="346"/>
      <c r="J79" s="346"/>
      <c r="K79" s="346"/>
      <c r="L79" s="346"/>
    </row>
  </sheetData>
  <mergeCells count="11">
    <mergeCell ref="B79:L79"/>
    <mergeCell ref="D2:L5"/>
    <mergeCell ref="B40:L42"/>
    <mergeCell ref="B64:L65"/>
    <mergeCell ref="B69:L70"/>
    <mergeCell ref="B73:L73"/>
    <mergeCell ref="B12:L16"/>
    <mergeCell ref="B18:L21"/>
    <mergeCell ref="B22:L24"/>
    <mergeCell ref="B29:L32"/>
    <mergeCell ref="B33:L35"/>
  </mergeCells>
  <pageMargins left="0.7" right="0.7" top="0.75" bottom="0.75" header="0.3" footer="0.3"/>
  <pageSetup paperSize="9" scale="69" fitToHeight="0" orientation="portrait" horizontalDpi="4294967293"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6">
    <tabColor rgb="FF00B050"/>
    <pageSetUpPr autoPageBreaks="0" fitToPage="1"/>
  </sheetPr>
  <dimension ref="A2:AI264"/>
  <sheetViews>
    <sheetView showGridLines="0" showRowColHeaders="0" topLeftCell="D1" zoomScaleNormal="100" workbookViewId="0">
      <pane ySplit="7" topLeftCell="A8" activePane="bottomLeft" state="frozen"/>
      <selection activeCell="D1" sqref="D1"/>
      <selection pane="bottomLeft" activeCell="D9" sqref="A9:XFD19"/>
    </sheetView>
  </sheetViews>
  <sheetFormatPr defaultColWidth="9.140625" defaultRowHeight="15" x14ac:dyDescent="0.25"/>
  <cols>
    <col min="1" max="1" width="9.28515625" style="193" hidden="1" customWidth="1"/>
    <col min="2" max="3" width="8.85546875" style="21" hidden="1" customWidth="1"/>
    <col min="4" max="4" width="6.28515625" style="21" customWidth="1"/>
    <col min="5" max="5" width="15.5703125" style="21" customWidth="1"/>
    <col min="6" max="6" width="67.42578125" style="21" customWidth="1"/>
    <col min="7" max="8" width="27" style="21" customWidth="1"/>
    <col min="9" max="9" width="41.7109375" style="88" customWidth="1"/>
    <col min="10" max="11" width="9.140625" style="21" customWidth="1"/>
    <col min="12" max="19" width="9.140625" style="21" hidden="1" customWidth="1"/>
    <col min="20" max="20" width="9.140625" style="21" customWidth="1"/>
    <col min="21" max="33" width="9.140625" style="21" hidden="1" customWidth="1"/>
    <col min="34" max="35" width="9.140625" style="21" customWidth="1"/>
    <col min="36" max="16384" width="9.140625" style="21"/>
  </cols>
  <sheetData>
    <row r="2" spans="1:35" s="53" customFormat="1" ht="15" customHeight="1" x14ac:dyDescent="0.25">
      <c r="A2" s="193"/>
      <c r="B2" s="21"/>
      <c r="C2" s="21"/>
      <c r="D2" s="21"/>
      <c r="E2" s="21"/>
      <c r="F2" s="363" t="str">
        <f>"Results"&amp;IF(LEN(profile_name_of_organisation)=0,""," for "&amp;profile_name_of_organisation)</f>
        <v>Results</v>
      </c>
      <c r="G2" s="363"/>
      <c r="H2" s="363"/>
      <c r="I2" s="363"/>
      <c r="J2" s="114"/>
      <c r="K2" s="114"/>
      <c r="L2" s="114"/>
      <c r="M2" s="114"/>
      <c r="N2" s="114"/>
      <c r="O2" s="114"/>
      <c r="P2" s="114"/>
      <c r="Q2" s="114"/>
      <c r="R2" s="114"/>
      <c r="S2" s="114"/>
      <c r="T2" s="114"/>
      <c r="U2" s="114"/>
      <c r="V2" s="114"/>
      <c r="W2" s="114"/>
      <c r="X2" s="114"/>
    </row>
    <row r="3" spans="1:35" s="53" customFormat="1" ht="15" customHeight="1" x14ac:dyDescent="0.25">
      <c r="A3" s="193"/>
      <c r="B3" s="21"/>
      <c r="C3" s="21"/>
      <c r="D3" s="21"/>
      <c r="E3" s="21"/>
      <c r="F3" s="363"/>
      <c r="G3" s="363"/>
      <c r="H3" s="363"/>
      <c r="I3" s="363"/>
      <c r="J3" s="114"/>
      <c r="K3" s="114"/>
      <c r="L3" s="114"/>
      <c r="M3" s="114"/>
      <c r="N3" s="114"/>
      <c r="O3" s="114"/>
      <c r="P3" s="114"/>
      <c r="Q3" s="114"/>
      <c r="R3" s="114"/>
      <c r="S3" s="114"/>
      <c r="T3" s="114"/>
      <c r="U3" s="114"/>
      <c r="V3" s="114"/>
      <c r="W3" s="114"/>
      <c r="X3" s="114"/>
    </row>
    <row r="4" spans="1:35" s="53" customFormat="1" ht="15" customHeight="1" x14ac:dyDescent="0.25">
      <c r="A4" s="193"/>
      <c r="B4" s="21"/>
      <c r="C4" s="21"/>
      <c r="D4" s="21"/>
      <c r="E4" s="21"/>
      <c r="F4" s="364" t="str">
        <f ca="1">'Assess A'!F2</f>
        <v>Maturity model for Stage A - Preparation</v>
      </c>
      <c r="G4" s="364"/>
      <c r="H4" s="364"/>
      <c r="I4" s="364"/>
      <c r="J4" s="114"/>
      <c r="K4" s="114"/>
      <c r="L4" s="114"/>
      <c r="M4" s="114"/>
      <c r="N4" s="114"/>
      <c r="O4" s="114"/>
      <c r="P4" s="114"/>
      <c r="Q4" s="114"/>
      <c r="R4" s="114"/>
      <c r="S4" s="114"/>
      <c r="T4" s="114"/>
      <c r="U4" s="114"/>
      <c r="V4" s="114"/>
      <c r="W4" s="114"/>
      <c r="X4" s="114"/>
    </row>
    <row r="5" spans="1:35" s="53" customFormat="1" ht="15" customHeight="1" x14ac:dyDescent="0.25">
      <c r="A5" s="193"/>
      <c r="B5" s="21"/>
      <c r="C5" s="21"/>
      <c r="D5" s="21"/>
      <c r="E5" s="21"/>
      <c r="F5" s="364"/>
      <c r="G5" s="364"/>
      <c r="H5" s="364"/>
      <c r="I5" s="364"/>
      <c r="J5" s="114"/>
      <c r="K5" s="114"/>
      <c r="L5" s="114"/>
      <c r="M5" s="114"/>
      <c r="N5" s="114"/>
      <c r="O5" s="114"/>
      <c r="P5" s="114"/>
      <c r="Q5" s="114"/>
      <c r="R5" s="114"/>
      <c r="S5" s="114"/>
      <c r="T5" s="114"/>
      <c r="U5" s="114"/>
      <c r="V5" s="114"/>
      <c r="W5" s="114"/>
      <c r="X5" s="114"/>
    </row>
    <row r="6" spans="1:35" ht="14.45" customHeight="1" x14ac:dyDescent="0.25"/>
    <row r="7" spans="1:35" ht="30.6" customHeight="1" x14ac:dyDescent="0.3">
      <c r="A7" s="9" t="s">
        <v>82</v>
      </c>
      <c r="B7" s="65" t="s">
        <v>87</v>
      </c>
      <c r="C7" s="13" t="s">
        <v>86</v>
      </c>
      <c r="F7" s="54"/>
      <c r="G7" s="59" t="s">
        <v>578</v>
      </c>
      <c r="H7" s="60" t="s">
        <v>564</v>
      </c>
      <c r="I7" s="89" t="s">
        <v>60</v>
      </c>
      <c r="AD7" s="250" t="s">
        <v>416</v>
      </c>
      <c r="AE7" s="250" t="s">
        <v>417</v>
      </c>
      <c r="AF7" s="250" t="s">
        <v>120</v>
      </c>
      <c r="AG7" s="251" t="s">
        <v>419</v>
      </c>
      <c r="AH7" s="250"/>
      <c r="AI7" s="251"/>
    </row>
    <row r="8" spans="1:35" s="145" customFormat="1" ht="30" customHeight="1" x14ac:dyDescent="0.25">
      <c r="A8" s="156">
        <v>2</v>
      </c>
      <c r="B8" s="135" t="str">
        <f t="shared" ref="B8:B55" ca="1" si="0">VLOOKUP(A8,contentrefmockup,2,FALSE)</f>
        <v>A.1</v>
      </c>
      <c r="C8" s="136">
        <f t="shared" ref="C8:C55" ca="1" si="1">VLOOKUP(A8,contentrefmockup,15,FALSE)</f>
        <v>2</v>
      </c>
      <c r="D8" s="265"/>
      <c r="E8" s="167" t="str">
        <f t="shared" ref="E8:E55" ca="1" si="2">IF(C8=1,"Phase "&amp;B8,IF(C8=2,"Step "&amp;VLOOKUP(A8,contentrefmockup,4,FALSE),B8))</f>
        <v>Step 1</v>
      </c>
      <c r="F8" s="261" t="str">
        <f ca="1">VLOOKUP(A8,contentrefmockup,7,FALSE)&amp;"  "&amp;"("&amp;VLOOKUP(S8,level_selection_ref,2,FALSE)&amp;")"</f>
        <v>Maintain a technical security assurance framework  (Detailed)</v>
      </c>
      <c r="G8" s="262" t="str">
        <f ca="1">"Maturity level:  "&amp;O8</f>
        <v>Maturity level:  Level 1</v>
      </c>
      <c r="H8" s="263" t="str">
        <f ca="1">"Maturity rating: "&amp;TEXT(R8,"0.00")</f>
        <v>Maturity rating: 0.00</v>
      </c>
      <c r="I8" s="264"/>
      <c r="J8" s="263"/>
      <c r="K8" s="263"/>
      <c r="L8" s="263" t="str">
        <f ca="1">TEXT(B8,"0.0")</f>
        <v>A.1</v>
      </c>
      <c r="M8" s="262">
        <f ca="1">SUMIF(Y:Y,S8&amp;L8,G:G)/(SUMIF(Y:Y,S8&amp;L8,X:X))</f>
        <v>0</v>
      </c>
      <c r="N8" s="262" t="str">
        <f ca="1">HLOOKUP(M8*100,level_ref,2,TRUE)</f>
        <v>Level 1</v>
      </c>
      <c r="O8" s="262" t="str">
        <f ca="1">IF(ISERROR(N8),"",N8)</f>
        <v>Level 1</v>
      </c>
      <c r="P8" s="262">
        <f ca="1">HLOOKUP(M8*100,level_ref,3,TRUE)</f>
        <v>1</v>
      </c>
      <c r="Q8" s="262">
        <f ca="1">IF(ISERROR(P8),"",P8)</f>
        <v>1</v>
      </c>
      <c r="R8" s="262">
        <f ca="1">M8*5</f>
        <v>0</v>
      </c>
      <c r="S8" s="262">
        <f ca="1">VLOOKUP(A8,Assess_A_Reference,35,FALSE)</f>
        <v>3</v>
      </c>
      <c r="T8" s="262"/>
      <c r="U8" s="262" t="str">
        <f t="shared" ref="U8:U55" ca="1" si="3">IF(AND(C8&gt;4,VLOOKUP(A8,Assess_A_Reference,34,FALSE)&lt;&gt;8),LEFT(B8,3),"")</f>
        <v/>
      </c>
      <c r="V8" s="262">
        <f t="shared" ref="V8:V55" ca="1" si="4">VLOOKUP(A8,Weightings_Assessments,23,FALSE)</f>
        <v>0</v>
      </c>
      <c r="W8" s="262">
        <f t="shared" ref="W8:W55" ca="1" si="5">IF(VLOOKUP(A8,Assess_A_Reference,34,FALSE)=8,0,1)</f>
        <v>1</v>
      </c>
      <c r="X8" s="262">
        <f t="shared" ref="X8:X55" ca="1" si="6">W8*V8*4</f>
        <v>0</v>
      </c>
      <c r="Y8" s="145" t="str">
        <f t="shared" ref="Y8:Y55" ca="1" si="7">AG8&amp;U8</f>
        <v>1</v>
      </c>
      <c r="AD8" s="143" t="str">
        <f t="shared" ref="AD8:AD55" ca="1" si="8">VLOOKUP($A8,contentrefmockup,26,FALSE)</f>
        <v>S</v>
      </c>
      <c r="AE8" s="143" t="str">
        <f t="shared" ref="AE8:AE55" ca="1" si="9">VLOOKUP($A8,contentrefmockup,27,FALSE)</f>
        <v>I</v>
      </c>
      <c r="AF8" s="143" t="str">
        <f t="shared" ref="AF8:AF55" ca="1" si="10">VLOOKUP($A8,contentrefmockup,28,FALSE)</f>
        <v>D</v>
      </c>
      <c r="AG8" s="144">
        <f t="shared" ref="AG8:AG55" ca="1" si="11">IF(AD8="S",1,IF(AE8="I",2,IF(AF8="D",3,4)))</f>
        <v>1</v>
      </c>
      <c r="AH8" s="143"/>
      <c r="AI8" s="144"/>
    </row>
    <row r="9" spans="1:35" s="77" customFormat="1" ht="30" customHeight="1" x14ac:dyDescent="0.25">
      <c r="A9" s="67">
        <v>14</v>
      </c>
      <c r="B9" s="68" t="str">
        <f t="shared" ca="1" si="0"/>
        <v>A.1.01</v>
      </c>
      <c r="C9" s="69">
        <f t="shared" ca="1" si="1"/>
        <v>5</v>
      </c>
      <c r="D9" s="20"/>
      <c r="E9" s="92" t="str">
        <f t="shared" ca="1" si="2"/>
        <v>A.1.01</v>
      </c>
      <c r="F9" s="71" t="str">
        <f t="shared" ref="F9:F29" ca="1" si="12">VLOOKUP(A9,contentrefmockup,7,FALSE)</f>
        <v>Have you identified all main internal systems that support your organisation?</v>
      </c>
      <c r="G9" s="221" t="str">
        <f ca="1">VLOOKUP($A9,Assess_A_Reference,15,FALSE)</f>
        <v/>
      </c>
      <c r="H9" s="220">
        <f ca="1">(VLOOKUP(LEFT($B9,3),targets_lookup,5,FALSE))*VLOOKUP($A9,Weightings_Assessments,23,FALSE)</f>
        <v>4</v>
      </c>
      <c r="I9" s="71" t="str">
        <f ca="1">IF(VLOOKUP(A9,Assess_A_Reference,16,FALSE)=0,"",VLOOKUP(A9,Assess_A_Reference,16,FALSE))</f>
        <v/>
      </c>
      <c r="J9" s="69"/>
      <c r="K9" s="69"/>
      <c r="L9" s="69"/>
      <c r="M9" s="69"/>
      <c r="N9" s="69"/>
      <c r="O9" s="69"/>
      <c r="P9" s="69"/>
      <c r="Q9" s="69"/>
      <c r="R9" s="69"/>
      <c r="S9" s="69"/>
      <c r="T9" s="78"/>
      <c r="U9" s="78" t="str">
        <f t="shared" ca="1" si="3"/>
        <v>A.1</v>
      </c>
      <c r="V9" s="78">
        <f t="shared" ca="1" si="4"/>
        <v>1</v>
      </c>
      <c r="W9" s="78">
        <f t="shared" ca="1" si="5"/>
        <v>1</v>
      </c>
      <c r="X9" s="78">
        <f t="shared" ca="1" si="6"/>
        <v>4</v>
      </c>
      <c r="Y9" s="77" t="str">
        <f t="shared" ca="1" si="7"/>
        <v>3A.1</v>
      </c>
      <c r="AD9" s="87" t="str">
        <f t="shared" ca="1" si="8"/>
        <v/>
      </c>
      <c r="AE9" s="87" t="str">
        <f t="shared" ca="1" si="9"/>
        <v/>
      </c>
      <c r="AF9" s="87" t="str">
        <f t="shared" ca="1" si="10"/>
        <v>D</v>
      </c>
      <c r="AG9" s="79">
        <f t="shared" ca="1" si="11"/>
        <v>3</v>
      </c>
      <c r="AH9" s="87"/>
      <c r="AI9" s="79"/>
    </row>
    <row r="10" spans="1:35" s="77" customFormat="1" ht="45" x14ac:dyDescent="0.25">
      <c r="A10" s="67">
        <v>15</v>
      </c>
      <c r="B10" s="68" t="str">
        <f t="shared" ca="1" si="0"/>
        <v>A.1.02</v>
      </c>
      <c r="C10" s="69">
        <f t="shared" ca="1" si="1"/>
        <v>5</v>
      </c>
      <c r="D10" s="20"/>
      <c r="E10" s="92" t="str">
        <f t="shared" ca="1" si="2"/>
        <v>A.1.02</v>
      </c>
      <c r="F10" s="71" t="str">
        <f t="shared" ca="1" si="12"/>
        <v>Are details of all main internal systems recorded in a registry or equivalent, such as an asset registry or a Configuration Management Database (CMDB)?</v>
      </c>
      <c r="G10" s="221" t="str">
        <f ca="1">VLOOKUP($A10,Assess_A_Reference,15,FALSE)</f>
        <v/>
      </c>
      <c r="H10" s="220">
        <f ca="1">(VLOOKUP(LEFT($B10,3),targets_lookup,5,FALSE))*VLOOKUP($A10,Weightings_Assessments,23,FALSE)</f>
        <v>8</v>
      </c>
      <c r="I10" s="71" t="str">
        <f ca="1">IF(VLOOKUP(A10,Assess_A_Reference,16,FALSE)=0,"",VLOOKUP(A10,Assess_A_Reference,16,FALSE))</f>
        <v/>
      </c>
      <c r="J10" s="69"/>
      <c r="K10" s="69"/>
      <c r="L10" s="69"/>
      <c r="M10" s="69"/>
      <c r="N10" s="69"/>
      <c r="O10" s="69"/>
      <c r="P10" s="69"/>
      <c r="Q10" s="69"/>
      <c r="R10" s="69"/>
      <c r="S10" s="69"/>
      <c r="T10" s="78"/>
      <c r="U10" s="78" t="str">
        <f t="shared" ca="1" si="3"/>
        <v>A.1</v>
      </c>
      <c r="V10" s="78">
        <f t="shared" ca="1" si="4"/>
        <v>2</v>
      </c>
      <c r="W10" s="78">
        <f t="shared" ca="1" si="5"/>
        <v>1</v>
      </c>
      <c r="X10" s="78">
        <f t="shared" ca="1" si="6"/>
        <v>8</v>
      </c>
      <c r="Y10" s="77" t="str">
        <f t="shared" ca="1" si="7"/>
        <v>3A.1</v>
      </c>
      <c r="AD10" s="87" t="str">
        <f t="shared" ca="1" si="8"/>
        <v/>
      </c>
      <c r="AE10" s="87" t="str">
        <f t="shared" ca="1" si="9"/>
        <v/>
      </c>
      <c r="AF10" s="87" t="str">
        <f t="shared" ca="1" si="10"/>
        <v>D</v>
      </c>
      <c r="AG10" s="79">
        <f t="shared" ca="1" si="11"/>
        <v>3</v>
      </c>
      <c r="AH10" s="87"/>
      <c r="AI10" s="79"/>
    </row>
    <row r="11" spans="1:35" s="77" customFormat="1" ht="30" customHeight="1" x14ac:dyDescent="0.25">
      <c r="A11" s="67">
        <v>16</v>
      </c>
      <c r="B11" s="68" t="str">
        <f t="shared" ca="1" si="0"/>
        <v>A.1.03</v>
      </c>
      <c r="C11" s="69">
        <f t="shared" ca="1" si="1"/>
        <v>4</v>
      </c>
      <c r="D11" s="20"/>
      <c r="E11" s="92" t="str">
        <f t="shared" ca="1" si="2"/>
        <v>A.1.03</v>
      </c>
      <c r="F11" s="71" t="str">
        <f t="shared" ca="1" si="12"/>
        <v>With regards to these systems and processes, have you documented:</v>
      </c>
      <c r="G11" s="221"/>
      <c r="H11" s="86"/>
      <c r="I11" s="71"/>
      <c r="J11" s="69"/>
      <c r="K11" s="69"/>
      <c r="L11" s="69"/>
      <c r="M11" s="69"/>
      <c r="N11" s="69"/>
      <c r="O11" s="69"/>
      <c r="P11" s="69"/>
      <c r="Q11" s="69"/>
      <c r="R11" s="69"/>
      <c r="S11" s="69"/>
      <c r="T11" s="78"/>
      <c r="U11" s="78" t="str">
        <f t="shared" ca="1" si="3"/>
        <v/>
      </c>
      <c r="V11" s="78" t="str">
        <f t="shared" ca="1" si="4"/>
        <v>N/A</v>
      </c>
      <c r="W11" s="78">
        <f t="shared" ca="1" si="5"/>
        <v>1</v>
      </c>
      <c r="X11" s="78" t="e">
        <f t="shared" ca="1" si="6"/>
        <v>#VALUE!</v>
      </c>
      <c r="Y11" s="77" t="str">
        <f t="shared" ca="1" si="7"/>
        <v>3</v>
      </c>
      <c r="AD11" s="87" t="str">
        <f t="shared" ca="1" si="8"/>
        <v/>
      </c>
      <c r="AE11" s="87" t="str">
        <f t="shared" ca="1" si="9"/>
        <v/>
      </c>
      <c r="AF11" s="87" t="str">
        <f t="shared" ca="1" si="10"/>
        <v>D</v>
      </c>
      <c r="AG11" s="79">
        <f t="shared" ca="1" si="11"/>
        <v>3</v>
      </c>
      <c r="AH11" s="87"/>
      <c r="AI11" s="79"/>
    </row>
    <row r="12" spans="1:35" s="77" customFormat="1" ht="30" customHeight="1" x14ac:dyDescent="0.25">
      <c r="A12" s="67">
        <v>17</v>
      </c>
      <c r="B12" s="68" t="str">
        <f t="shared" ca="1" si="0"/>
        <v>A.1.03a</v>
      </c>
      <c r="C12" s="69">
        <f t="shared" ca="1" si="1"/>
        <v>6</v>
      </c>
      <c r="D12" s="20"/>
      <c r="E12" s="92" t="str">
        <f t="shared" ca="1" si="2"/>
        <v>A.1.03a</v>
      </c>
      <c r="F12" s="74" t="str">
        <f t="shared" ca="1" si="12"/>
        <v>Their level of criticality to the business?</v>
      </c>
      <c r="G12" s="221" t="str">
        <f t="shared" ref="G12:G20" ca="1" si="13">VLOOKUP($A12,Assess_A_Reference,15,FALSE)</f>
        <v/>
      </c>
      <c r="H12" s="220">
        <f t="shared" ref="H12:H20" ca="1" si="14">(VLOOKUP(LEFT($B12,3),targets_lookup,5,FALSE))*VLOOKUP($A12,Weightings_Assessments,23,FALSE)</f>
        <v>16</v>
      </c>
      <c r="I12" s="71" t="str">
        <f t="shared" ref="I12:I20" ca="1" si="15">IF(VLOOKUP(A12,Assess_A_Reference,16,FALSE)=0,"",VLOOKUP(A12,Assess_A_Reference,16,FALSE))</f>
        <v/>
      </c>
      <c r="J12" s="69"/>
      <c r="K12" s="69"/>
      <c r="L12" s="69"/>
      <c r="M12" s="69"/>
      <c r="N12" s="69"/>
      <c r="O12" s="69"/>
      <c r="P12" s="69"/>
      <c r="Q12" s="69"/>
      <c r="R12" s="69"/>
      <c r="S12" s="69"/>
      <c r="T12" s="78"/>
      <c r="U12" s="78" t="str">
        <f t="shared" ca="1" si="3"/>
        <v>A.1</v>
      </c>
      <c r="V12" s="78">
        <f t="shared" ca="1" si="4"/>
        <v>4</v>
      </c>
      <c r="W12" s="78">
        <f t="shared" ca="1" si="5"/>
        <v>1</v>
      </c>
      <c r="X12" s="78">
        <f t="shared" ca="1" si="6"/>
        <v>16</v>
      </c>
      <c r="Y12" s="77" t="str">
        <f t="shared" ca="1" si="7"/>
        <v>3A.1</v>
      </c>
      <c r="AD12" s="87" t="str">
        <f t="shared" ca="1" si="8"/>
        <v/>
      </c>
      <c r="AE12" s="87" t="str">
        <f t="shared" ca="1" si="9"/>
        <v/>
      </c>
      <c r="AF12" s="87" t="str">
        <f t="shared" ca="1" si="10"/>
        <v>D</v>
      </c>
      <c r="AG12" s="79">
        <f t="shared" ca="1" si="11"/>
        <v>3</v>
      </c>
      <c r="AH12" s="87"/>
      <c r="AI12" s="79"/>
    </row>
    <row r="13" spans="1:35" s="77" customFormat="1" ht="30" x14ac:dyDescent="0.25">
      <c r="A13" s="67">
        <v>18</v>
      </c>
      <c r="B13" s="68" t="str">
        <f t="shared" ca="1" si="0"/>
        <v>A.1.03b</v>
      </c>
      <c r="C13" s="69">
        <f t="shared" ca="1" si="1"/>
        <v>6</v>
      </c>
      <c r="D13" s="20"/>
      <c r="E13" s="92" t="str">
        <f t="shared" ca="1" si="2"/>
        <v>A.1.03b</v>
      </c>
      <c r="F13" s="74" t="str">
        <f t="shared" ca="1" si="12"/>
        <v>The sensitivity of any information they handle (e.g. via an information classification scheme)?</v>
      </c>
      <c r="G13" s="221" t="str">
        <f t="shared" ca="1" si="13"/>
        <v/>
      </c>
      <c r="H13" s="220">
        <f t="shared" ca="1" si="14"/>
        <v>12</v>
      </c>
      <c r="I13" s="71" t="str">
        <f t="shared" ca="1" si="15"/>
        <v/>
      </c>
      <c r="J13" s="69"/>
      <c r="K13" s="69"/>
      <c r="L13" s="69"/>
      <c r="M13" s="69"/>
      <c r="N13" s="69"/>
      <c r="O13" s="69"/>
      <c r="P13" s="69"/>
      <c r="Q13" s="69"/>
      <c r="R13" s="69"/>
      <c r="S13" s="69"/>
      <c r="T13" s="78"/>
      <c r="U13" s="78" t="str">
        <f t="shared" ca="1" si="3"/>
        <v>A.1</v>
      </c>
      <c r="V13" s="78">
        <f t="shared" ca="1" si="4"/>
        <v>3</v>
      </c>
      <c r="W13" s="78">
        <f t="shared" ca="1" si="5"/>
        <v>1</v>
      </c>
      <c r="X13" s="78">
        <f t="shared" ca="1" si="6"/>
        <v>12</v>
      </c>
      <c r="Y13" s="77" t="str">
        <f t="shared" ca="1" si="7"/>
        <v>3A.1</v>
      </c>
      <c r="AD13" s="87" t="str">
        <f t="shared" ca="1" si="8"/>
        <v/>
      </c>
      <c r="AE13" s="87" t="str">
        <f t="shared" ca="1" si="9"/>
        <v/>
      </c>
      <c r="AF13" s="87" t="str">
        <f t="shared" ca="1" si="10"/>
        <v>D</v>
      </c>
      <c r="AG13" s="79">
        <f t="shared" ca="1" si="11"/>
        <v>3</v>
      </c>
      <c r="AH13" s="87"/>
      <c r="AI13" s="79"/>
    </row>
    <row r="14" spans="1:35" s="77" customFormat="1" ht="30" x14ac:dyDescent="0.25">
      <c r="A14" s="67">
        <v>19</v>
      </c>
      <c r="B14" s="68" t="str">
        <f t="shared" ca="1" si="0"/>
        <v>A.1.03c</v>
      </c>
      <c r="C14" s="69">
        <f t="shared" ca="1" si="1"/>
        <v>6</v>
      </c>
      <c r="D14" s="20"/>
      <c r="E14" s="92" t="str">
        <f t="shared" ca="1" si="2"/>
        <v>A.1.03c</v>
      </c>
      <c r="F14" s="74" t="str">
        <f t="shared" ca="1" si="12"/>
        <v>Any key dependencies (e.g. on other systems or networks, information feeds, physical equipment)?</v>
      </c>
      <c r="G14" s="221" t="str">
        <f t="shared" ca="1" si="13"/>
        <v/>
      </c>
      <c r="H14" s="220">
        <f t="shared" ca="1" si="14"/>
        <v>16</v>
      </c>
      <c r="I14" s="71" t="str">
        <f t="shared" ca="1" si="15"/>
        <v/>
      </c>
      <c r="J14" s="69"/>
      <c r="K14" s="69"/>
      <c r="L14" s="69"/>
      <c r="M14" s="69"/>
      <c r="N14" s="69"/>
      <c r="O14" s="69"/>
      <c r="P14" s="69"/>
      <c r="Q14" s="69"/>
      <c r="R14" s="69"/>
      <c r="S14" s="69"/>
      <c r="T14" s="78"/>
      <c r="U14" s="78" t="str">
        <f t="shared" ca="1" si="3"/>
        <v>A.1</v>
      </c>
      <c r="V14" s="78">
        <f t="shared" ca="1" si="4"/>
        <v>4</v>
      </c>
      <c r="W14" s="78">
        <f t="shared" ca="1" si="5"/>
        <v>1</v>
      </c>
      <c r="X14" s="78">
        <f t="shared" ca="1" si="6"/>
        <v>16</v>
      </c>
      <c r="Y14" s="77" t="str">
        <f t="shared" ca="1" si="7"/>
        <v>3A.1</v>
      </c>
      <c r="AD14" s="87" t="str">
        <f t="shared" ca="1" si="8"/>
        <v/>
      </c>
      <c r="AE14" s="87" t="str">
        <f t="shared" ca="1" si="9"/>
        <v/>
      </c>
      <c r="AF14" s="87" t="str">
        <f t="shared" ca="1" si="10"/>
        <v>D</v>
      </c>
      <c r="AG14" s="79">
        <f t="shared" ca="1" si="11"/>
        <v>3</v>
      </c>
      <c r="AH14" s="87"/>
      <c r="AI14" s="79"/>
    </row>
    <row r="15" spans="1:35" s="77" customFormat="1" ht="30" customHeight="1" x14ac:dyDescent="0.25">
      <c r="A15" s="67">
        <v>20</v>
      </c>
      <c r="B15" s="68" t="str">
        <f t="shared" ca="1" si="0"/>
        <v>A.1.03d</v>
      </c>
      <c r="C15" s="69">
        <f t="shared" ca="1" si="1"/>
        <v>6</v>
      </c>
      <c r="D15" s="20"/>
      <c r="E15" s="92" t="str">
        <f t="shared" ca="1" si="2"/>
        <v>A.1.03d</v>
      </c>
      <c r="F15" s="74" t="str">
        <f t="shared" ca="1" si="12"/>
        <v>Network diagrams, data flow and trust boundaries?</v>
      </c>
      <c r="G15" s="221" t="str">
        <f t="shared" ca="1" si="13"/>
        <v/>
      </c>
      <c r="H15" s="220">
        <f t="shared" ca="1" si="14"/>
        <v>12</v>
      </c>
      <c r="I15" s="71" t="str">
        <f t="shared" ca="1" si="15"/>
        <v/>
      </c>
      <c r="J15" s="69"/>
      <c r="K15" s="69"/>
      <c r="L15" s="69"/>
      <c r="M15" s="69"/>
      <c r="N15" s="69"/>
      <c r="O15" s="69"/>
      <c r="P15" s="69"/>
      <c r="Q15" s="69"/>
      <c r="R15" s="69"/>
      <c r="S15" s="69"/>
      <c r="T15" s="78"/>
      <c r="U15" s="78" t="str">
        <f t="shared" ca="1" si="3"/>
        <v>A.1</v>
      </c>
      <c r="V15" s="78">
        <f t="shared" ca="1" si="4"/>
        <v>3</v>
      </c>
      <c r="W15" s="78">
        <f t="shared" ca="1" si="5"/>
        <v>1</v>
      </c>
      <c r="X15" s="78">
        <f t="shared" ca="1" si="6"/>
        <v>12</v>
      </c>
      <c r="Y15" s="77" t="str">
        <f t="shared" ca="1" si="7"/>
        <v>3A.1</v>
      </c>
      <c r="AD15" s="87" t="str">
        <f t="shared" ca="1" si="8"/>
        <v/>
      </c>
      <c r="AE15" s="87" t="str">
        <f t="shared" ca="1" si="9"/>
        <v/>
      </c>
      <c r="AF15" s="87" t="str">
        <f t="shared" ca="1" si="10"/>
        <v>D</v>
      </c>
      <c r="AG15" s="79">
        <f t="shared" ca="1" si="11"/>
        <v>3</v>
      </c>
      <c r="AH15" s="87"/>
      <c r="AI15" s="79"/>
    </row>
    <row r="16" spans="1:35" s="77" customFormat="1" ht="30" customHeight="1" x14ac:dyDescent="0.25">
      <c r="A16" s="67">
        <v>21</v>
      </c>
      <c r="B16" s="68" t="str">
        <f t="shared" ca="1" si="0"/>
        <v>A.1.03e</v>
      </c>
      <c r="C16" s="69">
        <f t="shared" ca="1" si="1"/>
        <v>6</v>
      </c>
      <c r="D16" s="20"/>
      <c r="E16" s="92" t="str">
        <f t="shared" ca="1" si="2"/>
        <v>A.1.03e</v>
      </c>
      <c r="F16" s="74" t="str">
        <f t="shared" ca="1" si="12"/>
        <v>Details about important third party suppliers?</v>
      </c>
      <c r="G16" s="221" t="str">
        <f t="shared" ca="1" si="13"/>
        <v/>
      </c>
      <c r="H16" s="220">
        <f t="shared" ca="1" si="14"/>
        <v>12</v>
      </c>
      <c r="I16" s="71" t="str">
        <f t="shared" ca="1" si="15"/>
        <v/>
      </c>
      <c r="J16" s="69"/>
      <c r="K16" s="69"/>
      <c r="L16" s="69"/>
      <c r="M16" s="69"/>
      <c r="N16" s="69"/>
      <c r="O16" s="69"/>
      <c r="P16" s="69"/>
      <c r="Q16" s="69"/>
      <c r="R16" s="69"/>
      <c r="S16" s="69"/>
      <c r="T16" s="78"/>
      <c r="U16" s="78" t="str">
        <f t="shared" ca="1" si="3"/>
        <v>A.1</v>
      </c>
      <c r="V16" s="78">
        <f t="shared" ca="1" si="4"/>
        <v>3</v>
      </c>
      <c r="W16" s="78">
        <f t="shared" ca="1" si="5"/>
        <v>1</v>
      </c>
      <c r="X16" s="78">
        <f t="shared" ca="1" si="6"/>
        <v>12</v>
      </c>
      <c r="Y16" s="77" t="str">
        <f t="shared" ca="1" si="7"/>
        <v>3A.1</v>
      </c>
      <c r="AD16" s="87" t="str">
        <f t="shared" ca="1" si="8"/>
        <v/>
      </c>
      <c r="AE16" s="87" t="str">
        <f t="shared" ca="1" si="9"/>
        <v/>
      </c>
      <c r="AF16" s="87" t="str">
        <f t="shared" ca="1" si="10"/>
        <v>D</v>
      </c>
      <c r="AG16" s="79">
        <f t="shared" ca="1" si="11"/>
        <v>3</v>
      </c>
      <c r="AH16" s="87"/>
      <c r="AI16" s="79"/>
    </row>
    <row r="17" spans="1:35" s="77" customFormat="1" ht="30" customHeight="1" x14ac:dyDescent="0.25">
      <c r="A17" s="67">
        <v>22</v>
      </c>
      <c r="B17" s="68" t="str">
        <f t="shared" ca="1" si="0"/>
        <v>A.1.03f</v>
      </c>
      <c r="C17" s="69">
        <f t="shared" ca="1" si="1"/>
        <v>6</v>
      </c>
      <c r="D17" s="20"/>
      <c r="E17" s="92" t="str">
        <f t="shared" ca="1" si="2"/>
        <v>A.1.03f</v>
      </c>
      <c r="F17" s="74" t="str">
        <f t="shared" ca="1" si="12"/>
        <v>IT infrastructure?</v>
      </c>
      <c r="G17" s="221" t="str">
        <f t="shared" ca="1" si="13"/>
        <v/>
      </c>
      <c r="H17" s="220">
        <f t="shared" ca="1" si="14"/>
        <v>8</v>
      </c>
      <c r="I17" s="71" t="str">
        <f t="shared" ca="1" si="15"/>
        <v/>
      </c>
      <c r="J17" s="69"/>
      <c r="K17" s="69"/>
      <c r="L17" s="69"/>
      <c r="M17" s="69"/>
      <c r="N17" s="69"/>
      <c r="O17" s="69"/>
      <c r="P17" s="69"/>
      <c r="Q17" s="69"/>
      <c r="R17" s="69"/>
      <c r="S17" s="69"/>
      <c r="T17" s="78"/>
      <c r="U17" s="78" t="str">
        <f t="shared" ca="1" si="3"/>
        <v>A.1</v>
      </c>
      <c r="V17" s="78">
        <f t="shared" ca="1" si="4"/>
        <v>2</v>
      </c>
      <c r="W17" s="78">
        <f t="shared" ca="1" si="5"/>
        <v>1</v>
      </c>
      <c r="X17" s="78">
        <f t="shared" ca="1" si="6"/>
        <v>8</v>
      </c>
      <c r="Y17" s="77" t="str">
        <f t="shared" ca="1" si="7"/>
        <v>3A.1</v>
      </c>
      <c r="AD17" s="87" t="str">
        <f t="shared" ca="1" si="8"/>
        <v/>
      </c>
      <c r="AE17" s="87" t="str">
        <f t="shared" ca="1" si="9"/>
        <v/>
      </c>
      <c r="AF17" s="87" t="str">
        <f t="shared" ca="1" si="10"/>
        <v>D</v>
      </c>
      <c r="AG17" s="79">
        <f t="shared" ca="1" si="11"/>
        <v>3</v>
      </c>
      <c r="AH17" s="87"/>
      <c r="AI17" s="79"/>
    </row>
    <row r="18" spans="1:35" s="77" customFormat="1" ht="30" customHeight="1" x14ac:dyDescent="0.25">
      <c r="A18" s="67">
        <v>23</v>
      </c>
      <c r="B18" s="68" t="str">
        <f t="shared" ca="1" si="0"/>
        <v>A.1.03g</v>
      </c>
      <c r="C18" s="69">
        <f t="shared" ca="1" si="1"/>
        <v>6</v>
      </c>
      <c r="D18" s="20"/>
      <c r="E18" s="92" t="str">
        <f t="shared" ca="1" si="2"/>
        <v>A.1.03g</v>
      </c>
      <c r="F18" s="74" t="str">
        <f t="shared" ca="1" si="12"/>
        <v>Points of contact, roles and responsibilities?</v>
      </c>
      <c r="G18" s="221" t="str">
        <f t="shared" ca="1" si="13"/>
        <v/>
      </c>
      <c r="H18" s="220">
        <f t="shared" ca="1" si="14"/>
        <v>16</v>
      </c>
      <c r="I18" s="71" t="str">
        <f t="shared" ca="1" si="15"/>
        <v/>
      </c>
      <c r="J18" s="69"/>
      <c r="K18" s="69"/>
      <c r="L18" s="69"/>
      <c r="M18" s="69"/>
      <c r="N18" s="69"/>
      <c r="O18" s="69"/>
      <c r="P18" s="69"/>
      <c r="Q18" s="69"/>
      <c r="R18" s="69"/>
      <c r="S18" s="69"/>
      <c r="T18" s="78"/>
      <c r="U18" s="78" t="str">
        <f t="shared" ca="1" si="3"/>
        <v>A.1</v>
      </c>
      <c r="V18" s="78">
        <f t="shared" ca="1" si="4"/>
        <v>4</v>
      </c>
      <c r="W18" s="78">
        <f t="shared" ca="1" si="5"/>
        <v>1</v>
      </c>
      <c r="X18" s="78">
        <f t="shared" ca="1" si="6"/>
        <v>16</v>
      </c>
      <c r="Y18" s="77" t="str">
        <f t="shared" ca="1" si="7"/>
        <v>3A.1</v>
      </c>
      <c r="AD18" s="87" t="str">
        <f t="shared" ca="1" si="8"/>
        <v/>
      </c>
      <c r="AE18" s="87" t="str">
        <f t="shared" ca="1" si="9"/>
        <v/>
      </c>
      <c r="AF18" s="87" t="str">
        <f t="shared" ca="1" si="10"/>
        <v>D</v>
      </c>
      <c r="AG18" s="79">
        <f t="shared" ca="1" si="11"/>
        <v>3</v>
      </c>
      <c r="AH18" s="87"/>
      <c r="AI18" s="79"/>
    </row>
    <row r="19" spans="1:35" s="77" customFormat="1" ht="45" x14ac:dyDescent="0.25">
      <c r="A19" s="67">
        <v>24</v>
      </c>
      <c r="B19" s="68" t="str">
        <f t="shared" ca="1" si="0"/>
        <v>A.1.04</v>
      </c>
      <c r="C19" s="69">
        <f t="shared" ca="1" si="1"/>
        <v>5</v>
      </c>
      <c r="D19" s="20"/>
      <c r="E19" s="92" t="str">
        <f t="shared" ca="1" si="2"/>
        <v>A.1.04</v>
      </c>
      <c r="F19" s="71" t="str">
        <f t="shared" ca="1" si="12"/>
        <v>Do you apply different levels of security assurance for different systems based on their criticality or the sensitivity of the information they handle?</v>
      </c>
      <c r="G19" s="221" t="str">
        <f t="shared" ca="1" si="13"/>
        <v/>
      </c>
      <c r="H19" s="220">
        <f t="shared" ca="1" si="14"/>
        <v>20</v>
      </c>
      <c r="I19" s="71" t="str">
        <f t="shared" ca="1" si="15"/>
        <v/>
      </c>
      <c r="J19" s="69"/>
      <c r="K19" s="69"/>
      <c r="L19" s="69"/>
      <c r="M19" s="69"/>
      <c r="N19" s="69"/>
      <c r="O19" s="69"/>
      <c r="P19" s="69"/>
      <c r="Q19" s="69"/>
      <c r="R19" s="69"/>
      <c r="S19" s="69"/>
      <c r="T19" s="78"/>
      <c r="U19" s="78" t="str">
        <f t="shared" ca="1" si="3"/>
        <v>A.1</v>
      </c>
      <c r="V19" s="78">
        <f t="shared" ca="1" si="4"/>
        <v>5</v>
      </c>
      <c r="W19" s="78">
        <f t="shared" ca="1" si="5"/>
        <v>1</v>
      </c>
      <c r="X19" s="78">
        <f t="shared" ca="1" si="6"/>
        <v>20</v>
      </c>
      <c r="Y19" s="77" t="str">
        <f t="shared" ca="1" si="7"/>
        <v>3A.1</v>
      </c>
      <c r="AD19" s="87" t="str">
        <f t="shared" ca="1" si="8"/>
        <v/>
      </c>
      <c r="AE19" s="87" t="str">
        <f t="shared" ca="1" si="9"/>
        <v/>
      </c>
      <c r="AF19" s="87" t="str">
        <f t="shared" ca="1" si="10"/>
        <v>D</v>
      </c>
      <c r="AG19" s="79">
        <f t="shared" ca="1" si="11"/>
        <v>3</v>
      </c>
      <c r="AH19" s="87"/>
      <c r="AI19" s="79"/>
    </row>
    <row r="20" spans="1:35" s="77" customFormat="1" ht="30" customHeight="1" x14ac:dyDescent="0.25">
      <c r="A20" s="67">
        <v>25</v>
      </c>
      <c r="B20" s="68" t="str">
        <f t="shared" ca="1" si="0"/>
        <v>A.1.05</v>
      </c>
      <c r="C20" s="69">
        <f t="shared" ca="1" si="1"/>
        <v>5</v>
      </c>
      <c r="D20" s="20"/>
      <c r="E20" s="92" t="str">
        <f t="shared" ca="1" si="2"/>
        <v>A.1.05</v>
      </c>
      <c r="F20" s="71" t="str">
        <f t="shared" ca="1" si="12"/>
        <v>Have you identified all main third party systems that support your organisation?</v>
      </c>
      <c r="G20" s="221" t="str">
        <f t="shared" ca="1" si="13"/>
        <v/>
      </c>
      <c r="H20" s="220">
        <f t="shared" ca="1" si="14"/>
        <v>12</v>
      </c>
      <c r="I20" s="71" t="str">
        <f t="shared" ca="1" si="15"/>
        <v/>
      </c>
      <c r="J20" s="69"/>
      <c r="K20" s="69"/>
      <c r="L20" s="69"/>
      <c r="M20" s="69"/>
      <c r="N20" s="69"/>
      <c r="O20" s="69"/>
      <c r="P20" s="69"/>
      <c r="Q20" s="69"/>
      <c r="R20" s="69"/>
      <c r="S20" s="69"/>
      <c r="T20" s="78"/>
      <c r="U20" s="78" t="str">
        <f t="shared" ca="1" si="3"/>
        <v>A.1</v>
      </c>
      <c r="V20" s="78">
        <f t="shared" ca="1" si="4"/>
        <v>3</v>
      </c>
      <c r="W20" s="78">
        <f t="shared" ca="1" si="5"/>
        <v>1</v>
      </c>
      <c r="X20" s="78">
        <f t="shared" ca="1" si="6"/>
        <v>12</v>
      </c>
      <c r="Y20" s="77" t="str">
        <f t="shared" ca="1" si="7"/>
        <v>3A.1</v>
      </c>
      <c r="AD20" s="87" t="str">
        <f t="shared" ca="1" si="8"/>
        <v/>
      </c>
      <c r="AE20" s="87" t="str">
        <f t="shared" ca="1" si="9"/>
        <v/>
      </c>
      <c r="AF20" s="87" t="str">
        <f t="shared" ca="1" si="10"/>
        <v>D</v>
      </c>
      <c r="AG20" s="79">
        <f t="shared" ca="1" si="11"/>
        <v>3</v>
      </c>
      <c r="AH20" s="87"/>
      <c r="AI20" s="79"/>
    </row>
    <row r="21" spans="1:35" s="77" customFormat="1" ht="30" customHeight="1" x14ac:dyDescent="0.25">
      <c r="A21" s="67">
        <v>26</v>
      </c>
      <c r="B21" s="68" t="str">
        <f t="shared" ca="1" si="0"/>
        <v>A.1.06</v>
      </c>
      <c r="C21" s="69">
        <f t="shared" ca="1" si="1"/>
        <v>4</v>
      </c>
      <c r="D21" s="20"/>
      <c r="E21" s="92" t="str">
        <f t="shared" ca="1" si="2"/>
        <v>A.1.06</v>
      </c>
      <c r="F21" s="71" t="str">
        <f t="shared" ca="1" si="12"/>
        <v>Have you identified and categorised all main third party:</v>
      </c>
      <c r="G21" s="221"/>
      <c r="H21" s="86"/>
      <c r="I21" s="71"/>
      <c r="J21" s="69"/>
      <c r="K21" s="69"/>
      <c r="L21" s="69"/>
      <c r="M21" s="69"/>
      <c r="N21" s="69"/>
      <c r="O21" s="69"/>
      <c r="P21" s="69"/>
      <c r="Q21" s="69"/>
      <c r="R21" s="69"/>
      <c r="S21" s="69"/>
      <c r="T21" s="78"/>
      <c r="U21" s="78" t="str">
        <f t="shared" ca="1" si="3"/>
        <v/>
      </c>
      <c r="V21" s="78" t="str">
        <f t="shared" ca="1" si="4"/>
        <v>N/A</v>
      </c>
      <c r="W21" s="78">
        <f t="shared" ca="1" si="5"/>
        <v>1</v>
      </c>
      <c r="X21" s="78" t="e">
        <f t="shared" ca="1" si="6"/>
        <v>#VALUE!</v>
      </c>
      <c r="Y21" s="77" t="str">
        <f t="shared" ca="1" si="7"/>
        <v>3</v>
      </c>
      <c r="AD21" s="87" t="str">
        <f t="shared" ca="1" si="8"/>
        <v/>
      </c>
      <c r="AE21" s="87" t="str">
        <f t="shared" ca="1" si="9"/>
        <v/>
      </c>
      <c r="AF21" s="87" t="str">
        <f t="shared" ca="1" si="10"/>
        <v>D</v>
      </c>
      <c r="AG21" s="79">
        <f t="shared" ca="1" si="11"/>
        <v>3</v>
      </c>
      <c r="AH21" s="87"/>
      <c r="AI21" s="79"/>
    </row>
    <row r="22" spans="1:35" s="77" customFormat="1" ht="30" x14ac:dyDescent="0.25">
      <c r="A22" s="67">
        <v>27</v>
      </c>
      <c r="B22" s="68" t="str">
        <f t="shared" ca="1" si="0"/>
        <v>A.1.06a</v>
      </c>
      <c r="C22" s="69">
        <f t="shared" ca="1" si="1"/>
        <v>6</v>
      </c>
      <c r="D22" s="20"/>
      <c r="E22" s="92" t="str">
        <f t="shared" ca="1" si="2"/>
        <v>A.1.06a</v>
      </c>
      <c r="F22" s="74" t="str">
        <f t="shared" ca="1" si="12"/>
        <v>Systems that could be utilised to compromise the technical security environment of your organisation?</v>
      </c>
      <c r="G22" s="221" t="str">
        <f ca="1">VLOOKUP($A22,Assess_A_Reference,15,FALSE)</f>
        <v/>
      </c>
      <c r="H22" s="220">
        <f ca="1">(VLOOKUP(LEFT($B22,3),targets_lookup,5,FALSE))*VLOOKUP($A22,Weightings_Assessments,23,FALSE)</f>
        <v>12</v>
      </c>
      <c r="I22" s="71" t="str">
        <f ca="1">IF(VLOOKUP(A22,Assess_A_Reference,16,FALSE)=0,"",VLOOKUP(A22,Assess_A_Reference,16,FALSE))</f>
        <v/>
      </c>
      <c r="J22" s="69"/>
      <c r="K22" s="69"/>
      <c r="L22" s="69"/>
      <c r="M22" s="69"/>
      <c r="N22" s="69"/>
      <c r="O22" s="69"/>
      <c r="P22" s="69"/>
      <c r="Q22" s="69"/>
      <c r="R22" s="69"/>
      <c r="S22" s="69"/>
      <c r="T22" s="78"/>
      <c r="U22" s="78" t="str">
        <f t="shared" ca="1" si="3"/>
        <v>A.1</v>
      </c>
      <c r="V22" s="78">
        <f t="shared" ca="1" si="4"/>
        <v>3</v>
      </c>
      <c r="W22" s="78">
        <f t="shared" ca="1" si="5"/>
        <v>1</v>
      </c>
      <c r="X22" s="78">
        <f t="shared" ca="1" si="6"/>
        <v>12</v>
      </c>
      <c r="Y22" s="77" t="str">
        <f t="shared" ca="1" si="7"/>
        <v>3A.1</v>
      </c>
      <c r="AD22" s="87" t="str">
        <f t="shared" ca="1" si="8"/>
        <v/>
      </c>
      <c r="AE22" s="87" t="str">
        <f t="shared" ca="1" si="9"/>
        <v/>
      </c>
      <c r="AF22" s="87" t="str">
        <f t="shared" ca="1" si="10"/>
        <v>D</v>
      </c>
      <c r="AG22" s="79">
        <f t="shared" ca="1" si="11"/>
        <v>3</v>
      </c>
      <c r="AH22" s="87"/>
      <c r="AI22" s="79"/>
    </row>
    <row r="23" spans="1:35" s="77" customFormat="1" ht="45" x14ac:dyDescent="0.25">
      <c r="A23" s="67">
        <v>28</v>
      </c>
      <c r="B23" s="68" t="str">
        <f t="shared" ca="1" si="0"/>
        <v>A.1.06b</v>
      </c>
      <c r="C23" s="69">
        <f t="shared" ca="1" si="1"/>
        <v>6</v>
      </c>
      <c r="D23" s="20"/>
      <c r="E23" s="92" t="str">
        <f t="shared" ca="1" si="2"/>
        <v>A.1.06b</v>
      </c>
      <c r="F23" s="74" t="str">
        <f t="shared" ca="1" si="12"/>
        <v>Functions that could be utilised to provide information from which information could be obtained to mount a social engineering attack on the business?</v>
      </c>
      <c r="G23" s="221" t="str">
        <f ca="1">VLOOKUP($A23,Assess_A_Reference,15,FALSE)</f>
        <v/>
      </c>
      <c r="H23" s="220">
        <f ca="1">(VLOOKUP(LEFT($B23,3),targets_lookup,5,FALSE))*VLOOKUP($A23,Weightings_Assessments,23,FALSE)</f>
        <v>12</v>
      </c>
      <c r="I23" s="71" t="str">
        <f ca="1">IF(VLOOKUP(A23,Assess_A_Reference,16,FALSE)=0,"",VLOOKUP(A23,Assess_A_Reference,16,FALSE))</f>
        <v/>
      </c>
      <c r="J23" s="69"/>
      <c r="K23" s="69"/>
      <c r="L23" s="69"/>
      <c r="M23" s="69"/>
      <c r="N23" s="69"/>
      <c r="O23" s="69"/>
      <c r="P23" s="69"/>
      <c r="Q23" s="69"/>
      <c r="R23" s="69"/>
      <c r="S23" s="69"/>
      <c r="T23" s="78"/>
      <c r="U23" s="78" t="str">
        <f t="shared" ca="1" si="3"/>
        <v>A.1</v>
      </c>
      <c r="V23" s="78">
        <f t="shared" ca="1" si="4"/>
        <v>3</v>
      </c>
      <c r="W23" s="78">
        <f t="shared" ca="1" si="5"/>
        <v>1</v>
      </c>
      <c r="X23" s="78">
        <f t="shared" ca="1" si="6"/>
        <v>12</v>
      </c>
      <c r="Y23" s="77" t="str">
        <f t="shared" ca="1" si="7"/>
        <v>3A.1</v>
      </c>
      <c r="AD23" s="87" t="str">
        <f t="shared" ca="1" si="8"/>
        <v/>
      </c>
      <c r="AE23" s="87" t="str">
        <f t="shared" ca="1" si="9"/>
        <v/>
      </c>
      <c r="AF23" s="87" t="str">
        <f t="shared" ca="1" si="10"/>
        <v>D</v>
      </c>
      <c r="AG23" s="79">
        <f t="shared" ca="1" si="11"/>
        <v>3</v>
      </c>
      <c r="AH23" s="87"/>
      <c r="AI23" s="79"/>
    </row>
    <row r="24" spans="1:35" s="77" customFormat="1" ht="45" x14ac:dyDescent="0.25">
      <c r="A24" s="67">
        <v>29</v>
      </c>
      <c r="B24" s="68" t="str">
        <f t="shared" ca="1" si="0"/>
        <v>A.1.07</v>
      </c>
      <c r="C24" s="69">
        <f t="shared" ca="1" si="1"/>
        <v>5</v>
      </c>
      <c r="D24" s="20"/>
      <c r="E24" s="92" t="str">
        <f t="shared" ca="1" si="2"/>
        <v>A.1.07</v>
      </c>
      <c r="F24" s="71" t="str">
        <f t="shared" ca="1" si="12"/>
        <v>Do you maintain an underlying technical security assurance framework that is reviewed and approved by appropriate business and IT management?</v>
      </c>
      <c r="G24" s="221" t="str">
        <f ca="1">VLOOKUP($A24,Assess_A_Reference,15,FALSE)</f>
        <v/>
      </c>
      <c r="H24" s="220">
        <f ca="1">(VLOOKUP(LEFT($B24,3),targets_lookup,5,FALSE))*VLOOKUP($A24,Weightings_Assessments,23,FALSE)</f>
        <v>16</v>
      </c>
      <c r="I24" s="71" t="str">
        <f ca="1">IF(VLOOKUP(A24,Assess_A_Reference,16,FALSE)=0,"",VLOOKUP(A24,Assess_A_Reference,16,FALSE))</f>
        <v/>
      </c>
      <c r="J24" s="69"/>
      <c r="K24" s="69"/>
      <c r="L24" s="69"/>
      <c r="M24" s="69"/>
      <c r="N24" s="69"/>
      <c r="O24" s="69"/>
      <c r="P24" s="69"/>
      <c r="Q24" s="69"/>
      <c r="R24" s="69"/>
      <c r="S24" s="69"/>
      <c r="T24" s="78"/>
      <c r="U24" s="78" t="str">
        <f t="shared" ca="1" si="3"/>
        <v>A.1</v>
      </c>
      <c r="V24" s="78">
        <f t="shared" ca="1" si="4"/>
        <v>4</v>
      </c>
      <c r="W24" s="78">
        <f t="shared" ca="1" si="5"/>
        <v>1</v>
      </c>
      <c r="X24" s="78">
        <f t="shared" ca="1" si="6"/>
        <v>16</v>
      </c>
      <c r="Y24" s="77" t="str">
        <f t="shared" ca="1" si="7"/>
        <v>3A.1</v>
      </c>
      <c r="AD24" s="87" t="str">
        <f t="shared" ca="1" si="8"/>
        <v/>
      </c>
      <c r="AE24" s="87" t="str">
        <f t="shared" ca="1" si="9"/>
        <v/>
      </c>
      <c r="AF24" s="87" t="str">
        <f t="shared" ca="1" si="10"/>
        <v>D</v>
      </c>
      <c r="AG24" s="79">
        <f t="shared" ca="1" si="11"/>
        <v>3</v>
      </c>
      <c r="AH24" s="87"/>
      <c r="AI24" s="79"/>
    </row>
    <row r="25" spans="1:35" s="77" customFormat="1" ht="30" customHeight="1" x14ac:dyDescent="0.25">
      <c r="A25" s="67">
        <v>30</v>
      </c>
      <c r="B25" s="68" t="str">
        <f t="shared" ca="1" si="0"/>
        <v>A.1.08</v>
      </c>
      <c r="C25" s="69">
        <f t="shared" ca="1" si="1"/>
        <v>4</v>
      </c>
      <c r="D25" s="20"/>
      <c r="E25" s="92" t="str">
        <f t="shared" ca="1" si="2"/>
        <v>A.1.08</v>
      </c>
      <c r="F25" s="71" t="str">
        <f t="shared" ca="1" si="12"/>
        <v xml:space="preserve">Does your technical security assurance framework include: </v>
      </c>
      <c r="G25" s="221"/>
      <c r="H25" s="86"/>
      <c r="I25" s="71"/>
      <c r="J25" s="69"/>
      <c r="K25" s="69"/>
      <c r="L25" s="69"/>
      <c r="M25" s="69"/>
      <c r="N25" s="69"/>
      <c r="O25" s="69"/>
      <c r="P25" s="69"/>
      <c r="Q25" s="69"/>
      <c r="R25" s="69"/>
      <c r="S25" s="69"/>
      <c r="T25" s="78"/>
      <c r="U25" s="78" t="str">
        <f t="shared" ca="1" si="3"/>
        <v/>
      </c>
      <c r="V25" s="78" t="str">
        <f t="shared" ca="1" si="4"/>
        <v>N/A</v>
      </c>
      <c r="W25" s="78">
        <f t="shared" ca="1" si="5"/>
        <v>1</v>
      </c>
      <c r="X25" s="78" t="e">
        <f t="shared" ca="1" si="6"/>
        <v>#VALUE!</v>
      </c>
      <c r="Y25" s="77" t="str">
        <f t="shared" ca="1" si="7"/>
        <v>3</v>
      </c>
      <c r="AD25" s="87" t="str">
        <f t="shared" ca="1" si="8"/>
        <v/>
      </c>
      <c r="AE25" s="87" t="str">
        <f t="shared" ca="1" si="9"/>
        <v/>
      </c>
      <c r="AF25" s="87" t="str">
        <f t="shared" ca="1" si="10"/>
        <v>D</v>
      </c>
      <c r="AG25" s="79">
        <f t="shared" ca="1" si="11"/>
        <v>3</v>
      </c>
      <c r="AH25" s="87"/>
      <c r="AI25" s="79"/>
    </row>
    <row r="26" spans="1:35" s="77" customFormat="1" ht="30" customHeight="1" x14ac:dyDescent="0.25">
      <c r="A26" s="67">
        <v>31</v>
      </c>
      <c r="B26" s="68" t="str">
        <f t="shared" ca="1" si="0"/>
        <v>A.1.08a</v>
      </c>
      <c r="C26" s="69">
        <f t="shared" ca="1" si="1"/>
        <v>6</v>
      </c>
      <c r="D26" s="20"/>
      <c r="E26" s="92" t="str">
        <f t="shared" ca="1" si="2"/>
        <v>A.1.08a</v>
      </c>
      <c r="F26" s="74" t="str">
        <f t="shared" ca="1" si="12"/>
        <v>Multiple environments for testing (e.g. development, staging and live)?</v>
      </c>
      <c r="G26" s="221" t="str">
        <f t="shared" ref="G26:G33" ca="1" si="16">VLOOKUP($A26,Assess_A_Reference,15,FALSE)</f>
        <v/>
      </c>
      <c r="H26" s="220">
        <f t="shared" ref="H26:H33" ca="1" si="17">(VLOOKUP(LEFT($B26,3),targets_lookup,5,FALSE))*VLOOKUP($A26,Weightings_Assessments,23,FALSE)</f>
        <v>8</v>
      </c>
      <c r="I26" s="71" t="str">
        <f t="shared" ref="I26:I33" ca="1" si="18">IF(VLOOKUP(A26,Assess_A_Reference,16,FALSE)=0,"",VLOOKUP(A26,Assess_A_Reference,16,FALSE))</f>
        <v/>
      </c>
      <c r="J26" s="69"/>
      <c r="K26" s="69"/>
      <c r="L26" s="69"/>
      <c r="M26" s="69"/>
      <c r="N26" s="69"/>
      <c r="O26" s="69"/>
      <c r="P26" s="69"/>
      <c r="Q26" s="69"/>
      <c r="R26" s="69"/>
      <c r="S26" s="69"/>
      <c r="T26" s="78"/>
      <c r="U26" s="78" t="str">
        <f t="shared" ca="1" si="3"/>
        <v>A.1</v>
      </c>
      <c r="V26" s="78">
        <f t="shared" ca="1" si="4"/>
        <v>2</v>
      </c>
      <c r="W26" s="78">
        <f t="shared" ca="1" si="5"/>
        <v>1</v>
      </c>
      <c r="X26" s="78">
        <f t="shared" ca="1" si="6"/>
        <v>8</v>
      </c>
      <c r="Y26" s="77" t="str">
        <f t="shared" ca="1" si="7"/>
        <v>3A.1</v>
      </c>
      <c r="AD26" s="87" t="str">
        <f t="shared" ca="1" si="8"/>
        <v/>
      </c>
      <c r="AE26" s="87" t="str">
        <f t="shared" ca="1" si="9"/>
        <v/>
      </c>
      <c r="AF26" s="87" t="str">
        <f t="shared" ca="1" si="10"/>
        <v>D</v>
      </c>
      <c r="AG26" s="79">
        <f t="shared" ca="1" si="11"/>
        <v>3</v>
      </c>
      <c r="AH26" s="87"/>
      <c r="AI26" s="79"/>
    </row>
    <row r="27" spans="1:35" s="77" customFormat="1" ht="30" customHeight="1" x14ac:dyDescent="0.25">
      <c r="A27" s="67">
        <v>32</v>
      </c>
      <c r="B27" s="68" t="str">
        <f t="shared" ca="1" si="0"/>
        <v>A.1.08b</v>
      </c>
      <c r="C27" s="69">
        <f t="shared" ca="1" si="1"/>
        <v>6</v>
      </c>
      <c r="D27" s="20"/>
      <c r="E27" s="92" t="str">
        <f t="shared" ca="1" si="2"/>
        <v>A.1.08b</v>
      </c>
      <c r="F27" s="74" t="str">
        <f t="shared" ca="1" si="12"/>
        <v>A security architecture?</v>
      </c>
      <c r="G27" s="221" t="str">
        <f t="shared" ca="1" si="16"/>
        <v/>
      </c>
      <c r="H27" s="220">
        <f t="shared" ca="1" si="17"/>
        <v>16</v>
      </c>
      <c r="I27" s="71" t="str">
        <f t="shared" ca="1" si="18"/>
        <v/>
      </c>
      <c r="J27" s="69"/>
      <c r="K27" s="69"/>
      <c r="L27" s="69"/>
      <c r="M27" s="69"/>
      <c r="N27" s="69"/>
      <c r="O27" s="69"/>
      <c r="P27" s="69"/>
      <c r="Q27" s="69"/>
      <c r="R27" s="69"/>
      <c r="S27" s="69"/>
      <c r="T27" s="78"/>
      <c r="U27" s="78" t="str">
        <f t="shared" ca="1" si="3"/>
        <v>A.1</v>
      </c>
      <c r="V27" s="78">
        <f t="shared" ca="1" si="4"/>
        <v>4</v>
      </c>
      <c r="W27" s="78">
        <f t="shared" ca="1" si="5"/>
        <v>1</v>
      </c>
      <c r="X27" s="78">
        <f t="shared" ca="1" si="6"/>
        <v>16</v>
      </c>
      <c r="Y27" s="77" t="str">
        <f t="shared" ca="1" si="7"/>
        <v>3A.1</v>
      </c>
      <c r="AD27" s="87" t="str">
        <f t="shared" ca="1" si="8"/>
        <v/>
      </c>
      <c r="AE27" s="87" t="str">
        <f t="shared" ca="1" si="9"/>
        <v/>
      </c>
      <c r="AF27" s="87" t="str">
        <f t="shared" ca="1" si="10"/>
        <v>D</v>
      </c>
      <c r="AG27" s="79">
        <f t="shared" ca="1" si="11"/>
        <v>3</v>
      </c>
      <c r="AH27" s="87"/>
      <c r="AI27" s="79"/>
    </row>
    <row r="28" spans="1:35" s="77" customFormat="1" ht="30" customHeight="1" x14ac:dyDescent="0.25">
      <c r="A28" s="67">
        <v>33</v>
      </c>
      <c r="B28" s="68" t="str">
        <f t="shared" ca="1" si="0"/>
        <v>A.1.08c</v>
      </c>
      <c r="C28" s="69">
        <f t="shared" ca="1" si="1"/>
        <v>6</v>
      </c>
      <c r="D28" s="20"/>
      <c r="E28" s="92" t="str">
        <f t="shared" ca="1" si="2"/>
        <v>A.1.08c</v>
      </c>
      <c r="F28" s="74" t="str">
        <f t="shared" ca="1" si="12"/>
        <v>A balanced selection of preventative, detective and reactive security controls?</v>
      </c>
      <c r="G28" s="221" t="str">
        <f t="shared" ca="1" si="16"/>
        <v/>
      </c>
      <c r="H28" s="220">
        <f t="shared" ca="1" si="17"/>
        <v>16</v>
      </c>
      <c r="I28" s="71" t="str">
        <f t="shared" ca="1" si="18"/>
        <v/>
      </c>
      <c r="J28" s="69"/>
      <c r="K28" s="69"/>
      <c r="L28" s="69"/>
      <c r="M28" s="69"/>
      <c r="N28" s="69"/>
      <c r="O28" s="69"/>
      <c r="P28" s="69"/>
      <c r="Q28" s="69"/>
      <c r="R28" s="69"/>
      <c r="S28" s="69"/>
      <c r="T28" s="78"/>
      <c r="U28" s="78" t="str">
        <f t="shared" ca="1" si="3"/>
        <v>A.1</v>
      </c>
      <c r="V28" s="78">
        <f t="shared" ca="1" si="4"/>
        <v>4</v>
      </c>
      <c r="W28" s="78">
        <f t="shared" ca="1" si="5"/>
        <v>1</v>
      </c>
      <c r="X28" s="78">
        <f t="shared" ca="1" si="6"/>
        <v>16</v>
      </c>
      <c r="Y28" s="77" t="str">
        <f t="shared" ca="1" si="7"/>
        <v>3A.1</v>
      </c>
      <c r="AD28" s="87" t="str">
        <f t="shared" ca="1" si="8"/>
        <v/>
      </c>
      <c r="AE28" s="87" t="str">
        <f t="shared" ca="1" si="9"/>
        <v/>
      </c>
      <c r="AF28" s="87" t="str">
        <f t="shared" ca="1" si="10"/>
        <v>D</v>
      </c>
      <c r="AG28" s="79">
        <f t="shared" ca="1" si="11"/>
        <v>3</v>
      </c>
      <c r="AH28" s="87"/>
      <c r="AI28" s="79"/>
    </row>
    <row r="29" spans="1:35" s="77" customFormat="1" ht="30" x14ac:dyDescent="0.25">
      <c r="A29" s="67">
        <v>34</v>
      </c>
      <c r="B29" s="68" t="str">
        <f t="shared" ca="1" si="0"/>
        <v>A.1.08d</v>
      </c>
      <c r="C29" s="69">
        <f t="shared" ca="1" si="1"/>
        <v>6</v>
      </c>
      <c r="D29" s="20"/>
      <c r="E29" s="92" t="str">
        <f t="shared" ca="1" si="2"/>
        <v>A.1.08d</v>
      </c>
      <c r="F29" s="74" t="str">
        <f t="shared" ca="1" si="12"/>
        <v>An ongoing security monitoring services, for example as part of a Security Operations Centre (SOC)?</v>
      </c>
      <c r="G29" s="221" t="str">
        <f t="shared" ca="1" si="16"/>
        <v/>
      </c>
      <c r="H29" s="220">
        <f t="shared" ca="1" si="17"/>
        <v>20</v>
      </c>
      <c r="I29" s="71" t="str">
        <f t="shared" ca="1" si="18"/>
        <v/>
      </c>
      <c r="J29" s="69"/>
      <c r="K29" s="69"/>
      <c r="L29" s="69"/>
      <c r="M29" s="69"/>
      <c r="N29" s="69"/>
      <c r="O29" s="69"/>
      <c r="P29" s="69"/>
      <c r="Q29" s="69"/>
      <c r="R29" s="69"/>
      <c r="S29" s="69"/>
      <c r="T29" s="78"/>
      <c r="U29" s="78" t="str">
        <f t="shared" ca="1" si="3"/>
        <v>A.1</v>
      </c>
      <c r="V29" s="78">
        <f t="shared" ca="1" si="4"/>
        <v>5</v>
      </c>
      <c r="W29" s="78">
        <f t="shared" ca="1" si="5"/>
        <v>1</v>
      </c>
      <c r="X29" s="78">
        <f t="shared" ca="1" si="6"/>
        <v>20</v>
      </c>
      <c r="Y29" s="77" t="str">
        <f t="shared" ca="1" si="7"/>
        <v>3A.1</v>
      </c>
      <c r="AD29" s="87" t="str">
        <f t="shared" ca="1" si="8"/>
        <v/>
      </c>
      <c r="AE29" s="87" t="str">
        <f t="shared" ca="1" si="9"/>
        <v/>
      </c>
      <c r="AF29" s="87" t="str">
        <f t="shared" ca="1" si="10"/>
        <v>D</v>
      </c>
      <c r="AG29" s="79">
        <f t="shared" ca="1" si="11"/>
        <v>3</v>
      </c>
      <c r="AH29" s="87"/>
      <c r="AI29" s="79"/>
    </row>
    <row r="30" spans="1:35" s="77" customFormat="1" ht="30" x14ac:dyDescent="0.25">
      <c r="A30" s="67">
        <v>35</v>
      </c>
      <c r="B30" s="68" t="str">
        <f t="shared" ca="1" si="0"/>
        <v>A.1.08e</v>
      </c>
      <c r="C30" s="69">
        <f t="shared" ca="1" si="1"/>
        <v>6</v>
      </c>
      <c r="D30" s="20"/>
      <c r="E30" s="92" t="str">
        <f t="shared" ca="1" si="2"/>
        <v>A.1.08e</v>
      </c>
      <c r="F30" s="74" t="str">
        <f t="shared" ref="F30:F54" ca="1" si="19">VLOOKUP(A30,contentrefmockup,7,FALSE)</f>
        <v>An adequate range of technical security services (e.g. malware protection, traffic filtering and intrusion detection systems)?</v>
      </c>
      <c r="G30" s="221" t="str">
        <f t="shared" ca="1" si="16"/>
        <v/>
      </c>
      <c r="H30" s="220">
        <f t="shared" ca="1" si="17"/>
        <v>12</v>
      </c>
      <c r="I30" s="71" t="str">
        <f t="shared" ca="1" si="18"/>
        <v/>
      </c>
      <c r="J30" s="69"/>
      <c r="K30" s="69"/>
      <c r="L30" s="69"/>
      <c r="M30" s="69"/>
      <c r="N30" s="69"/>
      <c r="O30" s="69"/>
      <c r="P30" s="69"/>
      <c r="Q30" s="69"/>
      <c r="R30" s="69"/>
      <c r="S30" s="69"/>
      <c r="T30" s="78"/>
      <c r="U30" s="78" t="str">
        <f t="shared" ca="1" si="3"/>
        <v>A.1</v>
      </c>
      <c r="V30" s="78">
        <f t="shared" ca="1" si="4"/>
        <v>3</v>
      </c>
      <c r="W30" s="78">
        <f t="shared" ca="1" si="5"/>
        <v>1</v>
      </c>
      <c r="X30" s="78">
        <f t="shared" ca="1" si="6"/>
        <v>12</v>
      </c>
      <c r="Y30" s="77" t="str">
        <f t="shared" ca="1" si="7"/>
        <v>3A.1</v>
      </c>
      <c r="AD30" s="87" t="str">
        <f t="shared" ca="1" si="8"/>
        <v/>
      </c>
      <c r="AE30" s="87" t="str">
        <f t="shared" ca="1" si="9"/>
        <v/>
      </c>
      <c r="AF30" s="87" t="str">
        <f t="shared" ca="1" si="10"/>
        <v>D</v>
      </c>
      <c r="AG30" s="79">
        <f t="shared" ca="1" si="11"/>
        <v>3</v>
      </c>
      <c r="AH30" s="87"/>
      <c r="AI30" s="79"/>
    </row>
    <row r="31" spans="1:35" s="77" customFormat="1" ht="30" customHeight="1" x14ac:dyDescent="0.25">
      <c r="A31" s="67">
        <v>36</v>
      </c>
      <c r="B31" s="68" t="str">
        <f t="shared" ca="1" si="0"/>
        <v>A.1.08f</v>
      </c>
      <c r="C31" s="69">
        <f t="shared" ca="1" si="1"/>
        <v>6</v>
      </c>
      <c r="D31" s="20"/>
      <c r="E31" s="92" t="str">
        <f t="shared" ca="1" si="2"/>
        <v>A.1.08f</v>
      </c>
      <c r="F31" s="74" t="str">
        <f t="shared" ca="1" si="19"/>
        <v>Continuous vulnerability assessment?</v>
      </c>
      <c r="G31" s="221" t="str">
        <f t="shared" ca="1" si="16"/>
        <v/>
      </c>
      <c r="H31" s="220">
        <f t="shared" ca="1" si="17"/>
        <v>20</v>
      </c>
      <c r="I31" s="71" t="str">
        <f t="shared" ca="1" si="18"/>
        <v/>
      </c>
      <c r="J31" s="69"/>
      <c r="K31" s="69"/>
      <c r="L31" s="69"/>
      <c r="M31" s="69"/>
      <c r="N31" s="69"/>
      <c r="O31" s="69"/>
      <c r="P31" s="69"/>
      <c r="Q31" s="69"/>
      <c r="R31" s="69"/>
      <c r="S31" s="69"/>
      <c r="T31" s="78"/>
      <c r="U31" s="78" t="str">
        <f t="shared" ca="1" si="3"/>
        <v>A.1</v>
      </c>
      <c r="V31" s="78">
        <f t="shared" ca="1" si="4"/>
        <v>5</v>
      </c>
      <c r="W31" s="78">
        <f t="shared" ca="1" si="5"/>
        <v>1</v>
      </c>
      <c r="X31" s="78">
        <f t="shared" ca="1" si="6"/>
        <v>20</v>
      </c>
      <c r="Y31" s="77" t="str">
        <f t="shared" ca="1" si="7"/>
        <v>3A.1</v>
      </c>
      <c r="AD31" s="87" t="str">
        <f t="shared" ca="1" si="8"/>
        <v/>
      </c>
      <c r="AE31" s="87" t="str">
        <f t="shared" ca="1" si="9"/>
        <v/>
      </c>
      <c r="AF31" s="87" t="str">
        <f t="shared" ca="1" si="10"/>
        <v>D</v>
      </c>
      <c r="AG31" s="79">
        <f t="shared" ca="1" si="11"/>
        <v>3</v>
      </c>
      <c r="AH31" s="87"/>
      <c r="AI31" s="79"/>
    </row>
    <row r="32" spans="1:35" s="77" customFormat="1" ht="30" x14ac:dyDescent="0.25">
      <c r="A32" s="67">
        <v>37</v>
      </c>
      <c r="B32" s="68" t="str">
        <f t="shared" ca="1" si="0"/>
        <v>A.1.08g</v>
      </c>
      <c r="C32" s="69">
        <f t="shared" ca="1" si="1"/>
        <v>6</v>
      </c>
      <c r="D32" s="20"/>
      <c r="E32" s="92" t="str">
        <f t="shared" ca="1" si="2"/>
        <v>A.1.08g</v>
      </c>
      <c r="F32" s="74" t="str">
        <f t="shared" ca="1" si="19"/>
        <v>Methods of collecting, interpreting and acting upon appropriate sources of threat intelligence?</v>
      </c>
      <c r="G32" s="221" t="str">
        <f t="shared" ca="1" si="16"/>
        <v/>
      </c>
      <c r="H32" s="220">
        <f t="shared" ca="1" si="17"/>
        <v>20</v>
      </c>
      <c r="I32" s="71" t="str">
        <f t="shared" ca="1" si="18"/>
        <v/>
      </c>
      <c r="J32" s="69"/>
      <c r="K32" s="69"/>
      <c r="L32" s="69"/>
      <c r="M32" s="69"/>
      <c r="N32" s="69"/>
      <c r="O32" s="69"/>
      <c r="P32" s="69"/>
      <c r="Q32" s="69"/>
      <c r="R32" s="69"/>
      <c r="S32" s="69"/>
      <c r="T32" s="78"/>
      <c r="U32" s="78" t="str">
        <f t="shared" ca="1" si="3"/>
        <v>A.1</v>
      </c>
      <c r="V32" s="78">
        <f t="shared" ca="1" si="4"/>
        <v>5</v>
      </c>
      <c r="W32" s="78">
        <f t="shared" ca="1" si="5"/>
        <v>1</v>
      </c>
      <c r="X32" s="78">
        <f t="shared" ca="1" si="6"/>
        <v>20</v>
      </c>
      <c r="Y32" s="77" t="str">
        <f t="shared" ca="1" si="7"/>
        <v>3A.1</v>
      </c>
      <c r="AD32" s="87" t="str">
        <f t="shared" ca="1" si="8"/>
        <v/>
      </c>
      <c r="AE32" s="87" t="str">
        <f t="shared" ca="1" si="9"/>
        <v/>
      </c>
      <c r="AF32" s="87" t="str">
        <f t="shared" ca="1" si="10"/>
        <v>D</v>
      </c>
      <c r="AG32" s="79">
        <f t="shared" ca="1" si="11"/>
        <v>3</v>
      </c>
      <c r="AH32" s="87"/>
      <c r="AI32" s="79"/>
    </row>
    <row r="33" spans="1:35" s="77" customFormat="1" ht="30" x14ac:dyDescent="0.25">
      <c r="A33" s="67">
        <v>38</v>
      </c>
      <c r="B33" s="68" t="str">
        <f t="shared" ca="1" si="0"/>
        <v>A.1.08h</v>
      </c>
      <c r="C33" s="69">
        <f t="shared" ca="1" si="1"/>
        <v>6</v>
      </c>
      <c r="D33" s="20"/>
      <c r="E33" s="92" t="str">
        <f t="shared" ca="1" si="2"/>
        <v>A.1.08h</v>
      </c>
      <c r="F33" s="74" t="str">
        <f t="shared" ca="1" si="19"/>
        <v>A road map or similar to provide a short, medium and long term outlook for security posture?</v>
      </c>
      <c r="G33" s="221" t="str">
        <f t="shared" ca="1" si="16"/>
        <v/>
      </c>
      <c r="H33" s="220">
        <f t="shared" ca="1" si="17"/>
        <v>20</v>
      </c>
      <c r="I33" s="71" t="str">
        <f t="shared" ca="1" si="18"/>
        <v/>
      </c>
      <c r="J33" s="69"/>
      <c r="K33" s="69"/>
      <c r="L33" s="69"/>
      <c r="M33" s="69"/>
      <c r="N33" s="69"/>
      <c r="O33" s="69"/>
      <c r="P33" s="69"/>
      <c r="Q33" s="69"/>
      <c r="R33" s="69"/>
      <c r="S33" s="69"/>
      <c r="T33" s="78"/>
      <c r="U33" s="78" t="str">
        <f t="shared" ca="1" si="3"/>
        <v>A.1</v>
      </c>
      <c r="V33" s="78">
        <f t="shared" ca="1" si="4"/>
        <v>5</v>
      </c>
      <c r="W33" s="78">
        <f t="shared" ca="1" si="5"/>
        <v>1</v>
      </c>
      <c r="X33" s="78">
        <f t="shared" ca="1" si="6"/>
        <v>20</v>
      </c>
      <c r="Y33" s="77" t="str">
        <f t="shared" ca="1" si="7"/>
        <v>3A.1</v>
      </c>
      <c r="AD33" s="87" t="str">
        <f t="shared" ca="1" si="8"/>
        <v/>
      </c>
      <c r="AE33" s="87" t="str">
        <f t="shared" ca="1" si="9"/>
        <v/>
      </c>
      <c r="AF33" s="87" t="str">
        <f t="shared" ca="1" si="10"/>
        <v>D</v>
      </c>
      <c r="AG33" s="79">
        <f t="shared" ca="1" si="11"/>
        <v>3</v>
      </c>
      <c r="AH33" s="87"/>
      <c r="AI33" s="79"/>
    </row>
    <row r="34" spans="1:35" s="77" customFormat="1" ht="30" customHeight="1" x14ac:dyDescent="0.25">
      <c r="A34" s="67">
        <v>39</v>
      </c>
      <c r="B34" s="68" t="str">
        <f t="shared" ca="1" si="0"/>
        <v>A.1.09</v>
      </c>
      <c r="C34" s="69">
        <f t="shared" ca="1" si="1"/>
        <v>4</v>
      </c>
      <c r="D34" s="20"/>
      <c r="E34" s="92" t="str">
        <f t="shared" ca="1" si="2"/>
        <v>A.1.09</v>
      </c>
      <c r="F34" s="71" t="str">
        <f t="shared" ca="1" si="19"/>
        <v>Does your technical security assurance framework include testing:</v>
      </c>
      <c r="G34" s="221"/>
      <c r="H34" s="86"/>
      <c r="I34" s="71"/>
      <c r="J34" s="69"/>
      <c r="K34" s="69"/>
      <c r="L34" s="69"/>
      <c r="M34" s="69"/>
      <c r="N34" s="69"/>
      <c r="O34" s="69"/>
      <c r="P34" s="69"/>
      <c r="Q34" s="69"/>
      <c r="R34" s="69"/>
      <c r="S34" s="69"/>
      <c r="T34" s="78"/>
      <c r="U34" s="78" t="str">
        <f t="shared" ca="1" si="3"/>
        <v/>
      </c>
      <c r="V34" s="78" t="str">
        <f t="shared" ca="1" si="4"/>
        <v>N/A</v>
      </c>
      <c r="W34" s="78">
        <f t="shared" ca="1" si="5"/>
        <v>1</v>
      </c>
      <c r="X34" s="78" t="e">
        <f t="shared" ca="1" si="6"/>
        <v>#VALUE!</v>
      </c>
      <c r="Y34" s="77" t="str">
        <f t="shared" ca="1" si="7"/>
        <v>3</v>
      </c>
      <c r="AD34" s="87" t="str">
        <f t="shared" ca="1" si="8"/>
        <v/>
      </c>
      <c r="AE34" s="87" t="str">
        <f t="shared" ca="1" si="9"/>
        <v/>
      </c>
      <c r="AF34" s="87" t="str">
        <f t="shared" ca="1" si="10"/>
        <v>D</v>
      </c>
      <c r="AG34" s="79">
        <f t="shared" ca="1" si="11"/>
        <v>3</v>
      </c>
      <c r="AH34" s="87"/>
      <c r="AI34" s="79"/>
    </row>
    <row r="35" spans="1:35" s="77" customFormat="1" ht="30" x14ac:dyDescent="0.25">
      <c r="A35" s="67">
        <v>40</v>
      </c>
      <c r="B35" s="68" t="str">
        <f t="shared" ca="1" si="0"/>
        <v>A.1.09a</v>
      </c>
      <c r="C35" s="69">
        <f t="shared" ca="1" si="1"/>
        <v>6</v>
      </c>
      <c r="D35" s="20"/>
      <c r="E35" s="92" t="str">
        <f t="shared" ca="1" si="2"/>
        <v>A.1.09a</v>
      </c>
      <c r="F35" s="74" t="str">
        <f t="shared" ca="1" si="19"/>
        <v>Backups, to ensure that critical information and systems can be restored within critical timescales?</v>
      </c>
      <c r="G35" s="221" t="str">
        <f ca="1">VLOOKUP($A35,Assess_A_Reference,15,FALSE)</f>
        <v/>
      </c>
      <c r="H35" s="220">
        <f ca="1">(VLOOKUP(LEFT($B35,3),targets_lookup,5,FALSE))*VLOOKUP($A35,Weightings_Assessments,23,FALSE)</f>
        <v>4</v>
      </c>
      <c r="I35" s="71" t="str">
        <f ca="1">IF(VLOOKUP(A35,Assess_A_Reference,16,FALSE)=0,"",VLOOKUP(A35,Assess_A_Reference,16,FALSE))</f>
        <v/>
      </c>
      <c r="J35" s="69"/>
      <c r="K35" s="69"/>
      <c r="L35" s="69"/>
      <c r="M35" s="69"/>
      <c r="N35" s="69"/>
      <c r="O35" s="69"/>
      <c r="P35" s="69"/>
      <c r="Q35" s="69"/>
      <c r="R35" s="69"/>
      <c r="S35" s="69"/>
      <c r="T35" s="78"/>
      <c r="U35" s="78" t="str">
        <f t="shared" ca="1" si="3"/>
        <v>A.1</v>
      </c>
      <c r="V35" s="78">
        <f t="shared" ca="1" si="4"/>
        <v>1</v>
      </c>
      <c r="W35" s="78">
        <f t="shared" ca="1" si="5"/>
        <v>1</v>
      </c>
      <c r="X35" s="78">
        <f t="shared" ca="1" si="6"/>
        <v>4</v>
      </c>
      <c r="Y35" s="77" t="str">
        <f t="shared" ca="1" si="7"/>
        <v>3A.1</v>
      </c>
      <c r="AD35" s="87" t="str">
        <f t="shared" ca="1" si="8"/>
        <v/>
      </c>
      <c r="AE35" s="87" t="str">
        <f t="shared" ca="1" si="9"/>
        <v/>
      </c>
      <c r="AF35" s="87" t="str">
        <f t="shared" ca="1" si="10"/>
        <v>D</v>
      </c>
      <c r="AG35" s="79">
        <f t="shared" ca="1" si="11"/>
        <v>3</v>
      </c>
      <c r="AH35" s="87"/>
      <c r="AI35" s="79"/>
    </row>
    <row r="36" spans="1:35" s="77" customFormat="1" ht="30" customHeight="1" x14ac:dyDescent="0.25">
      <c r="A36" s="67">
        <v>41</v>
      </c>
      <c r="B36" s="68" t="str">
        <f t="shared" ca="1" si="0"/>
        <v>A.1.09b</v>
      </c>
      <c r="C36" s="69">
        <f t="shared" ca="1" si="1"/>
        <v>6</v>
      </c>
      <c r="D36" s="20"/>
      <c r="E36" s="92" t="str">
        <f t="shared" ca="1" si="2"/>
        <v>A.1.09b</v>
      </c>
      <c r="F36" s="74" t="str">
        <f t="shared" ca="1" si="19"/>
        <v>Incident response processes?</v>
      </c>
      <c r="G36" s="221" t="str">
        <f ca="1">VLOOKUP($A36,Assess_A_Reference,15,FALSE)</f>
        <v/>
      </c>
      <c r="H36" s="220">
        <f ca="1">(VLOOKUP(LEFT($B36,3),targets_lookup,5,FALSE))*VLOOKUP($A36,Weightings_Assessments,23,FALSE)</f>
        <v>12</v>
      </c>
      <c r="I36" s="71" t="str">
        <f ca="1">IF(VLOOKUP(A36,Assess_A_Reference,16,FALSE)=0,"",VLOOKUP(A36,Assess_A_Reference,16,FALSE))</f>
        <v/>
      </c>
      <c r="J36" s="69"/>
      <c r="K36" s="69"/>
      <c r="L36" s="69"/>
      <c r="M36" s="69"/>
      <c r="N36" s="69"/>
      <c r="O36" s="69"/>
      <c r="P36" s="69"/>
      <c r="Q36" s="69"/>
      <c r="R36" s="69"/>
      <c r="S36" s="69"/>
      <c r="T36" s="78"/>
      <c r="U36" s="78" t="str">
        <f t="shared" ca="1" si="3"/>
        <v>A.1</v>
      </c>
      <c r="V36" s="78">
        <f t="shared" ca="1" si="4"/>
        <v>3</v>
      </c>
      <c r="W36" s="78">
        <f t="shared" ca="1" si="5"/>
        <v>1</v>
      </c>
      <c r="X36" s="78">
        <f t="shared" ca="1" si="6"/>
        <v>12</v>
      </c>
      <c r="Y36" s="77" t="str">
        <f t="shared" ca="1" si="7"/>
        <v>3A.1</v>
      </c>
      <c r="AD36" s="87" t="str">
        <f t="shared" ca="1" si="8"/>
        <v/>
      </c>
      <c r="AE36" s="87" t="str">
        <f t="shared" ca="1" si="9"/>
        <v/>
      </c>
      <c r="AF36" s="87" t="str">
        <f t="shared" ca="1" si="10"/>
        <v>D</v>
      </c>
      <c r="AG36" s="79">
        <f t="shared" ca="1" si="11"/>
        <v>3</v>
      </c>
      <c r="AH36" s="87"/>
      <c r="AI36" s="79"/>
    </row>
    <row r="37" spans="1:35" s="77" customFormat="1" ht="30" customHeight="1" x14ac:dyDescent="0.25">
      <c r="A37" s="67">
        <v>42</v>
      </c>
      <c r="B37" s="68" t="str">
        <f t="shared" ca="1" si="0"/>
        <v>A.1.09c</v>
      </c>
      <c r="C37" s="69">
        <f t="shared" ca="1" si="1"/>
        <v>6</v>
      </c>
      <c r="D37" s="20"/>
      <c r="E37" s="92" t="str">
        <f t="shared" ca="1" si="2"/>
        <v>A.1.09c</v>
      </c>
      <c r="F37" s="74" t="str">
        <f t="shared" ca="1" si="19"/>
        <v>Disaster recovery / fail-over processes?</v>
      </c>
      <c r="G37" s="221" t="str">
        <f ca="1">VLOOKUP($A37,Assess_A_Reference,15,FALSE)</f>
        <v/>
      </c>
      <c r="H37" s="220">
        <f ca="1">(VLOOKUP(LEFT($B37,3),targets_lookup,5,FALSE))*VLOOKUP($A37,Weightings_Assessments,23,FALSE)</f>
        <v>8</v>
      </c>
      <c r="I37" s="71" t="str">
        <f ca="1">IF(VLOOKUP(A37,Assess_A_Reference,16,FALSE)=0,"",VLOOKUP(A37,Assess_A_Reference,16,FALSE))</f>
        <v/>
      </c>
      <c r="J37" s="69"/>
      <c r="K37" s="69"/>
      <c r="L37" s="69"/>
      <c r="M37" s="69"/>
      <c r="N37" s="69"/>
      <c r="O37" s="69"/>
      <c r="P37" s="69"/>
      <c r="Q37" s="69"/>
      <c r="R37" s="69"/>
      <c r="S37" s="69"/>
      <c r="T37" s="78"/>
      <c r="U37" s="78" t="str">
        <f t="shared" ca="1" si="3"/>
        <v>A.1</v>
      </c>
      <c r="V37" s="78">
        <f t="shared" ca="1" si="4"/>
        <v>2</v>
      </c>
      <c r="W37" s="78">
        <f t="shared" ca="1" si="5"/>
        <v>1</v>
      </c>
      <c r="X37" s="78">
        <f t="shared" ca="1" si="6"/>
        <v>8</v>
      </c>
      <c r="Y37" s="77" t="str">
        <f t="shared" ca="1" si="7"/>
        <v>3A.1</v>
      </c>
      <c r="AD37" s="87" t="str">
        <f t="shared" ca="1" si="8"/>
        <v/>
      </c>
      <c r="AE37" s="87" t="str">
        <f t="shared" ca="1" si="9"/>
        <v/>
      </c>
      <c r="AF37" s="87" t="str">
        <f t="shared" ca="1" si="10"/>
        <v>D</v>
      </c>
      <c r="AG37" s="79">
        <f t="shared" ca="1" si="11"/>
        <v>3</v>
      </c>
      <c r="AH37" s="87"/>
      <c r="AI37" s="79"/>
    </row>
    <row r="38" spans="1:35" s="77" customFormat="1" ht="30" customHeight="1" x14ac:dyDescent="0.25">
      <c r="A38" s="67">
        <v>43</v>
      </c>
      <c r="B38" s="68" t="str">
        <f t="shared" ca="1" si="0"/>
        <v>A.1.10</v>
      </c>
      <c r="C38" s="69">
        <f t="shared" ca="1" si="1"/>
        <v>4</v>
      </c>
      <c r="D38" s="20"/>
      <c r="E38" s="92" t="str">
        <f t="shared" ca="1" si="2"/>
        <v>A.1.10</v>
      </c>
      <c r="F38" s="71" t="str">
        <f t="shared" ca="1" si="19"/>
        <v>Is your technical security assurance framework supported by sufficient:</v>
      </c>
      <c r="G38" s="221"/>
      <c r="H38" s="86"/>
      <c r="I38" s="71"/>
      <c r="J38" s="69"/>
      <c r="K38" s="69"/>
      <c r="L38" s="69"/>
      <c r="M38" s="69"/>
      <c r="N38" s="69"/>
      <c r="O38" s="69"/>
      <c r="P38" s="69"/>
      <c r="Q38" s="69"/>
      <c r="R38" s="69"/>
      <c r="S38" s="69"/>
      <c r="T38" s="78"/>
      <c r="U38" s="78" t="str">
        <f t="shared" ca="1" si="3"/>
        <v/>
      </c>
      <c r="V38" s="78" t="str">
        <f t="shared" ca="1" si="4"/>
        <v>N/A</v>
      </c>
      <c r="W38" s="78">
        <f t="shared" ca="1" si="5"/>
        <v>1</v>
      </c>
      <c r="X38" s="78" t="e">
        <f t="shared" ca="1" si="6"/>
        <v>#VALUE!</v>
      </c>
      <c r="Y38" s="77" t="str">
        <f t="shared" ca="1" si="7"/>
        <v>3</v>
      </c>
      <c r="AD38" s="87" t="str">
        <f t="shared" ca="1" si="8"/>
        <v/>
      </c>
      <c r="AE38" s="87" t="str">
        <f t="shared" ca="1" si="9"/>
        <v/>
      </c>
      <c r="AF38" s="87" t="str">
        <f t="shared" ca="1" si="10"/>
        <v>D</v>
      </c>
      <c r="AG38" s="79">
        <f t="shared" ca="1" si="11"/>
        <v>3</v>
      </c>
      <c r="AH38" s="87"/>
      <c r="AI38" s="79"/>
    </row>
    <row r="39" spans="1:35" s="77" customFormat="1" ht="30" customHeight="1" x14ac:dyDescent="0.25">
      <c r="A39" s="67">
        <v>44</v>
      </c>
      <c r="B39" s="68" t="str">
        <f t="shared" ca="1" si="0"/>
        <v>A.1.10a</v>
      </c>
      <c r="C39" s="69">
        <f t="shared" ca="1" si="1"/>
        <v>6</v>
      </c>
      <c r="D39" s="20"/>
      <c r="E39" s="92" t="str">
        <f t="shared" ca="1" si="2"/>
        <v>A.1.10a</v>
      </c>
      <c r="F39" s="74" t="str">
        <f t="shared" ca="1" si="19"/>
        <v>Budget?</v>
      </c>
      <c r="G39" s="221" t="str">
        <f ca="1">VLOOKUP($A39,Assess_A_Reference,15,FALSE)</f>
        <v/>
      </c>
      <c r="H39" s="220">
        <f ca="1">(VLOOKUP(LEFT($B39,3),targets_lookup,5,FALSE))*VLOOKUP($A39,Weightings_Assessments,23,FALSE)</f>
        <v>12</v>
      </c>
      <c r="I39" s="71" t="str">
        <f ca="1">IF(VLOOKUP(A39,Assess_A_Reference,16,FALSE)=0,"",VLOOKUP(A39,Assess_A_Reference,16,FALSE))</f>
        <v/>
      </c>
      <c r="J39" s="69"/>
      <c r="K39" s="69"/>
      <c r="L39" s="69"/>
      <c r="M39" s="69"/>
      <c r="N39" s="69"/>
      <c r="O39" s="69"/>
      <c r="P39" s="69"/>
      <c r="Q39" s="69"/>
      <c r="R39" s="69"/>
      <c r="S39" s="69"/>
      <c r="T39" s="78"/>
      <c r="U39" s="78" t="str">
        <f t="shared" ca="1" si="3"/>
        <v>A.1</v>
      </c>
      <c r="V39" s="78">
        <f t="shared" ca="1" si="4"/>
        <v>3</v>
      </c>
      <c r="W39" s="78">
        <f t="shared" ca="1" si="5"/>
        <v>1</v>
      </c>
      <c r="X39" s="78">
        <f t="shared" ca="1" si="6"/>
        <v>12</v>
      </c>
      <c r="Y39" s="77" t="str">
        <f t="shared" ca="1" si="7"/>
        <v>3A.1</v>
      </c>
      <c r="AD39" s="87" t="str">
        <f t="shared" ca="1" si="8"/>
        <v/>
      </c>
      <c r="AE39" s="87" t="str">
        <f t="shared" ca="1" si="9"/>
        <v/>
      </c>
      <c r="AF39" s="87" t="str">
        <f t="shared" ca="1" si="10"/>
        <v>D</v>
      </c>
      <c r="AG39" s="79">
        <f t="shared" ca="1" si="11"/>
        <v>3</v>
      </c>
      <c r="AH39" s="87"/>
      <c r="AI39" s="79"/>
    </row>
    <row r="40" spans="1:35" s="77" customFormat="1" ht="30" customHeight="1" x14ac:dyDescent="0.25">
      <c r="A40" s="67">
        <v>45</v>
      </c>
      <c r="B40" s="68" t="str">
        <f t="shared" ca="1" si="0"/>
        <v>A.1.10b</v>
      </c>
      <c r="C40" s="69">
        <f t="shared" ca="1" si="1"/>
        <v>6</v>
      </c>
      <c r="D40" s="20"/>
      <c r="E40" s="92" t="str">
        <f t="shared" ca="1" si="2"/>
        <v>A.1.10b</v>
      </c>
      <c r="F40" s="74" t="str">
        <f t="shared" ca="1" si="19"/>
        <v>Skilled resources?</v>
      </c>
      <c r="G40" s="221" t="str">
        <f ca="1">VLOOKUP($A40,Assess_A_Reference,15,FALSE)</f>
        <v/>
      </c>
      <c r="H40" s="220">
        <f ca="1">(VLOOKUP(LEFT($B40,3),targets_lookup,5,FALSE))*VLOOKUP($A40,Weightings_Assessments,23,FALSE)</f>
        <v>16</v>
      </c>
      <c r="I40" s="71" t="str">
        <f ca="1">IF(VLOOKUP(A40,Assess_A_Reference,16,FALSE)=0,"",VLOOKUP(A40,Assess_A_Reference,16,FALSE))</f>
        <v/>
      </c>
      <c r="J40" s="69"/>
      <c r="K40" s="69"/>
      <c r="L40" s="69"/>
      <c r="M40" s="69"/>
      <c r="N40" s="69"/>
      <c r="O40" s="69"/>
      <c r="P40" s="69"/>
      <c r="Q40" s="69"/>
      <c r="R40" s="69"/>
      <c r="S40" s="69"/>
      <c r="T40" s="78"/>
      <c r="U40" s="78" t="str">
        <f t="shared" ca="1" si="3"/>
        <v>A.1</v>
      </c>
      <c r="V40" s="78">
        <f t="shared" ca="1" si="4"/>
        <v>4</v>
      </c>
      <c r="W40" s="78">
        <f t="shared" ca="1" si="5"/>
        <v>1</v>
      </c>
      <c r="X40" s="78">
        <f t="shared" ca="1" si="6"/>
        <v>16</v>
      </c>
      <c r="Y40" s="77" t="str">
        <f t="shared" ca="1" si="7"/>
        <v>3A.1</v>
      </c>
      <c r="AD40" s="87" t="str">
        <f t="shared" ca="1" si="8"/>
        <v/>
      </c>
      <c r="AE40" s="87" t="str">
        <f t="shared" ca="1" si="9"/>
        <v/>
      </c>
      <c r="AF40" s="87" t="str">
        <f t="shared" ca="1" si="10"/>
        <v>D</v>
      </c>
      <c r="AG40" s="79">
        <f t="shared" ca="1" si="11"/>
        <v>3</v>
      </c>
      <c r="AH40" s="87"/>
      <c r="AI40" s="79"/>
    </row>
    <row r="41" spans="1:35" s="77" customFormat="1" ht="30" customHeight="1" x14ac:dyDescent="0.25">
      <c r="A41" s="67">
        <v>46</v>
      </c>
      <c r="B41" s="68" t="str">
        <f t="shared" ca="1" si="0"/>
        <v>A.1.10c</v>
      </c>
      <c r="C41" s="69">
        <f t="shared" ca="1" si="1"/>
        <v>6</v>
      </c>
      <c r="D41" s="20"/>
      <c r="E41" s="92" t="str">
        <f t="shared" ca="1" si="2"/>
        <v>A.1.10c</v>
      </c>
      <c r="F41" s="74" t="str">
        <f t="shared" ca="1" si="19"/>
        <v>Processes?</v>
      </c>
      <c r="G41" s="221" t="str">
        <f ca="1">VLOOKUP($A41,Assess_A_Reference,15,FALSE)</f>
        <v/>
      </c>
      <c r="H41" s="220">
        <f ca="1">(VLOOKUP(LEFT($B41,3),targets_lookup,5,FALSE))*VLOOKUP($A41,Weightings_Assessments,23,FALSE)</f>
        <v>12</v>
      </c>
      <c r="I41" s="71" t="str">
        <f ca="1">IF(VLOOKUP(A41,Assess_A_Reference,16,FALSE)=0,"",VLOOKUP(A41,Assess_A_Reference,16,FALSE))</f>
        <v/>
      </c>
      <c r="J41" s="69"/>
      <c r="K41" s="69"/>
      <c r="L41" s="69"/>
      <c r="M41" s="69"/>
      <c r="N41" s="69"/>
      <c r="O41" s="69"/>
      <c r="P41" s="69"/>
      <c r="Q41" s="69"/>
      <c r="R41" s="69"/>
      <c r="S41" s="69"/>
      <c r="T41" s="78"/>
      <c r="U41" s="78" t="str">
        <f t="shared" ca="1" si="3"/>
        <v>A.1</v>
      </c>
      <c r="V41" s="78">
        <f t="shared" ca="1" si="4"/>
        <v>3</v>
      </c>
      <c r="W41" s="78">
        <f t="shared" ca="1" si="5"/>
        <v>1</v>
      </c>
      <c r="X41" s="78">
        <f t="shared" ca="1" si="6"/>
        <v>12</v>
      </c>
      <c r="Y41" s="77" t="str">
        <f t="shared" ca="1" si="7"/>
        <v>3A.1</v>
      </c>
      <c r="AD41" s="87" t="str">
        <f t="shared" ca="1" si="8"/>
        <v/>
      </c>
      <c r="AE41" s="87" t="str">
        <f t="shared" ca="1" si="9"/>
        <v/>
      </c>
      <c r="AF41" s="87" t="str">
        <f t="shared" ca="1" si="10"/>
        <v>D</v>
      </c>
      <c r="AG41" s="79">
        <f t="shared" ca="1" si="11"/>
        <v>3</v>
      </c>
      <c r="AH41" s="87"/>
      <c r="AI41" s="79"/>
    </row>
    <row r="42" spans="1:35" s="77" customFormat="1" ht="30" customHeight="1" x14ac:dyDescent="0.25">
      <c r="A42" s="67">
        <v>47</v>
      </c>
      <c r="B42" s="68" t="str">
        <f t="shared" ca="1" si="0"/>
        <v>A.1.10d</v>
      </c>
      <c r="C42" s="69">
        <f t="shared" ca="1" si="1"/>
        <v>6</v>
      </c>
      <c r="D42" s="20"/>
      <c r="E42" s="92" t="str">
        <f t="shared" ca="1" si="2"/>
        <v>A.1.10d</v>
      </c>
      <c r="F42" s="74" t="str">
        <f t="shared" ca="1" si="19"/>
        <v>Tools and technology?</v>
      </c>
      <c r="G42" s="221" t="str">
        <f ca="1">VLOOKUP($A42,Assess_A_Reference,15,FALSE)</f>
        <v/>
      </c>
      <c r="H42" s="220">
        <f ca="1">(VLOOKUP(LEFT($B42,3),targets_lookup,5,FALSE))*VLOOKUP($A42,Weightings_Assessments,23,FALSE)</f>
        <v>12</v>
      </c>
      <c r="I42" s="71" t="str">
        <f ca="1">IF(VLOOKUP(A42,Assess_A_Reference,16,FALSE)=0,"",VLOOKUP(A42,Assess_A_Reference,16,FALSE))</f>
        <v/>
      </c>
      <c r="J42" s="69"/>
      <c r="K42" s="69"/>
      <c r="L42" s="69"/>
      <c r="M42" s="69"/>
      <c r="N42" s="69"/>
      <c r="O42" s="69"/>
      <c r="P42" s="69"/>
      <c r="Q42" s="69"/>
      <c r="R42" s="69"/>
      <c r="S42" s="69"/>
      <c r="T42" s="78"/>
      <c r="U42" s="78" t="str">
        <f t="shared" ca="1" si="3"/>
        <v>A.1</v>
      </c>
      <c r="V42" s="78">
        <f t="shared" ca="1" si="4"/>
        <v>3</v>
      </c>
      <c r="W42" s="78">
        <f t="shared" ca="1" si="5"/>
        <v>1</v>
      </c>
      <c r="X42" s="78">
        <f t="shared" ca="1" si="6"/>
        <v>12</v>
      </c>
      <c r="Y42" s="77" t="str">
        <f t="shared" ca="1" si="7"/>
        <v>3A.1</v>
      </c>
      <c r="AD42" s="87" t="str">
        <f t="shared" ca="1" si="8"/>
        <v/>
      </c>
      <c r="AE42" s="87" t="str">
        <f t="shared" ca="1" si="9"/>
        <v/>
      </c>
      <c r="AF42" s="87" t="str">
        <f t="shared" ca="1" si="10"/>
        <v>D</v>
      </c>
      <c r="AG42" s="79">
        <f t="shared" ca="1" si="11"/>
        <v>3</v>
      </c>
      <c r="AH42" s="87"/>
      <c r="AI42" s="79"/>
    </row>
    <row r="43" spans="1:35" s="77" customFormat="1" ht="30" x14ac:dyDescent="0.25">
      <c r="A43" s="67">
        <v>48</v>
      </c>
      <c r="B43" s="68" t="str">
        <f t="shared" ca="1" si="0"/>
        <v>A.1.11</v>
      </c>
      <c r="C43" s="69">
        <f t="shared" ca="1" si="1"/>
        <v>4</v>
      </c>
      <c r="D43" s="20"/>
      <c r="E43" s="92" t="str">
        <f t="shared" ca="1" si="2"/>
        <v>A.1.11</v>
      </c>
      <c r="F43" s="71" t="str">
        <f t="shared" ca="1" si="19"/>
        <v>Does your technical security assurance framework receive adequate management support in terms of:</v>
      </c>
      <c r="G43" s="221"/>
      <c r="H43" s="86"/>
      <c r="I43" s="71"/>
      <c r="J43" s="69"/>
      <c r="K43" s="69"/>
      <c r="L43" s="69"/>
      <c r="M43" s="69"/>
      <c r="N43" s="69"/>
      <c r="O43" s="69"/>
      <c r="P43" s="69"/>
      <c r="Q43" s="69"/>
      <c r="R43" s="69"/>
      <c r="S43" s="69"/>
      <c r="T43" s="78"/>
      <c r="U43" s="78" t="str">
        <f t="shared" ca="1" si="3"/>
        <v/>
      </c>
      <c r="V43" s="78" t="str">
        <f t="shared" ca="1" si="4"/>
        <v>N/A</v>
      </c>
      <c r="W43" s="78">
        <f t="shared" ca="1" si="5"/>
        <v>1</v>
      </c>
      <c r="X43" s="78" t="e">
        <f t="shared" ca="1" si="6"/>
        <v>#VALUE!</v>
      </c>
      <c r="Y43" s="77" t="str">
        <f t="shared" ca="1" si="7"/>
        <v>3</v>
      </c>
      <c r="AD43" s="87" t="str">
        <f t="shared" ca="1" si="8"/>
        <v/>
      </c>
      <c r="AE43" s="87" t="str">
        <f t="shared" ca="1" si="9"/>
        <v/>
      </c>
      <c r="AF43" s="87" t="str">
        <f t="shared" ca="1" si="10"/>
        <v>D</v>
      </c>
      <c r="AG43" s="79">
        <f t="shared" ca="1" si="11"/>
        <v>3</v>
      </c>
      <c r="AH43" s="87"/>
      <c r="AI43" s="79"/>
    </row>
    <row r="44" spans="1:35" s="77" customFormat="1" ht="30" customHeight="1" x14ac:dyDescent="0.25">
      <c r="A44" s="67">
        <v>49</v>
      </c>
      <c r="B44" s="68" t="str">
        <f t="shared" ca="1" si="0"/>
        <v>A.1.11a</v>
      </c>
      <c r="C44" s="69">
        <f t="shared" ca="1" si="1"/>
        <v>6</v>
      </c>
      <c r="D44" s="20"/>
      <c r="E44" s="92" t="str">
        <f t="shared" ca="1" si="2"/>
        <v>A.1.11a</v>
      </c>
      <c r="F44" s="74" t="str">
        <f t="shared" ca="1" si="19"/>
        <v>Cooperation, authority and escalation processes?</v>
      </c>
      <c r="G44" s="221" t="str">
        <f ca="1">VLOOKUP($A44,Assess_A_Reference,15,FALSE)</f>
        <v/>
      </c>
      <c r="H44" s="220">
        <f ca="1">(VLOOKUP(LEFT($B44,3),targets_lookup,5,FALSE))*VLOOKUP($A44,Weightings_Assessments,23,FALSE)</f>
        <v>12</v>
      </c>
      <c r="I44" s="71" t="str">
        <f ca="1">IF(VLOOKUP(A44,Assess_A_Reference,16,FALSE)=0,"",VLOOKUP(A44,Assess_A_Reference,16,FALSE))</f>
        <v/>
      </c>
      <c r="J44" s="69"/>
      <c r="K44" s="69"/>
      <c r="L44" s="69"/>
      <c r="M44" s="69"/>
      <c r="N44" s="69"/>
      <c r="O44" s="69"/>
      <c r="P44" s="69"/>
      <c r="Q44" s="69"/>
      <c r="R44" s="69"/>
      <c r="S44" s="69"/>
      <c r="T44" s="78"/>
      <c r="U44" s="78" t="str">
        <f t="shared" ca="1" si="3"/>
        <v>A.1</v>
      </c>
      <c r="V44" s="78">
        <f t="shared" ca="1" si="4"/>
        <v>3</v>
      </c>
      <c r="W44" s="78">
        <f t="shared" ca="1" si="5"/>
        <v>1</v>
      </c>
      <c r="X44" s="78">
        <f t="shared" ca="1" si="6"/>
        <v>12</v>
      </c>
      <c r="Y44" s="77" t="str">
        <f t="shared" ca="1" si="7"/>
        <v>3A.1</v>
      </c>
      <c r="AD44" s="87" t="str">
        <f t="shared" ca="1" si="8"/>
        <v/>
      </c>
      <c r="AE44" s="87" t="str">
        <f t="shared" ca="1" si="9"/>
        <v/>
      </c>
      <c r="AF44" s="87" t="str">
        <f t="shared" ca="1" si="10"/>
        <v>D</v>
      </c>
      <c r="AG44" s="79">
        <f t="shared" ca="1" si="11"/>
        <v>3</v>
      </c>
      <c r="AH44" s="87"/>
      <c r="AI44" s="79"/>
    </row>
    <row r="45" spans="1:35" s="77" customFormat="1" ht="30" customHeight="1" x14ac:dyDescent="0.25">
      <c r="A45" s="67">
        <v>50</v>
      </c>
      <c r="B45" s="68" t="str">
        <f t="shared" ca="1" si="0"/>
        <v>A.1.11b</v>
      </c>
      <c r="C45" s="69">
        <f t="shared" ca="1" si="1"/>
        <v>6</v>
      </c>
      <c r="D45" s="20"/>
      <c r="E45" s="92" t="str">
        <f t="shared" ca="1" si="2"/>
        <v>A.1.11b</v>
      </c>
      <c r="F45" s="74" t="str">
        <f t="shared" ca="1" si="19"/>
        <v>Integration into your procurement process?</v>
      </c>
      <c r="G45" s="221" t="str">
        <f ca="1">VLOOKUP($A45,Assess_A_Reference,15,FALSE)</f>
        <v/>
      </c>
      <c r="H45" s="220">
        <f ca="1">(VLOOKUP(LEFT($B45,3),targets_lookup,5,FALSE))*VLOOKUP($A45,Weightings_Assessments,23,FALSE)</f>
        <v>16</v>
      </c>
      <c r="I45" s="71" t="str">
        <f ca="1">IF(VLOOKUP(A45,Assess_A_Reference,16,FALSE)=0,"",VLOOKUP(A45,Assess_A_Reference,16,FALSE))</f>
        <v/>
      </c>
      <c r="J45" s="69"/>
      <c r="K45" s="69"/>
      <c r="L45" s="69"/>
      <c r="M45" s="69"/>
      <c r="N45" s="69"/>
      <c r="O45" s="69"/>
      <c r="P45" s="69"/>
      <c r="Q45" s="69"/>
      <c r="R45" s="69"/>
      <c r="S45" s="69"/>
      <c r="T45" s="78"/>
      <c r="U45" s="78" t="str">
        <f t="shared" ca="1" si="3"/>
        <v>A.1</v>
      </c>
      <c r="V45" s="78">
        <f t="shared" ca="1" si="4"/>
        <v>4</v>
      </c>
      <c r="W45" s="78">
        <f t="shared" ca="1" si="5"/>
        <v>1</v>
      </c>
      <c r="X45" s="78">
        <f t="shared" ca="1" si="6"/>
        <v>16</v>
      </c>
      <c r="Y45" s="77" t="str">
        <f t="shared" ca="1" si="7"/>
        <v>3A.1</v>
      </c>
      <c r="AD45" s="87" t="str">
        <f t="shared" ca="1" si="8"/>
        <v/>
      </c>
      <c r="AE45" s="87" t="str">
        <f t="shared" ca="1" si="9"/>
        <v/>
      </c>
      <c r="AF45" s="87" t="str">
        <f t="shared" ca="1" si="10"/>
        <v>D</v>
      </c>
      <c r="AG45" s="79">
        <f t="shared" ca="1" si="11"/>
        <v>3</v>
      </c>
      <c r="AH45" s="87"/>
      <c r="AI45" s="79"/>
    </row>
    <row r="46" spans="1:35" s="77" customFormat="1" ht="30" customHeight="1" x14ac:dyDescent="0.25">
      <c r="A46" s="67">
        <v>51</v>
      </c>
      <c r="B46" s="68" t="str">
        <f t="shared" ca="1" si="0"/>
        <v>A.1.11c</v>
      </c>
      <c r="C46" s="69">
        <f t="shared" ca="1" si="1"/>
        <v>6</v>
      </c>
      <c r="D46" s="20"/>
      <c r="E46" s="92" t="str">
        <f t="shared" ca="1" si="2"/>
        <v>A.1.11c</v>
      </c>
      <c r="F46" s="74" t="str">
        <f t="shared" ca="1" si="19"/>
        <v>Performing regular penetration testing of key elements?</v>
      </c>
      <c r="G46" s="221" t="str">
        <f ca="1">VLOOKUP($A46,Assess_A_Reference,15,FALSE)</f>
        <v/>
      </c>
      <c r="H46" s="220">
        <f ca="1">(VLOOKUP(LEFT($B46,3),targets_lookup,5,FALSE))*VLOOKUP($A46,Weightings_Assessments,23,FALSE)</f>
        <v>16</v>
      </c>
      <c r="I46" s="71" t="str">
        <f ca="1">IF(VLOOKUP(A46,Assess_A_Reference,16,FALSE)=0,"",VLOOKUP(A46,Assess_A_Reference,16,FALSE))</f>
        <v/>
      </c>
      <c r="J46" s="69"/>
      <c r="K46" s="69"/>
      <c r="L46" s="69"/>
      <c r="M46" s="69"/>
      <c r="N46" s="69"/>
      <c r="O46" s="69"/>
      <c r="P46" s="69"/>
      <c r="Q46" s="69"/>
      <c r="R46" s="69"/>
      <c r="S46" s="69"/>
      <c r="T46" s="78"/>
      <c r="U46" s="78" t="str">
        <f t="shared" ca="1" si="3"/>
        <v>A.1</v>
      </c>
      <c r="V46" s="78">
        <f t="shared" ca="1" si="4"/>
        <v>4</v>
      </c>
      <c r="W46" s="78">
        <f t="shared" ca="1" si="5"/>
        <v>1</v>
      </c>
      <c r="X46" s="78">
        <f t="shared" ca="1" si="6"/>
        <v>16</v>
      </c>
      <c r="Y46" s="77" t="str">
        <f t="shared" ca="1" si="7"/>
        <v>3A.1</v>
      </c>
      <c r="AD46" s="87" t="str">
        <f t="shared" ca="1" si="8"/>
        <v/>
      </c>
      <c r="AE46" s="87" t="str">
        <f t="shared" ca="1" si="9"/>
        <v/>
      </c>
      <c r="AF46" s="87" t="str">
        <f t="shared" ca="1" si="10"/>
        <v>D</v>
      </c>
      <c r="AG46" s="79">
        <f t="shared" ca="1" si="11"/>
        <v>3</v>
      </c>
      <c r="AH46" s="87"/>
      <c r="AI46" s="79"/>
    </row>
    <row r="47" spans="1:35" s="77" customFormat="1" ht="30" customHeight="1" x14ac:dyDescent="0.25">
      <c r="A47" s="67">
        <v>52</v>
      </c>
      <c r="B47" s="68" t="str">
        <f t="shared" ca="1" si="0"/>
        <v>A.1.11d</v>
      </c>
      <c r="C47" s="69">
        <f t="shared" ca="1" si="1"/>
        <v>6</v>
      </c>
      <c r="D47" s="20"/>
      <c r="E47" s="92" t="str">
        <f t="shared" ca="1" si="2"/>
        <v>A.1.11d</v>
      </c>
      <c r="F47" s="74" t="str">
        <f t="shared" ca="1" si="19"/>
        <v>Independent review?</v>
      </c>
      <c r="G47" s="221" t="str">
        <f ca="1">VLOOKUP($A47,Assess_A_Reference,15,FALSE)</f>
        <v/>
      </c>
      <c r="H47" s="220">
        <f ca="1">(VLOOKUP(LEFT($B47,3),targets_lookup,5,FALSE))*VLOOKUP($A47,Weightings_Assessments,23,FALSE)</f>
        <v>12</v>
      </c>
      <c r="I47" s="71" t="str">
        <f ca="1">IF(VLOOKUP(A47,Assess_A_Reference,16,FALSE)=0,"",VLOOKUP(A47,Assess_A_Reference,16,FALSE))</f>
        <v/>
      </c>
      <c r="J47" s="69"/>
      <c r="K47" s="69"/>
      <c r="L47" s="69"/>
      <c r="M47" s="69"/>
      <c r="N47" s="69"/>
      <c r="O47" s="69"/>
      <c r="P47" s="69"/>
      <c r="Q47" s="69"/>
      <c r="R47" s="69"/>
      <c r="S47" s="69"/>
      <c r="T47" s="78"/>
      <c r="U47" s="78" t="str">
        <f t="shared" ca="1" si="3"/>
        <v>A.1</v>
      </c>
      <c r="V47" s="78">
        <f t="shared" ca="1" si="4"/>
        <v>3</v>
      </c>
      <c r="W47" s="78">
        <f t="shared" ca="1" si="5"/>
        <v>1</v>
      </c>
      <c r="X47" s="78">
        <f t="shared" ca="1" si="6"/>
        <v>12</v>
      </c>
      <c r="Y47" s="77" t="str">
        <f t="shared" ca="1" si="7"/>
        <v>3A.1</v>
      </c>
      <c r="AD47" s="87" t="str">
        <f t="shared" ca="1" si="8"/>
        <v/>
      </c>
      <c r="AE47" s="87" t="str">
        <f t="shared" ca="1" si="9"/>
        <v/>
      </c>
      <c r="AF47" s="87" t="str">
        <f t="shared" ca="1" si="10"/>
        <v>D</v>
      </c>
      <c r="AG47" s="79">
        <f t="shared" ca="1" si="11"/>
        <v>3</v>
      </c>
      <c r="AH47" s="87"/>
      <c r="AI47" s="79"/>
    </row>
    <row r="48" spans="1:35" s="77" customFormat="1" ht="30" x14ac:dyDescent="0.25">
      <c r="A48" s="67">
        <v>53</v>
      </c>
      <c r="B48" s="68" t="str">
        <f t="shared" ca="1" si="0"/>
        <v>A.1.12</v>
      </c>
      <c r="C48" s="69">
        <f t="shared" ca="1" si="1"/>
        <v>5</v>
      </c>
      <c r="D48" s="20"/>
      <c r="E48" s="92" t="str">
        <f t="shared" ca="1" si="2"/>
        <v>A.1.12</v>
      </c>
      <c r="F48" s="71" t="str">
        <f t="shared" ca="1" si="19"/>
        <v>Is your technical security assurance framework supported by an information, IT or Cyber security risk management programme?</v>
      </c>
      <c r="G48" s="221" t="str">
        <f ca="1">VLOOKUP($A48,Assess_A_Reference,15,FALSE)</f>
        <v/>
      </c>
      <c r="H48" s="220">
        <f ca="1">(VLOOKUP(LEFT($B48,3),targets_lookup,5,FALSE))*VLOOKUP($A48,Weightings_Assessments,23,FALSE)</f>
        <v>12</v>
      </c>
      <c r="I48" s="71" t="str">
        <f ca="1">IF(VLOOKUP(A48,Assess_A_Reference,16,FALSE)=0,"",VLOOKUP(A48,Assess_A_Reference,16,FALSE))</f>
        <v/>
      </c>
      <c r="J48" s="69"/>
      <c r="K48" s="69"/>
      <c r="L48" s="69"/>
      <c r="M48" s="69"/>
      <c r="N48" s="69"/>
      <c r="O48" s="69"/>
      <c r="P48" s="69"/>
      <c r="Q48" s="69"/>
      <c r="R48" s="69"/>
      <c r="S48" s="69"/>
      <c r="T48" s="78"/>
      <c r="U48" s="78" t="str">
        <f t="shared" ca="1" si="3"/>
        <v>A.1</v>
      </c>
      <c r="V48" s="78">
        <f t="shared" ca="1" si="4"/>
        <v>3</v>
      </c>
      <c r="W48" s="78">
        <f t="shared" ca="1" si="5"/>
        <v>1</v>
      </c>
      <c r="X48" s="78">
        <f t="shared" ca="1" si="6"/>
        <v>12</v>
      </c>
      <c r="Y48" s="77" t="str">
        <f t="shared" ca="1" si="7"/>
        <v>3A.1</v>
      </c>
      <c r="AD48" s="87" t="str">
        <f t="shared" ca="1" si="8"/>
        <v/>
      </c>
      <c r="AE48" s="87" t="str">
        <f t="shared" ca="1" si="9"/>
        <v/>
      </c>
      <c r="AF48" s="87" t="str">
        <f t="shared" ca="1" si="10"/>
        <v>D</v>
      </c>
      <c r="AG48" s="79">
        <f t="shared" ca="1" si="11"/>
        <v>3</v>
      </c>
      <c r="AH48" s="87"/>
      <c r="AI48" s="79"/>
    </row>
    <row r="49" spans="1:35" s="77" customFormat="1" ht="30" customHeight="1" x14ac:dyDescent="0.25">
      <c r="A49" s="67">
        <v>54</v>
      </c>
      <c r="B49" s="68" t="str">
        <f t="shared" ca="1" si="0"/>
        <v>A.1.13</v>
      </c>
      <c r="C49" s="69">
        <f t="shared" ca="1" si="1"/>
        <v>4</v>
      </c>
      <c r="D49" s="20"/>
      <c r="E49" s="92" t="str">
        <f t="shared" ca="1" si="2"/>
        <v>A.1.13</v>
      </c>
      <c r="F49" s="71" t="str">
        <f t="shared" ca="1" si="19"/>
        <v>Does your IT or Cyber security risk management programme include:</v>
      </c>
      <c r="G49" s="221"/>
      <c r="H49" s="86"/>
      <c r="I49" s="71"/>
      <c r="J49" s="69"/>
      <c r="K49" s="69"/>
      <c r="L49" s="69"/>
      <c r="M49" s="69"/>
      <c r="N49" s="69"/>
      <c r="O49" s="69"/>
      <c r="P49" s="69"/>
      <c r="Q49" s="69"/>
      <c r="R49" s="69"/>
      <c r="S49" s="69"/>
      <c r="T49" s="78"/>
      <c r="U49" s="78" t="str">
        <f t="shared" ca="1" si="3"/>
        <v/>
      </c>
      <c r="V49" s="78" t="str">
        <f t="shared" ca="1" si="4"/>
        <v>N/A</v>
      </c>
      <c r="W49" s="78">
        <f t="shared" ca="1" si="5"/>
        <v>1</v>
      </c>
      <c r="X49" s="78" t="e">
        <f t="shared" ca="1" si="6"/>
        <v>#VALUE!</v>
      </c>
      <c r="Y49" s="77" t="str">
        <f t="shared" ca="1" si="7"/>
        <v>3</v>
      </c>
      <c r="AD49" s="87" t="str">
        <f t="shared" ca="1" si="8"/>
        <v/>
      </c>
      <c r="AE49" s="87" t="str">
        <f t="shared" ca="1" si="9"/>
        <v/>
      </c>
      <c r="AF49" s="87" t="str">
        <f t="shared" ca="1" si="10"/>
        <v>D</v>
      </c>
      <c r="AG49" s="79">
        <f t="shared" ca="1" si="11"/>
        <v>3</v>
      </c>
      <c r="AH49" s="87"/>
      <c r="AI49" s="79"/>
    </row>
    <row r="50" spans="1:35" s="77" customFormat="1" ht="45" x14ac:dyDescent="0.25">
      <c r="A50" s="67">
        <v>55</v>
      </c>
      <c r="B50" s="68" t="str">
        <f t="shared" ca="1" si="0"/>
        <v>A.1.13a</v>
      </c>
      <c r="C50" s="69">
        <f t="shared" ca="1" si="1"/>
        <v>6</v>
      </c>
      <c r="D50" s="20"/>
      <c r="E50" s="92" t="str">
        <f t="shared" ca="1" si="2"/>
        <v>A.1.13a</v>
      </c>
      <c r="F50" s="74" t="str">
        <f t="shared" ca="1" si="19"/>
        <v>Details of your organisations primary concerns for the protection of the confidentiality, integrity and availability of information and supporting systems (e.g. in a documented risk appetite statement)?</v>
      </c>
      <c r="G50" s="221" t="str">
        <f ca="1">VLOOKUP($A50,Assess_A_Reference,15,FALSE)</f>
        <v/>
      </c>
      <c r="H50" s="220">
        <f ca="1">(VLOOKUP(LEFT($B50,3),targets_lookup,5,FALSE))*VLOOKUP($A50,Weightings_Assessments,23,FALSE)</f>
        <v>16</v>
      </c>
      <c r="I50" s="71" t="str">
        <f ca="1">IF(VLOOKUP(A50,Assess_A_Reference,16,FALSE)=0,"",VLOOKUP(A50,Assess_A_Reference,16,FALSE))</f>
        <v/>
      </c>
      <c r="J50" s="69"/>
      <c r="K50" s="69"/>
      <c r="L50" s="69"/>
      <c r="M50" s="69"/>
      <c r="N50" s="69"/>
      <c r="O50" s="69"/>
      <c r="P50" s="69"/>
      <c r="Q50" s="69"/>
      <c r="R50" s="69"/>
      <c r="S50" s="69"/>
      <c r="T50" s="78"/>
      <c r="U50" s="78" t="str">
        <f t="shared" ca="1" si="3"/>
        <v>A.1</v>
      </c>
      <c r="V50" s="78">
        <f t="shared" ca="1" si="4"/>
        <v>4</v>
      </c>
      <c r="W50" s="78">
        <f t="shared" ca="1" si="5"/>
        <v>1</v>
      </c>
      <c r="X50" s="78">
        <f t="shared" ca="1" si="6"/>
        <v>16</v>
      </c>
      <c r="Y50" s="77" t="str">
        <f t="shared" ca="1" si="7"/>
        <v>3A.1</v>
      </c>
      <c r="AD50" s="87" t="str">
        <f t="shared" ca="1" si="8"/>
        <v/>
      </c>
      <c r="AE50" s="87" t="str">
        <f t="shared" ca="1" si="9"/>
        <v/>
      </c>
      <c r="AF50" s="87" t="str">
        <f t="shared" ca="1" si="10"/>
        <v>D</v>
      </c>
      <c r="AG50" s="79">
        <f t="shared" ca="1" si="11"/>
        <v>3</v>
      </c>
      <c r="AH50" s="87"/>
      <c r="AI50" s="79"/>
    </row>
    <row r="51" spans="1:35" s="77" customFormat="1" ht="30" x14ac:dyDescent="0.25">
      <c r="A51" s="67">
        <v>56</v>
      </c>
      <c r="B51" s="68" t="str">
        <f t="shared" ca="1" si="0"/>
        <v>A.1.13b</v>
      </c>
      <c r="C51" s="69">
        <f t="shared" ca="1" si="1"/>
        <v>6</v>
      </c>
      <c r="D51" s="20"/>
      <c r="E51" s="92" t="str">
        <f t="shared" ca="1" si="2"/>
        <v>A.1.13b</v>
      </c>
      <c r="F51" s="74" t="str">
        <f t="shared" ca="1" si="19"/>
        <v>An up-to-date list of all relevant legal, regulatory and contractual compliance requirements?</v>
      </c>
      <c r="G51" s="221" t="str">
        <f ca="1">VLOOKUP($A51,Assess_A_Reference,15,FALSE)</f>
        <v/>
      </c>
      <c r="H51" s="220">
        <f ca="1">(VLOOKUP(LEFT($B51,3),targets_lookup,5,FALSE))*VLOOKUP($A51,Weightings_Assessments,23,FALSE)</f>
        <v>12</v>
      </c>
      <c r="I51" s="71" t="str">
        <f ca="1">IF(VLOOKUP(A51,Assess_A_Reference,16,FALSE)=0,"",VLOOKUP(A51,Assess_A_Reference,16,FALSE))</f>
        <v/>
      </c>
      <c r="J51" s="69"/>
      <c r="K51" s="69"/>
      <c r="L51" s="69"/>
      <c r="M51" s="69"/>
      <c r="N51" s="69"/>
      <c r="O51" s="69"/>
      <c r="P51" s="69"/>
      <c r="Q51" s="69"/>
      <c r="R51" s="69"/>
      <c r="S51" s="69"/>
      <c r="T51" s="78"/>
      <c r="U51" s="78" t="str">
        <f t="shared" ca="1" si="3"/>
        <v>A.1</v>
      </c>
      <c r="V51" s="78">
        <f t="shared" ca="1" si="4"/>
        <v>3</v>
      </c>
      <c r="W51" s="78">
        <f t="shared" ca="1" si="5"/>
        <v>1</v>
      </c>
      <c r="X51" s="78">
        <f t="shared" ca="1" si="6"/>
        <v>12</v>
      </c>
      <c r="Y51" s="77" t="str">
        <f t="shared" ca="1" si="7"/>
        <v>3A.1</v>
      </c>
      <c r="AD51" s="87" t="str">
        <f t="shared" ca="1" si="8"/>
        <v/>
      </c>
      <c r="AE51" s="87" t="str">
        <f t="shared" ca="1" si="9"/>
        <v/>
      </c>
      <c r="AF51" s="87" t="str">
        <f t="shared" ca="1" si="10"/>
        <v>D</v>
      </c>
      <c r="AG51" s="79">
        <f t="shared" ca="1" si="11"/>
        <v>3</v>
      </c>
      <c r="AH51" s="87"/>
      <c r="AI51" s="79"/>
    </row>
    <row r="52" spans="1:35" s="77" customFormat="1" ht="30" customHeight="1" x14ac:dyDescent="0.25">
      <c r="A52" s="67">
        <v>57</v>
      </c>
      <c r="B52" s="68" t="str">
        <f t="shared" ca="1" si="0"/>
        <v>A.1.13c</v>
      </c>
      <c r="C52" s="69">
        <f t="shared" ca="1" si="1"/>
        <v>6</v>
      </c>
      <c r="D52" s="20"/>
      <c r="E52" s="92" t="str">
        <f t="shared" ca="1" si="2"/>
        <v>A.1.13c</v>
      </c>
      <c r="F52" s="74" t="str">
        <f t="shared" ca="1" si="19"/>
        <v>A list of all main threats?</v>
      </c>
      <c r="G52" s="221" t="str">
        <f ca="1">VLOOKUP($A52,Assess_A_Reference,15,FALSE)</f>
        <v/>
      </c>
      <c r="H52" s="220">
        <f ca="1">(VLOOKUP(LEFT($B52,3),targets_lookup,5,FALSE))*VLOOKUP($A52,Weightings_Assessments,23,FALSE)</f>
        <v>16</v>
      </c>
      <c r="I52" s="71" t="str">
        <f ca="1">IF(VLOOKUP(A52,Assess_A_Reference,16,FALSE)=0,"",VLOOKUP(A52,Assess_A_Reference,16,FALSE))</f>
        <v/>
      </c>
      <c r="J52" s="69"/>
      <c r="K52" s="69"/>
      <c r="L52" s="69"/>
      <c r="M52" s="69"/>
      <c r="N52" s="69"/>
      <c r="O52" s="69"/>
      <c r="P52" s="69"/>
      <c r="Q52" s="69"/>
      <c r="R52" s="69"/>
      <c r="S52" s="69"/>
      <c r="T52" s="78"/>
      <c r="U52" s="78" t="str">
        <f t="shared" ca="1" si="3"/>
        <v>A.1</v>
      </c>
      <c r="V52" s="78">
        <f t="shared" ca="1" si="4"/>
        <v>4</v>
      </c>
      <c r="W52" s="78">
        <f t="shared" ca="1" si="5"/>
        <v>1</v>
      </c>
      <c r="X52" s="78">
        <f t="shared" ca="1" si="6"/>
        <v>16</v>
      </c>
      <c r="Y52" s="77" t="str">
        <f t="shared" ca="1" si="7"/>
        <v>3A.1</v>
      </c>
      <c r="AD52" s="87" t="str">
        <f t="shared" ca="1" si="8"/>
        <v/>
      </c>
      <c r="AE52" s="87" t="str">
        <f t="shared" ca="1" si="9"/>
        <v/>
      </c>
      <c r="AF52" s="87" t="str">
        <f t="shared" ca="1" si="10"/>
        <v>D</v>
      </c>
      <c r="AG52" s="79">
        <f t="shared" ca="1" si="11"/>
        <v>3</v>
      </c>
      <c r="AH52" s="87"/>
      <c r="AI52" s="79"/>
    </row>
    <row r="53" spans="1:35" s="77" customFormat="1" ht="30" customHeight="1" x14ac:dyDescent="0.25">
      <c r="A53" s="67">
        <v>58</v>
      </c>
      <c r="B53" s="68" t="str">
        <f t="shared" ca="1" si="0"/>
        <v>A.1.13d</v>
      </c>
      <c r="C53" s="69">
        <f t="shared" ca="1" si="1"/>
        <v>6</v>
      </c>
      <c r="D53" s="20"/>
      <c r="E53" s="92" t="str">
        <f t="shared" ca="1" si="2"/>
        <v>A.1.13d</v>
      </c>
      <c r="F53" s="74" t="str">
        <f t="shared" ca="1" si="19"/>
        <v>A risk register showing exposure of key assets?</v>
      </c>
      <c r="G53" s="221" t="str">
        <f ca="1">VLOOKUP($A53,Assess_A_Reference,15,FALSE)</f>
        <v/>
      </c>
      <c r="H53" s="220">
        <f ca="1">(VLOOKUP(LEFT($B53,3),targets_lookup,5,FALSE))*VLOOKUP($A53,Weightings_Assessments,23,FALSE)</f>
        <v>12</v>
      </c>
      <c r="I53" s="71" t="str">
        <f ca="1">IF(VLOOKUP(A53,Assess_A_Reference,16,FALSE)=0,"",VLOOKUP(A53,Assess_A_Reference,16,FALSE))</f>
        <v/>
      </c>
      <c r="J53" s="69"/>
      <c r="K53" s="69"/>
      <c r="L53" s="69"/>
      <c r="M53" s="69"/>
      <c r="N53" s="69"/>
      <c r="O53" s="69"/>
      <c r="P53" s="69"/>
      <c r="Q53" s="69"/>
      <c r="R53" s="69"/>
      <c r="S53" s="69"/>
      <c r="T53" s="78"/>
      <c r="U53" s="78" t="str">
        <f t="shared" ca="1" si="3"/>
        <v>A.1</v>
      </c>
      <c r="V53" s="78">
        <f t="shared" ca="1" si="4"/>
        <v>3</v>
      </c>
      <c r="W53" s="78">
        <f t="shared" ca="1" si="5"/>
        <v>1</v>
      </c>
      <c r="X53" s="78">
        <f t="shared" ca="1" si="6"/>
        <v>12</v>
      </c>
      <c r="Y53" s="77" t="str">
        <f t="shared" ca="1" si="7"/>
        <v>3A.1</v>
      </c>
      <c r="AD53" s="87" t="str">
        <f t="shared" ca="1" si="8"/>
        <v/>
      </c>
      <c r="AE53" s="87" t="str">
        <f t="shared" ca="1" si="9"/>
        <v/>
      </c>
      <c r="AF53" s="87" t="str">
        <f t="shared" ca="1" si="10"/>
        <v>D</v>
      </c>
      <c r="AG53" s="79">
        <f t="shared" ca="1" si="11"/>
        <v>3</v>
      </c>
      <c r="AH53" s="87"/>
      <c r="AI53" s="79"/>
    </row>
    <row r="54" spans="1:35" s="77" customFormat="1" ht="30" customHeight="1" x14ac:dyDescent="0.25">
      <c r="A54" s="67">
        <v>59</v>
      </c>
      <c r="B54" s="68" t="str">
        <f t="shared" ca="1" si="0"/>
        <v>A.1.13e</v>
      </c>
      <c r="C54" s="69">
        <f t="shared" ca="1" si="1"/>
        <v>6</v>
      </c>
      <c r="D54" s="20"/>
      <c r="E54" s="92" t="str">
        <f t="shared" ca="1" si="2"/>
        <v>A.1.13e</v>
      </c>
      <c r="F54" s="74" t="str">
        <f t="shared" ca="1" si="19"/>
        <v>A method of assessing the effectiveness of technical security arrangements?</v>
      </c>
      <c r="G54" s="221" t="str">
        <f ca="1">VLOOKUP($A54,Assess_A_Reference,15,FALSE)</f>
        <v/>
      </c>
      <c r="H54" s="220">
        <f ca="1">(VLOOKUP(LEFT($B54,3),targets_lookup,5,FALSE))*VLOOKUP($A54,Weightings_Assessments,23,FALSE)</f>
        <v>16</v>
      </c>
      <c r="I54" s="71" t="str">
        <f ca="1">IF(VLOOKUP(A54,Assess_A_Reference,16,FALSE)=0,"",VLOOKUP(A54,Assess_A_Reference,16,FALSE))</f>
        <v/>
      </c>
      <c r="J54" s="69"/>
      <c r="K54" s="69"/>
      <c r="L54" s="69"/>
      <c r="M54" s="69"/>
      <c r="N54" s="69"/>
      <c r="O54" s="69"/>
      <c r="P54" s="69"/>
      <c r="Q54" s="69"/>
      <c r="R54" s="69"/>
      <c r="S54" s="69"/>
      <c r="T54" s="78"/>
      <c r="U54" s="78" t="str">
        <f t="shared" ca="1" si="3"/>
        <v>A.1</v>
      </c>
      <c r="V54" s="78">
        <f t="shared" ca="1" si="4"/>
        <v>4</v>
      </c>
      <c r="W54" s="78">
        <f t="shared" ca="1" si="5"/>
        <v>1</v>
      </c>
      <c r="X54" s="78">
        <f t="shared" ca="1" si="6"/>
        <v>16</v>
      </c>
      <c r="Y54" s="77" t="str">
        <f t="shared" ca="1" si="7"/>
        <v>3A.1</v>
      </c>
      <c r="AD54" s="87" t="str">
        <f t="shared" ca="1" si="8"/>
        <v/>
      </c>
      <c r="AE54" s="87" t="str">
        <f t="shared" ca="1" si="9"/>
        <v/>
      </c>
      <c r="AF54" s="87" t="str">
        <f t="shared" ca="1" si="10"/>
        <v>D</v>
      </c>
      <c r="AG54" s="79">
        <f t="shared" ca="1" si="11"/>
        <v>3</v>
      </c>
      <c r="AH54" s="87"/>
      <c r="AI54" s="79"/>
    </row>
    <row r="55" spans="1:35" s="77" customFormat="1" ht="30" customHeight="1" x14ac:dyDescent="0.25">
      <c r="A55" s="67">
        <v>60</v>
      </c>
      <c r="B55" s="68" t="str">
        <f t="shared" ca="1" si="0"/>
        <v>A.2</v>
      </c>
      <c r="C55" s="69">
        <f t="shared" ca="1" si="1"/>
        <v>2</v>
      </c>
      <c r="D55" s="20"/>
      <c r="E55" s="111" t="str">
        <f t="shared" ca="1" si="2"/>
        <v>Step 2</v>
      </c>
      <c r="F55" s="108" t="str">
        <f ca="1">VLOOKUP(A55,contentrefmockup,7,FALSE)&amp;"  "&amp;"("&amp;VLOOKUP(S55,level_selection_ref,2,FALSE)&amp;")"</f>
        <v>Establish a penetration testing governance structure  (Detailed)</v>
      </c>
      <c r="G55" s="216" t="str">
        <f ca="1">"Maturity level:  "&amp;O55</f>
        <v>Maturity level:  Level 1</v>
      </c>
      <c r="H55" s="219" t="str">
        <f ca="1">"Maturity rating: "&amp;TEXT(R55,"0.00")</f>
        <v>Maturity rating: 0.00</v>
      </c>
      <c r="I55" s="194"/>
      <c r="J55" s="107"/>
      <c r="K55" s="107"/>
      <c r="L55" s="107" t="str">
        <f ca="1">TEXT(B55,"0.0")</f>
        <v>A.2</v>
      </c>
      <c r="M55" s="106">
        <f ca="1">SUMIF(Y:Y,S55&amp;L55,G:G)/(SUMIF(Y:Y,S55&amp;L55,X:X))</f>
        <v>0</v>
      </c>
      <c r="N55" s="106" t="str">
        <f ca="1">HLOOKUP(M55*100,level_ref,2,TRUE)</f>
        <v>Level 1</v>
      </c>
      <c r="O55" s="106" t="str">
        <f ca="1">IF(ISERROR(N55),"",N55)</f>
        <v>Level 1</v>
      </c>
      <c r="P55" s="106">
        <f ca="1">HLOOKUP(M55*100,level_ref,3,TRUE)</f>
        <v>1</v>
      </c>
      <c r="Q55" s="106">
        <f ca="1">IF(ISERROR(P55),"",P55)</f>
        <v>1</v>
      </c>
      <c r="R55" s="106">
        <f ca="1">M55*5</f>
        <v>0</v>
      </c>
      <c r="S55" s="106">
        <f ca="1">VLOOKUP(A55,Assess_A_Reference,35,FALSE)</f>
        <v>3</v>
      </c>
      <c r="T55" s="106"/>
      <c r="U55" s="106" t="str">
        <f t="shared" ca="1" si="3"/>
        <v/>
      </c>
      <c r="V55" s="106">
        <f t="shared" ca="1" si="4"/>
        <v>0</v>
      </c>
      <c r="W55" s="106">
        <f t="shared" ca="1" si="5"/>
        <v>1</v>
      </c>
      <c r="X55" s="106">
        <f t="shared" ca="1" si="6"/>
        <v>0</v>
      </c>
      <c r="Y55" s="77" t="str">
        <f t="shared" ca="1" si="7"/>
        <v>1</v>
      </c>
      <c r="AD55" s="87" t="str">
        <f t="shared" ca="1" si="8"/>
        <v>S</v>
      </c>
      <c r="AE55" s="87" t="str">
        <f t="shared" ca="1" si="9"/>
        <v>I</v>
      </c>
      <c r="AF55" s="87" t="str">
        <f t="shared" ca="1" si="10"/>
        <v>D</v>
      </c>
      <c r="AG55" s="79">
        <f t="shared" ca="1" si="11"/>
        <v>1</v>
      </c>
      <c r="AH55" s="87"/>
      <c r="AI55" s="79"/>
    </row>
    <row r="56" spans="1:35" s="77" customFormat="1" ht="30" x14ac:dyDescent="0.25">
      <c r="A56" s="67">
        <v>74</v>
      </c>
      <c r="B56" s="68" t="str">
        <f t="shared" ref="B56:B102" ca="1" si="20">VLOOKUP(A56,contentrefmockup,2,FALSE)</f>
        <v>A.2.01</v>
      </c>
      <c r="C56" s="69">
        <f t="shared" ref="C56:C102" ca="1" si="21">VLOOKUP(A56,contentrefmockup,15,FALSE)</f>
        <v>5</v>
      </c>
      <c r="D56" s="20"/>
      <c r="E56" s="92" t="str">
        <f t="shared" ref="E56:E102" ca="1" si="22">IF(C56=1,"Phase "&amp;B56,IF(C56=2,"Step "&amp;VLOOKUP(A56,contentrefmockup,4,FALSE),B56))</f>
        <v>A.2.01</v>
      </c>
      <c r="F56" s="71" t="str">
        <f t="shared" ref="F56:F74" ca="1" si="23">VLOOKUP(A56,contentrefmockup,7,FALSE)</f>
        <v>Have you established a suitable governance structure to oversee and coordinate a regular penetration testing programme?</v>
      </c>
      <c r="G56" s="221" t="str">
        <f ca="1">VLOOKUP($A56,Assess_A_Reference,15,FALSE)</f>
        <v/>
      </c>
      <c r="H56" s="220">
        <f ca="1">(VLOOKUP(LEFT($B56,3),targets_lookup,5,FALSE))*VLOOKUP($A56,Weightings_Assessments,23,FALSE)</f>
        <v>4</v>
      </c>
      <c r="I56" s="71" t="str">
        <f ca="1">IF(VLOOKUP(A56,Assess_A_Reference,16,FALSE)=0,"",VLOOKUP(A56,Assess_A_Reference,16,FALSE))</f>
        <v/>
      </c>
      <c r="J56" s="69"/>
      <c r="K56" s="69"/>
      <c r="L56" s="69"/>
      <c r="M56" s="69"/>
      <c r="N56" s="69"/>
      <c r="O56" s="69"/>
      <c r="P56" s="69"/>
      <c r="Q56" s="69"/>
      <c r="R56" s="69"/>
      <c r="S56" s="69"/>
      <c r="T56" s="78"/>
      <c r="U56" s="78" t="str">
        <f t="shared" ref="U56:U102" ca="1" si="24">IF(AND(C56&gt;4,VLOOKUP(A56,Assess_A_Reference,34,FALSE)&lt;&gt;8),LEFT(B56,3),"")</f>
        <v>A.2</v>
      </c>
      <c r="V56" s="78">
        <f t="shared" ref="V56:V102" ca="1" si="25">VLOOKUP(A56,Weightings_Assessments,23,FALSE)</f>
        <v>1</v>
      </c>
      <c r="W56" s="78">
        <f t="shared" ref="W56:W102" ca="1" si="26">IF(VLOOKUP(A56,Assess_A_Reference,34,FALSE)=8,0,1)</f>
        <v>1</v>
      </c>
      <c r="X56" s="78">
        <f t="shared" ref="X56:X102" ca="1" si="27">W56*V56*4</f>
        <v>4</v>
      </c>
      <c r="Y56" s="77" t="str">
        <f t="shared" ref="Y56:Y102" ca="1" si="28">AG56&amp;U56</f>
        <v>3A.2</v>
      </c>
      <c r="AD56" s="87" t="str">
        <f t="shared" ref="AD56:AD102" ca="1" si="29">VLOOKUP($A56,contentrefmockup,26,FALSE)</f>
        <v/>
      </c>
      <c r="AE56" s="87" t="str">
        <f t="shared" ref="AE56:AE102" ca="1" si="30">VLOOKUP($A56,contentrefmockup,27,FALSE)</f>
        <v/>
      </c>
      <c r="AF56" s="87" t="str">
        <f t="shared" ref="AF56:AF102" ca="1" si="31">VLOOKUP($A56,contentrefmockup,28,FALSE)</f>
        <v>D</v>
      </c>
      <c r="AG56" s="79">
        <f t="shared" ref="AG56:AG102" ca="1" si="32">IF(AD56="S",1,IF(AE56="I",2,IF(AF56="D",3,4)))</f>
        <v>3</v>
      </c>
      <c r="AH56" s="87"/>
      <c r="AI56" s="79"/>
    </row>
    <row r="57" spans="1:35" s="77" customFormat="1" ht="45" x14ac:dyDescent="0.25">
      <c r="A57" s="67">
        <v>75</v>
      </c>
      <c r="B57" s="68" t="str">
        <f t="shared" ca="1" si="20"/>
        <v>A.2.02</v>
      </c>
      <c r="C57" s="69">
        <f t="shared" ca="1" si="21"/>
        <v>5</v>
      </c>
      <c r="D57" s="20"/>
      <c r="E57" s="92" t="str">
        <f t="shared" ca="1" si="22"/>
        <v>A.2.02</v>
      </c>
      <c r="F57" s="71" t="str">
        <f t="shared" ca="1" si="23"/>
        <v>Is your governance structure supported by a joint management and technical team to agree the programme and scope of regular penetration testing?</v>
      </c>
      <c r="G57" s="221" t="str">
        <f ca="1">VLOOKUP($A57,Assess_A_Reference,15,FALSE)</f>
        <v/>
      </c>
      <c r="H57" s="220">
        <f ca="1">(VLOOKUP(LEFT($B57,3),targets_lookup,5,FALSE))*VLOOKUP($A57,Weightings_Assessments,23,FALSE)</f>
        <v>12</v>
      </c>
      <c r="I57" s="71" t="str">
        <f ca="1">IF(VLOOKUP(A57,Assess_A_Reference,16,FALSE)=0,"",VLOOKUP(A57,Assess_A_Reference,16,FALSE))</f>
        <v/>
      </c>
      <c r="J57" s="69"/>
      <c r="K57" s="69"/>
      <c r="L57" s="69"/>
      <c r="M57" s="69"/>
      <c r="N57" s="69"/>
      <c r="O57" s="69"/>
      <c r="P57" s="69"/>
      <c r="Q57" s="69"/>
      <c r="R57" s="69"/>
      <c r="S57" s="69"/>
      <c r="T57" s="78"/>
      <c r="U57" s="78" t="str">
        <f t="shared" ca="1" si="24"/>
        <v>A.2</v>
      </c>
      <c r="V57" s="78">
        <f t="shared" ca="1" si="25"/>
        <v>3</v>
      </c>
      <c r="W57" s="78">
        <f t="shared" ca="1" si="26"/>
        <v>1</v>
      </c>
      <c r="X57" s="78">
        <f t="shared" ca="1" si="27"/>
        <v>12</v>
      </c>
      <c r="Y57" s="77" t="str">
        <f t="shared" ca="1" si="28"/>
        <v>3A.2</v>
      </c>
      <c r="AD57" s="87" t="str">
        <f t="shared" ca="1" si="29"/>
        <v/>
      </c>
      <c r="AE57" s="87" t="str">
        <f t="shared" ca="1" si="30"/>
        <v/>
      </c>
      <c r="AF57" s="87" t="str">
        <f t="shared" ca="1" si="31"/>
        <v>D</v>
      </c>
      <c r="AG57" s="79">
        <f t="shared" ca="1" si="32"/>
        <v>3</v>
      </c>
      <c r="AH57" s="87"/>
      <c r="AI57" s="79"/>
    </row>
    <row r="58" spans="1:35" s="77" customFormat="1" ht="30" customHeight="1" x14ac:dyDescent="0.25">
      <c r="A58" s="67">
        <v>76</v>
      </c>
      <c r="B58" s="68" t="str">
        <f t="shared" ca="1" si="20"/>
        <v>A.2.03</v>
      </c>
      <c r="C58" s="69">
        <f t="shared" ca="1" si="21"/>
        <v>4</v>
      </c>
      <c r="D58" s="20"/>
      <c r="E58" s="92" t="str">
        <f t="shared" ca="1" si="22"/>
        <v>A.2.03</v>
      </c>
      <c r="F58" s="71" t="str">
        <f t="shared" ca="1" si="23"/>
        <v>Does your management and technical team have:</v>
      </c>
      <c r="G58" s="221"/>
      <c r="H58" s="86"/>
      <c r="I58" s="71"/>
      <c r="J58" s="69"/>
      <c r="K58" s="69"/>
      <c r="L58" s="69"/>
      <c r="M58" s="69"/>
      <c r="N58" s="69"/>
      <c r="O58" s="69"/>
      <c r="P58" s="69"/>
      <c r="Q58" s="69"/>
      <c r="R58" s="69"/>
      <c r="S58" s="69"/>
      <c r="T58" s="78"/>
      <c r="U58" s="78" t="str">
        <f t="shared" ca="1" si="24"/>
        <v/>
      </c>
      <c r="V58" s="78" t="str">
        <f t="shared" ca="1" si="25"/>
        <v>N/A</v>
      </c>
      <c r="W58" s="78">
        <f t="shared" ca="1" si="26"/>
        <v>1</v>
      </c>
      <c r="X58" s="78" t="e">
        <f t="shared" ca="1" si="27"/>
        <v>#VALUE!</v>
      </c>
      <c r="Y58" s="77" t="str">
        <f t="shared" ca="1" si="28"/>
        <v>3</v>
      </c>
      <c r="AD58" s="87" t="str">
        <f t="shared" ca="1" si="29"/>
        <v/>
      </c>
      <c r="AE58" s="87" t="str">
        <f t="shared" ca="1" si="30"/>
        <v/>
      </c>
      <c r="AF58" s="87" t="str">
        <f t="shared" ca="1" si="31"/>
        <v>D</v>
      </c>
      <c r="AG58" s="79">
        <f t="shared" ca="1" si="32"/>
        <v>3</v>
      </c>
      <c r="AH58" s="87"/>
      <c r="AI58" s="79"/>
    </row>
    <row r="59" spans="1:35" s="77" customFormat="1" ht="30" customHeight="1" x14ac:dyDescent="0.25">
      <c r="A59" s="67">
        <v>77</v>
      </c>
      <c r="B59" s="68" t="str">
        <f t="shared" ca="1" si="20"/>
        <v>A.2.03a</v>
      </c>
      <c r="C59" s="69">
        <f t="shared" ca="1" si="21"/>
        <v>6</v>
      </c>
      <c r="D59" s="20"/>
      <c r="E59" s="92" t="str">
        <f t="shared" ca="1" si="22"/>
        <v>A.2.03a</v>
      </c>
      <c r="F59" s="74" t="str">
        <f t="shared" ca="1" si="23"/>
        <v>Direct access to senior management to raise significant concerns?</v>
      </c>
      <c r="G59" s="221" t="str">
        <f ca="1">VLOOKUP($A59,Assess_A_Reference,15,FALSE)</f>
        <v/>
      </c>
      <c r="H59" s="220">
        <f ca="1">(VLOOKUP(LEFT($B59,3),targets_lookup,5,FALSE))*VLOOKUP($A59,Weightings_Assessments,23,FALSE)</f>
        <v>16</v>
      </c>
      <c r="I59" s="71" t="str">
        <f ca="1">IF(VLOOKUP(A59,Assess_A_Reference,16,FALSE)=0,"",VLOOKUP(A59,Assess_A_Reference,16,FALSE))</f>
        <v/>
      </c>
      <c r="J59" s="69"/>
      <c r="K59" s="69"/>
      <c r="L59" s="69"/>
      <c r="M59" s="69"/>
      <c r="N59" s="69"/>
      <c r="O59" s="69"/>
      <c r="P59" s="69"/>
      <c r="Q59" s="69"/>
      <c r="R59" s="69"/>
      <c r="S59" s="69"/>
      <c r="T59" s="78"/>
      <c r="U59" s="78" t="str">
        <f t="shared" ca="1" si="24"/>
        <v>A.2</v>
      </c>
      <c r="V59" s="78">
        <f t="shared" ca="1" si="25"/>
        <v>4</v>
      </c>
      <c r="W59" s="78">
        <f t="shared" ca="1" si="26"/>
        <v>1</v>
      </c>
      <c r="X59" s="78">
        <f t="shared" ca="1" si="27"/>
        <v>16</v>
      </c>
      <c r="Y59" s="77" t="str">
        <f t="shared" ca="1" si="28"/>
        <v>3A.2</v>
      </c>
      <c r="AD59" s="87" t="str">
        <f t="shared" ca="1" si="29"/>
        <v/>
      </c>
      <c r="AE59" s="87" t="str">
        <f t="shared" ca="1" si="30"/>
        <v/>
      </c>
      <c r="AF59" s="87" t="str">
        <f t="shared" ca="1" si="31"/>
        <v>D</v>
      </c>
      <c r="AG59" s="79">
        <f t="shared" ca="1" si="32"/>
        <v>3</v>
      </c>
      <c r="AH59" s="87"/>
      <c r="AI59" s="79"/>
    </row>
    <row r="60" spans="1:35" s="77" customFormat="1" ht="30" customHeight="1" x14ac:dyDescent="0.25">
      <c r="A60" s="67">
        <v>78</v>
      </c>
      <c r="B60" s="68" t="str">
        <f t="shared" ca="1" si="20"/>
        <v>A.2.03b</v>
      </c>
      <c r="C60" s="69">
        <f t="shared" ca="1" si="21"/>
        <v>6</v>
      </c>
      <c r="D60" s="20"/>
      <c r="E60" s="92" t="str">
        <f t="shared" ca="1" si="22"/>
        <v>A.2.03b</v>
      </c>
      <c r="F60" s="74" t="str">
        <f t="shared" ca="1" si="23"/>
        <v>The ability and authority to contribute to a wider security improvement plan?</v>
      </c>
      <c r="G60" s="221" t="str">
        <f ca="1">VLOOKUP($A60,Assess_A_Reference,15,FALSE)</f>
        <v/>
      </c>
      <c r="H60" s="220">
        <f ca="1">(VLOOKUP(LEFT($B60,3),targets_lookup,5,FALSE))*VLOOKUP($A60,Weightings_Assessments,23,FALSE)</f>
        <v>16</v>
      </c>
      <c r="I60" s="71" t="str">
        <f ca="1">IF(VLOOKUP(A60,Assess_A_Reference,16,FALSE)=0,"",VLOOKUP(A60,Assess_A_Reference,16,FALSE))</f>
        <v/>
      </c>
      <c r="J60" s="69"/>
      <c r="K60" s="69"/>
      <c r="L60" s="69"/>
      <c r="M60" s="69"/>
      <c r="N60" s="69"/>
      <c r="O60" s="69"/>
      <c r="P60" s="69"/>
      <c r="Q60" s="69"/>
      <c r="R60" s="69"/>
      <c r="S60" s="69"/>
      <c r="T60" s="78"/>
      <c r="U60" s="78" t="str">
        <f t="shared" ca="1" si="24"/>
        <v>A.2</v>
      </c>
      <c r="V60" s="78">
        <f t="shared" ca="1" si="25"/>
        <v>4</v>
      </c>
      <c r="W60" s="78">
        <f t="shared" ca="1" si="26"/>
        <v>1</v>
      </c>
      <c r="X60" s="78">
        <f t="shared" ca="1" si="27"/>
        <v>16</v>
      </c>
      <c r="Y60" s="77" t="str">
        <f t="shared" ca="1" si="28"/>
        <v>3A.2</v>
      </c>
      <c r="AD60" s="87" t="str">
        <f t="shared" ca="1" si="29"/>
        <v/>
      </c>
      <c r="AE60" s="87" t="str">
        <f t="shared" ca="1" si="30"/>
        <v/>
      </c>
      <c r="AF60" s="87" t="str">
        <f t="shared" ca="1" si="31"/>
        <v>D</v>
      </c>
      <c r="AG60" s="79">
        <f t="shared" ca="1" si="32"/>
        <v>3</v>
      </c>
      <c r="AH60" s="87"/>
      <c r="AI60" s="79"/>
    </row>
    <row r="61" spans="1:35" s="77" customFormat="1" ht="30" customHeight="1" x14ac:dyDescent="0.25">
      <c r="A61" s="67">
        <v>79</v>
      </c>
      <c r="B61" s="68" t="str">
        <f t="shared" ca="1" si="20"/>
        <v>A.2.03c</v>
      </c>
      <c r="C61" s="69">
        <f t="shared" ca="1" si="21"/>
        <v>6</v>
      </c>
      <c r="D61" s="20"/>
      <c r="E61" s="92" t="str">
        <f t="shared" ca="1" si="22"/>
        <v>A.2.03c</v>
      </c>
      <c r="F61" s="74" t="str">
        <f t="shared" ca="1" si="23"/>
        <v>Adequate control over the penetration testing programme?</v>
      </c>
      <c r="G61" s="221" t="str">
        <f ca="1">VLOOKUP($A61,Assess_A_Reference,15,FALSE)</f>
        <v/>
      </c>
      <c r="H61" s="220">
        <f ca="1">(VLOOKUP(LEFT($B61,3),targets_lookup,5,FALSE))*VLOOKUP($A61,Weightings_Assessments,23,FALSE)</f>
        <v>16</v>
      </c>
      <c r="I61" s="71" t="str">
        <f ca="1">IF(VLOOKUP(A61,Assess_A_Reference,16,FALSE)=0,"",VLOOKUP(A61,Assess_A_Reference,16,FALSE))</f>
        <v/>
      </c>
      <c r="J61" s="69"/>
      <c r="K61" s="69"/>
      <c r="L61" s="69"/>
      <c r="M61" s="69"/>
      <c r="N61" s="69"/>
      <c r="O61" s="69"/>
      <c r="P61" s="69"/>
      <c r="Q61" s="69"/>
      <c r="R61" s="69"/>
      <c r="S61" s="69"/>
      <c r="T61" s="78"/>
      <c r="U61" s="78" t="str">
        <f t="shared" ca="1" si="24"/>
        <v>A.2</v>
      </c>
      <c r="V61" s="78">
        <f t="shared" ca="1" si="25"/>
        <v>4</v>
      </c>
      <c r="W61" s="78">
        <f t="shared" ca="1" si="26"/>
        <v>1</v>
      </c>
      <c r="X61" s="78">
        <f t="shared" ca="1" si="27"/>
        <v>16</v>
      </c>
      <c r="Y61" s="77" t="str">
        <f t="shared" ca="1" si="28"/>
        <v>3A.2</v>
      </c>
      <c r="AD61" s="87" t="str">
        <f t="shared" ca="1" si="29"/>
        <v/>
      </c>
      <c r="AE61" s="87" t="str">
        <f t="shared" ca="1" si="30"/>
        <v/>
      </c>
      <c r="AF61" s="87" t="str">
        <f t="shared" ca="1" si="31"/>
        <v>D</v>
      </c>
      <c r="AG61" s="79">
        <f t="shared" ca="1" si="32"/>
        <v>3</v>
      </c>
      <c r="AH61" s="87"/>
      <c r="AI61" s="79"/>
    </row>
    <row r="62" spans="1:35" s="77" customFormat="1" ht="30" customHeight="1" x14ac:dyDescent="0.25">
      <c r="A62" s="67">
        <v>80</v>
      </c>
      <c r="B62" s="68" t="str">
        <f t="shared" ca="1" si="20"/>
        <v>A.2.04</v>
      </c>
      <c r="C62" s="69">
        <f t="shared" ca="1" si="21"/>
        <v>4</v>
      </c>
      <c r="D62" s="20"/>
      <c r="E62" s="92" t="str">
        <f t="shared" ca="1" si="22"/>
        <v>A.2.04</v>
      </c>
      <c r="F62" s="71" t="str">
        <f t="shared" ca="1" si="23"/>
        <v>Does your penetration testing programme:</v>
      </c>
      <c r="G62" s="221"/>
      <c r="H62" s="86"/>
      <c r="I62" s="71"/>
      <c r="J62" s="69"/>
      <c r="K62" s="69"/>
      <c r="L62" s="69"/>
      <c r="M62" s="69"/>
      <c r="N62" s="69"/>
      <c r="O62" s="69"/>
      <c r="P62" s="69"/>
      <c r="Q62" s="69"/>
      <c r="R62" s="69"/>
      <c r="S62" s="69"/>
      <c r="T62" s="78"/>
      <c r="U62" s="78" t="str">
        <f t="shared" ca="1" si="24"/>
        <v/>
      </c>
      <c r="V62" s="78" t="str">
        <f t="shared" ca="1" si="25"/>
        <v>N/A</v>
      </c>
      <c r="W62" s="78">
        <f t="shared" ca="1" si="26"/>
        <v>1</v>
      </c>
      <c r="X62" s="78" t="e">
        <f t="shared" ca="1" si="27"/>
        <v>#VALUE!</v>
      </c>
      <c r="Y62" s="77" t="str">
        <f t="shared" ca="1" si="28"/>
        <v>3</v>
      </c>
      <c r="AD62" s="87" t="str">
        <f t="shared" ca="1" si="29"/>
        <v/>
      </c>
      <c r="AE62" s="87" t="str">
        <f t="shared" ca="1" si="30"/>
        <v/>
      </c>
      <c r="AF62" s="87" t="str">
        <f t="shared" ca="1" si="31"/>
        <v>D</v>
      </c>
      <c r="AG62" s="79">
        <f t="shared" ca="1" si="32"/>
        <v>3</v>
      </c>
      <c r="AH62" s="87"/>
      <c r="AI62" s="79"/>
    </row>
    <row r="63" spans="1:35" s="77" customFormat="1" ht="30" customHeight="1" x14ac:dyDescent="0.25">
      <c r="A63" s="67">
        <v>81</v>
      </c>
      <c r="B63" s="68" t="str">
        <f t="shared" ca="1" si="20"/>
        <v>A.2.04a</v>
      </c>
      <c r="C63" s="69">
        <f t="shared" ca="1" si="21"/>
        <v>6</v>
      </c>
      <c r="D63" s="20"/>
      <c r="E63" s="92" t="str">
        <f t="shared" ca="1" si="22"/>
        <v>A.2.04a</v>
      </c>
      <c r="F63" s="74" t="str">
        <f t="shared" ca="1" si="23"/>
        <v>Cover all main systems enterprise-wide?</v>
      </c>
      <c r="G63" s="221" t="str">
        <f ca="1">VLOOKUP($A63,Assess_A_Reference,15,FALSE)</f>
        <v/>
      </c>
      <c r="H63" s="220">
        <f ca="1">(VLOOKUP(LEFT($B63,3),targets_lookup,5,FALSE))*VLOOKUP($A63,Weightings_Assessments,23,FALSE)</f>
        <v>8</v>
      </c>
      <c r="I63" s="71" t="str">
        <f ca="1">IF(VLOOKUP(A63,Assess_A_Reference,16,FALSE)=0,"",VLOOKUP(A63,Assess_A_Reference,16,FALSE))</f>
        <v/>
      </c>
      <c r="J63" s="69"/>
      <c r="K63" s="69"/>
      <c r="L63" s="69"/>
      <c r="M63" s="69"/>
      <c r="N63" s="69"/>
      <c r="O63" s="69"/>
      <c r="P63" s="69"/>
      <c r="Q63" s="69"/>
      <c r="R63" s="69"/>
      <c r="S63" s="69"/>
      <c r="T63" s="78"/>
      <c r="U63" s="78" t="str">
        <f t="shared" ca="1" si="24"/>
        <v>A.2</v>
      </c>
      <c r="V63" s="78">
        <f t="shared" ca="1" si="25"/>
        <v>2</v>
      </c>
      <c r="W63" s="78">
        <f t="shared" ca="1" si="26"/>
        <v>1</v>
      </c>
      <c r="X63" s="78">
        <f t="shared" ca="1" si="27"/>
        <v>8</v>
      </c>
      <c r="Y63" s="77" t="str">
        <f t="shared" ca="1" si="28"/>
        <v>3A.2</v>
      </c>
      <c r="AD63" s="87" t="str">
        <f t="shared" ca="1" si="29"/>
        <v/>
      </c>
      <c r="AE63" s="87" t="str">
        <f t="shared" ca="1" si="30"/>
        <v/>
      </c>
      <c r="AF63" s="87" t="str">
        <f t="shared" ca="1" si="31"/>
        <v>D</v>
      </c>
      <c r="AG63" s="79">
        <f t="shared" ca="1" si="32"/>
        <v>3</v>
      </c>
      <c r="AH63" s="87"/>
      <c r="AI63" s="79"/>
    </row>
    <row r="64" spans="1:35" s="77" customFormat="1" ht="30" customHeight="1" x14ac:dyDescent="0.25">
      <c r="A64" s="67">
        <v>82</v>
      </c>
      <c r="B64" s="68" t="str">
        <f t="shared" ca="1" si="20"/>
        <v>A.2.04b</v>
      </c>
      <c r="C64" s="69">
        <f t="shared" ca="1" si="21"/>
        <v>6</v>
      </c>
      <c r="D64" s="20"/>
      <c r="E64" s="92" t="str">
        <f t="shared" ca="1" si="22"/>
        <v>A.2.04b</v>
      </c>
      <c r="F64" s="74" t="str">
        <f t="shared" ca="1" si="23"/>
        <v>Focus on critical systems?</v>
      </c>
      <c r="G64" s="221" t="str">
        <f ca="1">VLOOKUP($A64,Assess_A_Reference,15,FALSE)</f>
        <v/>
      </c>
      <c r="H64" s="220">
        <f ca="1">(VLOOKUP(LEFT($B64,3),targets_lookup,5,FALSE))*VLOOKUP($A64,Weightings_Assessments,23,FALSE)</f>
        <v>12</v>
      </c>
      <c r="I64" s="71" t="str">
        <f ca="1">IF(VLOOKUP(A64,Assess_A_Reference,16,FALSE)=0,"",VLOOKUP(A64,Assess_A_Reference,16,FALSE))</f>
        <v/>
      </c>
      <c r="J64" s="69"/>
      <c r="K64" s="69"/>
      <c r="L64" s="69"/>
      <c r="M64" s="69"/>
      <c r="N64" s="69"/>
      <c r="O64" s="69"/>
      <c r="P64" s="69"/>
      <c r="Q64" s="69"/>
      <c r="R64" s="69"/>
      <c r="S64" s="69"/>
      <c r="T64" s="78"/>
      <c r="U64" s="78" t="str">
        <f t="shared" ca="1" si="24"/>
        <v>A.2</v>
      </c>
      <c r="V64" s="78">
        <f t="shared" ca="1" si="25"/>
        <v>3</v>
      </c>
      <c r="W64" s="78">
        <f t="shared" ca="1" si="26"/>
        <v>1</v>
      </c>
      <c r="X64" s="78">
        <f t="shared" ca="1" si="27"/>
        <v>12</v>
      </c>
      <c r="Y64" s="77" t="str">
        <f t="shared" ca="1" si="28"/>
        <v>3A.2</v>
      </c>
      <c r="AD64" s="87" t="str">
        <f t="shared" ca="1" si="29"/>
        <v/>
      </c>
      <c r="AE64" s="87" t="str">
        <f t="shared" ca="1" si="30"/>
        <v/>
      </c>
      <c r="AF64" s="87" t="str">
        <f t="shared" ca="1" si="31"/>
        <v>D</v>
      </c>
      <c r="AG64" s="79">
        <f t="shared" ca="1" si="32"/>
        <v>3</v>
      </c>
      <c r="AH64" s="87"/>
      <c r="AI64" s="79"/>
    </row>
    <row r="65" spans="1:35" s="77" customFormat="1" ht="30" customHeight="1" x14ac:dyDescent="0.25">
      <c r="A65" s="67">
        <v>83</v>
      </c>
      <c r="B65" s="68" t="str">
        <f t="shared" ca="1" si="20"/>
        <v>A.2.04c</v>
      </c>
      <c r="C65" s="69">
        <f t="shared" ca="1" si="21"/>
        <v>6</v>
      </c>
      <c r="D65" s="20"/>
      <c r="E65" s="92" t="str">
        <f t="shared" ca="1" si="22"/>
        <v>A.2.04c</v>
      </c>
      <c r="F65" s="74" t="str">
        <f t="shared" ca="1" si="23"/>
        <v>Allow for the protection of any sensitive information?</v>
      </c>
      <c r="G65" s="221" t="str">
        <f ca="1">VLOOKUP($A65,Assess_A_Reference,15,FALSE)</f>
        <v/>
      </c>
      <c r="H65" s="220">
        <f ca="1">(VLOOKUP(LEFT($B65,3),targets_lookup,5,FALSE))*VLOOKUP($A65,Weightings_Assessments,23,FALSE)</f>
        <v>12</v>
      </c>
      <c r="I65" s="71" t="str">
        <f ca="1">IF(VLOOKUP(A65,Assess_A_Reference,16,FALSE)=0,"",VLOOKUP(A65,Assess_A_Reference,16,FALSE))</f>
        <v/>
      </c>
      <c r="J65" s="69"/>
      <c r="K65" s="69"/>
      <c r="L65" s="69"/>
      <c r="M65" s="69"/>
      <c r="N65" s="69"/>
      <c r="O65" s="69"/>
      <c r="P65" s="69"/>
      <c r="Q65" s="69"/>
      <c r="R65" s="69"/>
      <c r="S65" s="69"/>
      <c r="T65" s="78"/>
      <c r="U65" s="78" t="str">
        <f t="shared" ca="1" si="24"/>
        <v>A.2</v>
      </c>
      <c r="V65" s="78">
        <f t="shared" ca="1" si="25"/>
        <v>3</v>
      </c>
      <c r="W65" s="78">
        <f t="shared" ca="1" si="26"/>
        <v>1</v>
      </c>
      <c r="X65" s="78">
        <f t="shared" ca="1" si="27"/>
        <v>12</v>
      </c>
      <c r="Y65" s="77" t="str">
        <f t="shared" ca="1" si="28"/>
        <v>3A.2</v>
      </c>
      <c r="AD65" s="87" t="str">
        <f t="shared" ca="1" si="29"/>
        <v/>
      </c>
      <c r="AE65" s="87" t="str">
        <f t="shared" ca="1" si="30"/>
        <v/>
      </c>
      <c r="AF65" s="87" t="str">
        <f t="shared" ca="1" si="31"/>
        <v>D</v>
      </c>
      <c r="AG65" s="79">
        <f t="shared" ca="1" si="32"/>
        <v>3</v>
      </c>
      <c r="AH65" s="87"/>
      <c r="AI65" s="79"/>
    </row>
    <row r="66" spans="1:35" s="77" customFormat="1" ht="30" customHeight="1" x14ac:dyDescent="0.25">
      <c r="A66" s="67">
        <v>84</v>
      </c>
      <c r="B66" s="68" t="str">
        <f t="shared" ca="1" si="20"/>
        <v>A.2.05</v>
      </c>
      <c r="C66" s="69">
        <f t="shared" ca="1" si="21"/>
        <v>4</v>
      </c>
      <c r="D66" s="20"/>
      <c r="E66" s="92" t="str">
        <f t="shared" ca="1" si="22"/>
        <v>A.2.05</v>
      </c>
      <c r="F66" s="71" t="str">
        <f t="shared" ca="1" si="23"/>
        <v>Does your penetration testing programme include:</v>
      </c>
      <c r="G66" s="221"/>
      <c r="H66" s="86"/>
      <c r="I66" s="71"/>
      <c r="J66" s="69"/>
      <c r="K66" s="69"/>
      <c r="L66" s="69"/>
      <c r="M66" s="69"/>
      <c r="N66" s="69"/>
      <c r="O66" s="69"/>
      <c r="P66" s="69"/>
      <c r="Q66" s="69"/>
      <c r="R66" s="69"/>
      <c r="S66" s="69"/>
      <c r="T66" s="78"/>
      <c r="U66" s="78" t="str">
        <f t="shared" ca="1" si="24"/>
        <v/>
      </c>
      <c r="V66" s="78" t="str">
        <f t="shared" ca="1" si="25"/>
        <v>N/A</v>
      </c>
      <c r="W66" s="78">
        <f t="shared" ca="1" si="26"/>
        <v>1</v>
      </c>
      <c r="X66" s="78" t="e">
        <f t="shared" ca="1" si="27"/>
        <v>#VALUE!</v>
      </c>
      <c r="Y66" s="77" t="str">
        <f t="shared" ca="1" si="28"/>
        <v>3</v>
      </c>
      <c r="AD66" s="87" t="str">
        <f t="shared" ca="1" si="29"/>
        <v/>
      </c>
      <c r="AE66" s="87" t="str">
        <f t="shared" ca="1" si="30"/>
        <v/>
      </c>
      <c r="AF66" s="87" t="str">
        <f t="shared" ca="1" si="31"/>
        <v>D</v>
      </c>
      <c r="AG66" s="79">
        <f t="shared" ca="1" si="32"/>
        <v>3</v>
      </c>
      <c r="AH66" s="87"/>
      <c r="AI66" s="79"/>
    </row>
    <row r="67" spans="1:35" s="77" customFormat="1" ht="30" x14ac:dyDescent="0.25">
      <c r="A67" s="67">
        <v>85</v>
      </c>
      <c r="B67" s="68" t="str">
        <f t="shared" ca="1" si="20"/>
        <v>A.2.05a</v>
      </c>
      <c r="C67" s="69">
        <f t="shared" ca="1" si="21"/>
        <v>6</v>
      </c>
      <c r="D67" s="20"/>
      <c r="E67" s="92" t="str">
        <f t="shared" ca="1" si="22"/>
        <v>A.2.05a</v>
      </c>
      <c r="F67" s="74" t="str">
        <f t="shared" ca="1" si="23"/>
        <v>A set of penetration testing processes and methodologies that apply enterprise-wide?</v>
      </c>
      <c r="G67" s="221" t="str">
        <f ca="1">VLOOKUP($A67,Assess_A_Reference,15,FALSE)</f>
        <v/>
      </c>
      <c r="H67" s="220">
        <f ca="1">(VLOOKUP(LEFT($B67,3),targets_lookup,5,FALSE))*VLOOKUP($A67,Weightings_Assessments,23,FALSE)</f>
        <v>8</v>
      </c>
      <c r="I67" s="71" t="str">
        <f ca="1">IF(VLOOKUP(A67,Assess_A_Reference,16,FALSE)=0,"",VLOOKUP(A67,Assess_A_Reference,16,FALSE))</f>
        <v/>
      </c>
      <c r="J67" s="69"/>
      <c r="K67" s="69"/>
      <c r="L67" s="69"/>
      <c r="M67" s="69"/>
      <c r="N67" s="69"/>
      <c r="O67" s="69"/>
      <c r="P67" s="69"/>
      <c r="Q67" s="69"/>
      <c r="R67" s="69"/>
      <c r="S67" s="69"/>
      <c r="T67" s="78"/>
      <c r="U67" s="78" t="str">
        <f t="shared" ca="1" si="24"/>
        <v>A.2</v>
      </c>
      <c r="V67" s="78">
        <f t="shared" ca="1" si="25"/>
        <v>2</v>
      </c>
      <c r="W67" s="78">
        <f t="shared" ca="1" si="26"/>
        <v>1</v>
      </c>
      <c r="X67" s="78">
        <f t="shared" ca="1" si="27"/>
        <v>8</v>
      </c>
      <c r="Y67" s="77" t="str">
        <f t="shared" ca="1" si="28"/>
        <v>3A.2</v>
      </c>
      <c r="AD67" s="87" t="str">
        <f t="shared" ca="1" si="29"/>
        <v/>
      </c>
      <c r="AE67" s="87" t="str">
        <f t="shared" ca="1" si="30"/>
        <v/>
      </c>
      <c r="AF67" s="87" t="str">
        <f t="shared" ca="1" si="31"/>
        <v>D</v>
      </c>
      <c r="AG67" s="79">
        <f t="shared" ca="1" si="32"/>
        <v>3</v>
      </c>
      <c r="AH67" s="87"/>
      <c r="AI67" s="79"/>
    </row>
    <row r="68" spans="1:35" s="77" customFormat="1" ht="30" customHeight="1" x14ac:dyDescent="0.25">
      <c r="A68" s="67">
        <v>86</v>
      </c>
      <c r="B68" s="68" t="str">
        <f t="shared" ca="1" si="20"/>
        <v>A.2.05b</v>
      </c>
      <c r="C68" s="69">
        <f t="shared" ca="1" si="21"/>
        <v>6</v>
      </c>
      <c r="D68" s="20"/>
      <c r="E68" s="92" t="str">
        <f t="shared" ca="1" si="22"/>
        <v>A.2.05b</v>
      </c>
      <c r="F68" s="74" t="str">
        <f t="shared" ca="1" si="23"/>
        <v>Supplier selection criteria?</v>
      </c>
      <c r="G68" s="221" t="str">
        <f ca="1">VLOOKUP($A68,Assess_A_Reference,15,FALSE)</f>
        <v/>
      </c>
      <c r="H68" s="220">
        <f ca="1">(VLOOKUP(LEFT($B68,3),targets_lookup,5,FALSE))*VLOOKUP($A68,Weightings_Assessments,23,FALSE)</f>
        <v>12</v>
      </c>
      <c r="I68" s="71" t="str">
        <f ca="1">IF(VLOOKUP(A68,Assess_A_Reference,16,FALSE)=0,"",VLOOKUP(A68,Assess_A_Reference,16,FALSE))</f>
        <v/>
      </c>
      <c r="J68" s="69"/>
      <c r="K68" s="69"/>
      <c r="L68" s="69"/>
      <c r="M68" s="69"/>
      <c r="N68" s="69"/>
      <c r="O68" s="69"/>
      <c r="P68" s="69"/>
      <c r="Q68" s="69"/>
      <c r="R68" s="69"/>
      <c r="S68" s="69"/>
      <c r="T68" s="78"/>
      <c r="U68" s="78" t="str">
        <f t="shared" ca="1" si="24"/>
        <v>A.2</v>
      </c>
      <c r="V68" s="78">
        <f t="shared" ca="1" si="25"/>
        <v>3</v>
      </c>
      <c r="W68" s="78">
        <f t="shared" ca="1" si="26"/>
        <v>1</v>
      </c>
      <c r="X68" s="78">
        <f t="shared" ca="1" si="27"/>
        <v>12</v>
      </c>
      <c r="Y68" s="77" t="str">
        <f t="shared" ca="1" si="28"/>
        <v>3A.2</v>
      </c>
      <c r="AD68" s="87" t="str">
        <f t="shared" ca="1" si="29"/>
        <v/>
      </c>
      <c r="AE68" s="87" t="str">
        <f t="shared" ca="1" si="30"/>
        <v/>
      </c>
      <c r="AF68" s="87" t="str">
        <f t="shared" ca="1" si="31"/>
        <v>D</v>
      </c>
      <c r="AG68" s="79">
        <f t="shared" ca="1" si="32"/>
        <v>3</v>
      </c>
      <c r="AH68" s="87"/>
      <c r="AI68" s="79"/>
    </row>
    <row r="69" spans="1:35" s="77" customFormat="1" ht="30" customHeight="1" x14ac:dyDescent="0.25">
      <c r="A69" s="67">
        <v>87</v>
      </c>
      <c r="B69" s="68" t="str">
        <f t="shared" ca="1" si="20"/>
        <v>A.2.05c</v>
      </c>
      <c r="C69" s="69">
        <f t="shared" ca="1" si="21"/>
        <v>6</v>
      </c>
      <c r="D69" s="20"/>
      <c r="E69" s="92" t="str">
        <f t="shared" ca="1" si="22"/>
        <v>A.2.05c</v>
      </c>
      <c r="F69" s="74" t="str">
        <f t="shared" ca="1" si="23"/>
        <v>A penetration testing assurance management framework?</v>
      </c>
      <c r="G69" s="221" t="str">
        <f ca="1">VLOOKUP($A69,Assess_A_Reference,15,FALSE)</f>
        <v/>
      </c>
      <c r="H69" s="220">
        <f ca="1">(VLOOKUP(LEFT($B69,3),targets_lookup,5,FALSE))*VLOOKUP($A69,Weightings_Assessments,23,FALSE)</f>
        <v>12</v>
      </c>
      <c r="I69" s="71" t="str">
        <f ca="1">IF(VLOOKUP(A69,Assess_A_Reference,16,FALSE)=0,"",VLOOKUP(A69,Assess_A_Reference,16,FALSE))</f>
        <v/>
      </c>
      <c r="J69" s="69"/>
      <c r="K69" s="69"/>
      <c r="L69" s="69"/>
      <c r="M69" s="69"/>
      <c r="N69" s="69"/>
      <c r="O69" s="69"/>
      <c r="P69" s="69"/>
      <c r="Q69" s="69"/>
      <c r="R69" s="69"/>
      <c r="S69" s="69"/>
      <c r="T69" s="78"/>
      <c r="U69" s="78" t="str">
        <f t="shared" ca="1" si="24"/>
        <v>A.2</v>
      </c>
      <c r="V69" s="78">
        <f t="shared" ca="1" si="25"/>
        <v>3</v>
      </c>
      <c r="W69" s="78">
        <f t="shared" ca="1" si="26"/>
        <v>1</v>
      </c>
      <c r="X69" s="78">
        <f t="shared" ca="1" si="27"/>
        <v>12</v>
      </c>
      <c r="Y69" s="77" t="str">
        <f t="shared" ca="1" si="28"/>
        <v>3A.2</v>
      </c>
      <c r="AD69" s="87" t="str">
        <f t="shared" ca="1" si="29"/>
        <v/>
      </c>
      <c r="AE69" s="87" t="str">
        <f t="shared" ca="1" si="30"/>
        <v/>
      </c>
      <c r="AF69" s="87" t="str">
        <f t="shared" ca="1" si="31"/>
        <v>D</v>
      </c>
      <c r="AG69" s="79">
        <f t="shared" ca="1" si="32"/>
        <v>3</v>
      </c>
      <c r="AH69" s="87"/>
      <c r="AI69" s="79"/>
    </row>
    <row r="70" spans="1:35" s="77" customFormat="1" ht="45" x14ac:dyDescent="0.25">
      <c r="A70" s="67">
        <v>88</v>
      </c>
      <c r="B70" s="68" t="str">
        <f t="shared" ca="1" si="20"/>
        <v>A.2.05d</v>
      </c>
      <c r="C70" s="69">
        <f t="shared" ca="1" si="21"/>
        <v>6</v>
      </c>
      <c r="D70" s="20"/>
      <c r="E70" s="92" t="str">
        <f t="shared" ca="1" si="22"/>
        <v>A.2.05d</v>
      </c>
      <c r="F70" s="74" t="str">
        <f t="shared" ca="1" si="23"/>
        <v>Follow up activities to ensure that remediation activities are carried out in an effective manner, reducing the risk of vulnerabilities being exploited in the future?</v>
      </c>
      <c r="G70" s="221" t="str">
        <f ca="1">VLOOKUP($A70,Assess_A_Reference,15,FALSE)</f>
        <v/>
      </c>
      <c r="H70" s="220">
        <f ca="1">(VLOOKUP(LEFT($B70,3),targets_lookup,5,FALSE))*VLOOKUP($A70,Weightings_Assessments,23,FALSE)</f>
        <v>20</v>
      </c>
      <c r="I70" s="71" t="str">
        <f ca="1">IF(VLOOKUP(A70,Assess_A_Reference,16,FALSE)=0,"",VLOOKUP(A70,Assess_A_Reference,16,FALSE))</f>
        <v/>
      </c>
      <c r="J70" s="69"/>
      <c r="K70" s="69"/>
      <c r="L70" s="69"/>
      <c r="M70" s="69"/>
      <c r="N70" s="69"/>
      <c r="O70" s="69"/>
      <c r="P70" s="69"/>
      <c r="Q70" s="69"/>
      <c r="R70" s="69"/>
      <c r="S70" s="69"/>
      <c r="T70" s="78"/>
      <c r="U70" s="78" t="str">
        <f t="shared" ca="1" si="24"/>
        <v>A.2</v>
      </c>
      <c r="V70" s="78">
        <f t="shared" ca="1" si="25"/>
        <v>5</v>
      </c>
      <c r="W70" s="78">
        <f t="shared" ca="1" si="26"/>
        <v>1</v>
      </c>
      <c r="X70" s="78">
        <f t="shared" ca="1" si="27"/>
        <v>20</v>
      </c>
      <c r="Y70" s="77" t="str">
        <f t="shared" ca="1" si="28"/>
        <v>3A.2</v>
      </c>
      <c r="AD70" s="87" t="str">
        <f t="shared" ca="1" si="29"/>
        <v/>
      </c>
      <c r="AE70" s="87" t="str">
        <f t="shared" ca="1" si="30"/>
        <v/>
      </c>
      <c r="AF70" s="87" t="str">
        <f t="shared" ca="1" si="31"/>
        <v>D</v>
      </c>
      <c r="AG70" s="79">
        <f t="shared" ca="1" si="32"/>
        <v>3</v>
      </c>
      <c r="AH70" s="87"/>
      <c r="AI70" s="79"/>
    </row>
    <row r="71" spans="1:35" s="77" customFormat="1" ht="30" customHeight="1" x14ac:dyDescent="0.25">
      <c r="A71" s="67">
        <v>89</v>
      </c>
      <c r="B71" s="68" t="str">
        <f t="shared" ca="1" si="20"/>
        <v>A.2.06</v>
      </c>
      <c r="C71" s="69">
        <f t="shared" ca="1" si="21"/>
        <v>4</v>
      </c>
      <c r="D71" s="20"/>
      <c r="E71" s="92" t="str">
        <f t="shared" ca="1" si="22"/>
        <v>A.2.06</v>
      </c>
      <c r="F71" s="71" t="str">
        <f t="shared" ca="1" si="23"/>
        <v>Is your penetration testing programme:</v>
      </c>
      <c r="G71" s="221"/>
      <c r="H71" s="86"/>
      <c r="I71" s="71"/>
      <c r="J71" s="69"/>
      <c r="K71" s="69"/>
      <c r="L71" s="69"/>
      <c r="M71" s="69"/>
      <c r="N71" s="69"/>
      <c r="O71" s="69"/>
      <c r="P71" s="69"/>
      <c r="Q71" s="69"/>
      <c r="R71" s="69"/>
      <c r="S71" s="69"/>
      <c r="T71" s="78"/>
      <c r="U71" s="78" t="str">
        <f t="shared" ca="1" si="24"/>
        <v/>
      </c>
      <c r="V71" s="78" t="str">
        <f t="shared" ca="1" si="25"/>
        <v>N/A</v>
      </c>
      <c r="W71" s="78">
        <f t="shared" ca="1" si="26"/>
        <v>1</v>
      </c>
      <c r="X71" s="78" t="e">
        <f t="shared" ca="1" si="27"/>
        <v>#VALUE!</v>
      </c>
      <c r="Y71" s="77" t="str">
        <f t="shared" ca="1" si="28"/>
        <v>3</v>
      </c>
      <c r="AD71" s="87" t="str">
        <f t="shared" ca="1" si="29"/>
        <v/>
      </c>
      <c r="AE71" s="87" t="str">
        <f t="shared" ca="1" si="30"/>
        <v/>
      </c>
      <c r="AF71" s="87" t="str">
        <f t="shared" ca="1" si="31"/>
        <v>D</v>
      </c>
      <c r="AG71" s="79">
        <f t="shared" ca="1" si="32"/>
        <v>3</v>
      </c>
      <c r="AH71" s="87"/>
      <c r="AI71" s="79"/>
    </row>
    <row r="72" spans="1:35" s="77" customFormat="1" ht="30" customHeight="1" x14ac:dyDescent="0.25">
      <c r="A72" s="67">
        <v>90</v>
      </c>
      <c r="B72" s="68" t="str">
        <f t="shared" ca="1" si="20"/>
        <v>A.2.06a</v>
      </c>
      <c r="C72" s="69">
        <f t="shared" ca="1" si="21"/>
        <v>6</v>
      </c>
      <c r="D72" s="20"/>
      <c r="E72" s="92" t="str">
        <f t="shared" ca="1" si="22"/>
        <v>A.2.06a</v>
      </c>
      <c r="F72" s="74" t="str">
        <f t="shared" ca="1" si="23"/>
        <v>Reviewed and approved by appropriate business and IT management?</v>
      </c>
      <c r="G72" s="221" t="str">
        <f ca="1">VLOOKUP($A72,Assess_A_Reference,15,FALSE)</f>
        <v/>
      </c>
      <c r="H72" s="220">
        <f ca="1">(VLOOKUP(LEFT($B72,3),targets_lookup,5,FALSE))*VLOOKUP($A72,Weightings_Assessments,23,FALSE)</f>
        <v>8</v>
      </c>
      <c r="I72" s="71" t="str">
        <f ca="1">IF(VLOOKUP(A72,Assess_A_Reference,16,FALSE)=0,"",VLOOKUP(A72,Assess_A_Reference,16,FALSE))</f>
        <v/>
      </c>
      <c r="J72" s="69"/>
      <c r="K72" s="69"/>
      <c r="L72" s="69"/>
      <c r="M72" s="69"/>
      <c r="N72" s="69"/>
      <c r="O72" s="69"/>
      <c r="P72" s="69"/>
      <c r="Q72" s="69"/>
      <c r="R72" s="69"/>
      <c r="S72" s="69"/>
      <c r="T72" s="78"/>
      <c r="U72" s="78" t="str">
        <f t="shared" ca="1" si="24"/>
        <v>A.2</v>
      </c>
      <c r="V72" s="78">
        <f t="shared" ca="1" si="25"/>
        <v>2</v>
      </c>
      <c r="W72" s="78">
        <f t="shared" ca="1" si="26"/>
        <v>1</v>
      </c>
      <c r="X72" s="78">
        <f t="shared" ca="1" si="27"/>
        <v>8</v>
      </c>
      <c r="Y72" s="77" t="str">
        <f t="shared" ca="1" si="28"/>
        <v>3A.2</v>
      </c>
      <c r="AD72" s="87" t="str">
        <f t="shared" ca="1" si="29"/>
        <v/>
      </c>
      <c r="AE72" s="87" t="str">
        <f t="shared" ca="1" si="30"/>
        <v/>
      </c>
      <c r="AF72" s="87" t="str">
        <f t="shared" ca="1" si="31"/>
        <v>D</v>
      </c>
      <c r="AG72" s="79">
        <f t="shared" ca="1" si="32"/>
        <v>3</v>
      </c>
      <c r="AH72" s="87"/>
      <c r="AI72" s="79"/>
    </row>
    <row r="73" spans="1:35" s="77" customFormat="1" ht="30" customHeight="1" x14ac:dyDescent="0.25">
      <c r="A73" s="67">
        <v>91</v>
      </c>
      <c r="B73" s="68" t="str">
        <f t="shared" ca="1" si="20"/>
        <v>A.2.06b</v>
      </c>
      <c r="C73" s="69">
        <f t="shared" ca="1" si="21"/>
        <v>6</v>
      </c>
      <c r="D73" s="20"/>
      <c r="E73" s="92" t="str">
        <f t="shared" ca="1" si="22"/>
        <v>A.2.06b</v>
      </c>
      <c r="F73" s="74" t="str">
        <f t="shared" ca="1" si="23"/>
        <v>Supported by stated objectives and timelines?</v>
      </c>
      <c r="G73" s="221" t="str">
        <f ca="1">VLOOKUP($A73,Assess_A_Reference,15,FALSE)</f>
        <v/>
      </c>
      <c r="H73" s="220">
        <f ca="1">(VLOOKUP(LEFT($B73,3),targets_lookup,5,FALSE))*VLOOKUP($A73,Weightings_Assessments,23,FALSE)</f>
        <v>12</v>
      </c>
      <c r="I73" s="71" t="str">
        <f ca="1">IF(VLOOKUP(A73,Assess_A_Reference,16,FALSE)=0,"",VLOOKUP(A73,Assess_A_Reference,16,FALSE))</f>
        <v/>
      </c>
      <c r="J73" s="69"/>
      <c r="K73" s="69"/>
      <c r="L73" s="69"/>
      <c r="M73" s="69"/>
      <c r="N73" s="69"/>
      <c r="O73" s="69"/>
      <c r="P73" s="69"/>
      <c r="Q73" s="69"/>
      <c r="R73" s="69"/>
      <c r="S73" s="69"/>
      <c r="T73" s="78"/>
      <c r="U73" s="78" t="str">
        <f t="shared" ca="1" si="24"/>
        <v>A.2</v>
      </c>
      <c r="V73" s="78">
        <f t="shared" ca="1" si="25"/>
        <v>3</v>
      </c>
      <c r="W73" s="78">
        <f t="shared" ca="1" si="26"/>
        <v>1</v>
      </c>
      <c r="X73" s="78">
        <f t="shared" ca="1" si="27"/>
        <v>12</v>
      </c>
      <c r="Y73" s="77" t="str">
        <f t="shared" ca="1" si="28"/>
        <v>3A.2</v>
      </c>
      <c r="AD73" s="87" t="str">
        <f t="shared" ca="1" si="29"/>
        <v/>
      </c>
      <c r="AE73" s="87" t="str">
        <f t="shared" ca="1" si="30"/>
        <v/>
      </c>
      <c r="AF73" s="87" t="str">
        <f t="shared" ca="1" si="31"/>
        <v>D</v>
      </c>
      <c r="AG73" s="79">
        <f t="shared" ca="1" si="32"/>
        <v>3</v>
      </c>
      <c r="AH73" s="87"/>
      <c r="AI73" s="79"/>
    </row>
    <row r="74" spans="1:35" s="77" customFormat="1" ht="30" customHeight="1" x14ac:dyDescent="0.25">
      <c r="A74" s="67">
        <v>92</v>
      </c>
      <c r="B74" s="68" t="str">
        <f t="shared" ca="1" si="20"/>
        <v>A.2.06c</v>
      </c>
      <c r="C74" s="69">
        <f t="shared" ca="1" si="21"/>
        <v>6</v>
      </c>
      <c r="D74" s="20"/>
      <c r="E74" s="92" t="str">
        <f t="shared" ca="1" si="22"/>
        <v>A.2.06c</v>
      </c>
      <c r="F74" s="74" t="str">
        <f t="shared" ca="1" si="23"/>
        <v>Integrated into your underlying technical security assurance framework?</v>
      </c>
      <c r="G74" s="221" t="str">
        <f ca="1">VLOOKUP($A74,Assess_A_Reference,15,FALSE)</f>
        <v/>
      </c>
      <c r="H74" s="220">
        <f ca="1">(VLOOKUP(LEFT($B74,3),targets_lookup,5,FALSE))*VLOOKUP($A74,Weightings_Assessments,23,FALSE)</f>
        <v>12</v>
      </c>
      <c r="I74" s="71" t="str">
        <f ca="1">IF(VLOOKUP(A74,Assess_A_Reference,16,FALSE)=0,"",VLOOKUP(A74,Assess_A_Reference,16,FALSE))</f>
        <v/>
      </c>
      <c r="J74" s="69"/>
      <c r="K74" s="69"/>
      <c r="L74" s="69"/>
      <c r="M74" s="69"/>
      <c r="N74" s="69"/>
      <c r="O74" s="69"/>
      <c r="P74" s="69"/>
      <c r="Q74" s="69"/>
      <c r="R74" s="69"/>
      <c r="S74" s="69"/>
      <c r="T74" s="78"/>
      <c r="U74" s="78" t="str">
        <f t="shared" ca="1" si="24"/>
        <v>A.2</v>
      </c>
      <c r="V74" s="78">
        <f t="shared" ca="1" si="25"/>
        <v>3</v>
      </c>
      <c r="W74" s="78">
        <f t="shared" ca="1" si="26"/>
        <v>1</v>
      </c>
      <c r="X74" s="78">
        <f t="shared" ca="1" si="27"/>
        <v>12</v>
      </c>
      <c r="Y74" s="77" t="str">
        <f t="shared" ca="1" si="28"/>
        <v>3A.2</v>
      </c>
      <c r="AD74" s="87" t="str">
        <f t="shared" ca="1" si="29"/>
        <v/>
      </c>
      <c r="AE74" s="87" t="str">
        <f t="shared" ca="1" si="30"/>
        <v/>
      </c>
      <c r="AF74" s="87" t="str">
        <f t="shared" ca="1" si="31"/>
        <v>D</v>
      </c>
      <c r="AG74" s="79">
        <f t="shared" ca="1" si="32"/>
        <v>3</v>
      </c>
      <c r="AH74" s="87"/>
      <c r="AI74" s="79"/>
    </row>
    <row r="75" spans="1:35" s="77" customFormat="1" ht="30" customHeight="1" x14ac:dyDescent="0.25">
      <c r="A75" s="67">
        <v>93</v>
      </c>
      <c r="B75" s="68" t="str">
        <f t="shared" ca="1" si="20"/>
        <v>A.2.06d</v>
      </c>
      <c r="C75" s="69">
        <f t="shared" ca="1" si="21"/>
        <v>6</v>
      </c>
      <c r="D75" s="20"/>
      <c r="E75" s="92" t="str">
        <f t="shared" ca="1" si="22"/>
        <v>A.2.06d</v>
      </c>
      <c r="F75" s="74" t="str">
        <f t="shared" ref="F75:F101" ca="1" si="33">VLOOKUP(A75,contentrefmockup,7,FALSE)</f>
        <v>Reviewed regularly and kept up-to date?</v>
      </c>
      <c r="G75" s="221" t="str">
        <f ca="1">VLOOKUP($A75,Assess_A_Reference,15,FALSE)</f>
        <v/>
      </c>
      <c r="H75" s="220">
        <f ca="1">(VLOOKUP(LEFT($B75,3),targets_lookup,5,FALSE))*VLOOKUP($A75,Weightings_Assessments,23,FALSE)</f>
        <v>12</v>
      </c>
      <c r="I75" s="71" t="str">
        <f ca="1">IF(VLOOKUP(A75,Assess_A_Reference,16,FALSE)=0,"",VLOOKUP(A75,Assess_A_Reference,16,FALSE))</f>
        <v/>
      </c>
      <c r="J75" s="69"/>
      <c r="K75" s="69"/>
      <c r="L75" s="69"/>
      <c r="M75" s="69"/>
      <c r="N75" s="69"/>
      <c r="O75" s="69"/>
      <c r="P75" s="69"/>
      <c r="Q75" s="69"/>
      <c r="R75" s="69"/>
      <c r="S75" s="69"/>
      <c r="T75" s="78"/>
      <c r="U75" s="78" t="str">
        <f t="shared" ca="1" si="24"/>
        <v>A.2</v>
      </c>
      <c r="V75" s="78">
        <f t="shared" ca="1" si="25"/>
        <v>3</v>
      </c>
      <c r="W75" s="78">
        <f t="shared" ca="1" si="26"/>
        <v>1</v>
      </c>
      <c r="X75" s="78">
        <f t="shared" ca="1" si="27"/>
        <v>12</v>
      </c>
      <c r="Y75" s="77" t="str">
        <f t="shared" ca="1" si="28"/>
        <v>3A.2</v>
      </c>
      <c r="AD75" s="87" t="str">
        <f t="shared" ca="1" si="29"/>
        <v/>
      </c>
      <c r="AE75" s="87" t="str">
        <f t="shared" ca="1" si="30"/>
        <v/>
      </c>
      <c r="AF75" s="87" t="str">
        <f t="shared" ca="1" si="31"/>
        <v>D</v>
      </c>
      <c r="AG75" s="79">
        <f t="shared" ca="1" si="32"/>
        <v>3</v>
      </c>
      <c r="AH75" s="87"/>
      <c r="AI75" s="79"/>
    </row>
    <row r="76" spans="1:35" s="77" customFormat="1" ht="30" customHeight="1" x14ac:dyDescent="0.25">
      <c r="A76" s="67">
        <v>94</v>
      </c>
      <c r="B76" s="68" t="str">
        <f t="shared" ca="1" si="20"/>
        <v>A.2.07</v>
      </c>
      <c r="C76" s="69">
        <f t="shared" ca="1" si="21"/>
        <v>4</v>
      </c>
      <c r="D76" s="20"/>
      <c r="E76" s="92" t="str">
        <f t="shared" ca="1" si="22"/>
        <v>A.2.07</v>
      </c>
      <c r="F76" s="71" t="str">
        <f t="shared" ca="1" si="33"/>
        <v>Does the penetration testing programme align within:</v>
      </c>
      <c r="G76" s="221"/>
      <c r="H76" s="86"/>
      <c r="I76" s="71"/>
      <c r="J76" s="69"/>
      <c r="K76" s="69"/>
      <c r="L76" s="69"/>
      <c r="M76" s="69"/>
      <c r="N76" s="69"/>
      <c r="O76" s="69"/>
      <c r="P76" s="69"/>
      <c r="Q76" s="69"/>
      <c r="R76" s="69"/>
      <c r="S76" s="69"/>
      <c r="T76" s="78"/>
      <c r="U76" s="78" t="str">
        <f t="shared" ca="1" si="24"/>
        <v/>
      </c>
      <c r="V76" s="78" t="str">
        <f t="shared" ca="1" si="25"/>
        <v>N/A</v>
      </c>
      <c r="W76" s="78">
        <f t="shared" ca="1" si="26"/>
        <v>1</v>
      </c>
      <c r="X76" s="78" t="e">
        <f t="shared" ca="1" si="27"/>
        <v>#VALUE!</v>
      </c>
      <c r="Y76" s="77" t="str">
        <f t="shared" ca="1" si="28"/>
        <v>3</v>
      </c>
      <c r="AD76" s="87" t="str">
        <f t="shared" ca="1" si="29"/>
        <v/>
      </c>
      <c r="AE76" s="87" t="str">
        <f t="shared" ca="1" si="30"/>
        <v/>
      </c>
      <c r="AF76" s="87" t="str">
        <f t="shared" ca="1" si="31"/>
        <v>D</v>
      </c>
      <c r="AG76" s="79">
        <f t="shared" ca="1" si="32"/>
        <v>3</v>
      </c>
      <c r="AH76" s="87"/>
      <c r="AI76" s="79"/>
    </row>
    <row r="77" spans="1:35" s="77" customFormat="1" ht="30" x14ac:dyDescent="0.25">
      <c r="A77" s="67">
        <v>95</v>
      </c>
      <c r="B77" s="68" t="str">
        <f t="shared" ca="1" si="20"/>
        <v>A.2.07a</v>
      </c>
      <c r="C77" s="69">
        <f t="shared" ca="1" si="21"/>
        <v>6</v>
      </c>
      <c r="D77" s="20"/>
      <c r="E77" s="92" t="str">
        <f t="shared" ca="1" si="22"/>
        <v>A.2.07a</v>
      </c>
      <c r="F77" s="74" t="str">
        <f t="shared" ca="1" si="33"/>
        <v>A wider security review framework (e.g. ISO 27001, NIST cyber security framework, ISF Standard of Good Practice)?</v>
      </c>
      <c r="G77" s="221" t="str">
        <f ca="1">VLOOKUP($A77,Assess_A_Reference,15,FALSE)</f>
        <v/>
      </c>
      <c r="H77" s="220">
        <f ca="1">(VLOOKUP(LEFT($B77,3),targets_lookup,5,FALSE))*VLOOKUP($A77,Weightings_Assessments,23,FALSE)</f>
        <v>12</v>
      </c>
      <c r="I77" s="71" t="str">
        <f ca="1">IF(VLOOKUP(A77,Assess_A_Reference,16,FALSE)=0,"",VLOOKUP(A77,Assess_A_Reference,16,FALSE))</f>
        <v/>
      </c>
      <c r="J77" s="69"/>
      <c r="K77" s="69"/>
      <c r="L77" s="69"/>
      <c r="M77" s="69"/>
      <c r="N77" s="69"/>
      <c r="O77" s="69"/>
      <c r="P77" s="69"/>
      <c r="Q77" s="69"/>
      <c r="R77" s="69"/>
      <c r="S77" s="69"/>
      <c r="T77" s="78"/>
      <c r="U77" s="78" t="str">
        <f t="shared" ca="1" si="24"/>
        <v>A.2</v>
      </c>
      <c r="V77" s="78">
        <f t="shared" ca="1" si="25"/>
        <v>3</v>
      </c>
      <c r="W77" s="78">
        <f t="shared" ca="1" si="26"/>
        <v>1</v>
      </c>
      <c r="X77" s="78">
        <f t="shared" ca="1" si="27"/>
        <v>12</v>
      </c>
      <c r="Y77" s="77" t="str">
        <f t="shared" ca="1" si="28"/>
        <v>3A.2</v>
      </c>
      <c r="AD77" s="87" t="str">
        <f t="shared" ca="1" si="29"/>
        <v/>
      </c>
      <c r="AE77" s="87" t="str">
        <f t="shared" ca="1" si="30"/>
        <v/>
      </c>
      <c r="AF77" s="87" t="str">
        <f t="shared" ca="1" si="31"/>
        <v>D</v>
      </c>
      <c r="AG77" s="79">
        <f t="shared" ca="1" si="32"/>
        <v>3</v>
      </c>
      <c r="AH77" s="87"/>
      <c r="AI77" s="79"/>
    </row>
    <row r="78" spans="1:35" s="77" customFormat="1" ht="45" x14ac:dyDescent="0.25">
      <c r="A78" s="67">
        <v>96</v>
      </c>
      <c r="B78" s="68" t="str">
        <f t="shared" ca="1" si="20"/>
        <v>A.2.07b</v>
      </c>
      <c r="C78" s="69">
        <f t="shared" ca="1" si="21"/>
        <v>6</v>
      </c>
      <c r="D78" s="20"/>
      <c r="E78" s="92" t="str">
        <f t="shared" ca="1" si="22"/>
        <v>A.2.07b</v>
      </c>
      <c r="F78" s="74" t="str">
        <f t="shared" ca="1" si="33"/>
        <v>Technical security infrastructure (including ongoing security monitoring, vulnerability assessment, malware protection and patch management)?</v>
      </c>
      <c r="G78" s="221" t="str">
        <f ca="1">VLOOKUP($A78,Assess_A_Reference,15,FALSE)</f>
        <v/>
      </c>
      <c r="H78" s="220">
        <f ca="1">(VLOOKUP(LEFT($B78,3),targets_lookup,5,FALSE))*VLOOKUP($A78,Weightings_Assessments,23,FALSE)</f>
        <v>16</v>
      </c>
      <c r="I78" s="71" t="str">
        <f ca="1">IF(VLOOKUP(A78,Assess_A_Reference,16,FALSE)=0,"",VLOOKUP(A78,Assess_A_Reference,16,FALSE))</f>
        <v/>
      </c>
      <c r="J78" s="69"/>
      <c r="K78" s="69"/>
      <c r="L78" s="69"/>
      <c r="M78" s="69"/>
      <c r="N78" s="69"/>
      <c r="O78" s="69"/>
      <c r="P78" s="69"/>
      <c r="Q78" s="69"/>
      <c r="R78" s="69"/>
      <c r="S78" s="69"/>
      <c r="T78" s="78"/>
      <c r="U78" s="78" t="str">
        <f t="shared" ca="1" si="24"/>
        <v>A.2</v>
      </c>
      <c r="V78" s="78">
        <f t="shared" ca="1" si="25"/>
        <v>4</v>
      </c>
      <c r="W78" s="78">
        <f t="shared" ca="1" si="26"/>
        <v>1</v>
      </c>
      <c r="X78" s="78">
        <f t="shared" ca="1" si="27"/>
        <v>16</v>
      </c>
      <c r="Y78" s="77" t="str">
        <f t="shared" ca="1" si="28"/>
        <v>3A.2</v>
      </c>
      <c r="AD78" s="87" t="str">
        <f t="shared" ca="1" si="29"/>
        <v/>
      </c>
      <c r="AE78" s="87" t="str">
        <f t="shared" ca="1" si="30"/>
        <v/>
      </c>
      <c r="AF78" s="87" t="str">
        <f t="shared" ca="1" si="31"/>
        <v>D</v>
      </c>
      <c r="AG78" s="79">
        <f t="shared" ca="1" si="32"/>
        <v>3</v>
      </c>
      <c r="AH78" s="87"/>
      <c r="AI78" s="79"/>
    </row>
    <row r="79" spans="1:35" s="77" customFormat="1" ht="30" customHeight="1" x14ac:dyDescent="0.25">
      <c r="A79" s="67">
        <v>97</v>
      </c>
      <c r="B79" s="68" t="str">
        <f t="shared" ca="1" si="20"/>
        <v>A.2.07c</v>
      </c>
      <c r="C79" s="69">
        <f t="shared" ca="1" si="21"/>
        <v>6</v>
      </c>
      <c r="D79" s="20"/>
      <c r="E79" s="92" t="str">
        <f t="shared" ca="1" si="22"/>
        <v>A.2.07c</v>
      </c>
      <c r="F79" s="74" t="str">
        <f t="shared" ca="1" si="33"/>
        <v>System development processes (particularly for Web applications)?</v>
      </c>
      <c r="G79" s="221" t="str">
        <f ca="1">VLOOKUP($A79,Assess_A_Reference,15,FALSE)</f>
        <v/>
      </c>
      <c r="H79" s="220">
        <f ca="1">(VLOOKUP(LEFT($B79,3),targets_lookup,5,FALSE))*VLOOKUP($A79,Weightings_Assessments,23,FALSE)</f>
        <v>12</v>
      </c>
      <c r="I79" s="71" t="str">
        <f ca="1">IF(VLOOKUP(A79,Assess_A_Reference,16,FALSE)=0,"",VLOOKUP(A79,Assess_A_Reference,16,FALSE))</f>
        <v/>
      </c>
      <c r="J79" s="69"/>
      <c r="K79" s="69"/>
      <c r="L79" s="69"/>
      <c r="M79" s="69"/>
      <c r="N79" s="69"/>
      <c r="O79" s="69"/>
      <c r="P79" s="69"/>
      <c r="Q79" s="69"/>
      <c r="R79" s="69"/>
      <c r="S79" s="69"/>
      <c r="T79" s="78"/>
      <c r="U79" s="78" t="str">
        <f t="shared" ca="1" si="24"/>
        <v>A.2</v>
      </c>
      <c r="V79" s="78">
        <f t="shared" ca="1" si="25"/>
        <v>3</v>
      </c>
      <c r="W79" s="78">
        <f t="shared" ca="1" si="26"/>
        <v>1</v>
      </c>
      <c r="X79" s="78">
        <f t="shared" ca="1" si="27"/>
        <v>12</v>
      </c>
      <c r="Y79" s="77" t="str">
        <f t="shared" ca="1" si="28"/>
        <v>3A.2</v>
      </c>
      <c r="AD79" s="87" t="str">
        <f t="shared" ca="1" si="29"/>
        <v/>
      </c>
      <c r="AE79" s="87" t="str">
        <f t="shared" ca="1" si="30"/>
        <v/>
      </c>
      <c r="AF79" s="87" t="str">
        <f t="shared" ca="1" si="31"/>
        <v>D</v>
      </c>
      <c r="AG79" s="79">
        <f t="shared" ca="1" si="32"/>
        <v>3</v>
      </c>
      <c r="AH79" s="87"/>
      <c r="AI79" s="79"/>
    </row>
    <row r="80" spans="1:35" s="77" customFormat="1" ht="30" x14ac:dyDescent="0.25">
      <c r="A80" s="67">
        <v>98</v>
      </c>
      <c r="B80" s="68" t="str">
        <f t="shared" ca="1" si="20"/>
        <v>A.2.08</v>
      </c>
      <c r="C80" s="69">
        <f t="shared" ca="1" si="21"/>
        <v>4</v>
      </c>
      <c r="D80" s="20"/>
      <c r="E80" s="92" t="str">
        <f t="shared" ca="1" si="22"/>
        <v>A.2.08</v>
      </c>
      <c r="F80" s="71" t="str">
        <f t="shared" ca="1" si="33"/>
        <v xml:space="preserve">Do you have a mechanism for applying controlled changes - a change management process that enables the secure introduction of new: </v>
      </c>
      <c r="G80" s="221"/>
      <c r="H80" s="86"/>
      <c r="I80" s="71"/>
      <c r="J80" s="69"/>
      <c r="K80" s="69"/>
      <c r="L80" s="69"/>
      <c r="M80" s="69"/>
      <c r="N80" s="69"/>
      <c r="O80" s="69"/>
      <c r="P80" s="69"/>
      <c r="Q80" s="69"/>
      <c r="R80" s="69"/>
      <c r="S80" s="69"/>
      <c r="T80" s="78"/>
      <c r="U80" s="78" t="str">
        <f t="shared" ca="1" si="24"/>
        <v/>
      </c>
      <c r="V80" s="78" t="str">
        <f t="shared" ca="1" si="25"/>
        <v>N/A</v>
      </c>
      <c r="W80" s="78">
        <f t="shared" ca="1" si="26"/>
        <v>1</v>
      </c>
      <c r="X80" s="78" t="e">
        <f t="shared" ca="1" si="27"/>
        <v>#VALUE!</v>
      </c>
      <c r="Y80" s="77" t="str">
        <f t="shared" ca="1" si="28"/>
        <v>3</v>
      </c>
      <c r="AD80" s="87" t="str">
        <f t="shared" ca="1" si="29"/>
        <v/>
      </c>
      <c r="AE80" s="87" t="str">
        <f t="shared" ca="1" si="30"/>
        <v/>
      </c>
      <c r="AF80" s="87" t="str">
        <f t="shared" ca="1" si="31"/>
        <v>D</v>
      </c>
      <c r="AG80" s="79">
        <f t="shared" ca="1" si="32"/>
        <v>3</v>
      </c>
      <c r="AH80" s="87"/>
      <c r="AI80" s="79"/>
    </row>
    <row r="81" spans="1:35" s="77" customFormat="1" ht="30" x14ac:dyDescent="0.25">
      <c r="A81" s="67">
        <v>99</v>
      </c>
      <c r="B81" s="68" t="str">
        <f t="shared" ca="1" si="20"/>
        <v>A.2.08a</v>
      </c>
      <c r="C81" s="69">
        <f t="shared" ca="1" si="21"/>
        <v>6</v>
      </c>
      <c r="D81" s="20"/>
      <c r="E81" s="92" t="str">
        <f t="shared" ca="1" si="22"/>
        <v>A.2.08a</v>
      </c>
      <c r="F81" s="74" t="str">
        <f t="shared" ca="1" si="33"/>
        <v>Business initiatives (e.g. new business models, international expansion, mergers and acquisitions)?</v>
      </c>
      <c r="G81" s="221" t="str">
        <f ca="1">VLOOKUP($A81,Assess_A_Reference,15,FALSE)</f>
        <v/>
      </c>
      <c r="H81" s="220">
        <f ca="1">(VLOOKUP(LEFT($B81,3),targets_lookup,5,FALSE))*VLOOKUP($A81,Weightings_Assessments,23,FALSE)</f>
        <v>16</v>
      </c>
      <c r="I81" s="71" t="str">
        <f ca="1">IF(VLOOKUP(A81,Assess_A_Reference,16,FALSE)=0,"",VLOOKUP(A81,Assess_A_Reference,16,FALSE))</f>
        <v/>
      </c>
      <c r="J81" s="69"/>
      <c r="K81" s="69"/>
      <c r="L81" s="69"/>
      <c r="M81" s="69"/>
      <c r="N81" s="69"/>
      <c r="O81" s="69"/>
      <c r="P81" s="69"/>
      <c r="Q81" s="69"/>
      <c r="R81" s="69"/>
      <c r="S81" s="69"/>
      <c r="T81" s="78"/>
      <c r="U81" s="78" t="str">
        <f t="shared" ca="1" si="24"/>
        <v>A.2</v>
      </c>
      <c r="V81" s="78">
        <f t="shared" ca="1" si="25"/>
        <v>4</v>
      </c>
      <c r="W81" s="78">
        <f t="shared" ca="1" si="26"/>
        <v>1</v>
      </c>
      <c r="X81" s="78">
        <f t="shared" ca="1" si="27"/>
        <v>16</v>
      </c>
      <c r="Y81" s="77" t="str">
        <f t="shared" ca="1" si="28"/>
        <v>3A.2</v>
      </c>
      <c r="AD81" s="87" t="str">
        <f t="shared" ca="1" si="29"/>
        <v/>
      </c>
      <c r="AE81" s="87" t="str">
        <f t="shared" ca="1" si="30"/>
        <v/>
      </c>
      <c r="AF81" s="87" t="str">
        <f t="shared" ca="1" si="31"/>
        <v>D</v>
      </c>
      <c r="AG81" s="79">
        <f t="shared" ca="1" si="32"/>
        <v>3</v>
      </c>
      <c r="AH81" s="87"/>
      <c r="AI81" s="79"/>
    </row>
    <row r="82" spans="1:35" s="77" customFormat="1" ht="30" customHeight="1" x14ac:dyDescent="0.25">
      <c r="A82" s="67">
        <v>100</v>
      </c>
      <c r="B82" s="68" t="str">
        <f t="shared" ca="1" si="20"/>
        <v>A.2.08b</v>
      </c>
      <c r="C82" s="69">
        <f t="shared" ca="1" si="21"/>
        <v>6</v>
      </c>
      <c r="D82" s="20"/>
      <c r="E82" s="92" t="str">
        <f t="shared" ca="1" si="22"/>
        <v>A.2.08b</v>
      </c>
      <c r="F82" s="74" t="str">
        <f t="shared" ca="1" si="33"/>
        <v>Business processes?</v>
      </c>
      <c r="G82" s="221" t="str">
        <f ca="1">VLOOKUP($A82,Assess_A_Reference,15,FALSE)</f>
        <v/>
      </c>
      <c r="H82" s="220">
        <f ca="1">(VLOOKUP(LEFT($B82,3),targets_lookup,5,FALSE))*VLOOKUP($A82,Weightings_Assessments,23,FALSE)</f>
        <v>12</v>
      </c>
      <c r="I82" s="71" t="str">
        <f ca="1">IF(VLOOKUP(A82,Assess_A_Reference,16,FALSE)=0,"",VLOOKUP(A82,Assess_A_Reference,16,FALSE))</f>
        <v/>
      </c>
      <c r="J82" s="69"/>
      <c r="K82" s="69"/>
      <c r="L82" s="69"/>
      <c r="M82" s="69"/>
      <c r="N82" s="69"/>
      <c r="O82" s="69"/>
      <c r="P82" s="69"/>
      <c r="Q82" s="69"/>
      <c r="R82" s="69"/>
      <c r="S82" s="69"/>
      <c r="T82" s="78"/>
      <c r="U82" s="78" t="str">
        <f t="shared" ca="1" si="24"/>
        <v>A.2</v>
      </c>
      <c r="V82" s="78">
        <f t="shared" ca="1" si="25"/>
        <v>3</v>
      </c>
      <c r="W82" s="78">
        <f t="shared" ca="1" si="26"/>
        <v>1</v>
      </c>
      <c r="X82" s="78">
        <f t="shared" ca="1" si="27"/>
        <v>12</v>
      </c>
      <c r="Y82" s="77" t="str">
        <f t="shared" ca="1" si="28"/>
        <v>3A.2</v>
      </c>
      <c r="AD82" s="87" t="str">
        <f t="shared" ca="1" si="29"/>
        <v/>
      </c>
      <c r="AE82" s="87" t="str">
        <f t="shared" ca="1" si="30"/>
        <v/>
      </c>
      <c r="AF82" s="87" t="str">
        <f t="shared" ca="1" si="31"/>
        <v>D</v>
      </c>
      <c r="AG82" s="79">
        <f t="shared" ca="1" si="32"/>
        <v>3</v>
      </c>
      <c r="AH82" s="87"/>
      <c r="AI82" s="79"/>
    </row>
    <row r="83" spans="1:35" s="77" customFormat="1" ht="30" customHeight="1" x14ac:dyDescent="0.25">
      <c r="A83" s="67">
        <v>101</v>
      </c>
      <c r="B83" s="68" t="str">
        <f t="shared" ca="1" si="20"/>
        <v>A.2.08c</v>
      </c>
      <c r="C83" s="69">
        <f t="shared" ca="1" si="21"/>
        <v>6</v>
      </c>
      <c r="D83" s="20"/>
      <c r="E83" s="92" t="str">
        <f t="shared" ca="1" si="22"/>
        <v>A.2.08c</v>
      </c>
      <c r="F83" s="74" t="str">
        <f t="shared" ca="1" si="33"/>
        <v>Web applications?</v>
      </c>
      <c r="G83" s="221" t="str">
        <f ca="1">VLOOKUP($A83,Assess_A_Reference,15,FALSE)</f>
        <v/>
      </c>
      <c r="H83" s="220">
        <f ca="1">(VLOOKUP(LEFT($B83,3),targets_lookup,5,FALSE))*VLOOKUP($A83,Weightings_Assessments,23,FALSE)</f>
        <v>12</v>
      </c>
      <c r="I83" s="71" t="str">
        <f ca="1">IF(VLOOKUP(A83,Assess_A_Reference,16,FALSE)=0,"",VLOOKUP(A83,Assess_A_Reference,16,FALSE))</f>
        <v/>
      </c>
      <c r="J83" s="69"/>
      <c r="K83" s="69"/>
      <c r="L83" s="69"/>
      <c r="M83" s="69"/>
      <c r="N83" s="69"/>
      <c r="O83" s="69"/>
      <c r="P83" s="69"/>
      <c r="Q83" s="69"/>
      <c r="R83" s="69"/>
      <c r="S83" s="69"/>
      <c r="T83" s="78"/>
      <c r="U83" s="78" t="str">
        <f t="shared" ca="1" si="24"/>
        <v>A.2</v>
      </c>
      <c r="V83" s="78">
        <f t="shared" ca="1" si="25"/>
        <v>3</v>
      </c>
      <c r="W83" s="78">
        <f t="shared" ca="1" si="26"/>
        <v>1</v>
      </c>
      <c r="X83" s="78">
        <f t="shared" ca="1" si="27"/>
        <v>12</v>
      </c>
      <c r="Y83" s="77" t="str">
        <f t="shared" ca="1" si="28"/>
        <v>3A.2</v>
      </c>
      <c r="AD83" s="87" t="str">
        <f t="shared" ca="1" si="29"/>
        <v/>
      </c>
      <c r="AE83" s="87" t="str">
        <f t="shared" ca="1" si="30"/>
        <v/>
      </c>
      <c r="AF83" s="87" t="str">
        <f t="shared" ca="1" si="31"/>
        <v>D</v>
      </c>
      <c r="AG83" s="79">
        <f t="shared" ca="1" si="32"/>
        <v>3</v>
      </c>
      <c r="AH83" s="87"/>
      <c r="AI83" s="79"/>
    </row>
    <row r="84" spans="1:35" s="77" customFormat="1" ht="30" customHeight="1" x14ac:dyDescent="0.25">
      <c r="A84" s="67">
        <v>102</v>
      </c>
      <c r="B84" s="68" t="str">
        <f t="shared" ca="1" si="20"/>
        <v>A.2.08d</v>
      </c>
      <c r="C84" s="69">
        <f t="shared" ca="1" si="21"/>
        <v>6</v>
      </c>
      <c r="D84" s="20"/>
      <c r="E84" s="92" t="str">
        <f t="shared" ca="1" si="22"/>
        <v>A.2.08d</v>
      </c>
      <c r="F84" s="74" t="str">
        <f t="shared" ca="1" si="33"/>
        <v>IT infrastructure?</v>
      </c>
      <c r="G84" s="221" t="str">
        <f ca="1">VLOOKUP($A84,Assess_A_Reference,15,FALSE)</f>
        <v/>
      </c>
      <c r="H84" s="220">
        <f ca="1">(VLOOKUP(LEFT($B84,3),targets_lookup,5,FALSE))*VLOOKUP($A84,Weightings_Assessments,23,FALSE)</f>
        <v>8</v>
      </c>
      <c r="I84" s="71" t="str">
        <f ca="1">IF(VLOOKUP(A84,Assess_A_Reference,16,FALSE)=0,"",VLOOKUP(A84,Assess_A_Reference,16,FALSE))</f>
        <v/>
      </c>
      <c r="J84" s="69"/>
      <c r="K84" s="69"/>
      <c r="L84" s="69"/>
      <c r="M84" s="69"/>
      <c r="N84" s="69"/>
      <c r="O84" s="69"/>
      <c r="P84" s="69"/>
      <c r="Q84" s="69"/>
      <c r="R84" s="69"/>
      <c r="S84" s="69"/>
      <c r="T84" s="78"/>
      <c r="U84" s="78" t="str">
        <f t="shared" ca="1" si="24"/>
        <v>A.2</v>
      </c>
      <c r="V84" s="78">
        <f t="shared" ca="1" si="25"/>
        <v>2</v>
      </c>
      <c r="W84" s="78">
        <f t="shared" ca="1" si="26"/>
        <v>1</v>
      </c>
      <c r="X84" s="78">
        <f t="shared" ca="1" si="27"/>
        <v>8</v>
      </c>
      <c r="Y84" s="77" t="str">
        <f t="shared" ca="1" si="28"/>
        <v>3A.2</v>
      </c>
      <c r="AD84" s="87" t="str">
        <f t="shared" ca="1" si="29"/>
        <v/>
      </c>
      <c r="AE84" s="87" t="str">
        <f t="shared" ca="1" si="30"/>
        <v/>
      </c>
      <c r="AF84" s="87" t="str">
        <f t="shared" ca="1" si="31"/>
        <v>D</v>
      </c>
      <c r="AG84" s="79">
        <f t="shared" ca="1" si="32"/>
        <v>3</v>
      </c>
      <c r="AH84" s="87"/>
      <c r="AI84" s="79"/>
    </row>
    <row r="85" spans="1:35" s="77" customFormat="1" ht="30" x14ac:dyDescent="0.25">
      <c r="A85" s="67">
        <v>103</v>
      </c>
      <c r="B85" s="68" t="str">
        <f t="shared" ca="1" si="20"/>
        <v>A.2.09</v>
      </c>
      <c r="C85" s="69">
        <f t="shared" ca="1" si="21"/>
        <v>4</v>
      </c>
      <c r="D85" s="20"/>
      <c r="E85" s="92" t="str">
        <f t="shared" ca="1" si="22"/>
        <v>A.2.09</v>
      </c>
      <c r="F85" s="71" t="str">
        <f t="shared" ca="1" si="33"/>
        <v xml:space="preserve">Does your change management process include making changes in a secure manner to: </v>
      </c>
      <c r="G85" s="221"/>
      <c r="H85" s="86"/>
      <c r="I85" s="71"/>
      <c r="J85" s="69"/>
      <c r="K85" s="69"/>
      <c r="L85" s="69"/>
      <c r="M85" s="69"/>
      <c r="N85" s="69"/>
      <c r="O85" s="69"/>
      <c r="P85" s="69"/>
      <c r="Q85" s="69"/>
      <c r="R85" s="69"/>
      <c r="S85" s="69"/>
      <c r="T85" s="78"/>
      <c r="U85" s="78" t="str">
        <f t="shared" ca="1" si="24"/>
        <v/>
      </c>
      <c r="V85" s="78" t="str">
        <f t="shared" ca="1" si="25"/>
        <v>N/A</v>
      </c>
      <c r="W85" s="78">
        <f t="shared" ca="1" si="26"/>
        <v>1</v>
      </c>
      <c r="X85" s="78" t="e">
        <f t="shared" ca="1" si="27"/>
        <v>#VALUE!</v>
      </c>
      <c r="Y85" s="77" t="str">
        <f t="shared" ca="1" si="28"/>
        <v>3</v>
      </c>
      <c r="AD85" s="87" t="str">
        <f t="shared" ca="1" si="29"/>
        <v/>
      </c>
      <c r="AE85" s="87" t="str">
        <f t="shared" ca="1" si="30"/>
        <v/>
      </c>
      <c r="AF85" s="87" t="str">
        <f t="shared" ca="1" si="31"/>
        <v>D</v>
      </c>
      <c r="AG85" s="79">
        <f t="shared" ca="1" si="32"/>
        <v>3</v>
      </c>
      <c r="AH85" s="87"/>
      <c r="AI85" s="79"/>
    </row>
    <row r="86" spans="1:35" s="77" customFormat="1" ht="30" customHeight="1" x14ac:dyDescent="0.25">
      <c r="A86" s="67">
        <v>104</v>
      </c>
      <c r="B86" s="68" t="str">
        <f t="shared" ca="1" si="20"/>
        <v>A.2.09a</v>
      </c>
      <c r="C86" s="69">
        <f t="shared" ca="1" si="21"/>
        <v>6</v>
      </c>
      <c r="D86" s="20"/>
      <c r="E86" s="92" t="str">
        <f t="shared" ca="1" si="22"/>
        <v>A.2.09a</v>
      </c>
      <c r="F86" s="74" t="str">
        <f t="shared" ca="1" si="33"/>
        <v>Existing business process or applications?</v>
      </c>
      <c r="G86" s="221" t="str">
        <f ca="1">VLOOKUP($A86,Assess_A_Reference,15,FALSE)</f>
        <v/>
      </c>
      <c r="H86" s="220">
        <f ca="1">(VLOOKUP(LEFT($B86,3),targets_lookup,5,FALSE))*VLOOKUP($A86,Weightings_Assessments,23,FALSE)</f>
        <v>12</v>
      </c>
      <c r="I86" s="71" t="str">
        <f ca="1">IF(VLOOKUP(A86,Assess_A_Reference,16,FALSE)=0,"",VLOOKUP(A86,Assess_A_Reference,16,FALSE))</f>
        <v/>
      </c>
      <c r="J86" s="69"/>
      <c r="K86" s="69"/>
      <c r="L86" s="69"/>
      <c r="M86" s="69"/>
      <c r="N86" s="69"/>
      <c r="O86" s="69"/>
      <c r="P86" s="69"/>
      <c r="Q86" s="69"/>
      <c r="R86" s="69"/>
      <c r="S86" s="69"/>
      <c r="T86" s="78"/>
      <c r="U86" s="78" t="str">
        <f t="shared" ca="1" si="24"/>
        <v>A.2</v>
      </c>
      <c r="V86" s="78">
        <f t="shared" ca="1" si="25"/>
        <v>3</v>
      </c>
      <c r="W86" s="78">
        <f t="shared" ca="1" si="26"/>
        <v>1</v>
      </c>
      <c r="X86" s="78">
        <f t="shared" ca="1" si="27"/>
        <v>12</v>
      </c>
      <c r="Y86" s="77" t="str">
        <f t="shared" ca="1" si="28"/>
        <v>3A.2</v>
      </c>
      <c r="AD86" s="87" t="str">
        <f t="shared" ca="1" si="29"/>
        <v/>
      </c>
      <c r="AE86" s="87" t="str">
        <f t="shared" ca="1" si="30"/>
        <v/>
      </c>
      <c r="AF86" s="87" t="str">
        <f t="shared" ca="1" si="31"/>
        <v>D</v>
      </c>
      <c r="AG86" s="79">
        <f t="shared" ca="1" si="32"/>
        <v>3</v>
      </c>
      <c r="AH86" s="87"/>
      <c r="AI86" s="79"/>
    </row>
    <row r="87" spans="1:35" s="77" customFormat="1" ht="30" customHeight="1" x14ac:dyDescent="0.25">
      <c r="A87" s="67">
        <v>105</v>
      </c>
      <c r="B87" s="68" t="str">
        <f t="shared" ca="1" si="20"/>
        <v>A.2.09b</v>
      </c>
      <c r="C87" s="69">
        <f t="shared" ca="1" si="21"/>
        <v>6</v>
      </c>
      <c r="D87" s="20"/>
      <c r="E87" s="92" t="str">
        <f t="shared" ca="1" si="22"/>
        <v>A.2.09b</v>
      </c>
      <c r="F87" s="74" t="str">
        <f t="shared" ca="1" si="33"/>
        <v>Legal and regulatory requirements?</v>
      </c>
      <c r="G87" s="221" t="str">
        <f ca="1">VLOOKUP($A87,Assess_A_Reference,15,FALSE)</f>
        <v/>
      </c>
      <c r="H87" s="220">
        <f ca="1">(VLOOKUP(LEFT($B87,3),targets_lookup,5,FALSE))*VLOOKUP($A87,Weightings_Assessments,23,FALSE)</f>
        <v>16</v>
      </c>
      <c r="I87" s="71" t="str">
        <f ca="1">IF(VLOOKUP(A87,Assess_A_Reference,16,FALSE)=0,"",VLOOKUP(A87,Assess_A_Reference,16,FALSE))</f>
        <v/>
      </c>
      <c r="J87" s="69"/>
      <c r="K87" s="69"/>
      <c r="L87" s="69"/>
      <c r="M87" s="69"/>
      <c r="N87" s="69"/>
      <c r="O87" s="69"/>
      <c r="P87" s="69"/>
      <c r="Q87" s="69"/>
      <c r="R87" s="69"/>
      <c r="S87" s="69"/>
      <c r="T87" s="78"/>
      <c r="U87" s="78" t="str">
        <f t="shared" ca="1" si="24"/>
        <v>A.2</v>
      </c>
      <c r="V87" s="78">
        <f t="shared" ca="1" si="25"/>
        <v>4</v>
      </c>
      <c r="W87" s="78">
        <f t="shared" ca="1" si="26"/>
        <v>1</v>
      </c>
      <c r="X87" s="78">
        <f t="shared" ca="1" si="27"/>
        <v>16</v>
      </c>
      <c r="Y87" s="77" t="str">
        <f t="shared" ca="1" si="28"/>
        <v>3A.2</v>
      </c>
      <c r="AD87" s="87" t="str">
        <f t="shared" ca="1" si="29"/>
        <v/>
      </c>
      <c r="AE87" s="87" t="str">
        <f t="shared" ca="1" si="30"/>
        <v/>
      </c>
      <c r="AF87" s="87" t="str">
        <f t="shared" ca="1" si="31"/>
        <v>D</v>
      </c>
      <c r="AG87" s="79">
        <f t="shared" ca="1" si="32"/>
        <v>3</v>
      </c>
      <c r="AH87" s="87"/>
      <c r="AI87" s="79"/>
    </row>
    <row r="88" spans="1:35" s="77" customFormat="1" ht="30" customHeight="1" x14ac:dyDescent="0.25">
      <c r="A88" s="67">
        <v>106</v>
      </c>
      <c r="B88" s="68" t="str">
        <f t="shared" ca="1" si="20"/>
        <v>A.2.09c</v>
      </c>
      <c r="C88" s="69">
        <f t="shared" ca="1" si="21"/>
        <v>6</v>
      </c>
      <c r="D88" s="20"/>
      <c r="E88" s="92" t="str">
        <f t="shared" ca="1" si="22"/>
        <v>A.2.09c</v>
      </c>
      <c r="F88" s="74" t="str">
        <f t="shared" ca="1" si="33"/>
        <v>Security services (e.g. PKI, anti-malware, IDS)?</v>
      </c>
      <c r="G88" s="221" t="str">
        <f ca="1">VLOOKUP($A88,Assess_A_Reference,15,FALSE)</f>
        <v/>
      </c>
      <c r="H88" s="220">
        <f ca="1">(VLOOKUP(LEFT($B88,3),targets_lookup,5,FALSE))*VLOOKUP($A88,Weightings_Assessments,23,FALSE)</f>
        <v>16</v>
      </c>
      <c r="I88" s="71" t="str">
        <f ca="1">IF(VLOOKUP(A88,Assess_A_Reference,16,FALSE)=0,"",VLOOKUP(A88,Assess_A_Reference,16,FALSE))</f>
        <v/>
      </c>
      <c r="J88" s="69"/>
      <c r="K88" s="69"/>
      <c r="L88" s="69"/>
      <c r="M88" s="69"/>
      <c r="N88" s="69"/>
      <c r="O88" s="69"/>
      <c r="P88" s="69"/>
      <c r="Q88" s="69"/>
      <c r="R88" s="69"/>
      <c r="S88" s="69"/>
      <c r="T88" s="78"/>
      <c r="U88" s="78" t="str">
        <f t="shared" ca="1" si="24"/>
        <v>A.2</v>
      </c>
      <c r="V88" s="78">
        <f t="shared" ca="1" si="25"/>
        <v>4</v>
      </c>
      <c r="W88" s="78">
        <f t="shared" ca="1" si="26"/>
        <v>1</v>
      </c>
      <c r="X88" s="78">
        <f t="shared" ca="1" si="27"/>
        <v>16</v>
      </c>
      <c r="Y88" s="77" t="str">
        <f t="shared" ca="1" si="28"/>
        <v>3A.2</v>
      </c>
      <c r="AD88" s="87" t="str">
        <f t="shared" ca="1" si="29"/>
        <v/>
      </c>
      <c r="AE88" s="87" t="str">
        <f t="shared" ca="1" si="30"/>
        <v/>
      </c>
      <c r="AF88" s="87" t="str">
        <f t="shared" ca="1" si="31"/>
        <v>D</v>
      </c>
      <c r="AG88" s="79">
        <f t="shared" ca="1" si="32"/>
        <v>3</v>
      </c>
      <c r="AH88" s="87"/>
      <c r="AI88" s="79"/>
    </row>
    <row r="89" spans="1:35" s="77" customFormat="1" ht="30" x14ac:dyDescent="0.25">
      <c r="A89" s="67">
        <v>107</v>
      </c>
      <c r="B89" s="68" t="str">
        <f t="shared" ca="1" si="20"/>
        <v>A.2.10</v>
      </c>
      <c r="C89" s="69">
        <f t="shared" ca="1" si="21"/>
        <v>4</v>
      </c>
      <c r="D89" s="20"/>
      <c r="E89" s="92" t="str">
        <f t="shared" ca="1" si="22"/>
        <v>A.2.10</v>
      </c>
      <c r="F89" s="71" t="str">
        <f t="shared" ca="1" si="33"/>
        <v xml:space="preserve">Does your change management process cover making changes in a secure manner to your organisation's: </v>
      </c>
      <c r="G89" s="221"/>
      <c r="H89" s="86"/>
      <c r="I89" s="71"/>
      <c r="J89" s="69"/>
      <c r="K89" s="69"/>
      <c r="L89" s="69"/>
      <c r="M89" s="69"/>
      <c r="N89" s="69"/>
      <c r="O89" s="69"/>
      <c r="P89" s="69"/>
      <c r="Q89" s="69"/>
      <c r="R89" s="69"/>
      <c r="S89" s="69"/>
      <c r="T89" s="78"/>
      <c r="U89" s="78" t="str">
        <f t="shared" ca="1" si="24"/>
        <v/>
      </c>
      <c r="V89" s="78" t="str">
        <f t="shared" ca="1" si="25"/>
        <v>N/A</v>
      </c>
      <c r="W89" s="78">
        <f t="shared" ca="1" si="26"/>
        <v>1</v>
      </c>
      <c r="X89" s="78" t="e">
        <f t="shared" ca="1" si="27"/>
        <v>#VALUE!</v>
      </c>
      <c r="Y89" s="77" t="str">
        <f t="shared" ca="1" si="28"/>
        <v>3</v>
      </c>
      <c r="AD89" s="87" t="str">
        <f t="shared" ca="1" si="29"/>
        <v/>
      </c>
      <c r="AE89" s="87" t="str">
        <f t="shared" ca="1" si="30"/>
        <v/>
      </c>
      <c r="AF89" s="87" t="str">
        <f t="shared" ca="1" si="31"/>
        <v>D</v>
      </c>
      <c r="AG89" s="79">
        <f t="shared" ca="1" si="32"/>
        <v>3</v>
      </c>
      <c r="AH89" s="87"/>
      <c r="AI89" s="79"/>
    </row>
    <row r="90" spans="1:35" s="77" customFormat="1" ht="30" customHeight="1" x14ac:dyDescent="0.25">
      <c r="A90" s="67">
        <v>108</v>
      </c>
      <c r="B90" s="68" t="str">
        <f t="shared" ca="1" si="20"/>
        <v>A.2.10a</v>
      </c>
      <c r="C90" s="69">
        <f t="shared" ca="1" si="21"/>
        <v>6</v>
      </c>
      <c r="D90" s="20"/>
      <c r="E90" s="92" t="str">
        <f t="shared" ca="1" si="22"/>
        <v>A.2.10a</v>
      </c>
      <c r="F90" s="74" t="str">
        <f t="shared" ca="1" si="33"/>
        <v>Threat landscape?</v>
      </c>
      <c r="G90" s="221" t="str">
        <f ca="1">VLOOKUP($A90,Assess_A_Reference,15,FALSE)</f>
        <v/>
      </c>
      <c r="H90" s="220">
        <f ca="1">(VLOOKUP(LEFT($B90,3),targets_lookup,5,FALSE))*VLOOKUP($A90,Weightings_Assessments,23,FALSE)</f>
        <v>20</v>
      </c>
      <c r="I90" s="71" t="str">
        <f ca="1">IF(VLOOKUP(A90,Assess_A_Reference,16,FALSE)=0,"",VLOOKUP(A90,Assess_A_Reference,16,FALSE))</f>
        <v/>
      </c>
      <c r="J90" s="69"/>
      <c r="K90" s="69"/>
      <c r="L90" s="69"/>
      <c r="M90" s="69"/>
      <c r="N90" s="69"/>
      <c r="O90" s="69"/>
      <c r="P90" s="69"/>
      <c r="Q90" s="69"/>
      <c r="R90" s="69"/>
      <c r="S90" s="69"/>
      <c r="T90" s="78"/>
      <c r="U90" s="78" t="str">
        <f t="shared" ca="1" si="24"/>
        <v>A.2</v>
      </c>
      <c r="V90" s="78">
        <f t="shared" ca="1" si="25"/>
        <v>5</v>
      </c>
      <c r="W90" s="78">
        <f t="shared" ca="1" si="26"/>
        <v>1</v>
      </c>
      <c r="X90" s="78">
        <f t="shared" ca="1" si="27"/>
        <v>20</v>
      </c>
      <c r="Y90" s="77" t="str">
        <f t="shared" ca="1" si="28"/>
        <v>3A.2</v>
      </c>
      <c r="AD90" s="87" t="str">
        <f t="shared" ca="1" si="29"/>
        <v/>
      </c>
      <c r="AE90" s="87" t="str">
        <f t="shared" ca="1" si="30"/>
        <v/>
      </c>
      <c r="AF90" s="87" t="str">
        <f t="shared" ca="1" si="31"/>
        <v>D</v>
      </c>
      <c r="AG90" s="79">
        <f t="shared" ca="1" si="32"/>
        <v>3</v>
      </c>
      <c r="AH90" s="87"/>
      <c r="AI90" s="79"/>
    </row>
    <row r="91" spans="1:35" s="77" customFormat="1" ht="30" x14ac:dyDescent="0.25">
      <c r="A91" s="67">
        <v>109</v>
      </c>
      <c r="B91" s="68" t="str">
        <f t="shared" ca="1" si="20"/>
        <v>A.2.10b</v>
      </c>
      <c r="C91" s="69">
        <f t="shared" ca="1" si="21"/>
        <v>6</v>
      </c>
      <c r="D91" s="20"/>
      <c r="E91" s="92" t="str">
        <f t="shared" ca="1" si="22"/>
        <v>A.2.10b</v>
      </c>
      <c r="F91" s="74" t="str">
        <f t="shared" ca="1" si="33"/>
        <v>Security governance approach (e.g. a new security organisational set up or risk management programme)?</v>
      </c>
      <c r="G91" s="221" t="str">
        <f ca="1">VLOOKUP($A91,Assess_A_Reference,15,FALSE)</f>
        <v/>
      </c>
      <c r="H91" s="220">
        <f ca="1">(VLOOKUP(LEFT($B91,3),targets_lookup,5,FALSE))*VLOOKUP($A91,Weightings_Assessments,23,FALSE)</f>
        <v>16</v>
      </c>
      <c r="I91" s="71" t="str">
        <f ca="1">IF(VLOOKUP(A91,Assess_A_Reference,16,FALSE)=0,"",VLOOKUP(A91,Assess_A_Reference,16,FALSE))</f>
        <v/>
      </c>
      <c r="J91" s="69"/>
      <c r="K91" s="69"/>
      <c r="L91" s="69"/>
      <c r="M91" s="69"/>
      <c r="N91" s="69"/>
      <c r="O91" s="69"/>
      <c r="P91" s="69"/>
      <c r="Q91" s="69"/>
      <c r="R91" s="69"/>
      <c r="S91" s="69"/>
      <c r="T91" s="78"/>
      <c r="U91" s="78" t="str">
        <f t="shared" ca="1" si="24"/>
        <v>A.2</v>
      </c>
      <c r="V91" s="78">
        <f t="shared" ca="1" si="25"/>
        <v>4</v>
      </c>
      <c r="W91" s="78">
        <f t="shared" ca="1" si="26"/>
        <v>1</v>
      </c>
      <c r="X91" s="78">
        <f t="shared" ca="1" si="27"/>
        <v>16</v>
      </c>
      <c r="Y91" s="77" t="str">
        <f t="shared" ca="1" si="28"/>
        <v>3A.2</v>
      </c>
      <c r="AD91" s="87" t="str">
        <f t="shared" ca="1" si="29"/>
        <v/>
      </c>
      <c r="AE91" s="87" t="str">
        <f t="shared" ca="1" si="30"/>
        <v/>
      </c>
      <c r="AF91" s="87" t="str">
        <f t="shared" ca="1" si="31"/>
        <v>D</v>
      </c>
      <c r="AG91" s="79">
        <f t="shared" ca="1" si="32"/>
        <v>3</v>
      </c>
      <c r="AH91" s="87"/>
      <c r="AI91" s="79"/>
    </row>
    <row r="92" spans="1:35" s="77" customFormat="1" ht="30" x14ac:dyDescent="0.25">
      <c r="A92" s="67">
        <v>110</v>
      </c>
      <c r="B92" s="68" t="str">
        <f t="shared" ca="1" si="20"/>
        <v>A.2.10c</v>
      </c>
      <c r="C92" s="69">
        <f t="shared" ca="1" si="21"/>
        <v>6</v>
      </c>
      <c r="D92" s="20"/>
      <c r="E92" s="92" t="str">
        <f t="shared" ca="1" si="22"/>
        <v>A.2.10c</v>
      </c>
      <c r="F92" s="74" t="str">
        <f t="shared" ca="1" si="33"/>
        <v>Security controls framework (e.g. ISO 27001, COBIT 5, the SANS top 20 security controls or the ISF Standard of Good Practice)?</v>
      </c>
      <c r="G92" s="221" t="str">
        <f ca="1">VLOOKUP($A92,Assess_A_Reference,15,FALSE)</f>
        <v/>
      </c>
      <c r="H92" s="220">
        <f ca="1">(VLOOKUP(LEFT($B92,3),targets_lookup,5,FALSE))*VLOOKUP($A92,Weightings_Assessments,23,FALSE)</f>
        <v>12</v>
      </c>
      <c r="I92" s="71" t="str">
        <f ca="1">IF(VLOOKUP(A92,Assess_A_Reference,16,FALSE)=0,"",VLOOKUP(A92,Assess_A_Reference,16,FALSE))</f>
        <v/>
      </c>
      <c r="J92" s="69"/>
      <c r="K92" s="69"/>
      <c r="L92" s="69"/>
      <c r="M92" s="69"/>
      <c r="N92" s="69"/>
      <c r="O92" s="69"/>
      <c r="P92" s="69"/>
      <c r="Q92" s="69"/>
      <c r="R92" s="69"/>
      <c r="S92" s="69"/>
      <c r="T92" s="78"/>
      <c r="U92" s="78" t="str">
        <f t="shared" ca="1" si="24"/>
        <v>A.2</v>
      </c>
      <c r="V92" s="78">
        <f t="shared" ca="1" si="25"/>
        <v>3</v>
      </c>
      <c r="W92" s="78">
        <f t="shared" ca="1" si="26"/>
        <v>1</v>
      </c>
      <c r="X92" s="78">
        <f t="shared" ca="1" si="27"/>
        <v>12</v>
      </c>
      <c r="Y92" s="77" t="str">
        <f t="shared" ca="1" si="28"/>
        <v>3A.2</v>
      </c>
      <c r="AD92" s="87" t="str">
        <f t="shared" ca="1" si="29"/>
        <v/>
      </c>
      <c r="AE92" s="87" t="str">
        <f t="shared" ca="1" si="30"/>
        <v/>
      </c>
      <c r="AF92" s="87" t="str">
        <f t="shared" ca="1" si="31"/>
        <v>D</v>
      </c>
      <c r="AG92" s="79">
        <f t="shared" ca="1" si="32"/>
        <v>3</v>
      </c>
      <c r="AH92" s="87"/>
      <c r="AI92" s="79"/>
    </row>
    <row r="93" spans="1:35" s="77" customFormat="1" ht="30" customHeight="1" x14ac:dyDescent="0.25">
      <c r="A93" s="67">
        <v>111</v>
      </c>
      <c r="B93" s="68" t="str">
        <f t="shared" ca="1" si="20"/>
        <v>A.2.11</v>
      </c>
      <c r="C93" s="69">
        <f t="shared" ca="1" si="21"/>
        <v>4</v>
      </c>
      <c r="D93" s="20"/>
      <c r="E93" s="92" t="str">
        <f t="shared" ca="1" si="22"/>
        <v>A.2.11</v>
      </c>
      <c r="F93" s="71" t="str">
        <f t="shared" ca="1" si="33"/>
        <v xml:space="preserve">To support your penetration testing programme, do you: </v>
      </c>
      <c r="G93" s="221"/>
      <c r="H93" s="86"/>
      <c r="I93" s="71"/>
      <c r="J93" s="69"/>
      <c r="K93" s="69"/>
      <c r="L93" s="69"/>
      <c r="M93" s="69"/>
      <c r="N93" s="69"/>
      <c r="O93" s="69"/>
      <c r="P93" s="69"/>
      <c r="Q93" s="69"/>
      <c r="R93" s="69"/>
      <c r="S93" s="69"/>
      <c r="T93" s="78"/>
      <c r="U93" s="78" t="str">
        <f t="shared" ca="1" si="24"/>
        <v/>
      </c>
      <c r="V93" s="78" t="str">
        <f t="shared" ca="1" si="25"/>
        <v>N/A</v>
      </c>
      <c r="W93" s="78">
        <f t="shared" ca="1" si="26"/>
        <v>1</v>
      </c>
      <c r="X93" s="78" t="e">
        <f t="shared" ca="1" si="27"/>
        <v>#VALUE!</v>
      </c>
      <c r="Y93" s="77" t="str">
        <f t="shared" ca="1" si="28"/>
        <v>3</v>
      </c>
      <c r="AD93" s="87" t="str">
        <f t="shared" ca="1" si="29"/>
        <v/>
      </c>
      <c r="AE93" s="87" t="str">
        <f t="shared" ca="1" si="30"/>
        <v/>
      </c>
      <c r="AF93" s="87" t="str">
        <f t="shared" ca="1" si="31"/>
        <v>D</v>
      </c>
      <c r="AG93" s="79">
        <f t="shared" ca="1" si="32"/>
        <v>3</v>
      </c>
      <c r="AH93" s="87"/>
      <c r="AI93" s="79"/>
    </row>
    <row r="94" spans="1:35" s="77" customFormat="1" ht="45" x14ac:dyDescent="0.25">
      <c r="A94" s="67">
        <v>112</v>
      </c>
      <c r="B94" s="68" t="str">
        <f t="shared" ca="1" si="20"/>
        <v>A.2.11a</v>
      </c>
      <c r="C94" s="69">
        <f t="shared" ca="1" si="21"/>
        <v>6</v>
      </c>
      <c r="D94" s="20"/>
      <c r="E94" s="92" t="str">
        <f t="shared" ca="1" si="22"/>
        <v>A.2.11a</v>
      </c>
      <c r="F94" s="74" t="str">
        <f t="shared" ca="1" si="33"/>
        <v>Maintain key performance indicators for the results of the penetration tests that can be utilised to help establish the 'health' of the overall business?</v>
      </c>
      <c r="G94" s="221" t="str">
        <f ca="1">VLOOKUP($A94,Assess_A_Reference,15,FALSE)</f>
        <v/>
      </c>
      <c r="H94" s="220">
        <f ca="1">(VLOOKUP(LEFT($B94,3),targets_lookup,5,FALSE))*VLOOKUP($A94,Weightings_Assessments,23,FALSE)</f>
        <v>16</v>
      </c>
      <c r="I94" s="71" t="str">
        <f ca="1">IF(VLOOKUP(A94,Assess_A_Reference,16,FALSE)=0,"",VLOOKUP(A94,Assess_A_Reference,16,FALSE))</f>
        <v/>
      </c>
      <c r="J94" s="69"/>
      <c r="K94" s="69"/>
      <c r="L94" s="69"/>
      <c r="M94" s="69"/>
      <c r="N94" s="69"/>
      <c r="O94" s="69"/>
      <c r="P94" s="69"/>
      <c r="Q94" s="69"/>
      <c r="R94" s="69"/>
      <c r="S94" s="69"/>
      <c r="T94" s="78"/>
      <c r="U94" s="78" t="str">
        <f t="shared" ca="1" si="24"/>
        <v>A.2</v>
      </c>
      <c r="V94" s="78">
        <f t="shared" ca="1" si="25"/>
        <v>4</v>
      </c>
      <c r="W94" s="78">
        <f t="shared" ca="1" si="26"/>
        <v>1</v>
      </c>
      <c r="X94" s="78">
        <f t="shared" ca="1" si="27"/>
        <v>16</v>
      </c>
      <c r="Y94" s="77" t="str">
        <f t="shared" ca="1" si="28"/>
        <v>3A.2</v>
      </c>
      <c r="AD94" s="87" t="str">
        <f t="shared" ca="1" si="29"/>
        <v/>
      </c>
      <c r="AE94" s="87" t="str">
        <f t="shared" ca="1" si="30"/>
        <v/>
      </c>
      <c r="AF94" s="87" t="str">
        <f t="shared" ca="1" si="31"/>
        <v>D</v>
      </c>
      <c r="AG94" s="79">
        <f t="shared" ca="1" si="32"/>
        <v>3</v>
      </c>
      <c r="AH94" s="87"/>
      <c r="AI94" s="79"/>
    </row>
    <row r="95" spans="1:35" s="77" customFormat="1" ht="30" customHeight="1" x14ac:dyDescent="0.25">
      <c r="A95" s="67">
        <v>113</v>
      </c>
      <c r="B95" s="68" t="str">
        <f t="shared" ca="1" si="20"/>
        <v>A.2.11b</v>
      </c>
      <c r="C95" s="69">
        <f t="shared" ca="1" si="21"/>
        <v>6</v>
      </c>
      <c r="D95" s="20"/>
      <c r="E95" s="92" t="str">
        <f t="shared" ca="1" si="22"/>
        <v>A.2.11b</v>
      </c>
      <c r="F95" s="74" t="str">
        <f t="shared" ca="1" si="33"/>
        <v>Subscribe to information sharing platforms or services?</v>
      </c>
      <c r="G95" s="221" t="str">
        <f ca="1">VLOOKUP($A95,Assess_A_Reference,15,FALSE)</f>
        <v/>
      </c>
      <c r="H95" s="220">
        <f ca="1">(VLOOKUP(LEFT($B95,3),targets_lookup,5,FALSE))*VLOOKUP($A95,Weightings_Assessments,23,FALSE)</f>
        <v>16</v>
      </c>
      <c r="I95" s="71" t="str">
        <f ca="1">IF(VLOOKUP(A95,Assess_A_Reference,16,FALSE)=0,"",VLOOKUP(A95,Assess_A_Reference,16,FALSE))</f>
        <v/>
      </c>
      <c r="J95" s="69"/>
      <c r="K95" s="69"/>
      <c r="L95" s="69"/>
      <c r="M95" s="69"/>
      <c r="N95" s="69"/>
      <c r="O95" s="69"/>
      <c r="P95" s="69"/>
      <c r="Q95" s="69"/>
      <c r="R95" s="69"/>
      <c r="S95" s="69"/>
      <c r="T95" s="78"/>
      <c r="U95" s="78" t="str">
        <f t="shared" ca="1" si="24"/>
        <v>A.2</v>
      </c>
      <c r="V95" s="78">
        <f t="shared" ca="1" si="25"/>
        <v>4</v>
      </c>
      <c r="W95" s="78">
        <f t="shared" ca="1" si="26"/>
        <v>1</v>
      </c>
      <c r="X95" s="78">
        <f t="shared" ca="1" si="27"/>
        <v>16</v>
      </c>
      <c r="Y95" s="77" t="str">
        <f t="shared" ca="1" si="28"/>
        <v>3A.2</v>
      </c>
      <c r="AD95" s="87" t="str">
        <f t="shared" ca="1" si="29"/>
        <v/>
      </c>
      <c r="AE95" s="87" t="str">
        <f t="shared" ca="1" si="30"/>
        <v/>
      </c>
      <c r="AF95" s="87" t="str">
        <f t="shared" ca="1" si="31"/>
        <v>D</v>
      </c>
      <c r="AG95" s="79">
        <f t="shared" ca="1" si="32"/>
        <v>3</v>
      </c>
      <c r="AH95" s="87"/>
      <c r="AI95" s="79"/>
    </row>
    <row r="96" spans="1:35" s="77" customFormat="1" ht="30" x14ac:dyDescent="0.25">
      <c r="A96" s="67">
        <v>114</v>
      </c>
      <c r="B96" s="68" t="str">
        <f t="shared" ca="1" si="20"/>
        <v>A.2.11c</v>
      </c>
      <c r="C96" s="69">
        <f t="shared" ca="1" si="21"/>
        <v>6</v>
      </c>
      <c r="D96" s="20"/>
      <c r="E96" s="92" t="str">
        <f t="shared" ca="1" si="22"/>
        <v>A.2.11c</v>
      </c>
      <c r="F96" s="74" t="str">
        <f t="shared" ca="1" si="33"/>
        <v>Use information from information sharing platforms or services to feed into the penetration testing programme?</v>
      </c>
      <c r="G96" s="221" t="str">
        <f ca="1">VLOOKUP($A96,Assess_A_Reference,15,FALSE)</f>
        <v/>
      </c>
      <c r="H96" s="220">
        <f ca="1">(VLOOKUP(LEFT($B96,3),targets_lookup,5,FALSE))*VLOOKUP($A96,Weightings_Assessments,23,FALSE)</f>
        <v>20</v>
      </c>
      <c r="I96" s="71" t="str">
        <f ca="1">IF(VLOOKUP(A96,Assess_A_Reference,16,FALSE)=0,"",VLOOKUP(A96,Assess_A_Reference,16,FALSE))</f>
        <v/>
      </c>
      <c r="J96" s="69"/>
      <c r="K96" s="69"/>
      <c r="L96" s="69"/>
      <c r="M96" s="69"/>
      <c r="N96" s="69"/>
      <c r="O96" s="69"/>
      <c r="P96" s="69"/>
      <c r="Q96" s="69"/>
      <c r="R96" s="69"/>
      <c r="S96" s="69"/>
      <c r="T96" s="78"/>
      <c r="U96" s="78" t="str">
        <f t="shared" ca="1" si="24"/>
        <v>A.2</v>
      </c>
      <c r="V96" s="78">
        <f t="shared" ca="1" si="25"/>
        <v>5</v>
      </c>
      <c r="W96" s="78">
        <f t="shared" ca="1" si="26"/>
        <v>1</v>
      </c>
      <c r="X96" s="78">
        <f t="shared" ca="1" si="27"/>
        <v>20</v>
      </c>
      <c r="Y96" s="77" t="str">
        <f t="shared" ca="1" si="28"/>
        <v>3A.2</v>
      </c>
      <c r="AD96" s="87" t="str">
        <f t="shared" ca="1" si="29"/>
        <v/>
      </c>
      <c r="AE96" s="87" t="str">
        <f t="shared" ca="1" si="30"/>
        <v/>
      </c>
      <c r="AF96" s="87" t="str">
        <f t="shared" ca="1" si="31"/>
        <v>D</v>
      </c>
      <c r="AG96" s="79">
        <f t="shared" ca="1" si="32"/>
        <v>3</v>
      </c>
      <c r="AH96" s="87"/>
      <c r="AI96" s="79"/>
    </row>
    <row r="97" spans="1:35" s="77" customFormat="1" ht="30" customHeight="1" x14ac:dyDescent="0.25">
      <c r="A97" s="67">
        <v>115</v>
      </c>
      <c r="B97" s="68" t="str">
        <f t="shared" ca="1" si="20"/>
        <v>A.2.12</v>
      </c>
      <c r="C97" s="69">
        <f t="shared" ca="1" si="21"/>
        <v>4</v>
      </c>
      <c r="D97" s="20"/>
      <c r="E97" s="92" t="str">
        <f t="shared" ca="1" si="22"/>
        <v>A.2.12</v>
      </c>
      <c r="F97" s="71" t="str">
        <f t="shared" ca="1" si="33"/>
        <v xml:space="preserve">Is the suitability and effectiveness of your penetration testing programme assured by: </v>
      </c>
      <c r="G97" s="221"/>
      <c r="H97" s="86"/>
      <c r="I97" s="71"/>
      <c r="J97" s="69"/>
      <c r="K97" s="69"/>
      <c r="L97" s="69"/>
      <c r="M97" s="69"/>
      <c r="N97" s="69"/>
      <c r="O97" s="69"/>
      <c r="P97" s="69"/>
      <c r="Q97" s="69"/>
      <c r="R97" s="69"/>
      <c r="S97" s="69"/>
      <c r="T97" s="78"/>
      <c r="U97" s="78" t="str">
        <f t="shared" ca="1" si="24"/>
        <v/>
      </c>
      <c r="V97" s="78" t="str">
        <f t="shared" ca="1" si="25"/>
        <v>N/A</v>
      </c>
      <c r="W97" s="78">
        <f t="shared" ca="1" si="26"/>
        <v>1</v>
      </c>
      <c r="X97" s="78" t="e">
        <f t="shared" ca="1" si="27"/>
        <v>#VALUE!</v>
      </c>
      <c r="Y97" s="77" t="str">
        <f t="shared" ca="1" si="28"/>
        <v>3</v>
      </c>
      <c r="AD97" s="87" t="str">
        <f t="shared" ca="1" si="29"/>
        <v/>
      </c>
      <c r="AE97" s="87" t="str">
        <f t="shared" ca="1" si="30"/>
        <v/>
      </c>
      <c r="AF97" s="87" t="str">
        <f t="shared" ca="1" si="31"/>
        <v>D</v>
      </c>
      <c r="AG97" s="79">
        <f t="shared" ca="1" si="32"/>
        <v>3</v>
      </c>
      <c r="AH97" s="87"/>
      <c r="AI97" s="79"/>
    </row>
    <row r="98" spans="1:35" s="77" customFormat="1" ht="30" customHeight="1" x14ac:dyDescent="0.25">
      <c r="A98" s="67">
        <v>116</v>
      </c>
      <c r="B98" s="68" t="str">
        <f t="shared" ca="1" si="20"/>
        <v>A.2.12a</v>
      </c>
      <c r="C98" s="69">
        <f t="shared" ca="1" si="21"/>
        <v>6</v>
      </c>
      <c r="D98" s="20"/>
      <c r="E98" s="92" t="str">
        <f t="shared" ca="1" si="22"/>
        <v>A.2.12a</v>
      </c>
      <c r="F98" s="74" t="str">
        <f t="shared" ca="1" si="33"/>
        <v>Traceability and monitoring of the programme?</v>
      </c>
      <c r="G98" s="221" t="str">
        <f ca="1">VLOOKUP($A98,Assess_A_Reference,15,FALSE)</f>
        <v/>
      </c>
      <c r="H98" s="220">
        <f ca="1">(VLOOKUP(LEFT($B98,3),targets_lookup,5,FALSE))*VLOOKUP($A98,Weightings_Assessments,23,FALSE)</f>
        <v>12</v>
      </c>
      <c r="I98" s="71" t="str">
        <f ca="1">IF(VLOOKUP(A98,Assess_A_Reference,16,FALSE)=0,"",VLOOKUP(A98,Assess_A_Reference,16,FALSE))</f>
        <v/>
      </c>
      <c r="J98" s="69"/>
      <c r="K98" s="69"/>
      <c r="L98" s="69"/>
      <c r="M98" s="69"/>
      <c r="N98" s="69"/>
      <c r="O98" s="69"/>
      <c r="P98" s="69"/>
      <c r="Q98" s="69"/>
      <c r="R98" s="69"/>
      <c r="S98" s="69"/>
      <c r="T98" s="78"/>
      <c r="U98" s="78" t="str">
        <f t="shared" ca="1" si="24"/>
        <v>A.2</v>
      </c>
      <c r="V98" s="78">
        <f t="shared" ca="1" si="25"/>
        <v>3</v>
      </c>
      <c r="W98" s="78">
        <f t="shared" ca="1" si="26"/>
        <v>1</v>
      </c>
      <c r="X98" s="78">
        <f t="shared" ca="1" si="27"/>
        <v>12</v>
      </c>
      <c r="Y98" s="77" t="str">
        <f t="shared" ca="1" si="28"/>
        <v>3A.2</v>
      </c>
      <c r="AD98" s="87" t="str">
        <f t="shared" ca="1" si="29"/>
        <v/>
      </c>
      <c r="AE98" s="87" t="str">
        <f t="shared" ca="1" si="30"/>
        <v/>
      </c>
      <c r="AF98" s="87" t="str">
        <f t="shared" ca="1" si="31"/>
        <v>D</v>
      </c>
      <c r="AG98" s="79">
        <f t="shared" ca="1" si="32"/>
        <v>3</v>
      </c>
      <c r="AH98" s="87"/>
      <c r="AI98" s="79"/>
    </row>
    <row r="99" spans="1:35" s="77" customFormat="1" ht="30" customHeight="1" x14ac:dyDescent="0.25">
      <c r="A99" s="67">
        <v>117</v>
      </c>
      <c r="B99" s="68" t="str">
        <f t="shared" ca="1" si="20"/>
        <v>A.2.12b</v>
      </c>
      <c r="C99" s="69">
        <f t="shared" ca="1" si="21"/>
        <v>6</v>
      </c>
      <c r="D99" s="20"/>
      <c r="E99" s="92" t="str">
        <f t="shared" ca="1" si="22"/>
        <v>A.2.12b</v>
      </c>
      <c r="F99" s="74" t="str">
        <f t="shared" ca="1" si="33"/>
        <v>A continuous improvement process?</v>
      </c>
      <c r="G99" s="221" t="str">
        <f ca="1">VLOOKUP($A99,Assess_A_Reference,15,FALSE)</f>
        <v/>
      </c>
      <c r="H99" s="220">
        <f ca="1">(VLOOKUP(LEFT($B99,3),targets_lookup,5,FALSE))*VLOOKUP($A99,Weightings_Assessments,23,FALSE)</f>
        <v>20</v>
      </c>
      <c r="I99" s="71" t="str">
        <f ca="1">IF(VLOOKUP(A99,Assess_A_Reference,16,FALSE)=0,"",VLOOKUP(A99,Assess_A_Reference,16,FALSE))</f>
        <v/>
      </c>
      <c r="J99" s="69"/>
      <c r="K99" s="69"/>
      <c r="L99" s="69"/>
      <c r="M99" s="69"/>
      <c r="N99" s="69"/>
      <c r="O99" s="69"/>
      <c r="P99" s="69"/>
      <c r="Q99" s="69"/>
      <c r="R99" s="69"/>
      <c r="S99" s="69"/>
      <c r="T99" s="78"/>
      <c r="U99" s="78" t="str">
        <f t="shared" ca="1" si="24"/>
        <v>A.2</v>
      </c>
      <c r="V99" s="78">
        <f t="shared" ca="1" si="25"/>
        <v>5</v>
      </c>
      <c r="W99" s="78">
        <f t="shared" ca="1" si="26"/>
        <v>1</v>
      </c>
      <c r="X99" s="78">
        <f t="shared" ca="1" si="27"/>
        <v>20</v>
      </c>
      <c r="Y99" s="77" t="str">
        <f t="shared" ca="1" si="28"/>
        <v>3A.2</v>
      </c>
      <c r="AD99" s="87" t="str">
        <f t="shared" ca="1" si="29"/>
        <v/>
      </c>
      <c r="AE99" s="87" t="str">
        <f t="shared" ca="1" si="30"/>
        <v/>
      </c>
      <c r="AF99" s="87" t="str">
        <f t="shared" ca="1" si="31"/>
        <v>D</v>
      </c>
      <c r="AG99" s="79">
        <f t="shared" ca="1" si="32"/>
        <v>3</v>
      </c>
      <c r="AH99" s="87"/>
      <c r="AI99" s="79"/>
    </row>
    <row r="100" spans="1:35" s="77" customFormat="1" ht="30" customHeight="1" x14ac:dyDescent="0.25">
      <c r="A100" s="67">
        <v>118</v>
      </c>
      <c r="B100" s="68" t="str">
        <f t="shared" ca="1" si="20"/>
        <v>A.2.12c</v>
      </c>
      <c r="C100" s="69">
        <f t="shared" ca="1" si="21"/>
        <v>6</v>
      </c>
      <c r="D100" s="20"/>
      <c r="E100" s="92" t="str">
        <f t="shared" ca="1" si="22"/>
        <v>A.2.12c</v>
      </c>
      <c r="F100" s="74" t="str">
        <f t="shared" ca="1" si="33"/>
        <v>Regular management and technical review?</v>
      </c>
      <c r="G100" s="221" t="str">
        <f ca="1">VLOOKUP($A100,Assess_A_Reference,15,FALSE)</f>
        <v/>
      </c>
      <c r="H100" s="220">
        <f ca="1">(VLOOKUP(LEFT($B100,3),targets_lookup,5,FALSE))*VLOOKUP($A100,Weightings_Assessments,23,FALSE)</f>
        <v>16</v>
      </c>
      <c r="I100" s="71" t="str">
        <f ca="1">IF(VLOOKUP(A100,Assess_A_Reference,16,FALSE)=0,"",VLOOKUP(A100,Assess_A_Reference,16,FALSE))</f>
        <v/>
      </c>
      <c r="J100" s="69"/>
      <c r="K100" s="69"/>
      <c r="L100" s="69"/>
      <c r="M100" s="69"/>
      <c r="N100" s="69"/>
      <c r="O100" s="69"/>
      <c r="P100" s="69"/>
      <c r="Q100" s="69"/>
      <c r="R100" s="69"/>
      <c r="S100" s="69"/>
      <c r="T100" s="78"/>
      <c r="U100" s="78" t="str">
        <f t="shared" ca="1" si="24"/>
        <v>A.2</v>
      </c>
      <c r="V100" s="78">
        <f t="shared" ca="1" si="25"/>
        <v>4</v>
      </c>
      <c r="W100" s="78">
        <f t="shared" ca="1" si="26"/>
        <v>1</v>
      </c>
      <c r="X100" s="78">
        <f t="shared" ca="1" si="27"/>
        <v>16</v>
      </c>
      <c r="Y100" s="77" t="str">
        <f t="shared" ca="1" si="28"/>
        <v>3A.2</v>
      </c>
      <c r="AD100" s="87" t="str">
        <f t="shared" ca="1" si="29"/>
        <v/>
      </c>
      <c r="AE100" s="87" t="str">
        <f t="shared" ca="1" si="30"/>
        <v/>
      </c>
      <c r="AF100" s="87" t="str">
        <f t="shared" ca="1" si="31"/>
        <v>D</v>
      </c>
      <c r="AG100" s="79">
        <f t="shared" ca="1" si="32"/>
        <v>3</v>
      </c>
      <c r="AH100" s="87"/>
      <c r="AI100" s="79"/>
    </row>
    <row r="101" spans="1:35" s="77" customFormat="1" ht="30" customHeight="1" x14ac:dyDescent="0.25">
      <c r="A101" s="67">
        <v>119</v>
      </c>
      <c r="B101" s="68" t="str">
        <f t="shared" ca="1" si="20"/>
        <v>A.2.12d</v>
      </c>
      <c r="C101" s="69">
        <f t="shared" ca="1" si="21"/>
        <v>6</v>
      </c>
      <c r="D101" s="20"/>
      <c r="E101" s="92" t="str">
        <f t="shared" ca="1" si="22"/>
        <v>A.2.12d</v>
      </c>
      <c r="F101" s="74" t="str">
        <f t="shared" ca="1" si="33"/>
        <v>Independent audits (or similar)?</v>
      </c>
      <c r="G101" s="221" t="str">
        <f ca="1">VLOOKUP($A101,Assess_A_Reference,15,FALSE)</f>
        <v/>
      </c>
      <c r="H101" s="220">
        <f ca="1">(VLOOKUP(LEFT($B101,3),targets_lookup,5,FALSE))*VLOOKUP($A101,Weightings_Assessments,23,FALSE)</f>
        <v>20</v>
      </c>
      <c r="I101" s="71" t="str">
        <f ca="1">IF(VLOOKUP(A101,Assess_A_Reference,16,FALSE)=0,"",VLOOKUP(A101,Assess_A_Reference,16,FALSE))</f>
        <v/>
      </c>
      <c r="J101" s="69"/>
      <c r="K101" s="69"/>
      <c r="L101" s="69"/>
      <c r="M101" s="69"/>
      <c r="N101" s="69"/>
      <c r="O101" s="69"/>
      <c r="P101" s="69"/>
      <c r="Q101" s="69"/>
      <c r="R101" s="69"/>
      <c r="S101" s="69"/>
      <c r="T101" s="78"/>
      <c r="U101" s="78" t="str">
        <f t="shared" ca="1" si="24"/>
        <v>A.2</v>
      </c>
      <c r="V101" s="78">
        <f t="shared" ca="1" si="25"/>
        <v>5</v>
      </c>
      <c r="W101" s="78">
        <f t="shared" ca="1" si="26"/>
        <v>1</v>
      </c>
      <c r="X101" s="78">
        <f t="shared" ca="1" si="27"/>
        <v>20</v>
      </c>
      <c r="Y101" s="77" t="str">
        <f t="shared" ca="1" si="28"/>
        <v>3A.2</v>
      </c>
      <c r="AD101" s="87" t="str">
        <f t="shared" ca="1" si="29"/>
        <v/>
      </c>
      <c r="AE101" s="87" t="str">
        <f t="shared" ca="1" si="30"/>
        <v/>
      </c>
      <c r="AF101" s="87" t="str">
        <f t="shared" ca="1" si="31"/>
        <v>D</v>
      </c>
      <c r="AG101" s="79">
        <f t="shared" ca="1" si="32"/>
        <v>3</v>
      </c>
      <c r="AH101" s="87"/>
      <c r="AI101" s="79"/>
    </row>
    <row r="102" spans="1:35" s="77" customFormat="1" ht="30" customHeight="1" x14ac:dyDescent="0.25">
      <c r="A102" s="67">
        <v>120</v>
      </c>
      <c r="B102" s="68" t="str">
        <f t="shared" ca="1" si="20"/>
        <v>A.3</v>
      </c>
      <c r="C102" s="69">
        <f t="shared" ca="1" si="21"/>
        <v>2</v>
      </c>
      <c r="D102" s="20"/>
      <c r="E102" s="111" t="str">
        <f t="shared" ca="1" si="22"/>
        <v>Step 3</v>
      </c>
      <c r="F102" s="108" t="str">
        <f ca="1">VLOOKUP(A102,contentrefmockup,7,FALSE)&amp;"  "&amp;"("&amp;VLOOKUP(S102,level_selection_ref,2,FALSE)&amp;")"</f>
        <v>Evaluate drivers for conducting penetration tests  (Detailed)</v>
      </c>
      <c r="G102" s="216" t="str">
        <f ca="1">"Maturity level:  "&amp;O102</f>
        <v>Maturity level:  Level 1</v>
      </c>
      <c r="H102" s="219" t="str">
        <f ca="1">"Maturity rating: "&amp;TEXT(R102,"0.00")</f>
        <v>Maturity rating: 0.00</v>
      </c>
      <c r="I102" s="194"/>
      <c r="J102" s="107"/>
      <c r="K102" s="107"/>
      <c r="L102" s="107" t="str">
        <f ca="1">TEXT(B102,"0.0")</f>
        <v>A.3</v>
      </c>
      <c r="M102" s="106">
        <f ca="1">SUMIF(Y:Y,S102&amp;L102,G:G)/(SUMIF(Y:Y,S102&amp;L102,X:X))</f>
        <v>0</v>
      </c>
      <c r="N102" s="106" t="str">
        <f ca="1">HLOOKUP(M102*100,level_ref,2,TRUE)</f>
        <v>Level 1</v>
      </c>
      <c r="O102" s="106" t="str">
        <f ca="1">IF(ISERROR(N102),"",N102)</f>
        <v>Level 1</v>
      </c>
      <c r="P102" s="106">
        <f ca="1">HLOOKUP(M102*100,level_ref,3,TRUE)</f>
        <v>1</v>
      </c>
      <c r="Q102" s="106">
        <f ca="1">IF(ISERROR(P102),"",P102)</f>
        <v>1</v>
      </c>
      <c r="R102" s="106">
        <f ca="1">M102*5</f>
        <v>0</v>
      </c>
      <c r="S102" s="106">
        <f ca="1">VLOOKUP(A102,Assess_A_Reference,35,FALSE)</f>
        <v>3</v>
      </c>
      <c r="T102" s="106"/>
      <c r="U102" s="106" t="str">
        <f t="shared" ca="1" si="24"/>
        <v/>
      </c>
      <c r="V102" s="106">
        <f t="shared" ca="1" si="25"/>
        <v>0</v>
      </c>
      <c r="W102" s="106">
        <f t="shared" ca="1" si="26"/>
        <v>1</v>
      </c>
      <c r="X102" s="106">
        <f t="shared" ca="1" si="27"/>
        <v>0</v>
      </c>
      <c r="Y102" s="77" t="str">
        <f t="shared" ca="1" si="28"/>
        <v>1</v>
      </c>
      <c r="AD102" s="87" t="str">
        <f t="shared" ca="1" si="29"/>
        <v>S</v>
      </c>
      <c r="AE102" s="87" t="str">
        <f t="shared" ca="1" si="30"/>
        <v>I</v>
      </c>
      <c r="AF102" s="87" t="str">
        <f t="shared" ca="1" si="31"/>
        <v>D</v>
      </c>
      <c r="AG102" s="79">
        <f t="shared" ca="1" si="32"/>
        <v>1</v>
      </c>
      <c r="AH102" s="87"/>
      <c r="AI102" s="79"/>
    </row>
    <row r="103" spans="1:35" s="77" customFormat="1" ht="30" customHeight="1" x14ac:dyDescent="0.25">
      <c r="A103" s="67">
        <v>130</v>
      </c>
      <c r="B103" s="68" t="str">
        <f t="shared" ref="B103:B155" ca="1" si="34">VLOOKUP(A103,contentrefmockup,2,FALSE)</f>
        <v>A.3.01</v>
      </c>
      <c r="C103" s="69">
        <f t="shared" ref="C103:C155" ca="1" si="35">VLOOKUP(A103,contentrefmockup,15,FALSE)</f>
        <v>5</v>
      </c>
      <c r="D103" s="20"/>
      <c r="E103" s="92" t="str">
        <f t="shared" ref="E103:E155" ca="1" si="36">IF(C103=1,"Phase "&amp;B103,IF(C103=2,"Step "&amp;VLOOKUP(A103,contentrefmockup,4,FALSE),B103))</f>
        <v>A.3.01</v>
      </c>
      <c r="F103" s="71" t="str">
        <f t="shared" ref="F103:F124" ca="1" si="37">VLOOKUP(A103,contentrefmockup,7,FALSE)</f>
        <v>Have you identified drivers for carrying out penetration tests?</v>
      </c>
      <c r="G103" s="221" t="str">
        <f ca="1">VLOOKUP($A103,Assess_A_Reference,15,FALSE)</f>
        <v/>
      </c>
      <c r="H103" s="220">
        <f ca="1">(VLOOKUP(LEFT($B103,3),targets_lookup,5,FALSE))*VLOOKUP($A103,Weightings_Assessments,23,FALSE)</f>
        <v>4</v>
      </c>
      <c r="I103" s="71" t="str">
        <f ca="1">IF(VLOOKUP(A103,Assess_A_Reference,16,FALSE)=0,"",VLOOKUP(A103,Assess_A_Reference,16,FALSE))</f>
        <v/>
      </c>
      <c r="J103" s="69"/>
      <c r="K103" s="69"/>
      <c r="L103" s="69"/>
      <c r="M103" s="69"/>
      <c r="N103" s="69"/>
      <c r="O103" s="69"/>
      <c r="P103" s="69"/>
      <c r="Q103" s="69"/>
      <c r="R103" s="69"/>
      <c r="S103" s="69"/>
      <c r="T103" s="78"/>
      <c r="U103" s="78" t="str">
        <f t="shared" ref="U103:U155" ca="1" si="38">IF(AND(C103&gt;4,VLOOKUP(A103,Assess_A_Reference,34,FALSE)&lt;&gt;8),LEFT(B103,3),"")</f>
        <v>A.3</v>
      </c>
      <c r="V103" s="78">
        <f t="shared" ref="V103:V155" ca="1" si="39">VLOOKUP(A103,Weightings_Assessments,23,FALSE)</f>
        <v>1</v>
      </c>
      <c r="W103" s="78">
        <f t="shared" ref="W103:W155" ca="1" si="40">IF(VLOOKUP(A103,Assess_A_Reference,34,FALSE)=8,0,1)</f>
        <v>1</v>
      </c>
      <c r="X103" s="78">
        <f t="shared" ref="X103:X155" ca="1" si="41">W103*V103*4</f>
        <v>4</v>
      </c>
      <c r="Y103" s="77" t="str">
        <f t="shared" ref="Y103:Y155" ca="1" si="42">AG103&amp;U103</f>
        <v>3A.3</v>
      </c>
      <c r="AD103" s="87" t="str">
        <f t="shared" ref="AD103:AD155" ca="1" si="43">VLOOKUP($A103,contentrefmockup,26,FALSE)</f>
        <v/>
      </c>
      <c r="AE103" s="87" t="str">
        <f t="shared" ref="AE103:AE155" ca="1" si="44">VLOOKUP($A103,contentrefmockup,27,FALSE)</f>
        <v/>
      </c>
      <c r="AF103" s="87" t="str">
        <f t="shared" ref="AF103:AF155" ca="1" si="45">VLOOKUP($A103,contentrefmockup,28,FALSE)</f>
        <v>D</v>
      </c>
      <c r="AG103" s="79">
        <f t="shared" ref="AG103:AG155" ca="1" si="46">IF(AD103="S",1,IF(AE103="I",2,IF(AF103="D",3,4)))</f>
        <v>3</v>
      </c>
      <c r="AH103" s="87"/>
      <c r="AI103" s="79"/>
    </row>
    <row r="104" spans="1:35" s="77" customFormat="1" ht="30" customHeight="1" x14ac:dyDescent="0.25">
      <c r="A104" s="67">
        <v>131</v>
      </c>
      <c r="B104" s="68" t="str">
        <f t="shared" ca="1" si="34"/>
        <v>A.3.02</v>
      </c>
      <c r="C104" s="69">
        <f t="shared" ca="1" si="35"/>
        <v>4</v>
      </c>
      <c r="D104" s="20"/>
      <c r="E104" s="92" t="str">
        <f t="shared" ca="1" si="36"/>
        <v>A.3.02</v>
      </c>
      <c r="F104" s="71" t="str">
        <f t="shared" ca="1" si="37"/>
        <v xml:space="preserve">Are your drivers for penetration testing based on evaluation of: </v>
      </c>
      <c r="G104" s="221"/>
      <c r="H104" s="86"/>
      <c r="I104" s="71"/>
      <c r="J104" s="69"/>
      <c r="K104" s="69"/>
      <c r="L104" s="69"/>
      <c r="M104" s="69"/>
      <c r="N104" s="69"/>
      <c r="O104" s="69"/>
      <c r="P104" s="69"/>
      <c r="Q104" s="69"/>
      <c r="R104" s="69"/>
      <c r="S104" s="69"/>
      <c r="T104" s="78"/>
      <c r="U104" s="78" t="str">
        <f t="shared" ca="1" si="38"/>
        <v/>
      </c>
      <c r="V104" s="78" t="str">
        <f t="shared" ca="1" si="39"/>
        <v>N/A</v>
      </c>
      <c r="W104" s="78">
        <f t="shared" ca="1" si="40"/>
        <v>1</v>
      </c>
      <c r="X104" s="78" t="e">
        <f t="shared" ca="1" si="41"/>
        <v>#VALUE!</v>
      </c>
      <c r="Y104" s="77" t="str">
        <f t="shared" ca="1" si="42"/>
        <v>3</v>
      </c>
      <c r="AD104" s="87" t="str">
        <f t="shared" ca="1" si="43"/>
        <v/>
      </c>
      <c r="AE104" s="87" t="str">
        <f t="shared" ca="1" si="44"/>
        <v/>
      </c>
      <c r="AF104" s="87" t="str">
        <f t="shared" ca="1" si="45"/>
        <v>D</v>
      </c>
      <c r="AG104" s="79">
        <f t="shared" ca="1" si="46"/>
        <v>3</v>
      </c>
      <c r="AH104" s="87"/>
      <c r="AI104" s="79"/>
    </row>
    <row r="105" spans="1:35" s="77" customFormat="1" ht="30" customHeight="1" x14ac:dyDescent="0.25">
      <c r="A105" s="67">
        <v>132</v>
      </c>
      <c r="B105" s="68" t="str">
        <f t="shared" ca="1" si="34"/>
        <v>A.3.02a</v>
      </c>
      <c r="C105" s="69">
        <f t="shared" ca="1" si="35"/>
        <v>6</v>
      </c>
      <c r="D105" s="20"/>
      <c r="E105" s="92" t="str">
        <f t="shared" ca="1" si="36"/>
        <v>A.3.02a</v>
      </c>
      <c r="F105" s="74" t="str">
        <f t="shared" ca="1" si="37"/>
        <v>A growing requirement for compliance?</v>
      </c>
      <c r="G105" s="221" t="str">
        <f t="shared" ref="G105:G111" ca="1" si="47">VLOOKUP($A105,Assess_A_Reference,15,FALSE)</f>
        <v/>
      </c>
      <c r="H105" s="220">
        <f t="shared" ref="H105:H111" ca="1" si="48">(VLOOKUP(LEFT($B105,3),targets_lookup,5,FALSE))*VLOOKUP($A105,Weightings_Assessments,23,FALSE)</f>
        <v>8</v>
      </c>
      <c r="I105" s="71" t="str">
        <f t="shared" ref="I105:I111" ca="1" si="49">IF(VLOOKUP(A105,Assess_A_Reference,16,FALSE)=0,"",VLOOKUP(A105,Assess_A_Reference,16,FALSE))</f>
        <v/>
      </c>
      <c r="J105" s="69"/>
      <c r="K105" s="69"/>
      <c r="L105" s="69"/>
      <c r="M105" s="69"/>
      <c r="N105" s="69"/>
      <c r="O105" s="69"/>
      <c r="P105" s="69"/>
      <c r="Q105" s="69"/>
      <c r="R105" s="69"/>
      <c r="S105" s="69"/>
      <c r="T105" s="78"/>
      <c r="U105" s="78" t="str">
        <f t="shared" ca="1" si="38"/>
        <v>A.3</v>
      </c>
      <c r="V105" s="78">
        <f t="shared" ca="1" si="39"/>
        <v>2</v>
      </c>
      <c r="W105" s="78">
        <f t="shared" ca="1" si="40"/>
        <v>1</v>
      </c>
      <c r="X105" s="78">
        <f t="shared" ca="1" si="41"/>
        <v>8</v>
      </c>
      <c r="Y105" s="77" t="str">
        <f t="shared" ca="1" si="42"/>
        <v>3A.3</v>
      </c>
      <c r="AD105" s="87" t="str">
        <f t="shared" ca="1" si="43"/>
        <v/>
      </c>
      <c r="AE105" s="87" t="str">
        <f t="shared" ca="1" si="44"/>
        <v/>
      </c>
      <c r="AF105" s="87" t="str">
        <f t="shared" ca="1" si="45"/>
        <v>D</v>
      </c>
      <c r="AG105" s="79">
        <f t="shared" ca="1" si="46"/>
        <v>3</v>
      </c>
      <c r="AH105" s="87"/>
      <c r="AI105" s="79"/>
    </row>
    <row r="106" spans="1:35" s="77" customFormat="1" ht="30" x14ac:dyDescent="0.25">
      <c r="A106" s="67">
        <v>133</v>
      </c>
      <c r="B106" s="68" t="str">
        <f t="shared" ca="1" si="34"/>
        <v>A.3.02b</v>
      </c>
      <c r="C106" s="69">
        <f t="shared" ca="1" si="35"/>
        <v>6</v>
      </c>
      <c r="D106" s="20"/>
      <c r="E106" s="92" t="str">
        <f t="shared" ca="1" si="36"/>
        <v>A.3.02b</v>
      </c>
      <c r="F106" s="74" t="str">
        <f t="shared" ca="1" si="37"/>
        <v>The impact of serious (often cyber related) security attacks on other similar organisations?</v>
      </c>
      <c r="G106" s="221" t="str">
        <f t="shared" ca="1" si="47"/>
        <v/>
      </c>
      <c r="H106" s="220">
        <f t="shared" ca="1" si="48"/>
        <v>12</v>
      </c>
      <c r="I106" s="71" t="str">
        <f t="shared" ca="1" si="49"/>
        <v/>
      </c>
      <c r="J106" s="69"/>
      <c r="K106" s="69"/>
      <c r="L106" s="69"/>
      <c r="M106" s="69"/>
      <c r="N106" s="69"/>
      <c r="O106" s="69"/>
      <c r="P106" s="69"/>
      <c r="Q106" s="69"/>
      <c r="R106" s="69"/>
      <c r="S106" s="69"/>
      <c r="T106" s="78"/>
      <c r="U106" s="78" t="str">
        <f t="shared" ca="1" si="38"/>
        <v>A.3</v>
      </c>
      <c r="V106" s="78">
        <f t="shared" ca="1" si="39"/>
        <v>3</v>
      </c>
      <c r="W106" s="78">
        <f t="shared" ca="1" si="40"/>
        <v>1</v>
      </c>
      <c r="X106" s="78">
        <f t="shared" ca="1" si="41"/>
        <v>12</v>
      </c>
      <c r="Y106" s="77" t="str">
        <f t="shared" ca="1" si="42"/>
        <v>3A.3</v>
      </c>
      <c r="AD106" s="87" t="str">
        <f t="shared" ca="1" si="43"/>
        <v/>
      </c>
      <c r="AE106" s="87" t="str">
        <f t="shared" ca="1" si="44"/>
        <v/>
      </c>
      <c r="AF106" s="87" t="str">
        <f t="shared" ca="1" si="45"/>
        <v>D</v>
      </c>
      <c r="AG106" s="79">
        <f t="shared" ca="1" si="46"/>
        <v>3</v>
      </c>
      <c r="AH106" s="87"/>
      <c r="AI106" s="79"/>
    </row>
    <row r="107" spans="1:35" s="77" customFormat="1" ht="30" customHeight="1" x14ac:dyDescent="0.25">
      <c r="A107" s="67">
        <v>134</v>
      </c>
      <c r="B107" s="68" t="str">
        <f t="shared" ca="1" si="34"/>
        <v>A.3.02c</v>
      </c>
      <c r="C107" s="69">
        <f t="shared" ca="1" si="35"/>
        <v>6</v>
      </c>
      <c r="D107" s="20"/>
      <c r="E107" s="92" t="str">
        <f t="shared" ca="1" si="36"/>
        <v>A.3.02c</v>
      </c>
      <c r="F107" s="74" t="str">
        <f t="shared" ca="1" si="37"/>
        <v>Use of a greater number and variety of outsourced services?</v>
      </c>
      <c r="G107" s="221" t="str">
        <f t="shared" ca="1" si="47"/>
        <v/>
      </c>
      <c r="H107" s="220">
        <f t="shared" ca="1" si="48"/>
        <v>12</v>
      </c>
      <c r="I107" s="71" t="str">
        <f t="shared" ca="1" si="49"/>
        <v/>
      </c>
      <c r="J107" s="69"/>
      <c r="K107" s="69"/>
      <c r="L107" s="69"/>
      <c r="M107" s="69"/>
      <c r="N107" s="69"/>
      <c r="O107" s="69"/>
      <c r="P107" s="69"/>
      <c r="Q107" s="69"/>
      <c r="R107" s="69"/>
      <c r="S107" s="69"/>
      <c r="T107" s="78"/>
      <c r="U107" s="78" t="str">
        <f t="shared" ca="1" si="38"/>
        <v>A.3</v>
      </c>
      <c r="V107" s="78">
        <f t="shared" ca="1" si="39"/>
        <v>3</v>
      </c>
      <c r="W107" s="78">
        <f t="shared" ca="1" si="40"/>
        <v>1</v>
      </c>
      <c r="X107" s="78">
        <f t="shared" ca="1" si="41"/>
        <v>12</v>
      </c>
      <c r="Y107" s="77" t="str">
        <f t="shared" ca="1" si="42"/>
        <v>3A.3</v>
      </c>
      <c r="AD107" s="87" t="str">
        <f t="shared" ca="1" si="43"/>
        <v/>
      </c>
      <c r="AE107" s="87" t="str">
        <f t="shared" ca="1" si="44"/>
        <v/>
      </c>
      <c r="AF107" s="87" t="str">
        <f t="shared" ca="1" si="45"/>
        <v>D</v>
      </c>
      <c r="AG107" s="79">
        <f t="shared" ca="1" si="46"/>
        <v>3</v>
      </c>
      <c r="AH107" s="87"/>
      <c r="AI107" s="79"/>
    </row>
    <row r="108" spans="1:35" s="77" customFormat="1" ht="30" x14ac:dyDescent="0.25">
      <c r="A108" s="67">
        <v>135</v>
      </c>
      <c r="B108" s="68" t="str">
        <f t="shared" ca="1" si="34"/>
        <v>A.3.02e</v>
      </c>
      <c r="C108" s="69">
        <f t="shared" ca="1" si="35"/>
        <v>6</v>
      </c>
      <c r="D108" s="20"/>
      <c r="E108" s="92" t="str">
        <f t="shared" ca="1" si="36"/>
        <v>A.3.02e</v>
      </c>
      <c r="F108" s="74" t="str">
        <f t="shared" ca="1" si="37"/>
        <v>The introduction of new - or significant changes to - important operational processes?</v>
      </c>
      <c r="G108" s="221" t="str">
        <f t="shared" ca="1" si="47"/>
        <v/>
      </c>
      <c r="H108" s="220">
        <f t="shared" ca="1" si="48"/>
        <v>8</v>
      </c>
      <c r="I108" s="71" t="str">
        <f t="shared" ca="1" si="49"/>
        <v/>
      </c>
      <c r="J108" s="69"/>
      <c r="K108" s="69"/>
      <c r="L108" s="69"/>
      <c r="M108" s="69"/>
      <c r="N108" s="69"/>
      <c r="O108" s="69"/>
      <c r="P108" s="69"/>
      <c r="Q108" s="69"/>
      <c r="R108" s="69"/>
      <c r="S108" s="69"/>
      <c r="T108" s="78"/>
      <c r="U108" s="78" t="str">
        <f t="shared" ca="1" si="38"/>
        <v>A.3</v>
      </c>
      <c r="V108" s="78">
        <f t="shared" ca="1" si="39"/>
        <v>2</v>
      </c>
      <c r="W108" s="78">
        <f t="shared" ca="1" si="40"/>
        <v>1</v>
      </c>
      <c r="X108" s="78">
        <f t="shared" ca="1" si="41"/>
        <v>8</v>
      </c>
      <c r="Y108" s="77" t="str">
        <f t="shared" ca="1" si="42"/>
        <v>3A.3</v>
      </c>
      <c r="AD108" s="87" t="str">
        <f t="shared" ca="1" si="43"/>
        <v/>
      </c>
      <c r="AE108" s="87" t="str">
        <f t="shared" ca="1" si="44"/>
        <v/>
      </c>
      <c r="AF108" s="87" t="str">
        <f t="shared" ca="1" si="45"/>
        <v>D</v>
      </c>
      <c r="AG108" s="79">
        <f t="shared" ca="1" si="46"/>
        <v>3</v>
      </c>
      <c r="AH108" s="87"/>
      <c r="AI108" s="79"/>
    </row>
    <row r="109" spans="1:35" s="77" customFormat="1" ht="30" customHeight="1" x14ac:dyDescent="0.25">
      <c r="A109" s="67">
        <v>136</v>
      </c>
      <c r="B109" s="68" t="str">
        <f t="shared" ca="1" si="34"/>
        <v>A.3.02f</v>
      </c>
      <c r="C109" s="69">
        <f t="shared" ca="1" si="35"/>
        <v>6</v>
      </c>
      <c r="D109" s="20"/>
      <c r="E109" s="92" t="str">
        <f t="shared" ca="1" si="36"/>
        <v>A.3.02f</v>
      </c>
      <c r="F109" s="74" t="str">
        <f t="shared" ca="1" si="37"/>
        <v>Major change to business applications or IT infrastructure?</v>
      </c>
      <c r="G109" s="221" t="str">
        <f t="shared" ca="1" si="47"/>
        <v/>
      </c>
      <c r="H109" s="220">
        <f t="shared" ca="1" si="48"/>
        <v>12</v>
      </c>
      <c r="I109" s="71" t="str">
        <f t="shared" ca="1" si="49"/>
        <v/>
      </c>
      <c r="J109" s="69"/>
      <c r="K109" s="69"/>
      <c r="L109" s="69"/>
      <c r="M109" s="69"/>
      <c r="N109" s="69"/>
      <c r="O109" s="69"/>
      <c r="P109" s="69"/>
      <c r="Q109" s="69"/>
      <c r="R109" s="69"/>
      <c r="S109" s="69"/>
      <c r="T109" s="78"/>
      <c r="U109" s="78" t="str">
        <f t="shared" ca="1" si="38"/>
        <v>A.3</v>
      </c>
      <c r="V109" s="78">
        <f t="shared" ca="1" si="39"/>
        <v>3</v>
      </c>
      <c r="W109" s="78">
        <f t="shared" ca="1" si="40"/>
        <v>1</v>
      </c>
      <c r="X109" s="78">
        <f t="shared" ca="1" si="41"/>
        <v>12</v>
      </c>
      <c r="Y109" s="77" t="str">
        <f t="shared" ca="1" si="42"/>
        <v>3A.3</v>
      </c>
      <c r="AD109" s="87" t="str">
        <f t="shared" ca="1" si="43"/>
        <v/>
      </c>
      <c r="AE109" s="87" t="str">
        <f t="shared" ca="1" si="44"/>
        <v/>
      </c>
      <c r="AF109" s="87" t="str">
        <f t="shared" ca="1" si="45"/>
        <v>D</v>
      </c>
      <c r="AG109" s="79">
        <f t="shared" ca="1" si="46"/>
        <v>3</v>
      </c>
      <c r="AH109" s="87"/>
      <c r="AI109" s="79"/>
    </row>
    <row r="110" spans="1:35" s="77" customFormat="1" ht="30" x14ac:dyDescent="0.25">
      <c r="A110" s="67">
        <v>137</v>
      </c>
      <c r="B110" s="68" t="str">
        <f t="shared" ca="1" si="34"/>
        <v>A.3.02g</v>
      </c>
      <c r="C110" s="69">
        <f t="shared" ca="1" si="35"/>
        <v>6</v>
      </c>
      <c r="D110" s="20"/>
      <c r="E110" s="92" t="str">
        <f t="shared" ca="1" si="36"/>
        <v>A.3.02g</v>
      </c>
      <c r="F110" s="74" t="str">
        <f t="shared" ca="1" si="37"/>
        <v>Changes in the perceived threat based on single point or continuous threat monitoring?</v>
      </c>
      <c r="G110" s="221" t="str">
        <f t="shared" ca="1" si="47"/>
        <v/>
      </c>
      <c r="H110" s="220">
        <f t="shared" ca="1" si="48"/>
        <v>20</v>
      </c>
      <c r="I110" s="71" t="str">
        <f t="shared" ca="1" si="49"/>
        <v/>
      </c>
      <c r="J110" s="69"/>
      <c r="K110" s="69"/>
      <c r="L110" s="69"/>
      <c r="M110" s="69"/>
      <c r="N110" s="69"/>
      <c r="O110" s="69"/>
      <c r="P110" s="69"/>
      <c r="Q110" s="69"/>
      <c r="R110" s="69"/>
      <c r="S110" s="69"/>
      <c r="T110" s="78"/>
      <c r="U110" s="78" t="str">
        <f t="shared" ca="1" si="38"/>
        <v>A.3</v>
      </c>
      <c r="V110" s="78">
        <f t="shared" ca="1" si="39"/>
        <v>5</v>
      </c>
      <c r="W110" s="78">
        <f t="shared" ca="1" si="40"/>
        <v>1</v>
      </c>
      <c r="X110" s="78">
        <f t="shared" ca="1" si="41"/>
        <v>20</v>
      </c>
      <c r="Y110" s="77" t="str">
        <f t="shared" ca="1" si="42"/>
        <v>3A.3</v>
      </c>
      <c r="AD110" s="87" t="str">
        <f t="shared" ca="1" si="43"/>
        <v/>
      </c>
      <c r="AE110" s="87" t="str">
        <f t="shared" ca="1" si="44"/>
        <v/>
      </c>
      <c r="AF110" s="87" t="str">
        <f t="shared" ca="1" si="45"/>
        <v>D</v>
      </c>
      <c r="AG110" s="79">
        <f t="shared" ca="1" si="46"/>
        <v>3</v>
      </c>
      <c r="AH110" s="87"/>
      <c r="AI110" s="79"/>
    </row>
    <row r="111" spans="1:35" s="77" customFormat="1" ht="45" x14ac:dyDescent="0.25">
      <c r="A111" s="67">
        <v>138</v>
      </c>
      <c r="B111" s="68" t="str">
        <f t="shared" ca="1" si="34"/>
        <v>A.3.02h</v>
      </c>
      <c r="C111" s="69">
        <f t="shared" ca="1" si="35"/>
        <v>6</v>
      </c>
      <c r="D111" s="20"/>
      <c r="E111" s="92" t="str">
        <f t="shared" ca="1" si="36"/>
        <v>A.3.02h</v>
      </c>
      <c r="F111" s="74" t="str">
        <f t="shared" ca="1" si="37"/>
        <v>A need to perform an independent assessment of your security arrangements (e.g. due to legal / regulatory or customer requirements)?</v>
      </c>
      <c r="G111" s="221" t="str">
        <f t="shared" ca="1" si="47"/>
        <v/>
      </c>
      <c r="H111" s="220">
        <f t="shared" ca="1" si="48"/>
        <v>8</v>
      </c>
      <c r="I111" s="71" t="str">
        <f t="shared" ca="1" si="49"/>
        <v/>
      </c>
      <c r="J111" s="69"/>
      <c r="K111" s="69"/>
      <c r="L111" s="69"/>
      <c r="M111" s="69"/>
      <c r="N111" s="69"/>
      <c r="O111" s="69"/>
      <c r="P111" s="69"/>
      <c r="Q111" s="69"/>
      <c r="R111" s="69"/>
      <c r="S111" s="69"/>
      <c r="T111" s="78"/>
      <c r="U111" s="78" t="str">
        <f t="shared" ca="1" si="38"/>
        <v>A.3</v>
      </c>
      <c r="V111" s="78">
        <f t="shared" ca="1" si="39"/>
        <v>2</v>
      </c>
      <c r="W111" s="78">
        <f t="shared" ca="1" si="40"/>
        <v>1</v>
      </c>
      <c r="X111" s="78">
        <f t="shared" ca="1" si="41"/>
        <v>8</v>
      </c>
      <c r="Y111" s="77" t="str">
        <f t="shared" ca="1" si="42"/>
        <v>3A.3</v>
      </c>
      <c r="AD111" s="87" t="str">
        <f t="shared" ca="1" si="43"/>
        <v/>
      </c>
      <c r="AE111" s="87" t="str">
        <f t="shared" ca="1" si="44"/>
        <v/>
      </c>
      <c r="AF111" s="87" t="str">
        <f t="shared" ca="1" si="45"/>
        <v>D</v>
      </c>
      <c r="AG111" s="79">
        <f t="shared" ca="1" si="46"/>
        <v>3</v>
      </c>
      <c r="AH111" s="87"/>
      <c r="AI111" s="79"/>
    </row>
    <row r="112" spans="1:35" s="77" customFormat="1" ht="30" customHeight="1" x14ac:dyDescent="0.25">
      <c r="A112" s="67">
        <v>139</v>
      </c>
      <c r="B112" s="68" t="str">
        <f t="shared" ca="1" si="34"/>
        <v>A.3.03</v>
      </c>
      <c r="C112" s="69">
        <f t="shared" ca="1" si="35"/>
        <v>4</v>
      </c>
      <c r="D112" s="20"/>
      <c r="E112" s="92" t="str">
        <f t="shared" ca="1" si="36"/>
        <v>A.3.03</v>
      </c>
      <c r="F112" s="71" t="str">
        <f t="shared" ca="1" si="37"/>
        <v>Do your drivers for penetration testing take account of:</v>
      </c>
      <c r="G112" s="221"/>
      <c r="H112" s="86"/>
      <c r="I112" s="71"/>
      <c r="J112" s="69"/>
      <c r="K112" s="69"/>
      <c r="L112" s="69"/>
      <c r="M112" s="69"/>
      <c r="N112" s="69"/>
      <c r="O112" s="69"/>
      <c r="P112" s="69"/>
      <c r="Q112" s="69"/>
      <c r="R112" s="69"/>
      <c r="S112" s="69"/>
      <c r="T112" s="78"/>
      <c r="U112" s="78" t="str">
        <f t="shared" ca="1" si="38"/>
        <v/>
      </c>
      <c r="V112" s="78" t="str">
        <f t="shared" ca="1" si="39"/>
        <v>N/A</v>
      </c>
      <c r="W112" s="78">
        <f t="shared" ca="1" si="40"/>
        <v>1</v>
      </c>
      <c r="X112" s="78" t="e">
        <f t="shared" ca="1" si="41"/>
        <v>#VALUE!</v>
      </c>
      <c r="Y112" s="77" t="str">
        <f t="shared" ca="1" si="42"/>
        <v>3</v>
      </c>
      <c r="AD112" s="87" t="str">
        <f t="shared" ca="1" si="43"/>
        <v/>
      </c>
      <c r="AE112" s="87" t="str">
        <f t="shared" ca="1" si="44"/>
        <v/>
      </c>
      <c r="AF112" s="87" t="str">
        <f t="shared" ca="1" si="45"/>
        <v>D</v>
      </c>
      <c r="AG112" s="79">
        <f t="shared" ca="1" si="46"/>
        <v>3</v>
      </c>
      <c r="AH112" s="87"/>
      <c r="AI112" s="79"/>
    </row>
    <row r="113" spans="1:35" s="77" customFormat="1" ht="30" customHeight="1" x14ac:dyDescent="0.25">
      <c r="A113" s="67">
        <v>140</v>
      </c>
      <c r="B113" s="68" t="str">
        <f t="shared" ca="1" si="34"/>
        <v>A.3.03a</v>
      </c>
      <c r="C113" s="69">
        <f t="shared" ca="1" si="35"/>
        <v>6</v>
      </c>
      <c r="D113" s="20"/>
      <c r="E113" s="92" t="str">
        <f t="shared" ca="1" si="36"/>
        <v>A.3.03a</v>
      </c>
      <c r="F113" s="74" t="str">
        <f t="shared" ca="1" si="37"/>
        <v>How a penetration test fits into your organisation's overall security arrangements?</v>
      </c>
      <c r="G113" s="221" t="str">
        <f t="shared" ref="G113:G120" ca="1" si="50">VLOOKUP($A113,Assess_A_Reference,15,FALSE)</f>
        <v/>
      </c>
      <c r="H113" s="220">
        <f t="shared" ref="H113:H120" ca="1" si="51">(VLOOKUP(LEFT($B113,3),targets_lookup,5,FALSE))*VLOOKUP($A113,Weightings_Assessments,23,FALSE)</f>
        <v>12</v>
      </c>
      <c r="I113" s="71" t="str">
        <f t="shared" ref="I113:I120" ca="1" si="52">IF(VLOOKUP(A113,Assess_A_Reference,16,FALSE)=0,"",VLOOKUP(A113,Assess_A_Reference,16,FALSE))</f>
        <v/>
      </c>
      <c r="J113" s="69"/>
      <c r="K113" s="69"/>
      <c r="L113" s="69"/>
      <c r="M113" s="69"/>
      <c r="N113" s="69"/>
      <c r="O113" s="69"/>
      <c r="P113" s="69"/>
      <c r="Q113" s="69"/>
      <c r="R113" s="69"/>
      <c r="S113" s="69"/>
      <c r="T113" s="78"/>
      <c r="U113" s="78" t="str">
        <f t="shared" ca="1" si="38"/>
        <v>A.3</v>
      </c>
      <c r="V113" s="78">
        <f t="shared" ca="1" si="39"/>
        <v>3</v>
      </c>
      <c r="W113" s="78">
        <f t="shared" ca="1" si="40"/>
        <v>1</v>
      </c>
      <c r="X113" s="78">
        <f t="shared" ca="1" si="41"/>
        <v>12</v>
      </c>
      <c r="Y113" s="77" t="str">
        <f t="shared" ca="1" si="42"/>
        <v>3A.3</v>
      </c>
      <c r="AD113" s="87" t="str">
        <f t="shared" ca="1" si="43"/>
        <v/>
      </c>
      <c r="AE113" s="87" t="str">
        <f t="shared" ca="1" si="44"/>
        <v/>
      </c>
      <c r="AF113" s="87" t="str">
        <f t="shared" ca="1" si="45"/>
        <v>D</v>
      </c>
      <c r="AG113" s="79">
        <f t="shared" ca="1" si="46"/>
        <v>3</v>
      </c>
      <c r="AH113" s="87"/>
      <c r="AI113" s="79"/>
    </row>
    <row r="114" spans="1:35" s="77" customFormat="1" ht="30" customHeight="1" x14ac:dyDescent="0.25">
      <c r="A114" s="67">
        <v>141</v>
      </c>
      <c r="B114" s="68" t="str">
        <f t="shared" ca="1" si="34"/>
        <v>A.3.03b</v>
      </c>
      <c r="C114" s="69">
        <f t="shared" ca="1" si="35"/>
        <v>6</v>
      </c>
      <c r="D114" s="20"/>
      <c r="E114" s="92" t="str">
        <f t="shared" ca="1" si="36"/>
        <v>A.3.03b</v>
      </c>
      <c r="F114" s="74" t="str">
        <f t="shared" ca="1" si="37"/>
        <v>The nature and direction of your business - and your risk appetite?</v>
      </c>
      <c r="G114" s="221" t="str">
        <f t="shared" ca="1" si="50"/>
        <v/>
      </c>
      <c r="H114" s="220">
        <f t="shared" ca="1" si="51"/>
        <v>12</v>
      </c>
      <c r="I114" s="71" t="str">
        <f t="shared" ca="1" si="52"/>
        <v/>
      </c>
      <c r="J114" s="69"/>
      <c r="K114" s="69"/>
      <c r="L114" s="69"/>
      <c r="M114" s="69"/>
      <c r="N114" s="69"/>
      <c r="O114" s="69"/>
      <c r="P114" s="69"/>
      <c r="Q114" s="69"/>
      <c r="R114" s="69"/>
      <c r="S114" s="69"/>
      <c r="T114" s="78"/>
      <c r="U114" s="78" t="str">
        <f t="shared" ca="1" si="38"/>
        <v>A.3</v>
      </c>
      <c r="V114" s="78">
        <f t="shared" ca="1" si="39"/>
        <v>3</v>
      </c>
      <c r="W114" s="78">
        <f t="shared" ca="1" si="40"/>
        <v>1</v>
      </c>
      <c r="X114" s="78">
        <f t="shared" ca="1" si="41"/>
        <v>12</v>
      </c>
      <c r="Y114" s="77" t="str">
        <f t="shared" ca="1" si="42"/>
        <v>3A.3</v>
      </c>
      <c r="AD114" s="87" t="str">
        <f t="shared" ca="1" si="43"/>
        <v/>
      </c>
      <c r="AE114" s="87" t="str">
        <f t="shared" ca="1" si="44"/>
        <v/>
      </c>
      <c r="AF114" s="87" t="str">
        <f t="shared" ca="1" si="45"/>
        <v>D</v>
      </c>
      <c r="AG114" s="79">
        <f t="shared" ca="1" si="46"/>
        <v>3</v>
      </c>
      <c r="AH114" s="87"/>
      <c r="AI114" s="79"/>
    </row>
    <row r="115" spans="1:35" s="77" customFormat="1" ht="30" customHeight="1" x14ac:dyDescent="0.25">
      <c r="A115" s="67">
        <v>142</v>
      </c>
      <c r="B115" s="68" t="str">
        <f t="shared" ca="1" si="34"/>
        <v>A.3.03c</v>
      </c>
      <c r="C115" s="69">
        <f t="shared" ca="1" si="35"/>
        <v>6</v>
      </c>
      <c r="D115" s="20"/>
      <c r="E115" s="92" t="str">
        <f t="shared" ca="1" si="36"/>
        <v>A.3.03c</v>
      </c>
      <c r="F115" s="74" t="str">
        <f t="shared" ca="1" si="37"/>
        <v>The benefits of adopting a systematic, structured approach to penetration testing?</v>
      </c>
      <c r="G115" s="221" t="str">
        <f t="shared" ca="1" si="50"/>
        <v/>
      </c>
      <c r="H115" s="220">
        <f t="shared" ca="1" si="51"/>
        <v>12</v>
      </c>
      <c r="I115" s="71" t="str">
        <f t="shared" ca="1" si="52"/>
        <v/>
      </c>
      <c r="J115" s="69"/>
      <c r="K115" s="69"/>
      <c r="L115" s="69"/>
      <c r="M115" s="69"/>
      <c r="N115" s="69"/>
      <c r="O115" s="69"/>
      <c r="P115" s="69"/>
      <c r="Q115" s="69"/>
      <c r="R115" s="69"/>
      <c r="S115" s="69"/>
      <c r="T115" s="78"/>
      <c r="U115" s="78" t="str">
        <f t="shared" ca="1" si="38"/>
        <v>A.3</v>
      </c>
      <c r="V115" s="78">
        <f t="shared" ca="1" si="39"/>
        <v>3</v>
      </c>
      <c r="W115" s="78">
        <f t="shared" ca="1" si="40"/>
        <v>1</v>
      </c>
      <c r="X115" s="78">
        <f t="shared" ca="1" si="41"/>
        <v>12</v>
      </c>
      <c r="Y115" s="77" t="str">
        <f t="shared" ca="1" si="42"/>
        <v>3A.3</v>
      </c>
      <c r="AD115" s="87" t="str">
        <f t="shared" ca="1" si="43"/>
        <v/>
      </c>
      <c r="AE115" s="87" t="str">
        <f t="shared" ca="1" si="44"/>
        <v/>
      </c>
      <c r="AF115" s="87" t="str">
        <f t="shared" ca="1" si="45"/>
        <v>D</v>
      </c>
      <c r="AG115" s="79">
        <f t="shared" ca="1" si="46"/>
        <v>3</v>
      </c>
      <c r="AH115" s="87"/>
      <c r="AI115" s="79"/>
    </row>
    <row r="116" spans="1:35" s="77" customFormat="1" ht="45" x14ac:dyDescent="0.25">
      <c r="A116" s="67">
        <v>143</v>
      </c>
      <c r="B116" s="68" t="str">
        <f t="shared" ca="1" si="34"/>
        <v>A.3.03d</v>
      </c>
      <c r="C116" s="69">
        <f t="shared" ca="1" si="35"/>
        <v>6</v>
      </c>
      <c r="D116" s="20"/>
      <c r="E116" s="92" t="str">
        <f t="shared" ca="1" si="36"/>
        <v>A.3.03d</v>
      </c>
      <c r="F116" s="74" t="str">
        <f t="shared" ca="1" si="37"/>
        <v>Findings from risk assessments, audits or reviews carried out by specialists in information security assessments, risk management, business continuity, internal audit or insurance?</v>
      </c>
      <c r="G116" s="221" t="str">
        <f t="shared" ca="1" si="50"/>
        <v/>
      </c>
      <c r="H116" s="220">
        <f t="shared" ca="1" si="51"/>
        <v>16</v>
      </c>
      <c r="I116" s="71" t="str">
        <f t="shared" ca="1" si="52"/>
        <v/>
      </c>
      <c r="J116" s="69"/>
      <c r="K116" s="69"/>
      <c r="L116" s="69"/>
      <c r="M116" s="69"/>
      <c r="N116" s="69"/>
      <c r="O116" s="69"/>
      <c r="P116" s="69"/>
      <c r="Q116" s="69"/>
      <c r="R116" s="69"/>
      <c r="S116" s="69"/>
      <c r="T116" s="78"/>
      <c r="U116" s="78" t="str">
        <f t="shared" ca="1" si="38"/>
        <v>A.3</v>
      </c>
      <c r="V116" s="78">
        <f t="shared" ca="1" si="39"/>
        <v>4</v>
      </c>
      <c r="W116" s="78">
        <f t="shared" ca="1" si="40"/>
        <v>1</v>
      </c>
      <c r="X116" s="78">
        <f t="shared" ca="1" si="41"/>
        <v>16</v>
      </c>
      <c r="Y116" s="77" t="str">
        <f t="shared" ca="1" si="42"/>
        <v>3A.3</v>
      </c>
      <c r="AD116" s="87" t="str">
        <f t="shared" ca="1" si="43"/>
        <v/>
      </c>
      <c r="AE116" s="87" t="str">
        <f t="shared" ca="1" si="44"/>
        <v/>
      </c>
      <c r="AF116" s="87" t="str">
        <f t="shared" ca="1" si="45"/>
        <v>D</v>
      </c>
      <c r="AG116" s="79">
        <f t="shared" ca="1" si="46"/>
        <v>3</v>
      </c>
      <c r="AH116" s="87"/>
      <c r="AI116" s="79"/>
    </row>
    <row r="117" spans="1:35" s="77" customFormat="1" ht="30" x14ac:dyDescent="0.25">
      <c r="A117" s="67">
        <v>144</v>
      </c>
      <c r="B117" s="68" t="str">
        <f t="shared" ca="1" si="34"/>
        <v>A.3.03e</v>
      </c>
      <c r="C117" s="69">
        <f t="shared" ca="1" si="35"/>
        <v>6</v>
      </c>
      <c r="D117" s="20"/>
      <c r="E117" s="92" t="str">
        <f t="shared" ca="1" si="36"/>
        <v>A.3.03e</v>
      </c>
      <c r="F117" s="74" t="str">
        <f t="shared" ca="1" si="37"/>
        <v>Overall compliance requirements, not just those directly mentioning penetration tests?</v>
      </c>
      <c r="G117" s="221" t="str">
        <f t="shared" ca="1" si="50"/>
        <v/>
      </c>
      <c r="H117" s="220">
        <f t="shared" ca="1" si="51"/>
        <v>12</v>
      </c>
      <c r="I117" s="71" t="str">
        <f t="shared" ca="1" si="52"/>
        <v/>
      </c>
      <c r="J117" s="69"/>
      <c r="K117" s="69"/>
      <c r="L117" s="69"/>
      <c r="M117" s="69"/>
      <c r="N117" s="69"/>
      <c r="O117" s="69"/>
      <c r="P117" s="69"/>
      <c r="Q117" s="69"/>
      <c r="R117" s="69"/>
      <c r="S117" s="69"/>
      <c r="T117" s="78"/>
      <c r="U117" s="78" t="str">
        <f t="shared" ca="1" si="38"/>
        <v>A.3</v>
      </c>
      <c r="V117" s="78">
        <f t="shared" ca="1" si="39"/>
        <v>3</v>
      </c>
      <c r="W117" s="78">
        <f t="shared" ca="1" si="40"/>
        <v>1</v>
      </c>
      <c r="X117" s="78">
        <f t="shared" ca="1" si="41"/>
        <v>12</v>
      </c>
      <c r="Y117" s="77" t="str">
        <f t="shared" ca="1" si="42"/>
        <v>3A.3</v>
      </c>
      <c r="AD117" s="87" t="str">
        <f t="shared" ca="1" si="43"/>
        <v/>
      </c>
      <c r="AE117" s="87" t="str">
        <f t="shared" ca="1" si="44"/>
        <v/>
      </c>
      <c r="AF117" s="87" t="str">
        <f t="shared" ca="1" si="45"/>
        <v>D</v>
      </c>
      <c r="AG117" s="79">
        <f t="shared" ca="1" si="46"/>
        <v>3</v>
      </c>
      <c r="AH117" s="87"/>
      <c r="AI117" s="79"/>
    </row>
    <row r="118" spans="1:35" s="77" customFormat="1" ht="30" x14ac:dyDescent="0.25">
      <c r="A118" s="67">
        <v>145</v>
      </c>
      <c r="B118" s="68" t="str">
        <f t="shared" ca="1" si="34"/>
        <v>A.3.03f</v>
      </c>
      <c r="C118" s="69">
        <f t="shared" ca="1" si="35"/>
        <v>6</v>
      </c>
      <c r="D118" s="20"/>
      <c r="E118" s="92" t="str">
        <f t="shared" ca="1" si="36"/>
        <v>A.3.03f</v>
      </c>
      <c r="F118" s="74" t="str">
        <f t="shared" ca="1" si="37"/>
        <v>Analysis of security incidents that have taken place both in your own organisation and in similar organisations?</v>
      </c>
      <c r="G118" s="221" t="str">
        <f t="shared" ca="1" si="50"/>
        <v/>
      </c>
      <c r="H118" s="220">
        <f t="shared" ca="1" si="51"/>
        <v>16</v>
      </c>
      <c r="I118" s="71" t="str">
        <f t="shared" ca="1" si="52"/>
        <v/>
      </c>
      <c r="J118" s="69"/>
      <c r="K118" s="69"/>
      <c r="L118" s="69"/>
      <c r="M118" s="69"/>
      <c r="N118" s="69"/>
      <c r="O118" s="69"/>
      <c r="P118" s="69"/>
      <c r="Q118" s="69"/>
      <c r="R118" s="69"/>
      <c r="S118" s="69"/>
      <c r="T118" s="78"/>
      <c r="U118" s="78" t="str">
        <f t="shared" ca="1" si="38"/>
        <v>A.3</v>
      </c>
      <c r="V118" s="78">
        <f t="shared" ca="1" si="39"/>
        <v>4</v>
      </c>
      <c r="W118" s="78">
        <f t="shared" ca="1" si="40"/>
        <v>1</v>
      </c>
      <c r="X118" s="78">
        <f t="shared" ca="1" si="41"/>
        <v>16</v>
      </c>
      <c r="Y118" s="77" t="str">
        <f t="shared" ca="1" si="42"/>
        <v>3A.3</v>
      </c>
      <c r="AD118" s="87" t="str">
        <f t="shared" ca="1" si="43"/>
        <v/>
      </c>
      <c r="AE118" s="87" t="str">
        <f t="shared" ca="1" si="44"/>
        <v/>
      </c>
      <c r="AF118" s="87" t="str">
        <f t="shared" ca="1" si="45"/>
        <v>D</v>
      </c>
      <c r="AG118" s="79">
        <f t="shared" ca="1" si="46"/>
        <v>3</v>
      </c>
      <c r="AH118" s="87"/>
      <c r="AI118" s="79"/>
    </row>
    <row r="119" spans="1:35" s="77" customFormat="1" ht="30" x14ac:dyDescent="0.25">
      <c r="A119" s="67">
        <v>146</v>
      </c>
      <c r="B119" s="68" t="str">
        <f t="shared" ca="1" si="34"/>
        <v>A.3.03g</v>
      </c>
      <c r="C119" s="69">
        <f t="shared" ca="1" si="35"/>
        <v>6</v>
      </c>
      <c r="D119" s="20"/>
      <c r="E119" s="92" t="str">
        <f t="shared" ca="1" si="36"/>
        <v>A.3.03g</v>
      </c>
      <c r="F119" s="74" t="str">
        <f t="shared" ca="1" si="37"/>
        <v>Lessons learnt from any previous penetration tests conducted within your organisation?</v>
      </c>
      <c r="G119" s="221" t="str">
        <f t="shared" ca="1" si="50"/>
        <v/>
      </c>
      <c r="H119" s="220">
        <f t="shared" ca="1" si="51"/>
        <v>12</v>
      </c>
      <c r="I119" s="71" t="str">
        <f t="shared" ca="1" si="52"/>
        <v/>
      </c>
      <c r="J119" s="69"/>
      <c r="K119" s="69"/>
      <c r="L119" s="69"/>
      <c r="M119" s="69"/>
      <c r="N119" s="69"/>
      <c r="O119" s="69"/>
      <c r="P119" s="69"/>
      <c r="Q119" s="69"/>
      <c r="R119" s="69"/>
      <c r="S119" s="69"/>
      <c r="T119" s="78"/>
      <c r="U119" s="78" t="str">
        <f t="shared" ca="1" si="38"/>
        <v>A.3</v>
      </c>
      <c r="V119" s="78">
        <f t="shared" ca="1" si="39"/>
        <v>3</v>
      </c>
      <c r="W119" s="78">
        <f t="shared" ca="1" si="40"/>
        <v>1</v>
      </c>
      <c r="X119" s="78">
        <f t="shared" ca="1" si="41"/>
        <v>12</v>
      </c>
      <c r="Y119" s="77" t="str">
        <f t="shared" ca="1" si="42"/>
        <v>3A.3</v>
      </c>
      <c r="AD119" s="87" t="str">
        <f t="shared" ca="1" si="43"/>
        <v/>
      </c>
      <c r="AE119" s="87" t="str">
        <f t="shared" ca="1" si="44"/>
        <v/>
      </c>
      <c r="AF119" s="87" t="str">
        <f t="shared" ca="1" si="45"/>
        <v>D</v>
      </c>
      <c r="AG119" s="79">
        <f t="shared" ca="1" si="46"/>
        <v>3</v>
      </c>
      <c r="AH119" s="87"/>
      <c r="AI119" s="79"/>
    </row>
    <row r="120" spans="1:35" s="77" customFormat="1" ht="45" x14ac:dyDescent="0.25">
      <c r="A120" s="67">
        <v>147</v>
      </c>
      <c r="B120" s="68" t="str">
        <f t="shared" ca="1" si="34"/>
        <v>A.3.04</v>
      </c>
      <c r="C120" s="69">
        <f t="shared" ca="1" si="35"/>
        <v>5</v>
      </c>
      <c r="D120" s="20"/>
      <c r="E120" s="92" t="str">
        <f t="shared" ca="1" si="36"/>
        <v>A.3.04</v>
      </c>
      <c r="F120" s="71" t="str">
        <f t="shared" ca="1" si="37"/>
        <v>Have you placed your penetration testing requirements within a wider framework of security assessment and strategy to help contextualise the findings and recommendations?</v>
      </c>
      <c r="G120" s="221" t="str">
        <f t="shared" ca="1" si="50"/>
        <v/>
      </c>
      <c r="H120" s="220">
        <f t="shared" ca="1" si="51"/>
        <v>20</v>
      </c>
      <c r="I120" s="71" t="str">
        <f t="shared" ca="1" si="52"/>
        <v/>
      </c>
      <c r="J120" s="69"/>
      <c r="K120" s="69"/>
      <c r="L120" s="69"/>
      <c r="M120" s="69"/>
      <c r="N120" s="69"/>
      <c r="O120" s="69"/>
      <c r="P120" s="69"/>
      <c r="Q120" s="69"/>
      <c r="R120" s="69"/>
      <c r="S120" s="69"/>
      <c r="T120" s="78"/>
      <c r="U120" s="78" t="str">
        <f t="shared" ca="1" si="38"/>
        <v>A.3</v>
      </c>
      <c r="V120" s="78">
        <f t="shared" ca="1" si="39"/>
        <v>5</v>
      </c>
      <c r="W120" s="78">
        <f t="shared" ca="1" si="40"/>
        <v>1</v>
      </c>
      <c r="X120" s="78">
        <f t="shared" ca="1" si="41"/>
        <v>20</v>
      </c>
      <c r="Y120" s="77" t="str">
        <f t="shared" ca="1" si="42"/>
        <v>3A.3</v>
      </c>
      <c r="AD120" s="87" t="str">
        <f t="shared" ca="1" si="43"/>
        <v/>
      </c>
      <c r="AE120" s="87" t="str">
        <f t="shared" ca="1" si="44"/>
        <v/>
      </c>
      <c r="AF120" s="87" t="str">
        <f t="shared" ca="1" si="45"/>
        <v>D</v>
      </c>
      <c r="AG120" s="79">
        <f t="shared" ca="1" si="46"/>
        <v>3</v>
      </c>
      <c r="AH120" s="87"/>
      <c r="AI120" s="79"/>
    </row>
    <row r="121" spans="1:35" s="77" customFormat="1" ht="30" customHeight="1" x14ac:dyDescent="0.25">
      <c r="A121" s="67">
        <v>148</v>
      </c>
      <c r="B121" s="68" t="str">
        <f t="shared" ca="1" si="34"/>
        <v>A.3.05</v>
      </c>
      <c r="C121" s="69">
        <f t="shared" ca="1" si="35"/>
        <v>4</v>
      </c>
      <c r="D121" s="20"/>
      <c r="E121" s="92" t="str">
        <f t="shared" ca="1" si="36"/>
        <v>A.3.05</v>
      </c>
      <c r="F121" s="71" t="str">
        <f t="shared" ca="1" si="37"/>
        <v>Do your drivers for penetration testing help to:</v>
      </c>
      <c r="G121" s="221"/>
      <c r="H121" s="86"/>
      <c r="I121" s="71"/>
      <c r="J121" s="69"/>
      <c r="K121" s="69"/>
      <c r="L121" s="69"/>
      <c r="M121" s="69"/>
      <c r="N121" s="69"/>
      <c r="O121" s="69"/>
      <c r="P121" s="69"/>
      <c r="Q121" s="69"/>
      <c r="R121" s="69"/>
      <c r="S121" s="69"/>
      <c r="T121" s="78"/>
      <c r="U121" s="78" t="str">
        <f t="shared" ca="1" si="38"/>
        <v/>
      </c>
      <c r="V121" s="78" t="str">
        <f t="shared" ca="1" si="39"/>
        <v>N/A</v>
      </c>
      <c r="W121" s="78">
        <f t="shared" ca="1" si="40"/>
        <v>1</v>
      </c>
      <c r="X121" s="78" t="e">
        <f t="shared" ca="1" si="41"/>
        <v>#VALUE!</v>
      </c>
      <c r="Y121" s="77" t="str">
        <f t="shared" ca="1" si="42"/>
        <v>3</v>
      </c>
      <c r="AD121" s="87" t="str">
        <f t="shared" ca="1" si="43"/>
        <v/>
      </c>
      <c r="AE121" s="87" t="str">
        <f t="shared" ca="1" si="44"/>
        <v/>
      </c>
      <c r="AF121" s="87" t="str">
        <f t="shared" ca="1" si="45"/>
        <v>D</v>
      </c>
      <c r="AG121" s="79">
        <f t="shared" ca="1" si="46"/>
        <v>3</v>
      </c>
      <c r="AH121" s="87"/>
      <c r="AI121" s="79"/>
    </row>
    <row r="122" spans="1:35" s="77" customFormat="1" ht="30" customHeight="1" x14ac:dyDescent="0.25">
      <c r="A122" s="67">
        <v>149</v>
      </c>
      <c r="B122" s="68" t="str">
        <f t="shared" ca="1" si="34"/>
        <v>A.3.05a</v>
      </c>
      <c r="C122" s="69">
        <f t="shared" ca="1" si="35"/>
        <v>6</v>
      </c>
      <c r="D122" s="20"/>
      <c r="E122" s="92" t="str">
        <f t="shared" ca="1" si="36"/>
        <v>A.3.05a</v>
      </c>
      <c r="F122" s="74" t="str">
        <f t="shared" ca="1" si="37"/>
        <v>Support the adoption of a strategic view of security management?</v>
      </c>
      <c r="G122" s="221" t="str">
        <f ca="1">VLOOKUP($A122,Assess_A_Reference,15,FALSE)</f>
        <v/>
      </c>
      <c r="H122" s="220">
        <f ca="1">(VLOOKUP(LEFT($B122,3),targets_lookup,5,FALSE))*VLOOKUP($A122,Weightings_Assessments,23,FALSE)</f>
        <v>20</v>
      </c>
      <c r="I122" s="71" t="str">
        <f ca="1">IF(VLOOKUP(A122,Assess_A_Reference,16,FALSE)=0,"",VLOOKUP(A122,Assess_A_Reference,16,FALSE))</f>
        <v/>
      </c>
      <c r="J122" s="69"/>
      <c r="K122" s="69"/>
      <c r="L122" s="69"/>
      <c r="M122" s="69"/>
      <c r="N122" s="69"/>
      <c r="O122" s="69"/>
      <c r="P122" s="69"/>
      <c r="Q122" s="69"/>
      <c r="R122" s="69"/>
      <c r="S122" s="69"/>
      <c r="T122" s="78"/>
      <c r="U122" s="78" t="str">
        <f t="shared" ca="1" si="38"/>
        <v>A.3</v>
      </c>
      <c r="V122" s="78">
        <f t="shared" ca="1" si="39"/>
        <v>5</v>
      </c>
      <c r="W122" s="78">
        <f t="shared" ca="1" si="40"/>
        <v>1</v>
      </c>
      <c r="X122" s="78">
        <f t="shared" ca="1" si="41"/>
        <v>20</v>
      </c>
      <c r="Y122" s="77" t="str">
        <f t="shared" ca="1" si="42"/>
        <v>3A.3</v>
      </c>
      <c r="AD122" s="87" t="str">
        <f t="shared" ca="1" si="43"/>
        <v/>
      </c>
      <c r="AE122" s="87" t="str">
        <f t="shared" ca="1" si="44"/>
        <v/>
      </c>
      <c r="AF122" s="87" t="str">
        <f t="shared" ca="1" si="45"/>
        <v>D</v>
      </c>
      <c r="AG122" s="79">
        <f t="shared" ca="1" si="46"/>
        <v>3</v>
      </c>
      <c r="AH122" s="87"/>
      <c r="AI122" s="79"/>
    </row>
    <row r="123" spans="1:35" s="77" customFormat="1" ht="30" customHeight="1" x14ac:dyDescent="0.25">
      <c r="A123" s="67">
        <v>150</v>
      </c>
      <c r="B123" s="68" t="str">
        <f t="shared" ca="1" si="34"/>
        <v>A.3.05b</v>
      </c>
      <c r="C123" s="69">
        <f t="shared" ca="1" si="35"/>
        <v>6</v>
      </c>
      <c r="D123" s="20"/>
      <c r="E123" s="92" t="str">
        <f t="shared" ca="1" si="36"/>
        <v>A.3.05b</v>
      </c>
      <c r="F123" s="74" t="str">
        <f t="shared" ca="1" si="37"/>
        <v>Ensure that major system vulnerabilities are identified and addressed?</v>
      </c>
      <c r="G123" s="221" t="str">
        <f ca="1">VLOOKUP($A123,Assess_A_Reference,15,FALSE)</f>
        <v/>
      </c>
      <c r="H123" s="220">
        <f ca="1">(VLOOKUP(LEFT($B123,3),targets_lookup,5,FALSE))*VLOOKUP($A123,Weightings_Assessments,23,FALSE)</f>
        <v>12</v>
      </c>
      <c r="I123" s="71" t="str">
        <f ca="1">IF(VLOOKUP(A123,Assess_A_Reference,16,FALSE)=0,"",VLOOKUP(A123,Assess_A_Reference,16,FALSE))</f>
        <v/>
      </c>
      <c r="J123" s="69"/>
      <c r="K123" s="69"/>
      <c r="L123" s="69"/>
      <c r="M123" s="69"/>
      <c r="N123" s="69"/>
      <c r="O123" s="69"/>
      <c r="P123" s="69"/>
      <c r="Q123" s="69"/>
      <c r="R123" s="69"/>
      <c r="S123" s="69"/>
      <c r="T123" s="78"/>
      <c r="U123" s="78" t="str">
        <f t="shared" ca="1" si="38"/>
        <v>A.3</v>
      </c>
      <c r="V123" s="78">
        <f t="shared" ca="1" si="39"/>
        <v>3</v>
      </c>
      <c r="W123" s="78">
        <f t="shared" ca="1" si="40"/>
        <v>1</v>
      </c>
      <c r="X123" s="78">
        <f t="shared" ca="1" si="41"/>
        <v>12</v>
      </c>
      <c r="Y123" s="77" t="str">
        <f t="shared" ca="1" si="42"/>
        <v>3A.3</v>
      </c>
      <c r="AD123" s="87" t="str">
        <f t="shared" ca="1" si="43"/>
        <v/>
      </c>
      <c r="AE123" s="87" t="str">
        <f t="shared" ca="1" si="44"/>
        <v/>
      </c>
      <c r="AF123" s="87" t="str">
        <f t="shared" ca="1" si="45"/>
        <v>D</v>
      </c>
      <c r="AG123" s="79">
        <f t="shared" ca="1" si="46"/>
        <v>3</v>
      </c>
      <c r="AH123" s="87"/>
      <c r="AI123" s="79"/>
    </row>
    <row r="124" spans="1:35" s="77" customFormat="1" ht="45" x14ac:dyDescent="0.25">
      <c r="A124" s="67">
        <v>151</v>
      </c>
      <c r="B124" s="68" t="str">
        <f t="shared" ca="1" si="34"/>
        <v>A.3.05c</v>
      </c>
      <c r="C124" s="69">
        <f t="shared" ca="1" si="35"/>
        <v>6</v>
      </c>
      <c r="D124" s="20"/>
      <c r="E124" s="92" t="str">
        <f t="shared" ca="1" si="36"/>
        <v>A.3.05c</v>
      </c>
      <c r="F124" s="74" t="str">
        <f t="shared" ca="1" si="37"/>
        <v>Reduce the risk of discovering that the same problems still exits (or exists on a similar system) the next time a penetration test is carried out?</v>
      </c>
      <c r="G124" s="221" t="str">
        <f ca="1">VLOOKUP($A124,Assess_A_Reference,15,FALSE)</f>
        <v/>
      </c>
      <c r="H124" s="220">
        <f ca="1">(VLOOKUP(LEFT($B124,3),targets_lookup,5,FALSE))*VLOOKUP($A124,Weightings_Assessments,23,FALSE)</f>
        <v>16</v>
      </c>
      <c r="I124" s="71" t="str">
        <f ca="1">IF(VLOOKUP(A124,Assess_A_Reference,16,FALSE)=0,"",VLOOKUP(A124,Assess_A_Reference,16,FALSE))</f>
        <v/>
      </c>
      <c r="J124" s="69"/>
      <c r="K124" s="69"/>
      <c r="L124" s="69"/>
      <c r="M124" s="69"/>
      <c r="N124" s="69"/>
      <c r="O124" s="69"/>
      <c r="P124" s="69"/>
      <c r="Q124" s="69"/>
      <c r="R124" s="69"/>
      <c r="S124" s="69"/>
      <c r="T124" s="78"/>
      <c r="U124" s="78" t="str">
        <f t="shared" ca="1" si="38"/>
        <v>A.3</v>
      </c>
      <c r="V124" s="78">
        <f t="shared" ca="1" si="39"/>
        <v>4</v>
      </c>
      <c r="W124" s="78">
        <f t="shared" ca="1" si="40"/>
        <v>1</v>
      </c>
      <c r="X124" s="78">
        <f t="shared" ca="1" si="41"/>
        <v>16</v>
      </c>
      <c r="Y124" s="77" t="str">
        <f t="shared" ca="1" si="42"/>
        <v>3A.3</v>
      </c>
      <c r="AD124" s="87" t="str">
        <f t="shared" ca="1" si="43"/>
        <v/>
      </c>
      <c r="AE124" s="87" t="str">
        <f t="shared" ca="1" si="44"/>
        <v/>
      </c>
      <c r="AF124" s="87" t="str">
        <f t="shared" ca="1" si="45"/>
        <v>D</v>
      </c>
      <c r="AG124" s="79">
        <f t="shared" ca="1" si="46"/>
        <v>3</v>
      </c>
      <c r="AH124" s="87"/>
      <c r="AI124" s="79"/>
    </row>
    <row r="125" spans="1:35" s="77" customFormat="1" ht="30" customHeight="1" x14ac:dyDescent="0.25">
      <c r="A125" s="67">
        <v>152</v>
      </c>
      <c r="B125" s="68" t="str">
        <f t="shared" ca="1" si="34"/>
        <v>A.4</v>
      </c>
      <c r="C125" s="69">
        <f t="shared" ca="1" si="35"/>
        <v>2</v>
      </c>
      <c r="D125" s="20"/>
      <c r="E125" s="111" t="str">
        <f t="shared" ca="1" si="36"/>
        <v>Step 4</v>
      </c>
      <c r="F125" s="108" t="str">
        <f ca="1">VLOOKUP(A125,contentrefmockup,7,FALSE)&amp;"  "&amp;"("&amp;VLOOKUP(S125,level_selection_ref,2,FALSE)&amp;")"</f>
        <v>Identify target environments  (Detailed)</v>
      </c>
      <c r="G125" s="216" t="str">
        <f ca="1">"Maturity level:  "&amp;O125</f>
        <v>Maturity level:  Level 1</v>
      </c>
      <c r="H125" s="219" t="str">
        <f ca="1">"Maturity rating: "&amp;TEXT(R125,"0.00")</f>
        <v>Maturity rating: 0.00</v>
      </c>
      <c r="I125" s="194"/>
      <c r="J125" s="107"/>
      <c r="K125" s="107"/>
      <c r="L125" s="107" t="str">
        <f ca="1">TEXT(B125,"0.0")</f>
        <v>A.4</v>
      </c>
      <c r="M125" s="106">
        <f ca="1">SUMIF(Y:Y,S125&amp;L125,G:G)/(SUMIF(Y:Y,S125&amp;L125,X:X))</f>
        <v>0</v>
      </c>
      <c r="N125" s="106" t="str">
        <f ca="1">HLOOKUP(M125*100,level_ref,2,TRUE)</f>
        <v>Level 1</v>
      </c>
      <c r="O125" s="106" t="str">
        <f ca="1">IF(ISERROR(N125),"",N125)</f>
        <v>Level 1</v>
      </c>
      <c r="P125" s="106">
        <f ca="1">HLOOKUP(M125*100,level_ref,3,TRUE)</f>
        <v>1</v>
      </c>
      <c r="Q125" s="106">
        <f ca="1">IF(ISERROR(P125),"",P125)</f>
        <v>1</v>
      </c>
      <c r="R125" s="106">
        <f ca="1">M125*5</f>
        <v>0</v>
      </c>
      <c r="S125" s="106">
        <f ca="1">VLOOKUP(A125,Assess_A_Reference,35,FALSE)</f>
        <v>3</v>
      </c>
      <c r="T125" s="106"/>
      <c r="U125" s="106" t="str">
        <f t="shared" ca="1" si="38"/>
        <v/>
      </c>
      <c r="V125" s="106">
        <f t="shared" ca="1" si="39"/>
        <v>0</v>
      </c>
      <c r="W125" s="106">
        <f t="shared" ca="1" si="40"/>
        <v>1</v>
      </c>
      <c r="X125" s="106">
        <f t="shared" ca="1" si="41"/>
        <v>0</v>
      </c>
      <c r="Y125" s="77" t="str">
        <f t="shared" ca="1" si="42"/>
        <v>1</v>
      </c>
      <c r="AD125" s="87" t="str">
        <f t="shared" ca="1" si="43"/>
        <v>S</v>
      </c>
      <c r="AE125" s="87" t="str">
        <f t="shared" ca="1" si="44"/>
        <v>I</v>
      </c>
      <c r="AF125" s="87" t="str">
        <f t="shared" ca="1" si="45"/>
        <v>D</v>
      </c>
      <c r="AG125" s="79">
        <f t="shared" ca="1" si="46"/>
        <v>1</v>
      </c>
      <c r="AH125" s="87"/>
      <c r="AI125" s="79"/>
    </row>
    <row r="126" spans="1:35" s="77" customFormat="1" ht="30" customHeight="1" x14ac:dyDescent="0.25">
      <c r="A126" s="67">
        <v>164</v>
      </c>
      <c r="B126" s="68" t="str">
        <f t="shared" ca="1" si="34"/>
        <v>A.4.01</v>
      </c>
      <c r="C126" s="69">
        <f t="shared" ca="1" si="35"/>
        <v>5</v>
      </c>
      <c r="D126" s="20"/>
      <c r="E126" s="92" t="str">
        <f t="shared" ca="1" si="36"/>
        <v>A.4.01</v>
      </c>
      <c r="F126" s="71" t="str">
        <f t="shared" ref="F126:F146" ca="1" si="53">VLOOKUP(A126,contentrefmockup,7,FALSE)</f>
        <v>Do you clearly identify the target environments to be tested?</v>
      </c>
      <c r="G126" s="221" t="str">
        <f ca="1">VLOOKUP($A126,Assess_A_Reference,15,FALSE)</f>
        <v/>
      </c>
      <c r="H126" s="220">
        <f ca="1">(VLOOKUP(LEFT($B126,3),targets_lookup,5,FALSE))*VLOOKUP($A126,Weightings_Assessments,23,FALSE)</f>
        <v>4</v>
      </c>
      <c r="I126" s="71" t="str">
        <f ca="1">IF(VLOOKUP(A126,Assess_A_Reference,16,FALSE)=0,"",VLOOKUP(A126,Assess_A_Reference,16,FALSE))</f>
        <v/>
      </c>
      <c r="J126" s="69"/>
      <c r="K126" s="69"/>
      <c r="L126" s="69"/>
      <c r="M126" s="69"/>
      <c r="N126" s="69"/>
      <c r="O126" s="69"/>
      <c r="P126" s="69"/>
      <c r="Q126" s="69"/>
      <c r="R126" s="69"/>
      <c r="S126" s="69"/>
      <c r="T126" s="78"/>
      <c r="U126" s="78" t="str">
        <f t="shared" ca="1" si="38"/>
        <v>A.4</v>
      </c>
      <c r="V126" s="78">
        <f t="shared" ca="1" si="39"/>
        <v>1</v>
      </c>
      <c r="W126" s="78">
        <f t="shared" ca="1" si="40"/>
        <v>1</v>
      </c>
      <c r="X126" s="78">
        <f t="shared" ca="1" si="41"/>
        <v>4</v>
      </c>
      <c r="Y126" s="77" t="str">
        <f t="shared" ca="1" si="42"/>
        <v>3A.4</v>
      </c>
      <c r="AD126" s="87" t="str">
        <f t="shared" ca="1" si="43"/>
        <v/>
      </c>
      <c r="AE126" s="87" t="str">
        <f t="shared" ca="1" si="44"/>
        <v/>
      </c>
      <c r="AF126" s="87" t="str">
        <f t="shared" ca="1" si="45"/>
        <v>D</v>
      </c>
      <c r="AG126" s="79">
        <f t="shared" ca="1" si="46"/>
        <v>3</v>
      </c>
      <c r="AH126" s="87"/>
      <c r="AI126" s="79"/>
    </row>
    <row r="127" spans="1:35" s="77" customFormat="1" ht="30" x14ac:dyDescent="0.25">
      <c r="A127" s="67">
        <v>165</v>
      </c>
      <c r="B127" s="68" t="str">
        <f t="shared" ca="1" si="34"/>
        <v>A.4.02</v>
      </c>
      <c r="C127" s="69">
        <f t="shared" ca="1" si="35"/>
        <v>4</v>
      </c>
      <c r="D127" s="20"/>
      <c r="E127" s="92" t="str">
        <f t="shared" ca="1" si="36"/>
        <v>A.4.02</v>
      </c>
      <c r="F127" s="71" t="str">
        <f t="shared" ca="1" si="53"/>
        <v>Does your identification of target environments consider carrying out penetration testing on:</v>
      </c>
      <c r="G127" s="221"/>
      <c r="H127" s="86"/>
      <c r="I127" s="71"/>
      <c r="J127" s="69"/>
      <c r="K127" s="69"/>
      <c r="L127" s="69"/>
      <c r="M127" s="69"/>
      <c r="N127" s="69"/>
      <c r="O127" s="69"/>
      <c r="P127" s="69"/>
      <c r="Q127" s="69"/>
      <c r="R127" s="69"/>
      <c r="S127" s="69"/>
      <c r="T127" s="78"/>
      <c r="U127" s="78" t="str">
        <f t="shared" ca="1" si="38"/>
        <v/>
      </c>
      <c r="V127" s="78" t="str">
        <f t="shared" ca="1" si="39"/>
        <v>N/A</v>
      </c>
      <c r="W127" s="78">
        <f t="shared" ca="1" si="40"/>
        <v>1</v>
      </c>
      <c r="X127" s="78" t="e">
        <f t="shared" ca="1" si="41"/>
        <v>#VALUE!</v>
      </c>
      <c r="Y127" s="77" t="str">
        <f t="shared" ca="1" si="42"/>
        <v>3</v>
      </c>
      <c r="AD127" s="87" t="str">
        <f t="shared" ca="1" si="43"/>
        <v/>
      </c>
      <c r="AE127" s="87" t="str">
        <f t="shared" ca="1" si="44"/>
        <v/>
      </c>
      <c r="AF127" s="87" t="str">
        <f t="shared" ca="1" si="45"/>
        <v>D</v>
      </c>
      <c r="AG127" s="79">
        <f t="shared" ca="1" si="46"/>
        <v>3</v>
      </c>
      <c r="AH127" s="87"/>
      <c r="AI127" s="79"/>
    </row>
    <row r="128" spans="1:35" s="77" customFormat="1" ht="30" customHeight="1" x14ac:dyDescent="0.25">
      <c r="A128" s="67">
        <v>166</v>
      </c>
      <c r="B128" s="68" t="str">
        <f t="shared" ca="1" si="34"/>
        <v>A.4.02a</v>
      </c>
      <c r="C128" s="69">
        <f t="shared" ca="1" si="35"/>
        <v>6</v>
      </c>
      <c r="D128" s="20"/>
      <c r="E128" s="92" t="str">
        <f t="shared" ca="1" si="36"/>
        <v>A.4.02a</v>
      </c>
      <c r="F128" s="74" t="str">
        <f t="shared" ca="1" si="53"/>
        <v>Important business processes?</v>
      </c>
      <c r="G128" s="221" t="str">
        <f ca="1">VLOOKUP($A128,Assess_A_Reference,15,FALSE)</f>
        <v/>
      </c>
      <c r="H128" s="220">
        <f ca="1">(VLOOKUP(LEFT($B128,3),targets_lookup,5,FALSE))*VLOOKUP($A128,Weightings_Assessments,23,FALSE)</f>
        <v>8</v>
      </c>
      <c r="I128" s="71" t="str">
        <f ca="1">IF(VLOOKUP(A128,Assess_A_Reference,16,FALSE)=0,"",VLOOKUP(A128,Assess_A_Reference,16,FALSE))</f>
        <v/>
      </c>
      <c r="J128" s="69"/>
      <c r="K128" s="69"/>
      <c r="L128" s="69"/>
      <c r="M128" s="69"/>
      <c r="N128" s="69"/>
      <c r="O128" s="69"/>
      <c r="P128" s="69"/>
      <c r="Q128" s="69"/>
      <c r="R128" s="69"/>
      <c r="S128" s="69"/>
      <c r="T128" s="78"/>
      <c r="U128" s="78" t="str">
        <f t="shared" ca="1" si="38"/>
        <v>A.4</v>
      </c>
      <c r="V128" s="78">
        <f t="shared" ca="1" si="39"/>
        <v>2</v>
      </c>
      <c r="W128" s="78">
        <f t="shared" ca="1" si="40"/>
        <v>1</v>
      </c>
      <c r="X128" s="78">
        <f t="shared" ca="1" si="41"/>
        <v>8</v>
      </c>
      <c r="Y128" s="77" t="str">
        <f t="shared" ca="1" si="42"/>
        <v>3A.4</v>
      </c>
      <c r="AD128" s="87" t="str">
        <f t="shared" ca="1" si="43"/>
        <v/>
      </c>
      <c r="AE128" s="87" t="str">
        <f t="shared" ca="1" si="44"/>
        <v/>
      </c>
      <c r="AF128" s="87" t="str">
        <f t="shared" ca="1" si="45"/>
        <v>D</v>
      </c>
      <c r="AG128" s="79">
        <f t="shared" ca="1" si="46"/>
        <v>3</v>
      </c>
      <c r="AH128" s="87"/>
      <c r="AI128" s="79"/>
    </row>
    <row r="129" spans="1:35" s="77" customFormat="1" ht="30" customHeight="1" x14ac:dyDescent="0.25">
      <c r="A129" s="67">
        <v>167</v>
      </c>
      <c r="B129" s="68" t="str">
        <f t="shared" ca="1" si="34"/>
        <v>A.4.02b</v>
      </c>
      <c r="C129" s="69">
        <f t="shared" ca="1" si="35"/>
        <v>6</v>
      </c>
      <c r="D129" s="20"/>
      <c r="E129" s="92" t="str">
        <f t="shared" ca="1" si="36"/>
        <v>A.4.02b</v>
      </c>
      <c r="F129" s="74" t="str">
        <f t="shared" ca="1" si="53"/>
        <v>Critical web applications?</v>
      </c>
      <c r="G129" s="221" t="str">
        <f ca="1">VLOOKUP($A129,Assess_A_Reference,15,FALSE)</f>
        <v/>
      </c>
      <c r="H129" s="220">
        <f ca="1">(VLOOKUP(LEFT($B129,3),targets_lookup,5,FALSE))*VLOOKUP($A129,Weightings_Assessments,23,FALSE)</f>
        <v>12</v>
      </c>
      <c r="I129" s="71" t="str">
        <f ca="1">IF(VLOOKUP(A129,Assess_A_Reference,16,FALSE)=0,"",VLOOKUP(A129,Assess_A_Reference,16,FALSE))</f>
        <v/>
      </c>
      <c r="J129" s="69"/>
      <c r="K129" s="69"/>
      <c r="L129" s="69"/>
      <c r="M129" s="69"/>
      <c r="N129" s="69"/>
      <c r="O129" s="69"/>
      <c r="P129" s="69"/>
      <c r="Q129" s="69"/>
      <c r="R129" s="69"/>
      <c r="S129" s="69"/>
      <c r="T129" s="78"/>
      <c r="U129" s="78" t="str">
        <f t="shared" ca="1" si="38"/>
        <v>A.4</v>
      </c>
      <c r="V129" s="78">
        <f t="shared" ca="1" si="39"/>
        <v>3</v>
      </c>
      <c r="W129" s="78">
        <f t="shared" ca="1" si="40"/>
        <v>1</v>
      </c>
      <c r="X129" s="78">
        <f t="shared" ca="1" si="41"/>
        <v>12</v>
      </c>
      <c r="Y129" s="77" t="str">
        <f t="shared" ca="1" si="42"/>
        <v>3A.4</v>
      </c>
      <c r="AD129" s="87" t="str">
        <f t="shared" ca="1" si="43"/>
        <v/>
      </c>
      <c r="AE129" s="87" t="str">
        <f t="shared" ca="1" si="44"/>
        <v/>
      </c>
      <c r="AF129" s="87" t="str">
        <f t="shared" ca="1" si="45"/>
        <v>D</v>
      </c>
      <c r="AG129" s="79">
        <f t="shared" ca="1" si="46"/>
        <v>3</v>
      </c>
      <c r="AH129" s="87"/>
      <c r="AI129" s="79"/>
    </row>
    <row r="130" spans="1:35" s="77" customFormat="1" ht="30" customHeight="1" x14ac:dyDescent="0.25">
      <c r="A130" s="67">
        <v>168</v>
      </c>
      <c r="B130" s="68" t="str">
        <f t="shared" ca="1" si="34"/>
        <v>A.4.02c</v>
      </c>
      <c r="C130" s="69">
        <f t="shared" ca="1" si="35"/>
        <v>6</v>
      </c>
      <c r="D130" s="20"/>
      <c r="E130" s="92" t="str">
        <f t="shared" ca="1" si="36"/>
        <v>A.4.02c</v>
      </c>
      <c r="F130" s="74" t="str">
        <f t="shared" ca="1" si="53"/>
        <v>Key parts of IT infrastructure (e.g. a major data centre or the corporate network)?</v>
      </c>
      <c r="G130" s="221" t="str">
        <f ca="1">VLOOKUP($A130,Assess_A_Reference,15,FALSE)</f>
        <v/>
      </c>
      <c r="H130" s="220">
        <f ca="1">(VLOOKUP(LEFT($B130,3),targets_lookup,5,FALSE))*VLOOKUP($A130,Weightings_Assessments,23,FALSE)</f>
        <v>8</v>
      </c>
      <c r="I130" s="71" t="str">
        <f ca="1">IF(VLOOKUP(A130,Assess_A_Reference,16,FALSE)=0,"",VLOOKUP(A130,Assess_A_Reference,16,FALSE))</f>
        <v/>
      </c>
      <c r="J130" s="69"/>
      <c r="K130" s="69"/>
      <c r="L130" s="69"/>
      <c r="M130" s="69"/>
      <c r="N130" s="69"/>
      <c r="O130" s="69"/>
      <c r="P130" s="69"/>
      <c r="Q130" s="69"/>
      <c r="R130" s="69"/>
      <c r="S130" s="69"/>
      <c r="T130" s="78"/>
      <c r="U130" s="78" t="str">
        <f t="shared" ca="1" si="38"/>
        <v>A.4</v>
      </c>
      <c r="V130" s="78">
        <f t="shared" ca="1" si="39"/>
        <v>2</v>
      </c>
      <c r="W130" s="78">
        <f t="shared" ca="1" si="40"/>
        <v>1</v>
      </c>
      <c r="X130" s="78">
        <f t="shared" ca="1" si="41"/>
        <v>8</v>
      </c>
      <c r="Y130" s="77" t="str">
        <f t="shared" ca="1" si="42"/>
        <v>3A.4</v>
      </c>
      <c r="AD130" s="87" t="str">
        <f t="shared" ca="1" si="43"/>
        <v/>
      </c>
      <c r="AE130" s="87" t="str">
        <f t="shared" ca="1" si="44"/>
        <v/>
      </c>
      <c r="AF130" s="87" t="str">
        <f t="shared" ca="1" si="45"/>
        <v>D</v>
      </c>
      <c r="AG130" s="79">
        <f t="shared" ca="1" si="46"/>
        <v>3</v>
      </c>
      <c r="AH130" s="87"/>
      <c r="AI130" s="79"/>
    </row>
    <row r="131" spans="1:35" s="77" customFormat="1" ht="30" customHeight="1" x14ac:dyDescent="0.25">
      <c r="A131" s="67">
        <v>169</v>
      </c>
      <c r="B131" s="68" t="str">
        <f t="shared" ca="1" si="34"/>
        <v>A.4.02d</v>
      </c>
      <c r="C131" s="69">
        <f t="shared" ca="1" si="35"/>
        <v>6</v>
      </c>
      <c r="D131" s="20"/>
      <c r="E131" s="92" t="str">
        <f t="shared" ca="1" si="36"/>
        <v>A.4.02d</v>
      </c>
      <c r="F131" s="74" t="str">
        <f t="shared" ca="1" si="53"/>
        <v>Specialised equipment (e.g. mobile devices and process control systems)?</v>
      </c>
      <c r="G131" s="221" t="str">
        <f ca="1">VLOOKUP($A131,Assess_A_Reference,15,FALSE)</f>
        <v/>
      </c>
      <c r="H131" s="220">
        <f ca="1">(VLOOKUP(LEFT($B131,3),targets_lookup,5,FALSE))*VLOOKUP($A131,Weightings_Assessments,23,FALSE)</f>
        <v>8</v>
      </c>
      <c r="I131" s="71" t="str">
        <f ca="1">IF(VLOOKUP(A131,Assess_A_Reference,16,FALSE)=0,"",VLOOKUP(A131,Assess_A_Reference,16,FALSE))</f>
        <v/>
      </c>
      <c r="J131" s="69"/>
      <c r="K131" s="69"/>
      <c r="L131" s="69"/>
      <c r="M131" s="69"/>
      <c r="N131" s="69"/>
      <c r="O131" s="69"/>
      <c r="P131" s="69"/>
      <c r="Q131" s="69"/>
      <c r="R131" s="69"/>
      <c r="S131" s="69"/>
      <c r="T131" s="78"/>
      <c r="U131" s="78" t="str">
        <f t="shared" ca="1" si="38"/>
        <v>A.4</v>
      </c>
      <c r="V131" s="78">
        <f t="shared" ca="1" si="39"/>
        <v>2</v>
      </c>
      <c r="W131" s="78">
        <f t="shared" ca="1" si="40"/>
        <v>1</v>
      </c>
      <c r="X131" s="78">
        <f t="shared" ca="1" si="41"/>
        <v>8</v>
      </c>
      <c r="Y131" s="77" t="str">
        <f t="shared" ca="1" si="42"/>
        <v>3A.4</v>
      </c>
      <c r="AD131" s="87" t="str">
        <f t="shared" ca="1" si="43"/>
        <v/>
      </c>
      <c r="AE131" s="87" t="str">
        <f t="shared" ca="1" si="44"/>
        <v/>
      </c>
      <c r="AF131" s="87" t="str">
        <f t="shared" ca="1" si="45"/>
        <v>D</v>
      </c>
      <c r="AG131" s="79">
        <f t="shared" ca="1" si="46"/>
        <v>3</v>
      </c>
      <c r="AH131" s="87"/>
      <c r="AI131" s="79"/>
    </row>
    <row r="132" spans="1:35" s="77" customFormat="1" ht="30" customHeight="1" x14ac:dyDescent="0.25">
      <c r="A132" s="67">
        <v>170</v>
      </c>
      <c r="B132" s="68" t="str">
        <f t="shared" ca="1" si="34"/>
        <v>A.4.02e</v>
      </c>
      <c r="C132" s="69">
        <f t="shared" ca="1" si="35"/>
        <v>6</v>
      </c>
      <c r="D132" s="20"/>
      <c r="E132" s="92" t="str">
        <f t="shared" ca="1" si="36"/>
        <v>A.4.02e</v>
      </c>
      <c r="F132" s="74" t="str">
        <f t="shared" ca="1" si="53"/>
        <v>Relevant systems development lifecycles?</v>
      </c>
      <c r="G132" s="221" t="str">
        <f ca="1">VLOOKUP($A132,Assess_A_Reference,15,FALSE)</f>
        <v/>
      </c>
      <c r="H132" s="220">
        <f ca="1">(VLOOKUP(LEFT($B132,3),targets_lookup,5,FALSE))*VLOOKUP($A132,Weightings_Assessments,23,FALSE)</f>
        <v>12</v>
      </c>
      <c r="I132" s="71" t="str">
        <f ca="1">IF(VLOOKUP(A132,Assess_A_Reference,16,FALSE)=0,"",VLOOKUP(A132,Assess_A_Reference,16,FALSE))</f>
        <v/>
      </c>
      <c r="J132" s="69"/>
      <c r="K132" s="69"/>
      <c r="L132" s="69"/>
      <c r="M132" s="69"/>
      <c r="N132" s="69"/>
      <c r="O132" s="69"/>
      <c r="P132" s="69"/>
      <c r="Q132" s="69"/>
      <c r="R132" s="69"/>
      <c r="S132" s="69"/>
      <c r="T132" s="78"/>
      <c r="U132" s="78" t="str">
        <f t="shared" ca="1" si="38"/>
        <v>A.4</v>
      </c>
      <c r="V132" s="78">
        <f t="shared" ca="1" si="39"/>
        <v>3</v>
      </c>
      <c r="W132" s="78">
        <f t="shared" ca="1" si="40"/>
        <v>1</v>
      </c>
      <c r="X132" s="78">
        <f t="shared" ca="1" si="41"/>
        <v>12</v>
      </c>
      <c r="Y132" s="77" t="str">
        <f t="shared" ca="1" si="42"/>
        <v>3A.4</v>
      </c>
      <c r="AD132" s="87" t="str">
        <f t="shared" ca="1" si="43"/>
        <v/>
      </c>
      <c r="AE132" s="87" t="str">
        <f t="shared" ca="1" si="44"/>
        <v/>
      </c>
      <c r="AF132" s="87" t="str">
        <f t="shared" ca="1" si="45"/>
        <v>D</v>
      </c>
      <c r="AG132" s="79">
        <f t="shared" ca="1" si="46"/>
        <v>3</v>
      </c>
      <c r="AH132" s="87"/>
      <c r="AI132" s="79"/>
    </row>
    <row r="133" spans="1:35" s="77" customFormat="1" ht="30" customHeight="1" x14ac:dyDescent="0.25">
      <c r="A133" s="67">
        <v>171</v>
      </c>
      <c r="B133" s="68" t="str">
        <f t="shared" ca="1" si="34"/>
        <v>A.4.03</v>
      </c>
      <c r="C133" s="69">
        <f t="shared" ca="1" si="35"/>
        <v>4</v>
      </c>
      <c r="D133" s="20"/>
      <c r="E133" s="92" t="str">
        <f t="shared" ca="1" si="36"/>
        <v>A.4.03</v>
      </c>
      <c r="F133" s="71" t="str">
        <f t="shared" ca="1" si="53"/>
        <v>Does your identification of target environments consider:</v>
      </c>
      <c r="G133" s="221"/>
      <c r="H133" s="86"/>
      <c r="I133" s="71"/>
      <c r="J133" s="69"/>
      <c r="K133" s="69"/>
      <c r="L133" s="69"/>
      <c r="M133" s="69"/>
      <c r="N133" s="69"/>
      <c r="O133" s="69"/>
      <c r="P133" s="69"/>
      <c r="Q133" s="69"/>
      <c r="R133" s="69"/>
      <c r="S133" s="69"/>
      <c r="T133" s="78"/>
      <c r="U133" s="78" t="str">
        <f t="shared" ca="1" si="38"/>
        <v/>
      </c>
      <c r="V133" s="78" t="str">
        <f t="shared" ca="1" si="39"/>
        <v>N/A</v>
      </c>
      <c r="W133" s="78">
        <f t="shared" ca="1" si="40"/>
        <v>1</v>
      </c>
      <c r="X133" s="78" t="e">
        <f t="shared" ca="1" si="41"/>
        <v>#VALUE!</v>
      </c>
      <c r="Y133" s="77" t="str">
        <f t="shared" ca="1" si="42"/>
        <v>3</v>
      </c>
      <c r="AD133" s="87" t="str">
        <f t="shared" ca="1" si="43"/>
        <v/>
      </c>
      <c r="AE133" s="87" t="str">
        <f t="shared" ca="1" si="44"/>
        <v/>
      </c>
      <c r="AF133" s="87" t="str">
        <f t="shared" ca="1" si="45"/>
        <v>D</v>
      </c>
      <c r="AG133" s="79">
        <f t="shared" ca="1" si="46"/>
        <v>3</v>
      </c>
      <c r="AH133" s="87"/>
      <c r="AI133" s="79"/>
    </row>
    <row r="134" spans="1:35" s="77" customFormat="1" ht="30" x14ac:dyDescent="0.25">
      <c r="A134" s="67">
        <v>172</v>
      </c>
      <c r="B134" s="68" t="str">
        <f t="shared" ca="1" si="34"/>
        <v>A.4.03a</v>
      </c>
      <c r="C134" s="69">
        <f t="shared" ca="1" si="35"/>
        <v>6</v>
      </c>
      <c r="D134" s="20"/>
      <c r="E134" s="92" t="str">
        <f t="shared" ca="1" si="36"/>
        <v>A.4.03a</v>
      </c>
      <c r="F134" s="74" t="str">
        <f t="shared" ca="1" si="53"/>
        <v>The criticality of the system to your organisation (often identified by performing a criticality or business impact assessment)?</v>
      </c>
      <c r="G134" s="221" t="str">
        <f t="shared" ref="G134:G139" ca="1" si="54">VLOOKUP($A134,Assess_A_Reference,15,FALSE)</f>
        <v/>
      </c>
      <c r="H134" s="220">
        <f t="shared" ref="H134:H139" ca="1" si="55">(VLOOKUP(LEFT($B134,3),targets_lookup,5,FALSE))*VLOOKUP($A134,Weightings_Assessments,23,FALSE)</f>
        <v>12</v>
      </c>
      <c r="I134" s="71" t="str">
        <f t="shared" ref="I134:I139" ca="1" si="56">IF(VLOOKUP(A134,Assess_A_Reference,16,FALSE)=0,"",VLOOKUP(A134,Assess_A_Reference,16,FALSE))</f>
        <v/>
      </c>
      <c r="J134" s="69"/>
      <c r="K134" s="69"/>
      <c r="L134" s="69"/>
      <c r="M134" s="69"/>
      <c r="N134" s="69"/>
      <c r="O134" s="69"/>
      <c r="P134" s="69"/>
      <c r="Q134" s="69"/>
      <c r="R134" s="69"/>
      <c r="S134" s="69"/>
      <c r="T134" s="78"/>
      <c r="U134" s="78" t="str">
        <f t="shared" ca="1" si="38"/>
        <v>A.4</v>
      </c>
      <c r="V134" s="78">
        <f t="shared" ca="1" si="39"/>
        <v>3</v>
      </c>
      <c r="W134" s="78">
        <f t="shared" ca="1" si="40"/>
        <v>1</v>
      </c>
      <c r="X134" s="78">
        <f t="shared" ca="1" si="41"/>
        <v>12</v>
      </c>
      <c r="Y134" s="77" t="str">
        <f t="shared" ca="1" si="42"/>
        <v>3A.4</v>
      </c>
      <c r="AD134" s="87" t="str">
        <f t="shared" ca="1" si="43"/>
        <v/>
      </c>
      <c r="AE134" s="87" t="str">
        <f t="shared" ca="1" si="44"/>
        <v/>
      </c>
      <c r="AF134" s="87" t="str">
        <f t="shared" ca="1" si="45"/>
        <v>D</v>
      </c>
      <c r="AG134" s="79">
        <f t="shared" ca="1" si="46"/>
        <v>3</v>
      </c>
      <c r="AH134" s="87"/>
      <c r="AI134" s="79"/>
    </row>
    <row r="135" spans="1:35" s="77" customFormat="1" ht="30" customHeight="1" x14ac:dyDescent="0.25">
      <c r="A135" s="67">
        <v>173</v>
      </c>
      <c r="B135" s="68" t="str">
        <f t="shared" ca="1" si="34"/>
        <v>A.4.03b</v>
      </c>
      <c r="C135" s="69">
        <f t="shared" ca="1" si="35"/>
        <v>6</v>
      </c>
      <c r="D135" s="20"/>
      <c r="E135" s="92" t="str">
        <f t="shared" ca="1" si="36"/>
        <v>A.4.03b</v>
      </c>
      <c r="F135" s="74" t="str">
        <f t="shared" ca="1" si="53"/>
        <v>Regulatory and compliance requirements (e.g. PCI DSS)?</v>
      </c>
      <c r="G135" s="221" t="str">
        <f t="shared" ca="1" si="54"/>
        <v/>
      </c>
      <c r="H135" s="220">
        <f t="shared" ca="1" si="55"/>
        <v>8</v>
      </c>
      <c r="I135" s="71" t="str">
        <f t="shared" ca="1" si="56"/>
        <v/>
      </c>
      <c r="J135" s="69"/>
      <c r="K135" s="69"/>
      <c r="L135" s="69"/>
      <c r="M135" s="69"/>
      <c r="N135" s="69"/>
      <c r="O135" s="69"/>
      <c r="P135" s="69"/>
      <c r="Q135" s="69"/>
      <c r="R135" s="69"/>
      <c r="S135" s="69"/>
      <c r="T135" s="78"/>
      <c r="U135" s="78" t="str">
        <f t="shared" ca="1" si="38"/>
        <v>A.4</v>
      </c>
      <c r="V135" s="78">
        <f t="shared" ca="1" si="39"/>
        <v>2</v>
      </c>
      <c r="W135" s="78">
        <f t="shared" ca="1" si="40"/>
        <v>1</v>
      </c>
      <c r="X135" s="78">
        <f t="shared" ca="1" si="41"/>
        <v>8</v>
      </c>
      <c r="Y135" s="77" t="str">
        <f t="shared" ca="1" si="42"/>
        <v>3A.4</v>
      </c>
      <c r="AD135" s="87" t="str">
        <f t="shared" ca="1" si="43"/>
        <v/>
      </c>
      <c r="AE135" s="87" t="str">
        <f t="shared" ca="1" si="44"/>
        <v/>
      </c>
      <c r="AF135" s="87" t="str">
        <f t="shared" ca="1" si="45"/>
        <v>D</v>
      </c>
      <c r="AG135" s="79">
        <f t="shared" ca="1" si="46"/>
        <v>3</v>
      </c>
      <c r="AH135" s="87"/>
      <c r="AI135" s="79"/>
    </row>
    <row r="136" spans="1:35" s="77" customFormat="1" ht="30" customHeight="1" x14ac:dyDescent="0.25">
      <c r="A136" s="67">
        <v>174</v>
      </c>
      <c r="B136" s="68" t="str">
        <f t="shared" ca="1" si="34"/>
        <v>A.4.03c</v>
      </c>
      <c r="C136" s="69">
        <f t="shared" ca="1" si="35"/>
        <v>6</v>
      </c>
      <c r="D136" s="20"/>
      <c r="E136" s="92" t="str">
        <f t="shared" ca="1" si="36"/>
        <v>A.4.03c</v>
      </c>
      <c r="F136" s="74" t="str">
        <f t="shared" ca="1" si="53"/>
        <v>Major business or IT changes?</v>
      </c>
      <c r="G136" s="221" t="str">
        <f t="shared" ca="1" si="54"/>
        <v/>
      </c>
      <c r="H136" s="220">
        <f t="shared" ca="1" si="55"/>
        <v>12</v>
      </c>
      <c r="I136" s="71" t="str">
        <f t="shared" ca="1" si="56"/>
        <v/>
      </c>
      <c r="J136" s="69"/>
      <c r="K136" s="69"/>
      <c r="L136" s="69"/>
      <c r="M136" s="69"/>
      <c r="N136" s="69"/>
      <c r="O136" s="69"/>
      <c r="P136" s="69"/>
      <c r="Q136" s="69"/>
      <c r="R136" s="69"/>
      <c r="S136" s="69"/>
      <c r="T136" s="78"/>
      <c r="U136" s="78" t="str">
        <f t="shared" ca="1" si="38"/>
        <v>A.4</v>
      </c>
      <c r="V136" s="78">
        <f t="shared" ca="1" si="39"/>
        <v>3</v>
      </c>
      <c r="W136" s="78">
        <f t="shared" ca="1" si="40"/>
        <v>1</v>
      </c>
      <c r="X136" s="78">
        <f t="shared" ca="1" si="41"/>
        <v>12</v>
      </c>
      <c r="Y136" s="77" t="str">
        <f t="shared" ca="1" si="42"/>
        <v>3A.4</v>
      </c>
      <c r="AD136" s="87" t="str">
        <f t="shared" ca="1" si="43"/>
        <v/>
      </c>
      <c r="AE136" s="87" t="str">
        <f t="shared" ca="1" si="44"/>
        <v/>
      </c>
      <c r="AF136" s="87" t="str">
        <f t="shared" ca="1" si="45"/>
        <v>D</v>
      </c>
      <c r="AG136" s="79">
        <f t="shared" ca="1" si="46"/>
        <v>3</v>
      </c>
      <c r="AH136" s="87"/>
      <c r="AI136" s="79"/>
    </row>
    <row r="137" spans="1:35" s="77" customFormat="1" ht="30" customHeight="1" x14ac:dyDescent="0.25">
      <c r="A137" s="67">
        <v>175</v>
      </c>
      <c r="B137" s="68" t="str">
        <f t="shared" ca="1" si="34"/>
        <v>A.4.03d</v>
      </c>
      <c r="C137" s="69">
        <f t="shared" ca="1" si="35"/>
        <v>6</v>
      </c>
      <c r="D137" s="20"/>
      <c r="E137" s="92" t="str">
        <f t="shared" ca="1" si="36"/>
        <v>A.4.03d</v>
      </c>
      <c r="F137" s="74" t="str">
        <f t="shared" ca="1" si="53"/>
        <v>Critical systems under development?</v>
      </c>
      <c r="G137" s="221" t="str">
        <f t="shared" ca="1" si="54"/>
        <v/>
      </c>
      <c r="H137" s="220">
        <f t="shared" ca="1" si="55"/>
        <v>8</v>
      </c>
      <c r="I137" s="71" t="str">
        <f t="shared" ca="1" si="56"/>
        <v/>
      </c>
      <c r="J137" s="69"/>
      <c r="K137" s="69"/>
      <c r="L137" s="69"/>
      <c r="M137" s="69"/>
      <c r="N137" s="69"/>
      <c r="O137" s="69"/>
      <c r="P137" s="69"/>
      <c r="Q137" s="69"/>
      <c r="R137" s="69"/>
      <c r="S137" s="69"/>
      <c r="T137" s="78"/>
      <c r="U137" s="78" t="str">
        <f t="shared" ca="1" si="38"/>
        <v>A.4</v>
      </c>
      <c r="V137" s="78">
        <f t="shared" ca="1" si="39"/>
        <v>2</v>
      </c>
      <c r="W137" s="78">
        <f t="shared" ca="1" si="40"/>
        <v>1</v>
      </c>
      <c r="X137" s="78">
        <f t="shared" ca="1" si="41"/>
        <v>8</v>
      </c>
      <c r="Y137" s="77" t="str">
        <f t="shared" ca="1" si="42"/>
        <v>3A.4</v>
      </c>
      <c r="AD137" s="87" t="str">
        <f t="shared" ca="1" si="43"/>
        <v/>
      </c>
      <c r="AE137" s="87" t="str">
        <f t="shared" ca="1" si="44"/>
        <v/>
      </c>
      <c r="AF137" s="87" t="str">
        <f t="shared" ca="1" si="45"/>
        <v>D</v>
      </c>
      <c r="AG137" s="79">
        <f t="shared" ca="1" si="46"/>
        <v>3</v>
      </c>
      <c r="AH137" s="87"/>
      <c r="AI137" s="79"/>
    </row>
    <row r="138" spans="1:35" s="77" customFormat="1" ht="30" customHeight="1" x14ac:dyDescent="0.25">
      <c r="A138" s="67">
        <v>176</v>
      </c>
      <c r="B138" s="68" t="str">
        <f t="shared" ca="1" si="34"/>
        <v>A.4.03e</v>
      </c>
      <c r="C138" s="69">
        <f t="shared" ca="1" si="35"/>
        <v>6</v>
      </c>
      <c r="D138" s="20"/>
      <c r="E138" s="92" t="str">
        <f t="shared" ca="1" si="36"/>
        <v>A.4.03e</v>
      </c>
      <c r="F138" s="74" t="str">
        <f t="shared" ca="1" si="53"/>
        <v>Outsourced applications or infrastructure (including cloud services)?</v>
      </c>
      <c r="G138" s="221" t="str">
        <f t="shared" ca="1" si="54"/>
        <v/>
      </c>
      <c r="H138" s="220">
        <f t="shared" ca="1" si="55"/>
        <v>16</v>
      </c>
      <c r="I138" s="71" t="str">
        <f t="shared" ca="1" si="56"/>
        <v/>
      </c>
      <c r="J138" s="69"/>
      <c r="K138" s="69"/>
      <c r="L138" s="69"/>
      <c r="M138" s="69"/>
      <c r="N138" s="69"/>
      <c r="O138" s="69"/>
      <c r="P138" s="69"/>
      <c r="Q138" s="69"/>
      <c r="R138" s="69"/>
      <c r="S138" s="69"/>
      <c r="T138" s="78"/>
      <c r="U138" s="78" t="str">
        <f t="shared" ca="1" si="38"/>
        <v>A.4</v>
      </c>
      <c r="V138" s="78">
        <f t="shared" ca="1" si="39"/>
        <v>4</v>
      </c>
      <c r="W138" s="78">
        <f t="shared" ca="1" si="40"/>
        <v>1</v>
      </c>
      <c r="X138" s="78">
        <f t="shared" ca="1" si="41"/>
        <v>16</v>
      </c>
      <c r="Y138" s="77" t="str">
        <f t="shared" ca="1" si="42"/>
        <v>3A.4</v>
      </c>
      <c r="AD138" s="87" t="str">
        <f t="shared" ca="1" si="43"/>
        <v/>
      </c>
      <c r="AE138" s="87" t="str">
        <f t="shared" ca="1" si="44"/>
        <v/>
      </c>
      <c r="AF138" s="87" t="str">
        <f t="shared" ca="1" si="45"/>
        <v>D</v>
      </c>
      <c r="AG138" s="79">
        <f t="shared" ca="1" si="46"/>
        <v>3</v>
      </c>
      <c r="AH138" s="87"/>
      <c r="AI138" s="79"/>
    </row>
    <row r="139" spans="1:35" s="77" customFormat="1" ht="30" customHeight="1" x14ac:dyDescent="0.25">
      <c r="A139" s="67">
        <v>177</v>
      </c>
      <c r="B139" s="68" t="str">
        <f t="shared" ca="1" si="34"/>
        <v>A.4.03f</v>
      </c>
      <c r="C139" s="69">
        <f t="shared" ca="1" si="35"/>
        <v>6</v>
      </c>
      <c r="D139" s="20"/>
      <c r="E139" s="92" t="str">
        <f t="shared" ca="1" si="36"/>
        <v>A.4.03f</v>
      </c>
      <c r="F139" s="74" t="str">
        <f t="shared" ca="1" si="53"/>
        <v>Any wider technical security assurance programme?</v>
      </c>
      <c r="G139" s="221" t="str">
        <f t="shared" ca="1" si="54"/>
        <v/>
      </c>
      <c r="H139" s="220">
        <f t="shared" ca="1" si="55"/>
        <v>16</v>
      </c>
      <c r="I139" s="71" t="str">
        <f t="shared" ca="1" si="56"/>
        <v/>
      </c>
      <c r="J139" s="69"/>
      <c r="K139" s="69"/>
      <c r="L139" s="69"/>
      <c r="M139" s="69"/>
      <c r="N139" s="69"/>
      <c r="O139" s="69"/>
      <c r="P139" s="69"/>
      <c r="Q139" s="69"/>
      <c r="R139" s="69"/>
      <c r="S139" s="69"/>
      <c r="T139" s="78"/>
      <c r="U139" s="78" t="str">
        <f t="shared" ca="1" si="38"/>
        <v>A.4</v>
      </c>
      <c r="V139" s="78">
        <f t="shared" ca="1" si="39"/>
        <v>4</v>
      </c>
      <c r="W139" s="78">
        <f t="shared" ca="1" si="40"/>
        <v>1</v>
      </c>
      <c r="X139" s="78">
        <f t="shared" ca="1" si="41"/>
        <v>16</v>
      </c>
      <c r="Y139" s="77" t="str">
        <f t="shared" ca="1" si="42"/>
        <v>3A.4</v>
      </c>
      <c r="AD139" s="87" t="str">
        <f t="shared" ca="1" si="43"/>
        <v/>
      </c>
      <c r="AE139" s="87" t="str">
        <f t="shared" ca="1" si="44"/>
        <v/>
      </c>
      <c r="AF139" s="87" t="str">
        <f t="shared" ca="1" si="45"/>
        <v>D</v>
      </c>
      <c r="AG139" s="79">
        <f t="shared" ca="1" si="46"/>
        <v>3</v>
      </c>
      <c r="AH139" s="87"/>
      <c r="AI139" s="79"/>
    </row>
    <row r="140" spans="1:35" s="77" customFormat="1" ht="30" customHeight="1" x14ac:dyDescent="0.25">
      <c r="A140" s="67">
        <v>178</v>
      </c>
      <c r="B140" s="68" t="str">
        <f t="shared" ca="1" si="34"/>
        <v>A.4.04</v>
      </c>
      <c r="C140" s="69">
        <f t="shared" ca="1" si="35"/>
        <v>4</v>
      </c>
      <c r="D140" s="20"/>
      <c r="E140" s="92" t="str">
        <f t="shared" ca="1" si="36"/>
        <v>A.4.04</v>
      </c>
      <c r="F140" s="71" t="str">
        <f t="shared" ca="1" si="53"/>
        <v>Does your identification of target environments consider the:</v>
      </c>
      <c r="G140" s="221"/>
      <c r="H140" s="86"/>
      <c r="I140" s="71"/>
      <c r="J140" s="69"/>
      <c r="K140" s="69"/>
      <c r="L140" s="69"/>
      <c r="M140" s="69"/>
      <c r="N140" s="69"/>
      <c r="O140" s="69"/>
      <c r="P140" s="69"/>
      <c r="Q140" s="69"/>
      <c r="R140" s="69"/>
      <c r="S140" s="69"/>
      <c r="T140" s="78"/>
      <c r="U140" s="78" t="str">
        <f t="shared" ca="1" si="38"/>
        <v/>
      </c>
      <c r="V140" s="78" t="str">
        <f t="shared" ca="1" si="39"/>
        <v>N/A</v>
      </c>
      <c r="W140" s="78">
        <f t="shared" ca="1" si="40"/>
        <v>1</v>
      </c>
      <c r="X140" s="78" t="e">
        <f t="shared" ca="1" si="41"/>
        <v>#VALUE!</v>
      </c>
      <c r="Y140" s="77" t="str">
        <f t="shared" ca="1" si="42"/>
        <v>3</v>
      </c>
      <c r="AD140" s="87" t="str">
        <f t="shared" ca="1" si="43"/>
        <v/>
      </c>
      <c r="AE140" s="87" t="str">
        <f t="shared" ca="1" si="44"/>
        <v/>
      </c>
      <c r="AF140" s="87" t="str">
        <f t="shared" ca="1" si="45"/>
        <v>D</v>
      </c>
      <c r="AG140" s="79">
        <f t="shared" ca="1" si="46"/>
        <v>3</v>
      </c>
      <c r="AH140" s="87"/>
      <c r="AI140" s="79"/>
    </row>
    <row r="141" spans="1:35" s="77" customFormat="1" ht="30" customHeight="1" x14ac:dyDescent="0.25">
      <c r="A141" s="67">
        <v>179</v>
      </c>
      <c r="B141" s="68" t="str">
        <f t="shared" ca="1" si="34"/>
        <v>A.4.04a</v>
      </c>
      <c r="C141" s="69">
        <f t="shared" ca="1" si="35"/>
        <v>6</v>
      </c>
      <c r="D141" s="20"/>
      <c r="E141" s="92" t="str">
        <f t="shared" ca="1" si="36"/>
        <v>A.4.04a</v>
      </c>
      <c r="F141" s="74" t="str">
        <f t="shared" ca="1" si="53"/>
        <v>Nature of the business being conducted?</v>
      </c>
      <c r="G141" s="221" t="str">
        <f ca="1">VLOOKUP($A141,Assess_A_Reference,15,FALSE)</f>
        <v/>
      </c>
      <c r="H141" s="220">
        <f ca="1">(VLOOKUP(LEFT($B141,3),targets_lookup,5,FALSE))*VLOOKUP($A141,Weightings_Assessments,23,FALSE)</f>
        <v>16</v>
      </c>
      <c r="I141" s="71" t="str">
        <f ca="1">IF(VLOOKUP(A141,Assess_A_Reference,16,FALSE)=0,"",VLOOKUP(A141,Assess_A_Reference,16,FALSE))</f>
        <v/>
      </c>
      <c r="J141" s="69"/>
      <c r="K141" s="69"/>
      <c r="L141" s="69"/>
      <c r="M141" s="69"/>
      <c r="N141" s="69"/>
      <c r="O141" s="69"/>
      <c r="P141" s="69"/>
      <c r="Q141" s="69"/>
      <c r="R141" s="69"/>
      <c r="S141" s="69"/>
      <c r="T141" s="78"/>
      <c r="U141" s="78" t="str">
        <f t="shared" ca="1" si="38"/>
        <v>A.4</v>
      </c>
      <c r="V141" s="78">
        <f t="shared" ca="1" si="39"/>
        <v>4</v>
      </c>
      <c r="W141" s="78">
        <f t="shared" ca="1" si="40"/>
        <v>1</v>
      </c>
      <c r="X141" s="78">
        <f t="shared" ca="1" si="41"/>
        <v>16</v>
      </c>
      <c r="Y141" s="77" t="str">
        <f t="shared" ca="1" si="42"/>
        <v>3A.4</v>
      </c>
      <c r="AD141" s="87" t="str">
        <f t="shared" ca="1" si="43"/>
        <v/>
      </c>
      <c r="AE141" s="87" t="str">
        <f t="shared" ca="1" si="44"/>
        <v/>
      </c>
      <c r="AF141" s="87" t="str">
        <f t="shared" ca="1" si="45"/>
        <v>D</v>
      </c>
      <c r="AG141" s="79">
        <f t="shared" ca="1" si="46"/>
        <v>3</v>
      </c>
      <c r="AH141" s="87"/>
      <c r="AI141" s="79"/>
    </row>
    <row r="142" spans="1:35" s="77" customFormat="1" ht="30" customHeight="1" x14ac:dyDescent="0.25">
      <c r="A142" s="67">
        <v>180</v>
      </c>
      <c r="B142" s="68" t="str">
        <f t="shared" ca="1" si="34"/>
        <v>A.4.04b</v>
      </c>
      <c r="C142" s="69">
        <f t="shared" ca="1" si="35"/>
        <v>6</v>
      </c>
      <c r="D142" s="20"/>
      <c r="E142" s="92" t="str">
        <f t="shared" ca="1" si="36"/>
        <v>A.4.04b</v>
      </c>
      <c r="F142" s="74" t="str">
        <f t="shared" ca="1" si="53"/>
        <v>Size of the target systems - and the sensitivity of data associated with the systems?</v>
      </c>
      <c r="G142" s="221" t="str">
        <f ca="1">VLOOKUP($A142,Assess_A_Reference,15,FALSE)</f>
        <v/>
      </c>
      <c r="H142" s="220">
        <f ca="1">(VLOOKUP(LEFT($B142,3),targets_lookup,5,FALSE))*VLOOKUP($A142,Weightings_Assessments,23,FALSE)</f>
        <v>16</v>
      </c>
      <c r="I142" s="71" t="str">
        <f ca="1">IF(VLOOKUP(A142,Assess_A_Reference,16,FALSE)=0,"",VLOOKUP(A142,Assess_A_Reference,16,FALSE))</f>
        <v/>
      </c>
      <c r="J142" s="69"/>
      <c r="K142" s="69"/>
      <c r="L142" s="69"/>
      <c r="M142" s="69"/>
      <c r="N142" s="69"/>
      <c r="O142" s="69"/>
      <c r="P142" s="69"/>
      <c r="Q142" s="69"/>
      <c r="R142" s="69"/>
      <c r="S142" s="69"/>
      <c r="T142" s="78"/>
      <c r="U142" s="78" t="str">
        <f t="shared" ca="1" si="38"/>
        <v>A.4</v>
      </c>
      <c r="V142" s="78">
        <f t="shared" ca="1" si="39"/>
        <v>4</v>
      </c>
      <c r="W142" s="78">
        <f t="shared" ca="1" si="40"/>
        <v>1</v>
      </c>
      <c r="X142" s="78">
        <f t="shared" ca="1" si="41"/>
        <v>16</v>
      </c>
      <c r="Y142" s="77" t="str">
        <f t="shared" ca="1" si="42"/>
        <v>3A.4</v>
      </c>
      <c r="AD142" s="87" t="str">
        <f t="shared" ca="1" si="43"/>
        <v/>
      </c>
      <c r="AE142" s="87" t="str">
        <f t="shared" ca="1" si="44"/>
        <v/>
      </c>
      <c r="AF142" s="87" t="str">
        <f t="shared" ca="1" si="45"/>
        <v>D</v>
      </c>
      <c r="AG142" s="79">
        <f t="shared" ca="1" si="46"/>
        <v>3</v>
      </c>
      <c r="AH142" s="87"/>
      <c r="AI142" s="79"/>
    </row>
    <row r="143" spans="1:35" s="77" customFormat="1" ht="30" customHeight="1" x14ac:dyDescent="0.25">
      <c r="A143" s="67">
        <v>181</v>
      </c>
      <c r="B143" s="68" t="str">
        <f t="shared" ca="1" si="34"/>
        <v>A.4.04c</v>
      </c>
      <c r="C143" s="69">
        <f t="shared" ca="1" si="35"/>
        <v>6</v>
      </c>
      <c r="D143" s="20"/>
      <c r="E143" s="92" t="str">
        <f t="shared" ca="1" si="36"/>
        <v>A.4.04c</v>
      </c>
      <c r="F143" s="74" t="str">
        <f t="shared" ca="1" si="53"/>
        <v>Sensitivity of data associated with the target environment?</v>
      </c>
      <c r="G143" s="221" t="str">
        <f ca="1">VLOOKUP($A143,Assess_A_Reference,15,FALSE)</f>
        <v/>
      </c>
      <c r="H143" s="220">
        <f ca="1">(VLOOKUP(LEFT($B143,3),targets_lookup,5,FALSE))*VLOOKUP($A143,Weightings_Assessments,23,FALSE)</f>
        <v>20</v>
      </c>
      <c r="I143" s="71" t="str">
        <f ca="1">IF(VLOOKUP(A143,Assess_A_Reference,16,FALSE)=0,"",VLOOKUP(A143,Assess_A_Reference,16,FALSE))</f>
        <v/>
      </c>
      <c r="J143" s="69"/>
      <c r="K143" s="69"/>
      <c r="L143" s="69"/>
      <c r="M143" s="69"/>
      <c r="N143" s="69"/>
      <c r="O143" s="69"/>
      <c r="P143" s="69"/>
      <c r="Q143" s="69"/>
      <c r="R143" s="69"/>
      <c r="S143" s="69"/>
      <c r="T143" s="78"/>
      <c r="U143" s="78" t="str">
        <f t="shared" ca="1" si="38"/>
        <v>A.4</v>
      </c>
      <c r="V143" s="78">
        <f t="shared" ca="1" si="39"/>
        <v>5</v>
      </c>
      <c r="W143" s="78">
        <f t="shared" ca="1" si="40"/>
        <v>1</v>
      </c>
      <c r="X143" s="78">
        <f t="shared" ca="1" si="41"/>
        <v>20</v>
      </c>
      <c r="Y143" s="77" t="str">
        <f t="shared" ca="1" si="42"/>
        <v>3A.4</v>
      </c>
      <c r="AD143" s="87" t="str">
        <f t="shared" ca="1" si="43"/>
        <v/>
      </c>
      <c r="AE143" s="87" t="str">
        <f t="shared" ca="1" si="44"/>
        <v/>
      </c>
      <c r="AF143" s="87" t="str">
        <f t="shared" ca="1" si="45"/>
        <v>D</v>
      </c>
      <c r="AG143" s="79">
        <f t="shared" ca="1" si="46"/>
        <v>3</v>
      </c>
      <c r="AH143" s="87"/>
      <c r="AI143" s="79"/>
    </row>
    <row r="144" spans="1:35" s="77" customFormat="1" ht="30" x14ac:dyDescent="0.25">
      <c r="A144" s="67">
        <v>182</v>
      </c>
      <c r="B144" s="68" t="str">
        <f t="shared" ca="1" si="34"/>
        <v>A.4.04d</v>
      </c>
      <c r="C144" s="69">
        <f t="shared" ca="1" si="35"/>
        <v>6</v>
      </c>
      <c r="D144" s="20"/>
      <c r="E144" s="92" t="str">
        <f t="shared" ca="1" si="36"/>
        <v>A.4.04d</v>
      </c>
      <c r="F144" s="74" t="str">
        <f t="shared" ca="1" si="53"/>
        <v>Potential business impact if that system were to be compromised - and the likelihood of the system to actually become compromised?</v>
      </c>
      <c r="G144" s="221" t="str">
        <f ca="1">VLOOKUP($A144,Assess_A_Reference,15,FALSE)</f>
        <v/>
      </c>
      <c r="H144" s="220">
        <f ca="1">(VLOOKUP(LEFT($B144,3),targets_lookup,5,FALSE))*VLOOKUP($A144,Weightings_Assessments,23,FALSE)</f>
        <v>16</v>
      </c>
      <c r="I144" s="71" t="str">
        <f ca="1">IF(VLOOKUP(A144,Assess_A_Reference,16,FALSE)=0,"",VLOOKUP(A144,Assess_A_Reference,16,FALSE))</f>
        <v/>
      </c>
      <c r="J144" s="69"/>
      <c r="K144" s="69"/>
      <c r="L144" s="69"/>
      <c r="M144" s="69"/>
      <c r="N144" s="69"/>
      <c r="O144" s="69"/>
      <c r="P144" s="69"/>
      <c r="Q144" s="69"/>
      <c r="R144" s="69"/>
      <c r="S144" s="69"/>
      <c r="T144" s="78"/>
      <c r="U144" s="78" t="str">
        <f t="shared" ca="1" si="38"/>
        <v>A.4</v>
      </c>
      <c r="V144" s="78">
        <f t="shared" ca="1" si="39"/>
        <v>4</v>
      </c>
      <c r="W144" s="78">
        <f t="shared" ca="1" si="40"/>
        <v>1</v>
      </c>
      <c r="X144" s="78">
        <f t="shared" ca="1" si="41"/>
        <v>16</v>
      </c>
      <c r="Y144" s="77" t="str">
        <f t="shared" ca="1" si="42"/>
        <v>3A.4</v>
      </c>
      <c r="AD144" s="87" t="str">
        <f t="shared" ca="1" si="43"/>
        <v/>
      </c>
      <c r="AE144" s="87" t="str">
        <f t="shared" ca="1" si="44"/>
        <v/>
      </c>
      <c r="AF144" s="87" t="str">
        <f t="shared" ca="1" si="45"/>
        <v>D</v>
      </c>
      <c r="AG144" s="79">
        <f t="shared" ca="1" si="46"/>
        <v>3</v>
      </c>
      <c r="AH144" s="87"/>
      <c r="AI144" s="79"/>
    </row>
    <row r="145" spans="1:35" s="77" customFormat="1" ht="30" customHeight="1" x14ac:dyDescent="0.25">
      <c r="A145" s="67">
        <v>183</v>
      </c>
      <c r="B145" s="68" t="str">
        <f t="shared" ca="1" si="34"/>
        <v>A.4.05</v>
      </c>
      <c r="C145" s="69">
        <f t="shared" ca="1" si="35"/>
        <v>4</v>
      </c>
      <c r="D145" s="20"/>
      <c r="E145" s="92" t="str">
        <f t="shared" ca="1" si="36"/>
        <v>A.4.05</v>
      </c>
      <c r="F145" s="71" t="str">
        <f t="shared" ca="1" si="53"/>
        <v>Does your identification of target environment systems:</v>
      </c>
      <c r="G145" s="221"/>
      <c r="H145" s="86"/>
      <c r="I145" s="71"/>
      <c r="J145" s="69"/>
      <c r="K145" s="69"/>
      <c r="L145" s="69"/>
      <c r="M145" s="69"/>
      <c r="N145" s="69"/>
      <c r="O145" s="69"/>
      <c r="P145" s="69"/>
      <c r="Q145" s="69"/>
      <c r="R145" s="69"/>
      <c r="S145" s="69"/>
      <c r="T145" s="78"/>
      <c r="U145" s="78" t="str">
        <f t="shared" ca="1" si="38"/>
        <v/>
      </c>
      <c r="V145" s="78" t="str">
        <f t="shared" ca="1" si="39"/>
        <v>N/A</v>
      </c>
      <c r="W145" s="78">
        <f t="shared" ca="1" si="40"/>
        <v>1</v>
      </c>
      <c r="X145" s="78" t="e">
        <f t="shared" ca="1" si="41"/>
        <v>#VALUE!</v>
      </c>
      <c r="Y145" s="77" t="str">
        <f t="shared" ca="1" si="42"/>
        <v>3</v>
      </c>
      <c r="AD145" s="87" t="str">
        <f t="shared" ca="1" si="43"/>
        <v/>
      </c>
      <c r="AE145" s="87" t="str">
        <f t="shared" ca="1" si="44"/>
        <v/>
      </c>
      <c r="AF145" s="87" t="str">
        <f t="shared" ca="1" si="45"/>
        <v>D</v>
      </c>
      <c r="AG145" s="79">
        <f t="shared" ca="1" si="46"/>
        <v>3</v>
      </c>
      <c r="AH145" s="87"/>
      <c r="AI145" s="79"/>
    </row>
    <row r="146" spans="1:35" s="77" customFormat="1" ht="30" customHeight="1" x14ac:dyDescent="0.25">
      <c r="A146" s="67">
        <v>184</v>
      </c>
      <c r="B146" s="68" t="str">
        <f t="shared" ca="1" si="34"/>
        <v>A.4.05a</v>
      </c>
      <c r="C146" s="69">
        <f t="shared" ca="1" si="35"/>
        <v>6</v>
      </c>
      <c r="D146" s="20"/>
      <c r="E146" s="92" t="str">
        <f t="shared" ca="1" si="36"/>
        <v>A.4.05a</v>
      </c>
      <c r="F146" s="74" t="str">
        <f t="shared" ca="1" si="53"/>
        <v>Include a risk assessment of your organisation's critical information and systems?</v>
      </c>
      <c r="G146" s="221" t="str">
        <f ca="1">VLOOKUP($A146,Assess_A_Reference,15,FALSE)</f>
        <v/>
      </c>
      <c r="H146" s="220">
        <f ca="1">(VLOOKUP(LEFT($B146,3),targets_lookup,5,FALSE))*VLOOKUP($A146,Weightings_Assessments,23,FALSE)</f>
        <v>12</v>
      </c>
      <c r="I146" s="71" t="str">
        <f ca="1">IF(VLOOKUP(A146,Assess_A_Reference,16,FALSE)=0,"",VLOOKUP(A146,Assess_A_Reference,16,FALSE))</f>
        <v/>
      </c>
      <c r="J146" s="69"/>
      <c r="K146" s="69"/>
      <c r="L146" s="69"/>
      <c r="M146" s="69"/>
      <c r="N146" s="69"/>
      <c r="O146" s="69"/>
      <c r="P146" s="69"/>
      <c r="Q146" s="69"/>
      <c r="R146" s="69"/>
      <c r="S146" s="69"/>
      <c r="T146" s="78"/>
      <c r="U146" s="78" t="str">
        <f t="shared" ca="1" si="38"/>
        <v>A.4</v>
      </c>
      <c r="V146" s="78">
        <f t="shared" ca="1" si="39"/>
        <v>3</v>
      </c>
      <c r="W146" s="78">
        <f t="shared" ca="1" si="40"/>
        <v>1</v>
      </c>
      <c r="X146" s="78">
        <f t="shared" ca="1" si="41"/>
        <v>12</v>
      </c>
      <c r="Y146" s="77" t="str">
        <f t="shared" ca="1" si="42"/>
        <v>3A.4</v>
      </c>
      <c r="AD146" s="87" t="str">
        <f t="shared" ca="1" si="43"/>
        <v/>
      </c>
      <c r="AE146" s="87" t="str">
        <f t="shared" ca="1" si="44"/>
        <v/>
      </c>
      <c r="AF146" s="87" t="str">
        <f t="shared" ca="1" si="45"/>
        <v>D</v>
      </c>
      <c r="AG146" s="79">
        <f t="shared" ca="1" si="46"/>
        <v>3</v>
      </c>
      <c r="AH146" s="87"/>
      <c r="AI146" s="79"/>
    </row>
    <row r="147" spans="1:35" s="77" customFormat="1" ht="30" x14ac:dyDescent="0.25">
      <c r="A147" s="67">
        <v>185</v>
      </c>
      <c r="B147" s="68" t="str">
        <f t="shared" ca="1" si="34"/>
        <v>A.4.05b</v>
      </c>
      <c r="C147" s="69">
        <f t="shared" ca="1" si="35"/>
        <v>6</v>
      </c>
      <c r="D147" s="20"/>
      <c r="E147" s="92" t="str">
        <f t="shared" ca="1" si="36"/>
        <v>A.4.05b</v>
      </c>
      <c r="F147" s="74" t="str">
        <f t="shared" ref="F147:F164" ca="1" si="57">VLOOKUP(A147,contentrefmockup,7,FALSE)</f>
        <v>Ensure that the testing will focus on the assets which are at most risk in your organisation?</v>
      </c>
      <c r="G147" s="221" t="str">
        <f ca="1">VLOOKUP($A147,Assess_A_Reference,15,FALSE)</f>
        <v/>
      </c>
      <c r="H147" s="220">
        <f ca="1">(VLOOKUP(LEFT($B147,3),targets_lookup,5,FALSE))*VLOOKUP($A147,Weightings_Assessments,23,FALSE)</f>
        <v>12</v>
      </c>
      <c r="I147" s="71" t="str">
        <f ca="1">IF(VLOOKUP(A147,Assess_A_Reference,16,FALSE)=0,"",VLOOKUP(A147,Assess_A_Reference,16,FALSE))</f>
        <v/>
      </c>
      <c r="J147" s="69"/>
      <c r="K147" s="69"/>
      <c r="L147" s="69"/>
      <c r="M147" s="69"/>
      <c r="N147" s="69"/>
      <c r="O147" s="69"/>
      <c r="P147" s="69"/>
      <c r="Q147" s="69"/>
      <c r="R147" s="69"/>
      <c r="S147" s="69"/>
      <c r="T147" s="78"/>
      <c r="U147" s="78" t="str">
        <f t="shared" ca="1" si="38"/>
        <v>A.4</v>
      </c>
      <c r="V147" s="78">
        <f t="shared" ca="1" si="39"/>
        <v>3</v>
      </c>
      <c r="W147" s="78">
        <f t="shared" ca="1" si="40"/>
        <v>1</v>
      </c>
      <c r="X147" s="78">
        <f t="shared" ca="1" si="41"/>
        <v>12</v>
      </c>
      <c r="Y147" s="77" t="str">
        <f t="shared" ca="1" si="42"/>
        <v>3A.4</v>
      </c>
      <c r="AD147" s="87" t="str">
        <f t="shared" ca="1" si="43"/>
        <v/>
      </c>
      <c r="AE147" s="87" t="str">
        <f t="shared" ca="1" si="44"/>
        <v/>
      </c>
      <c r="AF147" s="87" t="str">
        <f t="shared" ca="1" si="45"/>
        <v>D</v>
      </c>
      <c r="AG147" s="79">
        <f t="shared" ca="1" si="46"/>
        <v>3</v>
      </c>
      <c r="AH147" s="87"/>
      <c r="AI147" s="79"/>
    </row>
    <row r="148" spans="1:35" s="77" customFormat="1" ht="30" x14ac:dyDescent="0.25">
      <c r="A148" s="67">
        <v>186</v>
      </c>
      <c r="B148" s="68" t="str">
        <f t="shared" ca="1" si="34"/>
        <v>A.4.06</v>
      </c>
      <c r="C148" s="69">
        <f t="shared" ca="1" si="35"/>
        <v>4</v>
      </c>
      <c r="D148" s="20"/>
      <c r="E148" s="92" t="str">
        <f t="shared" ca="1" si="36"/>
        <v>A.4.06</v>
      </c>
      <c r="F148" s="71" t="str">
        <f t="shared" ca="1" si="57"/>
        <v>Does your identification of the target environment take account of significant changes to critical:</v>
      </c>
      <c r="G148" s="221"/>
      <c r="H148" s="86"/>
      <c r="I148" s="71"/>
      <c r="J148" s="69"/>
      <c r="K148" s="69"/>
      <c r="L148" s="69"/>
      <c r="M148" s="69"/>
      <c r="N148" s="69"/>
      <c r="O148" s="69"/>
      <c r="P148" s="69"/>
      <c r="Q148" s="69"/>
      <c r="R148" s="69"/>
      <c r="S148" s="69"/>
      <c r="T148" s="78"/>
      <c r="U148" s="78" t="str">
        <f t="shared" ca="1" si="38"/>
        <v/>
      </c>
      <c r="V148" s="78" t="str">
        <f t="shared" ca="1" si="39"/>
        <v>N/A</v>
      </c>
      <c r="W148" s="78">
        <f t="shared" ca="1" si="40"/>
        <v>1</v>
      </c>
      <c r="X148" s="78" t="e">
        <f t="shared" ca="1" si="41"/>
        <v>#VALUE!</v>
      </c>
      <c r="Y148" s="77" t="str">
        <f t="shared" ca="1" si="42"/>
        <v>3</v>
      </c>
      <c r="AD148" s="87" t="str">
        <f t="shared" ca="1" si="43"/>
        <v/>
      </c>
      <c r="AE148" s="87" t="str">
        <f t="shared" ca="1" si="44"/>
        <v/>
      </c>
      <c r="AF148" s="87" t="str">
        <f t="shared" ca="1" si="45"/>
        <v>D</v>
      </c>
      <c r="AG148" s="79">
        <f t="shared" ca="1" si="46"/>
        <v>3</v>
      </c>
      <c r="AH148" s="87"/>
      <c r="AI148" s="79"/>
    </row>
    <row r="149" spans="1:35" s="77" customFormat="1" ht="30" customHeight="1" x14ac:dyDescent="0.25">
      <c r="A149" s="67">
        <v>187</v>
      </c>
      <c r="B149" s="68" t="str">
        <f t="shared" ca="1" si="34"/>
        <v>A.4.06a</v>
      </c>
      <c r="C149" s="69">
        <f t="shared" ca="1" si="35"/>
        <v>6</v>
      </c>
      <c r="D149" s="20"/>
      <c r="E149" s="92" t="str">
        <f t="shared" ca="1" si="36"/>
        <v>A.4.06a</v>
      </c>
      <c r="F149" s="74" t="str">
        <f t="shared" ca="1" si="57"/>
        <v>Business processes?</v>
      </c>
      <c r="G149" s="221" t="str">
        <f ca="1">VLOOKUP($A149,Assess_A_Reference,15,FALSE)</f>
        <v/>
      </c>
      <c r="H149" s="220">
        <f ca="1">(VLOOKUP(LEFT($B149,3),targets_lookup,5,FALSE))*VLOOKUP($A149,Weightings_Assessments,23,FALSE)</f>
        <v>16</v>
      </c>
      <c r="I149" s="71" t="str">
        <f ca="1">IF(VLOOKUP(A149,Assess_A_Reference,16,FALSE)=0,"",VLOOKUP(A149,Assess_A_Reference,16,FALSE))</f>
        <v/>
      </c>
      <c r="J149" s="69"/>
      <c r="K149" s="69"/>
      <c r="L149" s="69"/>
      <c r="M149" s="69"/>
      <c r="N149" s="69"/>
      <c r="O149" s="69"/>
      <c r="P149" s="69"/>
      <c r="Q149" s="69"/>
      <c r="R149" s="69"/>
      <c r="S149" s="69"/>
      <c r="T149" s="78"/>
      <c r="U149" s="78" t="str">
        <f t="shared" ca="1" si="38"/>
        <v>A.4</v>
      </c>
      <c r="V149" s="78">
        <f t="shared" ca="1" si="39"/>
        <v>4</v>
      </c>
      <c r="W149" s="78">
        <f t="shared" ca="1" si="40"/>
        <v>1</v>
      </c>
      <c r="X149" s="78">
        <f t="shared" ca="1" si="41"/>
        <v>16</v>
      </c>
      <c r="Y149" s="77" t="str">
        <f t="shared" ca="1" si="42"/>
        <v>3A.4</v>
      </c>
      <c r="AD149" s="87" t="str">
        <f t="shared" ca="1" si="43"/>
        <v/>
      </c>
      <c r="AE149" s="87" t="str">
        <f t="shared" ca="1" si="44"/>
        <v/>
      </c>
      <c r="AF149" s="87" t="str">
        <f t="shared" ca="1" si="45"/>
        <v>D</v>
      </c>
      <c r="AG149" s="79">
        <f t="shared" ca="1" si="46"/>
        <v>3</v>
      </c>
      <c r="AH149" s="87"/>
      <c r="AI149" s="79"/>
    </row>
    <row r="150" spans="1:35" s="77" customFormat="1" ht="30" customHeight="1" x14ac:dyDescent="0.25">
      <c r="A150" s="67">
        <v>188</v>
      </c>
      <c r="B150" s="68" t="str">
        <f t="shared" ca="1" si="34"/>
        <v>A.4.06b</v>
      </c>
      <c r="C150" s="69">
        <f t="shared" ca="1" si="35"/>
        <v>6</v>
      </c>
      <c r="D150" s="20"/>
      <c r="E150" s="92" t="str">
        <f t="shared" ca="1" si="36"/>
        <v>A.4.06b</v>
      </c>
      <c r="F150" s="74" t="str">
        <f t="shared" ca="1" si="57"/>
        <v>Business applications?</v>
      </c>
      <c r="G150" s="221" t="str">
        <f ca="1">VLOOKUP($A150,Assess_A_Reference,15,FALSE)</f>
        <v/>
      </c>
      <c r="H150" s="220">
        <f ca="1">(VLOOKUP(LEFT($B150,3),targets_lookup,5,FALSE))*VLOOKUP($A150,Weightings_Assessments,23,FALSE)</f>
        <v>12</v>
      </c>
      <c r="I150" s="71" t="str">
        <f ca="1">IF(VLOOKUP(A150,Assess_A_Reference,16,FALSE)=0,"",VLOOKUP(A150,Assess_A_Reference,16,FALSE))</f>
        <v/>
      </c>
      <c r="J150" s="69"/>
      <c r="K150" s="69"/>
      <c r="L150" s="69"/>
      <c r="M150" s="69"/>
      <c r="N150" s="69"/>
      <c r="O150" s="69"/>
      <c r="P150" s="69"/>
      <c r="Q150" s="69"/>
      <c r="R150" s="69"/>
      <c r="S150" s="69"/>
      <c r="T150" s="78"/>
      <c r="U150" s="78" t="str">
        <f t="shared" ca="1" si="38"/>
        <v>A.4</v>
      </c>
      <c r="V150" s="78">
        <f t="shared" ca="1" si="39"/>
        <v>3</v>
      </c>
      <c r="W150" s="78">
        <f t="shared" ca="1" si="40"/>
        <v>1</v>
      </c>
      <c r="X150" s="78">
        <f t="shared" ca="1" si="41"/>
        <v>12</v>
      </c>
      <c r="Y150" s="77" t="str">
        <f t="shared" ca="1" si="42"/>
        <v>3A.4</v>
      </c>
      <c r="AD150" s="87" t="str">
        <f t="shared" ca="1" si="43"/>
        <v/>
      </c>
      <c r="AE150" s="87" t="str">
        <f t="shared" ca="1" si="44"/>
        <v/>
      </c>
      <c r="AF150" s="87" t="str">
        <f t="shared" ca="1" si="45"/>
        <v>D</v>
      </c>
      <c r="AG150" s="79">
        <f t="shared" ca="1" si="46"/>
        <v>3</v>
      </c>
      <c r="AH150" s="87"/>
      <c r="AI150" s="79"/>
    </row>
    <row r="151" spans="1:35" s="77" customFormat="1" ht="30" customHeight="1" x14ac:dyDescent="0.25">
      <c r="A151" s="67">
        <v>189</v>
      </c>
      <c r="B151" s="68" t="str">
        <f t="shared" ca="1" si="34"/>
        <v>A.4.06c</v>
      </c>
      <c r="C151" s="69">
        <f t="shared" ca="1" si="35"/>
        <v>6</v>
      </c>
      <c r="D151" s="20"/>
      <c r="E151" s="92" t="str">
        <f t="shared" ca="1" si="36"/>
        <v>A.4.06c</v>
      </c>
      <c r="F151" s="74" t="str">
        <f t="shared" ca="1" si="57"/>
        <v>IT infrastructure?</v>
      </c>
      <c r="G151" s="221" t="str">
        <f ca="1">VLOOKUP($A151,Assess_A_Reference,15,FALSE)</f>
        <v/>
      </c>
      <c r="H151" s="220">
        <f ca="1">(VLOOKUP(LEFT($B151,3),targets_lookup,5,FALSE))*VLOOKUP($A151,Weightings_Assessments,23,FALSE)</f>
        <v>12</v>
      </c>
      <c r="I151" s="71" t="str">
        <f ca="1">IF(VLOOKUP(A151,Assess_A_Reference,16,FALSE)=0,"",VLOOKUP(A151,Assess_A_Reference,16,FALSE))</f>
        <v/>
      </c>
      <c r="J151" s="69"/>
      <c r="K151" s="69"/>
      <c r="L151" s="69"/>
      <c r="M151" s="69"/>
      <c r="N151" s="69"/>
      <c r="O151" s="69"/>
      <c r="P151" s="69"/>
      <c r="Q151" s="69"/>
      <c r="R151" s="69"/>
      <c r="S151" s="69"/>
      <c r="T151" s="78"/>
      <c r="U151" s="78" t="str">
        <f t="shared" ca="1" si="38"/>
        <v>A.4</v>
      </c>
      <c r="V151" s="78">
        <f t="shared" ca="1" si="39"/>
        <v>3</v>
      </c>
      <c r="W151" s="78">
        <f t="shared" ca="1" si="40"/>
        <v>1</v>
      </c>
      <c r="X151" s="78">
        <f t="shared" ca="1" si="41"/>
        <v>12</v>
      </c>
      <c r="Y151" s="77" t="str">
        <f t="shared" ca="1" si="42"/>
        <v>3A.4</v>
      </c>
      <c r="AD151" s="87" t="str">
        <f t="shared" ca="1" si="43"/>
        <v/>
      </c>
      <c r="AE151" s="87" t="str">
        <f t="shared" ca="1" si="44"/>
        <v/>
      </c>
      <c r="AF151" s="87" t="str">
        <f t="shared" ca="1" si="45"/>
        <v>D</v>
      </c>
      <c r="AG151" s="79">
        <f t="shared" ca="1" si="46"/>
        <v>3</v>
      </c>
      <c r="AH151" s="87"/>
      <c r="AI151" s="79"/>
    </row>
    <row r="152" spans="1:35" s="77" customFormat="1" ht="30" customHeight="1" x14ac:dyDescent="0.25">
      <c r="A152" s="67">
        <v>190</v>
      </c>
      <c r="B152" s="68" t="str">
        <f t="shared" ca="1" si="34"/>
        <v>A.4.06d</v>
      </c>
      <c r="C152" s="69">
        <f t="shared" ca="1" si="35"/>
        <v>6</v>
      </c>
      <c r="D152" s="20"/>
      <c r="E152" s="92" t="str">
        <f t="shared" ca="1" si="36"/>
        <v>A.4.06d</v>
      </c>
      <c r="F152" s="74" t="str">
        <f t="shared" ca="1" si="57"/>
        <v>Business environments (e.g. in particular business units or jurisdictions)?</v>
      </c>
      <c r="G152" s="221" t="str">
        <f ca="1">VLOOKUP($A152,Assess_A_Reference,15,FALSE)</f>
        <v/>
      </c>
      <c r="H152" s="220">
        <f ca="1">(VLOOKUP(LEFT($B152,3),targets_lookup,5,FALSE))*VLOOKUP($A152,Weightings_Assessments,23,FALSE)</f>
        <v>16</v>
      </c>
      <c r="I152" s="71" t="str">
        <f ca="1">IF(VLOOKUP(A152,Assess_A_Reference,16,FALSE)=0,"",VLOOKUP(A152,Assess_A_Reference,16,FALSE))</f>
        <v/>
      </c>
      <c r="J152" s="69"/>
      <c r="K152" s="69"/>
      <c r="L152" s="69"/>
      <c r="M152" s="69"/>
      <c r="N152" s="69"/>
      <c r="O152" s="69"/>
      <c r="P152" s="69"/>
      <c r="Q152" s="69"/>
      <c r="R152" s="69"/>
      <c r="S152" s="69"/>
      <c r="T152" s="78"/>
      <c r="U152" s="78" t="str">
        <f t="shared" ca="1" si="38"/>
        <v>A.4</v>
      </c>
      <c r="V152" s="78">
        <f t="shared" ca="1" si="39"/>
        <v>4</v>
      </c>
      <c r="W152" s="78">
        <f t="shared" ca="1" si="40"/>
        <v>1</v>
      </c>
      <c r="X152" s="78">
        <f t="shared" ca="1" si="41"/>
        <v>16</v>
      </c>
      <c r="Y152" s="77" t="str">
        <f t="shared" ca="1" si="42"/>
        <v>3A.4</v>
      </c>
      <c r="AD152" s="87" t="str">
        <f t="shared" ca="1" si="43"/>
        <v/>
      </c>
      <c r="AE152" s="87" t="str">
        <f t="shared" ca="1" si="44"/>
        <v/>
      </c>
      <c r="AF152" s="87" t="str">
        <f t="shared" ca="1" si="45"/>
        <v>D</v>
      </c>
      <c r="AG152" s="79">
        <f t="shared" ca="1" si="46"/>
        <v>3</v>
      </c>
      <c r="AH152" s="87"/>
      <c r="AI152" s="79"/>
    </row>
    <row r="153" spans="1:35" s="77" customFormat="1" ht="30" x14ac:dyDescent="0.25">
      <c r="A153" s="67">
        <v>191</v>
      </c>
      <c r="B153" s="68" t="str">
        <f t="shared" ca="1" si="34"/>
        <v>A.4.07</v>
      </c>
      <c r="C153" s="69">
        <f t="shared" ca="1" si="35"/>
        <v>5</v>
      </c>
      <c r="D153" s="20"/>
      <c r="E153" s="92" t="str">
        <f t="shared" ca="1" si="36"/>
        <v>A.4.07</v>
      </c>
      <c r="F153" s="71" t="str">
        <f t="shared" ca="1" si="57"/>
        <v>Have penetration testing requirements been built into your systems development lifecycle (SDLC)?</v>
      </c>
      <c r="G153" s="221" t="str">
        <f ca="1">VLOOKUP($A153,Assess_A_Reference,15,FALSE)</f>
        <v/>
      </c>
      <c r="H153" s="220">
        <f ca="1">(VLOOKUP(LEFT($B153,3),targets_lookup,5,FALSE))*VLOOKUP($A153,Weightings_Assessments,23,FALSE)</f>
        <v>12</v>
      </c>
      <c r="I153" s="71" t="str">
        <f ca="1">IF(VLOOKUP(A153,Assess_A_Reference,16,FALSE)=0,"",VLOOKUP(A153,Assess_A_Reference,16,FALSE))</f>
        <v/>
      </c>
      <c r="J153" s="69"/>
      <c r="K153" s="69"/>
      <c r="L153" s="69"/>
      <c r="M153" s="69"/>
      <c r="N153" s="69"/>
      <c r="O153" s="69"/>
      <c r="P153" s="69"/>
      <c r="Q153" s="69"/>
      <c r="R153" s="69"/>
      <c r="S153" s="69"/>
      <c r="T153" s="78"/>
      <c r="U153" s="78" t="str">
        <f t="shared" ca="1" si="38"/>
        <v>A.4</v>
      </c>
      <c r="V153" s="78">
        <f t="shared" ca="1" si="39"/>
        <v>3</v>
      </c>
      <c r="W153" s="78">
        <f t="shared" ca="1" si="40"/>
        <v>1</v>
      </c>
      <c r="X153" s="78">
        <f t="shared" ca="1" si="41"/>
        <v>12</v>
      </c>
      <c r="Y153" s="77" t="str">
        <f t="shared" ca="1" si="42"/>
        <v>3A.4</v>
      </c>
      <c r="AD153" s="87" t="str">
        <f t="shared" ca="1" si="43"/>
        <v/>
      </c>
      <c r="AE153" s="87" t="str">
        <f t="shared" ca="1" si="44"/>
        <v/>
      </c>
      <c r="AF153" s="87" t="str">
        <f t="shared" ca="1" si="45"/>
        <v>D</v>
      </c>
      <c r="AG153" s="79">
        <f t="shared" ca="1" si="46"/>
        <v>3</v>
      </c>
      <c r="AH153" s="87"/>
      <c r="AI153" s="79"/>
    </row>
    <row r="154" spans="1:35" s="77" customFormat="1" ht="30" x14ac:dyDescent="0.25">
      <c r="A154" s="67">
        <v>192</v>
      </c>
      <c r="B154" s="68" t="str">
        <f t="shared" ca="1" si="34"/>
        <v>A.4.08</v>
      </c>
      <c r="C154" s="69">
        <f t="shared" ca="1" si="35"/>
        <v>4</v>
      </c>
      <c r="D154" s="20"/>
      <c r="E154" s="92" t="str">
        <f t="shared" ca="1" si="36"/>
        <v>A.4.08</v>
      </c>
      <c r="F154" s="71" t="str">
        <f t="shared" ca="1" si="57"/>
        <v>Does your systems development lifecycle (SDLC), where possible, consider penetration testing requirements at the:</v>
      </c>
      <c r="G154" s="221"/>
      <c r="H154" s="86"/>
      <c r="I154" s="71"/>
      <c r="J154" s="69"/>
      <c r="K154" s="69"/>
      <c r="L154" s="69"/>
      <c r="M154" s="69"/>
      <c r="N154" s="69"/>
      <c r="O154" s="69"/>
      <c r="P154" s="69"/>
      <c r="Q154" s="69"/>
      <c r="R154" s="69"/>
      <c r="S154" s="69"/>
      <c r="T154" s="78"/>
      <c r="U154" s="78" t="str">
        <f t="shared" ca="1" si="38"/>
        <v/>
      </c>
      <c r="V154" s="78" t="str">
        <f t="shared" ca="1" si="39"/>
        <v>N/A</v>
      </c>
      <c r="W154" s="78">
        <f t="shared" ca="1" si="40"/>
        <v>1</v>
      </c>
      <c r="X154" s="78" t="e">
        <f t="shared" ca="1" si="41"/>
        <v>#VALUE!</v>
      </c>
      <c r="Y154" s="77" t="str">
        <f t="shared" ca="1" si="42"/>
        <v>3</v>
      </c>
      <c r="AD154" s="87" t="str">
        <f t="shared" ca="1" si="43"/>
        <v/>
      </c>
      <c r="AE154" s="87" t="str">
        <f t="shared" ca="1" si="44"/>
        <v/>
      </c>
      <c r="AF154" s="87" t="str">
        <f t="shared" ca="1" si="45"/>
        <v>D</v>
      </c>
      <c r="AG154" s="79">
        <f t="shared" ca="1" si="46"/>
        <v>3</v>
      </c>
      <c r="AH154" s="87"/>
      <c r="AI154" s="79"/>
    </row>
    <row r="155" spans="1:35" s="77" customFormat="1" ht="60" x14ac:dyDescent="0.25">
      <c r="A155" s="67">
        <v>193</v>
      </c>
      <c r="B155" s="68" t="str">
        <f t="shared" ca="1" si="34"/>
        <v>A.4.08a</v>
      </c>
      <c r="C155" s="69">
        <f t="shared" ca="1" si="35"/>
        <v>6</v>
      </c>
      <c r="D155" s="20"/>
      <c r="E155" s="92" t="str">
        <f t="shared" ca="1" si="36"/>
        <v>A.4.08a</v>
      </c>
      <c r="F155" s="74" t="str">
        <f t="shared" ca="1" si="57"/>
        <v>Planning and requirements stage (or equivalent), for example by building the need for independent penetration testing into requirement specifications - allocating sufficient funding and resources - and scheduling at key points in the plan?</v>
      </c>
      <c r="G155" s="221" t="str">
        <f t="shared" ref="G155:G160" ca="1" si="58">VLOOKUP($A155,Assess_A_Reference,15,FALSE)</f>
        <v/>
      </c>
      <c r="H155" s="220">
        <f t="shared" ref="H155:H160" ca="1" si="59">(VLOOKUP(LEFT($B155,3),targets_lookup,5,FALSE))*VLOOKUP($A155,Weightings_Assessments,23,FALSE)</f>
        <v>12</v>
      </c>
      <c r="I155" s="71" t="str">
        <f t="shared" ref="I155:I160" ca="1" si="60">IF(VLOOKUP(A155,Assess_A_Reference,16,FALSE)=0,"",VLOOKUP(A155,Assess_A_Reference,16,FALSE))</f>
        <v/>
      </c>
      <c r="J155" s="69"/>
      <c r="K155" s="69"/>
      <c r="L155" s="69"/>
      <c r="M155" s="69"/>
      <c r="N155" s="69"/>
      <c r="O155" s="69"/>
      <c r="P155" s="69"/>
      <c r="Q155" s="69"/>
      <c r="R155" s="69"/>
      <c r="S155" s="69"/>
      <c r="T155" s="78"/>
      <c r="U155" s="78" t="str">
        <f t="shared" ca="1" si="38"/>
        <v>A.4</v>
      </c>
      <c r="V155" s="78">
        <f t="shared" ca="1" si="39"/>
        <v>3</v>
      </c>
      <c r="W155" s="78">
        <f t="shared" ca="1" si="40"/>
        <v>1</v>
      </c>
      <c r="X155" s="78">
        <f t="shared" ca="1" si="41"/>
        <v>12</v>
      </c>
      <c r="Y155" s="77" t="str">
        <f t="shared" ca="1" si="42"/>
        <v>3A.4</v>
      </c>
      <c r="AD155" s="87" t="str">
        <f t="shared" ca="1" si="43"/>
        <v/>
      </c>
      <c r="AE155" s="87" t="str">
        <f t="shared" ca="1" si="44"/>
        <v/>
      </c>
      <c r="AF155" s="87" t="str">
        <f t="shared" ca="1" si="45"/>
        <v>D</v>
      </c>
      <c r="AG155" s="79">
        <f t="shared" ca="1" si="46"/>
        <v>3</v>
      </c>
      <c r="AH155" s="87"/>
      <c r="AI155" s="79"/>
    </row>
    <row r="156" spans="1:35" s="77" customFormat="1" ht="60" x14ac:dyDescent="0.25">
      <c r="A156" s="67">
        <v>194</v>
      </c>
      <c r="B156" s="68" t="str">
        <f t="shared" ref="B156:B200" ca="1" si="61">VLOOKUP(A156,contentrefmockup,2,FALSE)</f>
        <v>A.4.08b</v>
      </c>
      <c r="C156" s="69">
        <f t="shared" ref="C156:C200" ca="1" si="62">VLOOKUP(A156,contentrefmockup,15,FALSE)</f>
        <v>6</v>
      </c>
      <c r="D156" s="20"/>
      <c r="E156" s="92" t="str">
        <f t="shared" ref="E156:E200" ca="1" si="63">IF(C156=1,"Phase "&amp;B156,IF(C156=2,"Step "&amp;VLOOKUP(A156,contentrefmockup,4,FALSE),B156))</f>
        <v>A.4.08b</v>
      </c>
      <c r="F156" s="74" t="str">
        <f t="shared" ca="1" si="57"/>
        <v>Design stage (or equivalent), for example by engaging with penetration testing service providers to define scope and incorporate this in to your project plan - and to conduct threat modelling exercises?</v>
      </c>
      <c r="G156" s="221" t="str">
        <f t="shared" ca="1" si="58"/>
        <v/>
      </c>
      <c r="H156" s="220">
        <f t="shared" ca="1" si="59"/>
        <v>12</v>
      </c>
      <c r="I156" s="71" t="str">
        <f t="shared" ca="1" si="60"/>
        <v/>
      </c>
      <c r="J156" s="69"/>
      <c r="K156" s="69"/>
      <c r="L156" s="69"/>
      <c r="M156" s="69"/>
      <c r="N156" s="69"/>
      <c r="O156" s="69"/>
      <c r="P156" s="69"/>
      <c r="Q156" s="69"/>
      <c r="R156" s="69"/>
      <c r="S156" s="69"/>
      <c r="T156" s="78"/>
      <c r="U156" s="78" t="str">
        <f t="shared" ref="U156:U200" ca="1" si="64">IF(AND(C156&gt;4,VLOOKUP(A156,Assess_A_Reference,34,FALSE)&lt;&gt;8),LEFT(B156,3),"")</f>
        <v>A.4</v>
      </c>
      <c r="V156" s="78">
        <f t="shared" ref="V156:V200" ca="1" si="65">VLOOKUP(A156,Weightings_Assessments,23,FALSE)</f>
        <v>3</v>
      </c>
      <c r="W156" s="78">
        <f t="shared" ref="W156:W200" ca="1" si="66">IF(VLOOKUP(A156,Assess_A_Reference,34,FALSE)=8,0,1)</f>
        <v>1</v>
      </c>
      <c r="X156" s="78">
        <f t="shared" ref="X156:X200" ca="1" si="67">W156*V156*4</f>
        <v>12</v>
      </c>
      <c r="Y156" s="77" t="str">
        <f t="shared" ref="Y156:Y200" ca="1" si="68">AG156&amp;U156</f>
        <v>3A.4</v>
      </c>
      <c r="AD156" s="87" t="str">
        <f t="shared" ref="AD156:AD200" ca="1" si="69">VLOOKUP($A156,contentrefmockup,26,FALSE)</f>
        <v/>
      </c>
      <c r="AE156" s="87" t="str">
        <f t="shared" ref="AE156:AE200" ca="1" si="70">VLOOKUP($A156,contentrefmockup,27,FALSE)</f>
        <v/>
      </c>
      <c r="AF156" s="87" t="str">
        <f t="shared" ref="AF156:AF200" ca="1" si="71">VLOOKUP($A156,contentrefmockup,28,FALSE)</f>
        <v>D</v>
      </c>
      <c r="AG156" s="79">
        <f t="shared" ref="AG156:AG200" ca="1" si="72">IF(AD156="S",1,IF(AE156="I",2,IF(AF156="D",3,4)))</f>
        <v>3</v>
      </c>
      <c r="AH156" s="87"/>
      <c r="AI156" s="79"/>
    </row>
    <row r="157" spans="1:35" s="77" customFormat="1" ht="45" x14ac:dyDescent="0.25">
      <c r="A157" s="67">
        <v>195</v>
      </c>
      <c r="B157" s="68" t="str">
        <f t="shared" ca="1" si="61"/>
        <v>A.4.08c</v>
      </c>
      <c r="C157" s="69">
        <f t="shared" ca="1" si="62"/>
        <v>6</v>
      </c>
      <c r="D157" s="20"/>
      <c r="E157" s="92" t="str">
        <f t="shared" ca="1" si="63"/>
        <v>A.4.08c</v>
      </c>
      <c r="F157" s="74" t="str">
        <f t="shared" ca="1" si="57"/>
        <v>Development and build stage (or equivalent), for example by Integrating penetration tests into your traditional security testing approaches, including source code review?</v>
      </c>
      <c r="G157" s="221" t="str">
        <f t="shared" ca="1" si="58"/>
        <v/>
      </c>
      <c r="H157" s="220">
        <f t="shared" ca="1" si="59"/>
        <v>12</v>
      </c>
      <c r="I157" s="71" t="str">
        <f t="shared" ca="1" si="60"/>
        <v/>
      </c>
      <c r="J157" s="69"/>
      <c r="K157" s="69"/>
      <c r="L157" s="69"/>
      <c r="M157" s="69"/>
      <c r="N157" s="69"/>
      <c r="O157" s="69"/>
      <c r="P157" s="69"/>
      <c r="Q157" s="69"/>
      <c r="R157" s="69"/>
      <c r="S157" s="69"/>
      <c r="T157" s="78"/>
      <c r="U157" s="78" t="str">
        <f t="shared" ca="1" si="64"/>
        <v>A.4</v>
      </c>
      <c r="V157" s="78">
        <f t="shared" ca="1" si="65"/>
        <v>3</v>
      </c>
      <c r="W157" s="78">
        <f t="shared" ca="1" si="66"/>
        <v>1</v>
      </c>
      <c r="X157" s="78">
        <f t="shared" ca="1" si="67"/>
        <v>12</v>
      </c>
      <c r="Y157" s="77" t="str">
        <f t="shared" ca="1" si="68"/>
        <v>3A.4</v>
      </c>
      <c r="AD157" s="87" t="str">
        <f t="shared" ca="1" si="69"/>
        <v/>
      </c>
      <c r="AE157" s="87" t="str">
        <f t="shared" ca="1" si="70"/>
        <v/>
      </c>
      <c r="AF157" s="87" t="str">
        <f t="shared" ca="1" si="71"/>
        <v>D</v>
      </c>
      <c r="AG157" s="79">
        <f t="shared" ca="1" si="72"/>
        <v>3</v>
      </c>
      <c r="AH157" s="87"/>
      <c r="AI157" s="79"/>
    </row>
    <row r="158" spans="1:35" s="77" customFormat="1" ht="30" x14ac:dyDescent="0.25">
      <c r="A158" s="67">
        <v>196</v>
      </c>
      <c r="B158" s="68" t="str">
        <f t="shared" ca="1" si="61"/>
        <v>A.4.08d</v>
      </c>
      <c r="C158" s="69">
        <f t="shared" ca="1" si="62"/>
        <v>6</v>
      </c>
      <c r="D158" s="20"/>
      <c r="E158" s="92" t="str">
        <f t="shared" ca="1" si="63"/>
        <v>A.4.08d</v>
      </c>
      <c r="F158" s="74" t="str">
        <f t="shared" ca="1" si="57"/>
        <v>Implementation stage (or equivalent), for example by conducting exploitation testing of applications and networks?</v>
      </c>
      <c r="G158" s="221" t="str">
        <f t="shared" ca="1" si="58"/>
        <v/>
      </c>
      <c r="H158" s="220">
        <f t="shared" ca="1" si="59"/>
        <v>12</v>
      </c>
      <c r="I158" s="71" t="str">
        <f t="shared" ca="1" si="60"/>
        <v/>
      </c>
      <c r="J158" s="69"/>
      <c r="K158" s="69"/>
      <c r="L158" s="69"/>
      <c r="M158" s="69"/>
      <c r="N158" s="69"/>
      <c r="O158" s="69"/>
      <c r="P158" s="69"/>
      <c r="Q158" s="69"/>
      <c r="R158" s="69"/>
      <c r="S158" s="69"/>
      <c r="T158" s="78"/>
      <c r="U158" s="78" t="str">
        <f t="shared" ca="1" si="64"/>
        <v>A.4</v>
      </c>
      <c r="V158" s="78">
        <f t="shared" ca="1" si="65"/>
        <v>3</v>
      </c>
      <c r="W158" s="78">
        <f t="shared" ca="1" si="66"/>
        <v>1</v>
      </c>
      <c r="X158" s="78">
        <f t="shared" ca="1" si="67"/>
        <v>12</v>
      </c>
      <c r="Y158" s="77" t="str">
        <f t="shared" ca="1" si="68"/>
        <v>3A.4</v>
      </c>
      <c r="AD158" s="87" t="str">
        <f t="shared" ca="1" si="69"/>
        <v/>
      </c>
      <c r="AE158" s="87" t="str">
        <f t="shared" ca="1" si="70"/>
        <v/>
      </c>
      <c r="AF158" s="87" t="str">
        <f t="shared" ca="1" si="71"/>
        <v>D</v>
      </c>
      <c r="AG158" s="79">
        <f t="shared" ca="1" si="72"/>
        <v>3</v>
      </c>
      <c r="AH158" s="87"/>
      <c r="AI158" s="79"/>
    </row>
    <row r="159" spans="1:35" s="77" customFormat="1" ht="45" x14ac:dyDescent="0.25">
      <c r="A159" s="67">
        <v>197</v>
      </c>
      <c r="B159" s="68" t="str">
        <f t="shared" ca="1" si="61"/>
        <v>A.4.08e</v>
      </c>
      <c r="C159" s="69">
        <f t="shared" ca="1" si="62"/>
        <v>6</v>
      </c>
      <c r="D159" s="20"/>
      <c r="E159" s="92" t="str">
        <f t="shared" ca="1" si="63"/>
        <v>A.4.08e</v>
      </c>
      <c r="F159" s="74" t="str">
        <f t="shared" ca="1" si="57"/>
        <v>Maintenance stage (or equivalent), for example by subjecting critical systems to regular penetration testing (at least yearly) - and after any major change?</v>
      </c>
      <c r="G159" s="221" t="str">
        <f t="shared" ca="1" si="58"/>
        <v/>
      </c>
      <c r="H159" s="220">
        <f t="shared" ca="1" si="59"/>
        <v>12</v>
      </c>
      <c r="I159" s="71" t="str">
        <f t="shared" ca="1" si="60"/>
        <v/>
      </c>
      <c r="J159" s="69"/>
      <c r="K159" s="69"/>
      <c r="L159" s="69"/>
      <c r="M159" s="69"/>
      <c r="N159" s="69"/>
      <c r="O159" s="69"/>
      <c r="P159" s="69"/>
      <c r="Q159" s="69"/>
      <c r="R159" s="69"/>
      <c r="S159" s="69"/>
      <c r="T159" s="78"/>
      <c r="U159" s="78" t="str">
        <f t="shared" ca="1" si="64"/>
        <v>A.4</v>
      </c>
      <c r="V159" s="78">
        <f t="shared" ca="1" si="65"/>
        <v>3</v>
      </c>
      <c r="W159" s="78">
        <f t="shared" ca="1" si="66"/>
        <v>1</v>
      </c>
      <c r="X159" s="78">
        <f t="shared" ca="1" si="67"/>
        <v>12</v>
      </c>
      <c r="Y159" s="77" t="str">
        <f t="shared" ca="1" si="68"/>
        <v>3A.4</v>
      </c>
      <c r="AD159" s="87" t="str">
        <f t="shared" ca="1" si="69"/>
        <v/>
      </c>
      <c r="AE159" s="87" t="str">
        <f t="shared" ca="1" si="70"/>
        <v/>
      </c>
      <c r="AF159" s="87" t="str">
        <f t="shared" ca="1" si="71"/>
        <v>D</v>
      </c>
      <c r="AG159" s="79">
        <f t="shared" ca="1" si="72"/>
        <v>3</v>
      </c>
      <c r="AH159" s="87"/>
      <c r="AI159" s="79"/>
    </row>
    <row r="160" spans="1:35" s="77" customFormat="1" ht="30" x14ac:dyDescent="0.25">
      <c r="A160" s="67">
        <v>198</v>
      </c>
      <c r="B160" s="68" t="str">
        <f t="shared" ca="1" si="61"/>
        <v>A.4.09</v>
      </c>
      <c r="C160" s="69">
        <f t="shared" ca="1" si="62"/>
        <v>5</v>
      </c>
      <c r="D160" s="20"/>
      <c r="E160" s="92" t="str">
        <f t="shared" ca="1" si="63"/>
        <v>A.4.09</v>
      </c>
      <c r="F160" s="71" t="str">
        <f t="shared" ca="1" si="57"/>
        <v>Have you gained permission to test important systems / environments controlled by third parties?</v>
      </c>
      <c r="G160" s="221" t="str">
        <f t="shared" ca="1" si="58"/>
        <v/>
      </c>
      <c r="H160" s="220">
        <f t="shared" ca="1" si="59"/>
        <v>20</v>
      </c>
      <c r="I160" s="71" t="str">
        <f t="shared" ca="1" si="60"/>
        <v/>
      </c>
      <c r="J160" s="69"/>
      <c r="K160" s="69"/>
      <c r="L160" s="69"/>
      <c r="M160" s="69"/>
      <c r="N160" s="69"/>
      <c r="O160" s="69"/>
      <c r="P160" s="69"/>
      <c r="Q160" s="69"/>
      <c r="R160" s="69"/>
      <c r="S160" s="69"/>
      <c r="T160" s="78"/>
      <c r="U160" s="78" t="str">
        <f t="shared" ca="1" si="64"/>
        <v>A.4</v>
      </c>
      <c r="V160" s="78">
        <f t="shared" ca="1" si="65"/>
        <v>5</v>
      </c>
      <c r="W160" s="78">
        <f t="shared" ca="1" si="66"/>
        <v>1</v>
      </c>
      <c r="X160" s="78">
        <f t="shared" ca="1" si="67"/>
        <v>20</v>
      </c>
      <c r="Y160" s="77" t="str">
        <f t="shared" ca="1" si="68"/>
        <v>3A.4</v>
      </c>
      <c r="AD160" s="87" t="str">
        <f t="shared" ca="1" si="69"/>
        <v/>
      </c>
      <c r="AE160" s="87" t="str">
        <f t="shared" ca="1" si="70"/>
        <v/>
      </c>
      <c r="AF160" s="87" t="str">
        <f t="shared" ca="1" si="71"/>
        <v>D</v>
      </c>
      <c r="AG160" s="79">
        <f t="shared" ca="1" si="72"/>
        <v>3</v>
      </c>
      <c r="AH160" s="87"/>
      <c r="AI160" s="79"/>
    </row>
    <row r="161" spans="1:35" s="77" customFormat="1" ht="30" x14ac:dyDescent="0.25">
      <c r="A161" s="67">
        <v>199</v>
      </c>
      <c r="B161" s="68" t="str">
        <f t="shared" ca="1" si="61"/>
        <v>A.4.10</v>
      </c>
      <c r="C161" s="69">
        <f t="shared" ca="1" si="62"/>
        <v>4</v>
      </c>
      <c r="D161" s="20"/>
      <c r="E161" s="92" t="str">
        <f t="shared" ca="1" si="63"/>
        <v>A.4.10</v>
      </c>
      <c r="F161" s="71" t="str">
        <f t="shared" ca="1" si="57"/>
        <v>If you are not permitted to test important systems / environments controlled by third parties, have you gained assurances that:</v>
      </c>
      <c r="G161" s="221"/>
      <c r="H161" s="86"/>
      <c r="I161" s="71"/>
      <c r="J161" s="69"/>
      <c r="K161" s="69"/>
      <c r="L161" s="69"/>
      <c r="M161" s="69"/>
      <c r="N161" s="69"/>
      <c r="O161" s="69"/>
      <c r="P161" s="69"/>
      <c r="Q161" s="69"/>
      <c r="R161" s="69"/>
      <c r="S161" s="69"/>
      <c r="T161" s="78"/>
      <c r="U161" s="78" t="str">
        <f t="shared" ca="1" si="64"/>
        <v/>
      </c>
      <c r="V161" s="78" t="str">
        <f t="shared" ca="1" si="65"/>
        <v>N/A</v>
      </c>
      <c r="W161" s="78">
        <f t="shared" ca="1" si="66"/>
        <v>1</v>
      </c>
      <c r="X161" s="78" t="e">
        <f t="shared" ca="1" si="67"/>
        <v>#VALUE!</v>
      </c>
      <c r="Y161" s="77" t="str">
        <f t="shared" ca="1" si="68"/>
        <v>3</v>
      </c>
      <c r="AD161" s="87" t="str">
        <f t="shared" ca="1" si="69"/>
        <v/>
      </c>
      <c r="AE161" s="87" t="str">
        <f t="shared" ca="1" si="70"/>
        <v/>
      </c>
      <c r="AF161" s="87" t="str">
        <f t="shared" ca="1" si="71"/>
        <v>D</v>
      </c>
      <c r="AG161" s="79">
        <f t="shared" ca="1" si="72"/>
        <v>3</v>
      </c>
      <c r="AH161" s="87"/>
      <c r="AI161" s="79"/>
    </row>
    <row r="162" spans="1:35" s="77" customFormat="1" ht="30" customHeight="1" x14ac:dyDescent="0.25">
      <c r="A162" s="67">
        <v>200</v>
      </c>
      <c r="B162" s="68" t="str">
        <f t="shared" ca="1" si="61"/>
        <v>A.4.10a</v>
      </c>
      <c r="C162" s="69">
        <f t="shared" ca="1" si="62"/>
        <v>6</v>
      </c>
      <c r="D162" s="20"/>
      <c r="E162" s="92" t="str">
        <f t="shared" ca="1" si="63"/>
        <v>A.4.10a</v>
      </c>
      <c r="F162" s="74" t="str">
        <f t="shared" ca="1" si="57"/>
        <v>Appropriate penetration tests are regularly carried out?</v>
      </c>
      <c r="G162" s="221" t="str">
        <f ca="1">VLOOKUP($A162,Assess_A_Reference,15,FALSE)</f>
        <v/>
      </c>
      <c r="H162" s="220">
        <f ca="1">(VLOOKUP(LEFT($B162,3),targets_lookup,5,FALSE))*VLOOKUP($A162,Weightings_Assessments,23,FALSE)</f>
        <v>12</v>
      </c>
      <c r="I162" s="71" t="str">
        <f ca="1">IF(VLOOKUP(A162,Assess_A_Reference,16,FALSE)=0,"",VLOOKUP(A162,Assess_A_Reference,16,FALSE))</f>
        <v/>
      </c>
      <c r="J162" s="69"/>
      <c r="K162" s="69"/>
      <c r="L162" s="69"/>
      <c r="M162" s="69"/>
      <c r="N162" s="69"/>
      <c r="O162" s="69"/>
      <c r="P162" s="69"/>
      <c r="Q162" s="69"/>
      <c r="R162" s="69"/>
      <c r="S162" s="69"/>
      <c r="T162" s="78"/>
      <c r="U162" s="78" t="str">
        <f t="shared" ca="1" si="64"/>
        <v>A.4</v>
      </c>
      <c r="V162" s="78">
        <f t="shared" ca="1" si="65"/>
        <v>3</v>
      </c>
      <c r="W162" s="78">
        <f t="shared" ca="1" si="66"/>
        <v>1</v>
      </c>
      <c r="X162" s="78">
        <f t="shared" ca="1" si="67"/>
        <v>12</v>
      </c>
      <c r="Y162" s="77" t="str">
        <f t="shared" ca="1" si="68"/>
        <v>3A.4</v>
      </c>
      <c r="AD162" s="87" t="str">
        <f t="shared" ca="1" si="69"/>
        <v/>
      </c>
      <c r="AE162" s="87" t="str">
        <f t="shared" ca="1" si="70"/>
        <v/>
      </c>
      <c r="AF162" s="87" t="str">
        <f t="shared" ca="1" si="71"/>
        <v>D</v>
      </c>
      <c r="AG162" s="79">
        <f t="shared" ca="1" si="72"/>
        <v>3</v>
      </c>
      <c r="AH162" s="87"/>
      <c r="AI162" s="79"/>
    </row>
    <row r="163" spans="1:35" s="77" customFormat="1" ht="30" x14ac:dyDescent="0.25">
      <c r="A163" s="67">
        <v>201</v>
      </c>
      <c r="B163" s="68" t="str">
        <f t="shared" ca="1" si="61"/>
        <v>A.4.10b</v>
      </c>
      <c r="C163" s="69">
        <f t="shared" ca="1" si="62"/>
        <v>6</v>
      </c>
      <c r="D163" s="20"/>
      <c r="E163" s="92" t="str">
        <f t="shared" ca="1" si="63"/>
        <v>A.4.10b</v>
      </c>
      <c r="F163" s="74" t="str">
        <f t="shared" ca="1" si="57"/>
        <v>These tests are conducted by suitably qualified staff working for a certified organisation?</v>
      </c>
      <c r="G163" s="221" t="str">
        <f ca="1">VLOOKUP($A163,Assess_A_Reference,15,FALSE)</f>
        <v/>
      </c>
      <c r="H163" s="220">
        <f ca="1">(VLOOKUP(LEFT($B163,3),targets_lookup,5,FALSE))*VLOOKUP($A163,Weightings_Assessments,23,FALSE)</f>
        <v>20</v>
      </c>
      <c r="I163" s="71" t="str">
        <f ca="1">IF(VLOOKUP(A163,Assess_A_Reference,16,FALSE)=0,"",VLOOKUP(A163,Assess_A_Reference,16,FALSE))</f>
        <v/>
      </c>
      <c r="J163" s="69"/>
      <c r="K163" s="69"/>
      <c r="L163" s="69"/>
      <c r="M163" s="69"/>
      <c r="N163" s="69"/>
      <c r="O163" s="69"/>
      <c r="P163" s="69"/>
      <c r="Q163" s="69"/>
      <c r="R163" s="69"/>
      <c r="S163" s="69"/>
      <c r="T163" s="78"/>
      <c r="U163" s="78" t="str">
        <f t="shared" ca="1" si="64"/>
        <v>A.4</v>
      </c>
      <c r="V163" s="78">
        <f t="shared" ca="1" si="65"/>
        <v>5</v>
      </c>
      <c r="W163" s="78">
        <f t="shared" ca="1" si="66"/>
        <v>1</v>
      </c>
      <c r="X163" s="78">
        <f t="shared" ca="1" si="67"/>
        <v>20</v>
      </c>
      <c r="Y163" s="77" t="str">
        <f t="shared" ca="1" si="68"/>
        <v>3A.4</v>
      </c>
      <c r="AD163" s="87" t="str">
        <f t="shared" ca="1" si="69"/>
        <v/>
      </c>
      <c r="AE163" s="87" t="str">
        <f t="shared" ca="1" si="70"/>
        <v/>
      </c>
      <c r="AF163" s="87" t="str">
        <f t="shared" ca="1" si="71"/>
        <v>D</v>
      </c>
      <c r="AG163" s="79">
        <f t="shared" ca="1" si="72"/>
        <v>3</v>
      </c>
      <c r="AH163" s="87"/>
      <c r="AI163" s="79"/>
    </row>
    <row r="164" spans="1:35" s="77" customFormat="1" ht="30" customHeight="1" x14ac:dyDescent="0.25">
      <c r="A164" s="67">
        <v>202</v>
      </c>
      <c r="B164" s="68" t="str">
        <f t="shared" ca="1" si="61"/>
        <v>A.4.10c</v>
      </c>
      <c r="C164" s="69">
        <f t="shared" ca="1" si="62"/>
        <v>6</v>
      </c>
      <c r="D164" s="20"/>
      <c r="E164" s="92" t="str">
        <f t="shared" ca="1" si="63"/>
        <v>A.4.10c</v>
      </c>
      <c r="F164" s="74" t="str">
        <f t="shared" ca="1" si="57"/>
        <v>Recommendations from the tests are acted upon?</v>
      </c>
      <c r="G164" s="221" t="str">
        <f ca="1">VLOOKUP($A164,Assess_A_Reference,15,FALSE)</f>
        <v/>
      </c>
      <c r="H164" s="220">
        <f ca="1">(VLOOKUP(LEFT($B164,3),targets_lookup,5,FALSE))*VLOOKUP($A164,Weightings_Assessments,23,FALSE)</f>
        <v>16</v>
      </c>
      <c r="I164" s="71" t="str">
        <f ca="1">IF(VLOOKUP(A164,Assess_A_Reference,16,FALSE)=0,"",VLOOKUP(A164,Assess_A_Reference,16,FALSE))</f>
        <v/>
      </c>
      <c r="J164" s="69"/>
      <c r="K164" s="69"/>
      <c r="L164" s="69"/>
      <c r="M164" s="69"/>
      <c r="N164" s="69"/>
      <c r="O164" s="69"/>
      <c r="P164" s="69"/>
      <c r="Q164" s="69"/>
      <c r="R164" s="69"/>
      <c r="S164" s="69"/>
      <c r="T164" s="78"/>
      <c r="U164" s="78" t="str">
        <f t="shared" ca="1" si="64"/>
        <v>A.4</v>
      </c>
      <c r="V164" s="78">
        <f t="shared" ca="1" si="65"/>
        <v>4</v>
      </c>
      <c r="W164" s="78">
        <f t="shared" ca="1" si="66"/>
        <v>1</v>
      </c>
      <c r="X164" s="78">
        <f t="shared" ca="1" si="67"/>
        <v>16</v>
      </c>
      <c r="Y164" s="77" t="str">
        <f t="shared" ca="1" si="68"/>
        <v>3A.4</v>
      </c>
      <c r="AD164" s="87" t="str">
        <f t="shared" ca="1" si="69"/>
        <v/>
      </c>
      <c r="AE164" s="87" t="str">
        <f t="shared" ca="1" si="70"/>
        <v/>
      </c>
      <c r="AF164" s="87" t="str">
        <f t="shared" ca="1" si="71"/>
        <v>D</v>
      </c>
      <c r="AG164" s="79">
        <f t="shared" ca="1" si="72"/>
        <v>3</v>
      </c>
      <c r="AH164" s="87"/>
      <c r="AI164" s="79"/>
    </row>
    <row r="165" spans="1:35" s="77" customFormat="1" ht="30" customHeight="1" x14ac:dyDescent="0.25">
      <c r="A165" s="67">
        <v>203</v>
      </c>
      <c r="B165" s="68" t="str">
        <f t="shared" ca="1" si="61"/>
        <v>A.5</v>
      </c>
      <c r="C165" s="69">
        <f t="shared" ca="1" si="62"/>
        <v>2</v>
      </c>
      <c r="D165" s="20"/>
      <c r="E165" s="111" t="str">
        <f t="shared" ca="1" si="63"/>
        <v>Step 5</v>
      </c>
      <c r="F165" s="108" t="str">
        <f ca="1">VLOOKUP(A165,contentrefmockup,7,FALSE)&amp;"  "&amp;"("&amp;VLOOKUP(S165,level_selection_ref,2,FALSE)&amp;")"</f>
        <v>Define the purpose of the penetration tests  (Detailed)</v>
      </c>
      <c r="G165" s="216" t="str">
        <f ca="1">"Maturity level:  "&amp;O165</f>
        <v>Maturity level:  Level 1</v>
      </c>
      <c r="H165" s="219" t="str">
        <f ca="1">"Maturity rating: "&amp;TEXT(R165,"0.00")</f>
        <v>Maturity rating: 0.00</v>
      </c>
      <c r="I165" s="194"/>
      <c r="J165" s="107"/>
      <c r="K165" s="107"/>
      <c r="L165" s="107" t="str">
        <f ca="1">TEXT(B165,"0.0")</f>
        <v>A.5</v>
      </c>
      <c r="M165" s="106">
        <f ca="1">SUMIF(Y:Y,S165&amp;L165,G:G)/(SUMIF(Y:Y,S165&amp;L165,X:X))</f>
        <v>0</v>
      </c>
      <c r="N165" s="106" t="str">
        <f ca="1">HLOOKUP(M165*100,level_ref,2,TRUE)</f>
        <v>Level 1</v>
      </c>
      <c r="O165" s="106" t="str">
        <f ca="1">IF(ISERROR(N165),"",N165)</f>
        <v>Level 1</v>
      </c>
      <c r="P165" s="106">
        <f ca="1">HLOOKUP(M165*100,level_ref,3,TRUE)</f>
        <v>1</v>
      </c>
      <c r="Q165" s="106">
        <f ca="1">IF(ISERROR(P165),"",P165)</f>
        <v>1</v>
      </c>
      <c r="R165" s="106">
        <f ca="1">M165*5</f>
        <v>0</v>
      </c>
      <c r="S165" s="106">
        <f ca="1">VLOOKUP(A165,Assess_A_Reference,35,FALSE)</f>
        <v>3</v>
      </c>
      <c r="T165" s="106"/>
      <c r="U165" s="106" t="str">
        <f t="shared" ca="1" si="64"/>
        <v/>
      </c>
      <c r="V165" s="106">
        <f t="shared" ca="1" si="65"/>
        <v>0</v>
      </c>
      <c r="W165" s="106">
        <f t="shared" ca="1" si="66"/>
        <v>1</v>
      </c>
      <c r="X165" s="106">
        <f t="shared" ca="1" si="67"/>
        <v>0</v>
      </c>
      <c r="Y165" s="77" t="str">
        <f t="shared" ca="1" si="68"/>
        <v>1</v>
      </c>
      <c r="AD165" s="87" t="str">
        <f t="shared" ca="1" si="69"/>
        <v>S</v>
      </c>
      <c r="AE165" s="87" t="str">
        <f t="shared" ca="1" si="70"/>
        <v>I</v>
      </c>
      <c r="AF165" s="87" t="str">
        <f t="shared" ca="1" si="71"/>
        <v>D</v>
      </c>
      <c r="AG165" s="79">
        <f t="shared" ca="1" si="72"/>
        <v>1</v>
      </c>
      <c r="AH165" s="87"/>
      <c r="AI165" s="79"/>
    </row>
    <row r="166" spans="1:35" s="77" customFormat="1" ht="30" customHeight="1" x14ac:dyDescent="0.25">
      <c r="A166" s="67">
        <v>218</v>
      </c>
      <c r="B166" s="68" t="str">
        <f t="shared" ca="1" si="61"/>
        <v>A.5.01</v>
      </c>
      <c r="C166" s="69">
        <f t="shared" ca="1" si="62"/>
        <v>5</v>
      </c>
      <c r="D166" s="20"/>
      <c r="E166" s="92" t="str">
        <f t="shared" ca="1" si="63"/>
        <v>A.5.01</v>
      </c>
      <c r="F166" s="71" t="str">
        <f t="shared" ref="F166:F199" ca="1" si="73">VLOOKUP(A166,contentrefmockup,7,FALSE)</f>
        <v>Do you define the purpose of your penetration tests?</v>
      </c>
      <c r="G166" s="221" t="str">
        <f ca="1">VLOOKUP($A166,Assess_A_Reference,15,FALSE)</f>
        <v/>
      </c>
      <c r="H166" s="220">
        <f ca="1">(VLOOKUP(LEFT($B166,3),targets_lookup,5,FALSE))*VLOOKUP($A166,Weightings_Assessments,23,FALSE)</f>
        <v>4</v>
      </c>
      <c r="I166" s="71" t="str">
        <f ca="1">IF(VLOOKUP(A166,Assess_A_Reference,16,FALSE)=0,"",VLOOKUP(A166,Assess_A_Reference,16,FALSE))</f>
        <v/>
      </c>
      <c r="J166" s="69"/>
      <c r="K166" s="69"/>
      <c r="L166" s="69"/>
      <c r="M166" s="69"/>
      <c r="N166" s="69"/>
      <c r="O166" s="69"/>
      <c r="P166" s="69"/>
      <c r="Q166" s="69"/>
      <c r="R166" s="69"/>
      <c r="S166" s="69"/>
      <c r="T166" s="78"/>
      <c r="U166" s="78" t="str">
        <f t="shared" ca="1" si="64"/>
        <v>A.5</v>
      </c>
      <c r="V166" s="78">
        <f t="shared" ca="1" si="65"/>
        <v>1</v>
      </c>
      <c r="W166" s="78">
        <f t="shared" ca="1" si="66"/>
        <v>1</v>
      </c>
      <c r="X166" s="78">
        <f t="shared" ca="1" si="67"/>
        <v>4</v>
      </c>
      <c r="Y166" s="77" t="str">
        <f t="shared" ca="1" si="68"/>
        <v>3A.5</v>
      </c>
      <c r="AD166" s="87" t="str">
        <f t="shared" ca="1" si="69"/>
        <v/>
      </c>
      <c r="AE166" s="87" t="str">
        <f t="shared" ca="1" si="70"/>
        <v/>
      </c>
      <c r="AF166" s="87" t="str">
        <f t="shared" ca="1" si="71"/>
        <v>D</v>
      </c>
      <c r="AG166" s="79">
        <f t="shared" ca="1" si="72"/>
        <v>3</v>
      </c>
      <c r="AH166" s="87"/>
      <c r="AI166" s="79"/>
    </row>
    <row r="167" spans="1:35" s="77" customFormat="1" ht="30" x14ac:dyDescent="0.25">
      <c r="A167" s="67">
        <v>219</v>
      </c>
      <c r="B167" s="68" t="str">
        <f t="shared" ca="1" si="61"/>
        <v>A.5.02</v>
      </c>
      <c r="C167" s="69">
        <f t="shared" ca="1" si="62"/>
        <v>4</v>
      </c>
      <c r="D167" s="20"/>
      <c r="E167" s="92" t="str">
        <f t="shared" ca="1" si="63"/>
        <v>A.5.02</v>
      </c>
      <c r="F167" s="71" t="str">
        <f t="shared" ca="1" si="73"/>
        <v xml:space="preserve">When you define the purpose of your penetration tests, do you assess whether these tests can help your organisation to: </v>
      </c>
      <c r="G167" s="221"/>
      <c r="H167" s="86"/>
      <c r="I167" s="71"/>
      <c r="J167" s="69"/>
      <c r="K167" s="69"/>
      <c r="L167" s="69"/>
      <c r="M167" s="69"/>
      <c r="N167" s="69"/>
      <c r="O167" s="69"/>
      <c r="P167" s="69"/>
      <c r="Q167" s="69"/>
      <c r="R167" s="69"/>
      <c r="S167" s="69"/>
      <c r="T167" s="78"/>
      <c r="U167" s="78" t="str">
        <f t="shared" ca="1" si="64"/>
        <v/>
      </c>
      <c r="V167" s="78" t="str">
        <f t="shared" ca="1" si="65"/>
        <v>N/A</v>
      </c>
      <c r="W167" s="78">
        <f t="shared" ca="1" si="66"/>
        <v>1</v>
      </c>
      <c r="X167" s="78" t="e">
        <f t="shared" ca="1" si="67"/>
        <v>#VALUE!</v>
      </c>
      <c r="Y167" s="77" t="str">
        <f t="shared" ca="1" si="68"/>
        <v>3</v>
      </c>
      <c r="AD167" s="87" t="str">
        <f t="shared" ca="1" si="69"/>
        <v/>
      </c>
      <c r="AE167" s="87" t="str">
        <f t="shared" ca="1" si="70"/>
        <v/>
      </c>
      <c r="AF167" s="87" t="str">
        <f t="shared" ca="1" si="71"/>
        <v>D</v>
      </c>
      <c r="AG167" s="79">
        <f t="shared" ca="1" si="72"/>
        <v>3</v>
      </c>
      <c r="AH167" s="87"/>
      <c r="AI167" s="79"/>
    </row>
    <row r="168" spans="1:35" s="77" customFormat="1" ht="30" customHeight="1" x14ac:dyDescent="0.25">
      <c r="A168" s="67">
        <v>220</v>
      </c>
      <c r="B168" s="68" t="str">
        <f t="shared" ca="1" si="61"/>
        <v>A.5.02a</v>
      </c>
      <c r="C168" s="69">
        <f t="shared" ca="1" si="62"/>
        <v>6</v>
      </c>
      <c r="D168" s="20"/>
      <c r="E168" s="92" t="str">
        <f t="shared" ca="1" si="63"/>
        <v>A.5.02a</v>
      </c>
      <c r="F168" s="74" t="str">
        <f t="shared" ca="1" si="73"/>
        <v>Identify weaknesses in your security controls?</v>
      </c>
      <c r="G168" s="221" t="str">
        <f t="shared" ref="G168:G174" ca="1" si="74">VLOOKUP($A168,Assess_A_Reference,15,FALSE)</f>
        <v/>
      </c>
      <c r="H168" s="220">
        <f t="shared" ref="H168:H174" ca="1" si="75">(VLOOKUP(LEFT($B168,3),targets_lookup,5,FALSE))*VLOOKUP($A168,Weightings_Assessments,23,FALSE)</f>
        <v>8</v>
      </c>
      <c r="I168" s="71" t="str">
        <f t="shared" ref="I168:I174" ca="1" si="76">IF(VLOOKUP(A168,Assess_A_Reference,16,FALSE)=0,"",VLOOKUP(A168,Assess_A_Reference,16,FALSE))</f>
        <v/>
      </c>
      <c r="J168" s="69"/>
      <c r="K168" s="69"/>
      <c r="L168" s="69"/>
      <c r="M168" s="69"/>
      <c r="N168" s="69"/>
      <c r="O168" s="69"/>
      <c r="P168" s="69"/>
      <c r="Q168" s="69"/>
      <c r="R168" s="69"/>
      <c r="S168" s="69"/>
      <c r="T168" s="78"/>
      <c r="U168" s="78" t="str">
        <f t="shared" ca="1" si="64"/>
        <v>A.5</v>
      </c>
      <c r="V168" s="78">
        <f t="shared" ca="1" si="65"/>
        <v>2</v>
      </c>
      <c r="W168" s="78">
        <f t="shared" ca="1" si="66"/>
        <v>1</v>
      </c>
      <c r="X168" s="78">
        <f t="shared" ca="1" si="67"/>
        <v>8</v>
      </c>
      <c r="Y168" s="77" t="str">
        <f t="shared" ca="1" si="68"/>
        <v>3A.5</v>
      </c>
      <c r="AD168" s="87" t="str">
        <f t="shared" ca="1" si="69"/>
        <v/>
      </c>
      <c r="AE168" s="87" t="str">
        <f t="shared" ca="1" si="70"/>
        <v/>
      </c>
      <c r="AF168" s="87" t="str">
        <f t="shared" ca="1" si="71"/>
        <v>D</v>
      </c>
      <c r="AG168" s="79">
        <f t="shared" ca="1" si="72"/>
        <v>3</v>
      </c>
      <c r="AH168" s="87"/>
      <c r="AI168" s="79"/>
    </row>
    <row r="169" spans="1:35" s="77" customFormat="1" ht="30" customHeight="1" x14ac:dyDescent="0.25">
      <c r="A169" s="67">
        <v>221</v>
      </c>
      <c r="B169" s="68" t="str">
        <f t="shared" ca="1" si="61"/>
        <v>A.5.02b</v>
      </c>
      <c r="C169" s="69">
        <f t="shared" ca="1" si="62"/>
        <v>6</v>
      </c>
      <c r="D169" s="20"/>
      <c r="E169" s="92" t="str">
        <f t="shared" ca="1" si="63"/>
        <v>A.5.02b</v>
      </c>
      <c r="F169" s="74" t="str">
        <f t="shared" ca="1" si="73"/>
        <v>Enable the business (particularly for electronic commerce)?</v>
      </c>
      <c r="G169" s="221" t="str">
        <f t="shared" ca="1" si="74"/>
        <v/>
      </c>
      <c r="H169" s="220">
        <f t="shared" ca="1" si="75"/>
        <v>16</v>
      </c>
      <c r="I169" s="71" t="str">
        <f t="shared" ca="1" si="76"/>
        <v/>
      </c>
      <c r="J169" s="69"/>
      <c r="K169" s="69"/>
      <c r="L169" s="69"/>
      <c r="M169" s="69"/>
      <c r="N169" s="69"/>
      <c r="O169" s="69"/>
      <c r="P169" s="69"/>
      <c r="Q169" s="69"/>
      <c r="R169" s="69"/>
      <c r="S169" s="69"/>
      <c r="T169" s="78"/>
      <c r="U169" s="78" t="str">
        <f t="shared" ca="1" si="64"/>
        <v>A.5</v>
      </c>
      <c r="V169" s="78">
        <f t="shared" ca="1" si="65"/>
        <v>4</v>
      </c>
      <c r="W169" s="78">
        <f t="shared" ca="1" si="66"/>
        <v>1</v>
      </c>
      <c r="X169" s="78">
        <f t="shared" ca="1" si="67"/>
        <v>16</v>
      </c>
      <c r="Y169" s="77" t="str">
        <f t="shared" ca="1" si="68"/>
        <v>3A.5</v>
      </c>
      <c r="AD169" s="87" t="str">
        <f t="shared" ca="1" si="69"/>
        <v/>
      </c>
      <c r="AE169" s="87" t="str">
        <f t="shared" ca="1" si="70"/>
        <v/>
      </c>
      <c r="AF169" s="87" t="str">
        <f t="shared" ca="1" si="71"/>
        <v>D</v>
      </c>
      <c r="AG169" s="79">
        <f t="shared" ca="1" si="72"/>
        <v>3</v>
      </c>
      <c r="AH169" s="87"/>
      <c r="AI169" s="79"/>
    </row>
    <row r="170" spans="1:35" s="77" customFormat="1" ht="30" customHeight="1" x14ac:dyDescent="0.25">
      <c r="A170" s="67">
        <v>222</v>
      </c>
      <c r="B170" s="68" t="str">
        <f t="shared" ca="1" si="61"/>
        <v>A.5.02c</v>
      </c>
      <c r="C170" s="69">
        <f t="shared" ca="1" si="62"/>
        <v>6</v>
      </c>
      <c r="D170" s="20"/>
      <c r="E170" s="92" t="str">
        <f t="shared" ca="1" si="63"/>
        <v>A.5.02c</v>
      </c>
      <c r="F170" s="74" t="str">
        <f t="shared" ca="1" si="73"/>
        <v>Reduce the frequency and impact of security incidents?</v>
      </c>
      <c r="G170" s="221" t="str">
        <f t="shared" ca="1" si="74"/>
        <v/>
      </c>
      <c r="H170" s="220">
        <f t="shared" ca="1" si="75"/>
        <v>8</v>
      </c>
      <c r="I170" s="71" t="str">
        <f t="shared" ca="1" si="76"/>
        <v/>
      </c>
      <c r="J170" s="69"/>
      <c r="K170" s="69"/>
      <c r="L170" s="69"/>
      <c r="M170" s="69"/>
      <c r="N170" s="69"/>
      <c r="O170" s="69"/>
      <c r="P170" s="69"/>
      <c r="Q170" s="69"/>
      <c r="R170" s="69"/>
      <c r="S170" s="69"/>
      <c r="T170" s="78"/>
      <c r="U170" s="78" t="str">
        <f t="shared" ca="1" si="64"/>
        <v>A.5</v>
      </c>
      <c r="V170" s="78">
        <f t="shared" ca="1" si="65"/>
        <v>2</v>
      </c>
      <c r="W170" s="78">
        <f t="shared" ca="1" si="66"/>
        <v>1</v>
      </c>
      <c r="X170" s="78">
        <f t="shared" ca="1" si="67"/>
        <v>8</v>
      </c>
      <c r="Y170" s="77" t="str">
        <f t="shared" ca="1" si="68"/>
        <v>3A.5</v>
      </c>
      <c r="AD170" s="87" t="str">
        <f t="shared" ca="1" si="69"/>
        <v/>
      </c>
      <c r="AE170" s="87" t="str">
        <f t="shared" ca="1" si="70"/>
        <v/>
      </c>
      <c r="AF170" s="87" t="str">
        <f t="shared" ca="1" si="71"/>
        <v>D</v>
      </c>
      <c r="AG170" s="79">
        <f t="shared" ca="1" si="72"/>
        <v>3</v>
      </c>
      <c r="AH170" s="87"/>
      <c r="AI170" s="79"/>
    </row>
    <row r="171" spans="1:35" s="77" customFormat="1" ht="30" x14ac:dyDescent="0.25">
      <c r="A171" s="67">
        <v>223</v>
      </c>
      <c r="B171" s="68" t="str">
        <f t="shared" ca="1" si="61"/>
        <v>A.5.02d</v>
      </c>
      <c r="C171" s="69">
        <f t="shared" ca="1" si="62"/>
        <v>6</v>
      </c>
      <c r="D171" s="20"/>
      <c r="E171" s="92" t="str">
        <f t="shared" ca="1" si="63"/>
        <v>A.5.02d</v>
      </c>
      <c r="F171" s="74" t="str">
        <f t="shared" ca="1" si="73"/>
        <v>Comply with legal and regulatory requirements (e.g. PCI / DSS, NERC, ISO 27001, HIPAA or FISMA)?</v>
      </c>
      <c r="G171" s="221" t="str">
        <f t="shared" ca="1" si="74"/>
        <v/>
      </c>
      <c r="H171" s="220">
        <f t="shared" ca="1" si="75"/>
        <v>8</v>
      </c>
      <c r="I171" s="71" t="str">
        <f t="shared" ca="1" si="76"/>
        <v/>
      </c>
      <c r="J171" s="69"/>
      <c r="K171" s="69"/>
      <c r="L171" s="69"/>
      <c r="M171" s="69"/>
      <c r="N171" s="69"/>
      <c r="O171" s="69"/>
      <c r="P171" s="69"/>
      <c r="Q171" s="69"/>
      <c r="R171" s="69"/>
      <c r="S171" s="69"/>
      <c r="T171" s="78"/>
      <c r="U171" s="78" t="str">
        <f t="shared" ca="1" si="64"/>
        <v>A.5</v>
      </c>
      <c r="V171" s="78">
        <f t="shared" ca="1" si="65"/>
        <v>2</v>
      </c>
      <c r="W171" s="78">
        <f t="shared" ca="1" si="66"/>
        <v>1</v>
      </c>
      <c r="X171" s="78">
        <f t="shared" ca="1" si="67"/>
        <v>8</v>
      </c>
      <c r="Y171" s="77" t="str">
        <f t="shared" ca="1" si="68"/>
        <v>3A.5</v>
      </c>
      <c r="AD171" s="87" t="str">
        <f t="shared" ca="1" si="69"/>
        <v/>
      </c>
      <c r="AE171" s="87" t="str">
        <f t="shared" ca="1" si="70"/>
        <v/>
      </c>
      <c r="AF171" s="87" t="str">
        <f t="shared" ca="1" si="71"/>
        <v>D</v>
      </c>
      <c r="AG171" s="79">
        <f t="shared" ca="1" si="72"/>
        <v>3</v>
      </c>
      <c r="AH171" s="87"/>
      <c r="AI171" s="79"/>
    </row>
    <row r="172" spans="1:35" s="77" customFormat="1" ht="30" x14ac:dyDescent="0.25">
      <c r="A172" s="67">
        <v>224</v>
      </c>
      <c r="B172" s="68" t="str">
        <f t="shared" ca="1" si="61"/>
        <v>A.5.02e</v>
      </c>
      <c r="C172" s="69">
        <f t="shared" ca="1" si="62"/>
        <v>6</v>
      </c>
      <c r="D172" s="20"/>
      <c r="E172" s="92" t="str">
        <f t="shared" ca="1" si="63"/>
        <v>A.5.02e</v>
      </c>
      <c r="F172" s="74" t="str">
        <f t="shared" ca="1" si="73"/>
        <v xml:space="preserve">Provide assurance to third parties that business applications can be trusted and that customer data is adequately protected?  </v>
      </c>
      <c r="G172" s="221" t="str">
        <f t="shared" ca="1" si="74"/>
        <v/>
      </c>
      <c r="H172" s="220">
        <f t="shared" ca="1" si="75"/>
        <v>16</v>
      </c>
      <c r="I172" s="71" t="str">
        <f t="shared" ca="1" si="76"/>
        <v/>
      </c>
      <c r="J172" s="69"/>
      <c r="K172" s="69"/>
      <c r="L172" s="69"/>
      <c r="M172" s="69"/>
      <c r="N172" s="69"/>
      <c r="O172" s="69"/>
      <c r="P172" s="69"/>
      <c r="Q172" s="69"/>
      <c r="R172" s="69"/>
      <c r="S172" s="69"/>
      <c r="T172" s="78"/>
      <c r="U172" s="78" t="str">
        <f t="shared" ca="1" si="64"/>
        <v>A.5</v>
      </c>
      <c r="V172" s="78">
        <f t="shared" ca="1" si="65"/>
        <v>4</v>
      </c>
      <c r="W172" s="78">
        <f t="shared" ca="1" si="66"/>
        <v>1</v>
      </c>
      <c r="X172" s="78">
        <f t="shared" ca="1" si="67"/>
        <v>16</v>
      </c>
      <c r="Y172" s="77" t="str">
        <f t="shared" ca="1" si="68"/>
        <v>3A.5</v>
      </c>
      <c r="AD172" s="87" t="str">
        <f t="shared" ca="1" si="69"/>
        <v/>
      </c>
      <c r="AE172" s="87" t="str">
        <f t="shared" ca="1" si="70"/>
        <v/>
      </c>
      <c r="AF172" s="87" t="str">
        <f t="shared" ca="1" si="71"/>
        <v>D</v>
      </c>
      <c r="AG172" s="79">
        <f t="shared" ca="1" si="72"/>
        <v>3</v>
      </c>
      <c r="AH172" s="87"/>
      <c r="AI172" s="79"/>
    </row>
    <row r="173" spans="1:35" s="77" customFormat="1" ht="30" x14ac:dyDescent="0.25">
      <c r="A173" s="67">
        <v>225</v>
      </c>
      <c r="B173" s="68" t="str">
        <f t="shared" ca="1" si="61"/>
        <v>A.5.02f</v>
      </c>
      <c r="C173" s="69">
        <f t="shared" ca="1" si="62"/>
        <v>6</v>
      </c>
      <c r="D173" s="20"/>
      <c r="E173" s="92" t="str">
        <f t="shared" ca="1" si="63"/>
        <v>A.5.02f</v>
      </c>
      <c r="F173" s="74" t="str">
        <f t="shared" ca="1" si="73"/>
        <v>Limit liabilities if things go wrong, or if there is a court case (i.e. take 'reasonable' precautions)?</v>
      </c>
      <c r="G173" s="221" t="str">
        <f t="shared" ca="1" si="74"/>
        <v/>
      </c>
      <c r="H173" s="220">
        <f t="shared" ca="1" si="75"/>
        <v>12</v>
      </c>
      <c r="I173" s="71" t="str">
        <f t="shared" ca="1" si="76"/>
        <v/>
      </c>
      <c r="J173" s="69"/>
      <c r="K173" s="69"/>
      <c r="L173" s="69"/>
      <c r="M173" s="69"/>
      <c r="N173" s="69"/>
      <c r="O173" s="69"/>
      <c r="P173" s="69"/>
      <c r="Q173" s="69"/>
      <c r="R173" s="69"/>
      <c r="S173" s="69"/>
      <c r="T173" s="78"/>
      <c r="U173" s="78" t="str">
        <f t="shared" ca="1" si="64"/>
        <v>A.5</v>
      </c>
      <c r="V173" s="78">
        <f t="shared" ca="1" si="65"/>
        <v>3</v>
      </c>
      <c r="W173" s="78">
        <f t="shared" ca="1" si="66"/>
        <v>1</v>
      </c>
      <c r="X173" s="78">
        <f t="shared" ca="1" si="67"/>
        <v>12</v>
      </c>
      <c r="Y173" s="77" t="str">
        <f t="shared" ca="1" si="68"/>
        <v>3A.5</v>
      </c>
      <c r="AD173" s="87" t="str">
        <f t="shared" ca="1" si="69"/>
        <v/>
      </c>
      <c r="AE173" s="87" t="str">
        <f t="shared" ca="1" si="70"/>
        <v/>
      </c>
      <c r="AF173" s="87" t="str">
        <f t="shared" ca="1" si="71"/>
        <v>D</v>
      </c>
      <c r="AG173" s="79">
        <f t="shared" ca="1" si="72"/>
        <v>3</v>
      </c>
      <c r="AH173" s="87"/>
      <c r="AI173" s="79"/>
    </row>
    <row r="174" spans="1:35" s="77" customFormat="1" ht="30" customHeight="1" x14ac:dyDescent="0.25">
      <c r="A174" s="67">
        <v>226</v>
      </c>
      <c r="B174" s="68" t="str">
        <f t="shared" ca="1" si="61"/>
        <v>A.5.03</v>
      </c>
      <c r="C174" s="69">
        <f t="shared" ca="1" si="62"/>
        <v>5</v>
      </c>
      <c r="D174" s="20"/>
      <c r="E174" s="92" t="str">
        <f t="shared" ca="1" si="63"/>
        <v>A.5.03</v>
      </c>
      <c r="F174" s="71" t="str">
        <f t="shared" ca="1" si="73"/>
        <v>Do you determine what penetration testing will help you achieve (i.e. the benefits)?</v>
      </c>
      <c r="G174" s="221" t="str">
        <f t="shared" ca="1" si="74"/>
        <v/>
      </c>
      <c r="H174" s="220">
        <f t="shared" ca="1" si="75"/>
        <v>12</v>
      </c>
      <c r="I174" s="71" t="str">
        <f t="shared" ca="1" si="76"/>
        <v/>
      </c>
      <c r="J174" s="69"/>
      <c r="K174" s="69"/>
      <c r="L174" s="69"/>
      <c r="M174" s="69"/>
      <c r="N174" s="69"/>
      <c r="O174" s="69"/>
      <c r="P174" s="69"/>
      <c r="Q174" s="69"/>
      <c r="R174" s="69"/>
      <c r="S174" s="69"/>
      <c r="T174" s="78"/>
      <c r="U174" s="78" t="str">
        <f t="shared" ca="1" si="64"/>
        <v>A.5</v>
      </c>
      <c r="V174" s="78">
        <f t="shared" ca="1" si="65"/>
        <v>3</v>
      </c>
      <c r="W174" s="78">
        <f t="shared" ca="1" si="66"/>
        <v>1</v>
      </c>
      <c r="X174" s="78">
        <f t="shared" ca="1" si="67"/>
        <v>12</v>
      </c>
      <c r="Y174" s="77" t="str">
        <f t="shared" ca="1" si="68"/>
        <v>3A.5</v>
      </c>
      <c r="AD174" s="87" t="str">
        <f t="shared" ca="1" si="69"/>
        <v/>
      </c>
      <c r="AE174" s="87" t="str">
        <f t="shared" ca="1" si="70"/>
        <v/>
      </c>
      <c r="AF174" s="87" t="str">
        <f t="shared" ca="1" si="71"/>
        <v>D</v>
      </c>
      <c r="AG174" s="79">
        <f t="shared" ca="1" si="72"/>
        <v>3</v>
      </c>
      <c r="AH174" s="87"/>
      <c r="AI174" s="79"/>
    </row>
    <row r="175" spans="1:35" s="77" customFormat="1" ht="30" x14ac:dyDescent="0.25">
      <c r="A175" s="67">
        <v>227</v>
      </c>
      <c r="B175" s="68" t="str">
        <f t="shared" ca="1" si="61"/>
        <v>A.5.04</v>
      </c>
      <c r="C175" s="69">
        <f t="shared" ca="1" si="62"/>
        <v>4</v>
      </c>
      <c r="D175" s="20"/>
      <c r="E175" s="92" t="str">
        <f t="shared" ca="1" si="63"/>
        <v>A.5.04</v>
      </c>
      <c r="F175" s="71" t="str">
        <f t="shared" ca="1" si="73"/>
        <v>When evaluating the potential benefits of effective penetration testing, do you consider:</v>
      </c>
      <c r="G175" s="221"/>
      <c r="H175" s="86"/>
      <c r="I175" s="71"/>
      <c r="J175" s="69"/>
      <c r="K175" s="69"/>
      <c r="L175" s="69"/>
      <c r="M175" s="69"/>
      <c r="N175" s="69"/>
      <c r="O175" s="69"/>
      <c r="P175" s="69"/>
      <c r="Q175" s="69"/>
      <c r="R175" s="69"/>
      <c r="S175" s="69"/>
      <c r="T175" s="78"/>
      <c r="U175" s="78" t="str">
        <f t="shared" ca="1" si="64"/>
        <v/>
      </c>
      <c r="V175" s="78" t="str">
        <f t="shared" ca="1" si="65"/>
        <v>N/A</v>
      </c>
      <c r="W175" s="78">
        <f t="shared" ca="1" si="66"/>
        <v>1</v>
      </c>
      <c r="X175" s="78" t="e">
        <f t="shared" ca="1" si="67"/>
        <v>#VALUE!</v>
      </c>
      <c r="Y175" s="77" t="str">
        <f t="shared" ca="1" si="68"/>
        <v>3</v>
      </c>
      <c r="AD175" s="87" t="str">
        <f t="shared" ca="1" si="69"/>
        <v/>
      </c>
      <c r="AE175" s="87" t="str">
        <f t="shared" ca="1" si="70"/>
        <v/>
      </c>
      <c r="AF175" s="87" t="str">
        <f t="shared" ca="1" si="71"/>
        <v>D</v>
      </c>
      <c r="AG175" s="79">
        <f t="shared" ca="1" si="72"/>
        <v>3</v>
      </c>
      <c r="AH175" s="87"/>
      <c r="AI175" s="79"/>
    </row>
    <row r="176" spans="1:35" s="77" customFormat="1" ht="30" customHeight="1" x14ac:dyDescent="0.25">
      <c r="A176" s="67">
        <v>228</v>
      </c>
      <c r="B176" s="68" t="str">
        <f t="shared" ca="1" si="61"/>
        <v>A.5.04a</v>
      </c>
      <c r="C176" s="69">
        <f t="shared" ca="1" si="62"/>
        <v>6</v>
      </c>
      <c r="D176" s="20"/>
      <c r="E176" s="92" t="str">
        <f t="shared" ca="1" si="63"/>
        <v>A.5.04a</v>
      </c>
      <c r="F176" s="74" t="str">
        <f t="shared" ca="1" si="73"/>
        <v>A possible reduction in your ICT costs over the long term?</v>
      </c>
      <c r="G176" s="221" t="str">
        <f ca="1">VLOOKUP($A176,Assess_A_Reference,15,FALSE)</f>
        <v/>
      </c>
      <c r="H176" s="220">
        <f ca="1">(VLOOKUP(LEFT($B176,3),targets_lookup,5,FALSE))*VLOOKUP($A176,Weightings_Assessments,23,FALSE)</f>
        <v>16</v>
      </c>
      <c r="I176" s="71" t="str">
        <f ca="1">IF(VLOOKUP(A176,Assess_A_Reference,16,FALSE)=0,"",VLOOKUP(A176,Assess_A_Reference,16,FALSE))</f>
        <v/>
      </c>
      <c r="J176" s="69"/>
      <c r="K176" s="69"/>
      <c r="L176" s="69"/>
      <c r="M176" s="69"/>
      <c r="N176" s="69"/>
      <c r="O176" s="69"/>
      <c r="P176" s="69"/>
      <c r="Q176" s="69"/>
      <c r="R176" s="69"/>
      <c r="S176" s="69"/>
      <c r="T176" s="78"/>
      <c r="U176" s="78" t="str">
        <f t="shared" ca="1" si="64"/>
        <v>A.5</v>
      </c>
      <c r="V176" s="78">
        <f t="shared" ca="1" si="65"/>
        <v>4</v>
      </c>
      <c r="W176" s="78">
        <f t="shared" ca="1" si="66"/>
        <v>1</v>
      </c>
      <c r="X176" s="78">
        <f t="shared" ca="1" si="67"/>
        <v>16</v>
      </c>
      <c r="Y176" s="77" t="str">
        <f t="shared" ca="1" si="68"/>
        <v>3A.5</v>
      </c>
      <c r="AD176" s="87" t="str">
        <f t="shared" ca="1" si="69"/>
        <v/>
      </c>
      <c r="AE176" s="87" t="str">
        <f t="shared" ca="1" si="70"/>
        <v/>
      </c>
      <c r="AF176" s="87" t="str">
        <f t="shared" ca="1" si="71"/>
        <v>D</v>
      </c>
      <c r="AG176" s="79">
        <f t="shared" ca="1" si="72"/>
        <v>3</v>
      </c>
      <c r="AH176" s="87"/>
      <c r="AI176" s="79"/>
    </row>
    <row r="177" spans="1:35" s="77" customFormat="1" ht="30" customHeight="1" x14ac:dyDescent="0.25">
      <c r="A177" s="67">
        <v>229</v>
      </c>
      <c r="B177" s="68" t="str">
        <f t="shared" ca="1" si="61"/>
        <v>A.5.04b</v>
      </c>
      <c r="C177" s="69">
        <f t="shared" ca="1" si="62"/>
        <v>6</v>
      </c>
      <c r="D177" s="20"/>
      <c r="E177" s="92" t="str">
        <f t="shared" ca="1" si="63"/>
        <v>A.5.04b</v>
      </c>
      <c r="F177" s="74" t="str">
        <f t="shared" ca="1" si="73"/>
        <v>Improvements in your technical environment, reducing support calls?</v>
      </c>
      <c r="G177" s="221" t="str">
        <f ca="1">VLOOKUP($A177,Assess_A_Reference,15,FALSE)</f>
        <v/>
      </c>
      <c r="H177" s="220">
        <f ca="1">(VLOOKUP(LEFT($B177,3),targets_lookup,5,FALSE))*VLOOKUP($A177,Weightings_Assessments,23,FALSE)</f>
        <v>12</v>
      </c>
      <c r="I177" s="71" t="str">
        <f ca="1">IF(VLOOKUP(A177,Assess_A_Reference,16,FALSE)=0,"",VLOOKUP(A177,Assess_A_Reference,16,FALSE))</f>
        <v/>
      </c>
      <c r="J177" s="69"/>
      <c r="K177" s="69"/>
      <c r="L177" s="69"/>
      <c r="M177" s="69"/>
      <c r="N177" s="69"/>
      <c r="O177" s="69"/>
      <c r="P177" s="69"/>
      <c r="Q177" s="69"/>
      <c r="R177" s="69"/>
      <c r="S177" s="69"/>
      <c r="T177" s="78"/>
      <c r="U177" s="78" t="str">
        <f t="shared" ca="1" si="64"/>
        <v>A.5</v>
      </c>
      <c r="V177" s="78">
        <f t="shared" ca="1" si="65"/>
        <v>3</v>
      </c>
      <c r="W177" s="78">
        <f t="shared" ca="1" si="66"/>
        <v>1</v>
      </c>
      <c r="X177" s="78">
        <f t="shared" ca="1" si="67"/>
        <v>12</v>
      </c>
      <c r="Y177" s="77" t="str">
        <f t="shared" ca="1" si="68"/>
        <v>3A.5</v>
      </c>
      <c r="AD177" s="87" t="str">
        <f t="shared" ca="1" si="69"/>
        <v/>
      </c>
      <c r="AE177" s="87" t="str">
        <f t="shared" ca="1" si="70"/>
        <v/>
      </c>
      <c r="AF177" s="87" t="str">
        <f t="shared" ca="1" si="71"/>
        <v>D</v>
      </c>
      <c r="AG177" s="79">
        <f t="shared" ca="1" si="72"/>
        <v>3</v>
      </c>
      <c r="AH177" s="87"/>
      <c r="AI177" s="79"/>
    </row>
    <row r="178" spans="1:35" s="77" customFormat="1" ht="30" customHeight="1" x14ac:dyDescent="0.25">
      <c r="A178" s="67">
        <v>230</v>
      </c>
      <c r="B178" s="68" t="str">
        <f t="shared" ca="1" si="61"/>
        <v>A.5.04c</v>
      </c>
      <c r="C178" s="69">
        <f t="shared" ca="1" si="62"/>
        <v>6</v>
      </c>
      <c r="D178" s="20"/>
      <c r="E178" s="92" t="str">
        <f t="shared" ca="1" si="63"/>
        <v>A.5.04c</v>
      </c>
      <c r="F178" s="74" t="str">
        <f t="shared" ca="1" si="73"/>
        <v>Greater levels of confidence in the security of your IT environments?</v>
      </c>
      <c r="G178" s="221" t="str">
        <f ca="1">VLOOKUP($A178,Assess_A_Reference,15,FALSE)</f>
        <v/>
      </c>
      <c r="H178" s="220">
        <f ca="1">(VLOOKUP(LEFT($B178,3),targets_lookup,5,FALSE))*VLOOKUP($A178,Weightings_Assessments,23,FALSE)</f>
        <v>16</v>
      </c>
      <c r="I178" s="71" t="str">
        <f ca="1">IF(VLOOKUP(A178,Assess_A_Reference,16,FALSE)=0,"",VLOOKUP(A178,Assess_A_Reference,16,FALSE))</f>
        <v/>
      </c>
      <c r="J178" s="69"/>
      <c r="K178" s="69"/>
      <c r="L178" s="69"/>
      <c r="M178" s="69"/>
      <c r="N178" s="69"/>
      <c r="O178" s="69"/>
      <c r="P178" s="69"/>
      <c r="Q178" s="69"/>
      <c r="R178" s="69"/>
      <c r="S178" s="69"/>
      <c r="T178" s="78"/>
      <c r="U178" s="78" t="str">
        <f t="shared" ca="1" si="64"/>
        <v>A.5</v>
      </c>
      <c r="V178" s="78">
        <f t="shared" ca="1" si="65"/>
        <v>4</v>
      </c>
      <c r="W178" s="78">
        <f t="shared" ca="1" si="66"/>
        <v>1</v>
      </c>
      <c r="X178" s="78">
        <f t="shared" ca="1" si="67"/>
        <v>16</v>
      </c>
      <c r="Y178" s="77" t="str">
        <f t="shared" ca="1" si="68"/>
        <v>3A.5</v>
      </c>
      <c r="AD178" s="87" t="str">
        <f t="shared" ca="1" si="69"/>
        <v/>
      </c>
      <c r="AE178" s="87" t="str">
        <f t="shared" ca="1" si="70"/>
        <v/>
      </c>
      <c r="AF178" s="87" t="str">
        <f t="shared" ca="1" si="71"/>
        <v>D</v>
      </c>
      <c r="AG178" s="79">
        <f t="shared" ca="1" si="72"/>
        <v>3</v>
      </c>
      <c r="AH178" s="87"/>
      <c r="AI178" s="79"/>
    </row>
    <row r="179" spans="1:35" s="77" customFormat="1" ht="30" customHeight="1" x14ac:dyDescent="0.25">
      <c r="A179" s="67">
        <v>231</v>
      </c>
      <c r="B179" s="68" t="str">
        <f t="shared" ca="1" si="61"/>
        <v>A.5.04d</v>
      </c>
      <c r="C179" s="69">
        <f t="shared" ca="1" si="62"/>
        <v>6</v>
      </c>
      <c r="D179" s="20"/>
      <c r="E179" s="92" t="str">
        <f t="shared" ca="1" si="63"/>
        <v>A.5.04d</v>
      </c>
      <c r="F179" s="74" t="str">
        <f t="shared" ca="1" si="73"/>
        <v>Increased awareness of the need for appropriate technical controls?</v>
      </c>
      <c r="G179" s="221" t="str">
        <f ca="1">VLOOKUP($A179,Assess_A_Reference,15,FALSE)</f>
        <v/>
      </c>
      <c r="H179" s="220">
        <f ca="1">(VLOOKUP(LEFT($B179,3),targets_lookup,5,FALSE))*VLOOKUP($A179,Weightings_Assessments,23,FALSE)</f>
        <v>16</v>
      </c>
      <c r="I179" s="71" t="str">
        <f ca="1">IF(VLOOKUP(A179,Assess_A_Reference,16,FALSE)=0,"",VLOOKUP(A179,Assess_A_Reference,16,FALSE))</f>
        <v/>
      </c>
      <c r="J179" s="69"/>
      <c r="K179" s="69"/>
      <c r="L179" s="69"/>
      <c r="M179" s="69"/>
      <c r="N179" s="69"/>
      <c r="O179" s="69"/>
      <c r="P179" s="69"/>
      <c r="Q179" s="69"/>
      <c r="R179" s="69"/>
      <c r="S179" s="69"/>
      <c r="T179" s="78"/>
      <c r="U179" s="78" t="str">
        <f t="shared" ca="1" si="64"/>
        <v>A.5</v>
      </c>
      <c r="V179" s="78">
        <f t="shared" ca="1" si="65"/>
        <v>4</v>
      </c>
      <c r="W179" s="78">
        <f t="shared" ca="1" si="66"/>
        <v>1</v>
      </c>
      <c r="X179" s="78">
        <f t="shared" ca="1" si="67"/>
        <v>16</v>
      </c>
      <c r="Y179" s="77" t="str">
        <f t="shared" ca="1" si="68"/>
        <v>3A.5</v>
      </c>
      <c r="AD179" s="87" t="str">
        <f t="shared" ca="1" si="69"/>
        <v/>
      </c>
      <c r="AE179" s="87" t="str">
        <f t="shared" ca="1" si="70"/>
        <v/>
      </c>
      <c r="AF179" s="87" t="str">
        <f t="shared" ca="1" si="71"/>
        <v>D</v>
      </c>
      <c r="AG179" s="79">
        <f t="shared" ca="1" si="72"/>
        <v>3</v>
      </c>
      <c r="AH179" s="87"/>
      <c r="AI179" s="79"/>
    </row>
    <row r="180" spans="1:35" s="77" customFormat="1" ht="30" customHeight="1" x14ac:dyDescent="0.25">
      <c r="A180" s="67">
        <v>232</v>
      </c>
      <c r="B180" s="68" t="str">
        <f t="shared" ca="1" si="61"/>
        <v>A.5.05</v>
      </c>
      <c r="C180" s="69">
        <f t="shared" ca="1" si="62"/>
        <v>5</v>
      </c>
      <c r="D180" s="20"/>
      <c r="E180" s="92" t="str">
        <f t="shared" ca="1" si="63"/>
        <v>A.5.05</v>
      </c>
      <c r="F180" s="71" t="str">
        <f t="shared" ca="1" si="73"/>
        <v>Do you consider the limitations of penetration testing?</v>
      </c>
      <c r="G180" s="221" t="str">
        <f ca="1">VLOOKUP($A180,Assess_A_Reference,15,FALSE)</f>
        <v/>
      </c>
      <c r="H180" s="220">
        <f ca="1">(VLOOKUP(LEFT($B180,3),targets_lookup,5,FALSE))*VLOOKUP($A180,Weightings_Assessments,23,FALSE)</f>
        <v>12</v>
      </c>
      <c r="I180" s="71" t="str">
        <f ca="1">IF(VLOOKUP(A180,Assess_A_Reference,16,FALSE)=0,"",VLOOKUP(A180,Assess_A_Reference,16,FALSE))</f>
        <v/>
      </c>
      <c r="J180" s="69"/>
      <c r="K180" s="69"/>
      <c r="L180" s="69"/>
      <c r="M180" s="69"/>
      <c r="N180" s="69"/>
      <c r="O180" s="69"/>
      <c r="P180" s="69"/>
      <c r="Q180" s="69"/>
      <c r="R180" s="69"/>
      <c r="S180" s="69"/>
      <c r="T180" s="78"/>
      <c r="U180" s="78" t="str">
        <f t="shared" ca="1" si="64"/>
        <v>A.5</v>
      </c>
      <c r="V180" s="78">
        <f t="shared" ca="1" si="65"/>
        <v>3</v>
      </c>
      <c r="W180" s="78">
        <f t="shared" ca="1" si="66"/>
        <v>1</v>
      </c>
      <c r="X180" s="78">
        <f t="shared" ca="1" si="67"/>
        <v>12</v>
      </c>
      <c r="Y180" s="77" t="str">
        <f t="shared" ca="1" si="68"/>
        <v>3A.5</v>
      </c>
      <c r="AD180" s="87" t="str">
        <f t="shared" ca="1" si="69"/>
        <v/>
      </c>
      <c r="AE180" s="87" t="str">
        <f t="shared" ca="1" si="70"/>
        <v/>
      </c>
      <c r="AF180" s="87" t="str">
        <f t="shared" ca="1" si="71"/>
        <v>D</v>
      </c>
      <c r="AG180" s="79">
        <f t="shared" ca="1" si="72"/>
        <v>3</v>
      </c>
      <c r="AH180" s="87"/>
      <c r="AI180" s="79"/>
    </row>
    <row r="181" spans="1:35" s="77" customFormat="1" ht="30" x14ac:dyDescent="0.25">
      <c r="A181" s="67">
        <v>233</v>
      </c>
      <c r="B181" s="68" t="str">
        <f t="shared" ca="1" si="61"/>
        <v>A.5.06</v>
      </c>
      <c r="C181" s="69">
        <f t="shared" ca="1" si="62"/>
        <v>4</v>
      </c>
      <c r="D181" s="20"/>
      <c r="E181" s="92" t="str">
        <f t="shared" ca="1" si="63"/>
        <v>A.5.06</v>
      </c>
      <c r="F181" s="71" t="str">
        <f t="shared" ca="1" si="73"/>
        <v>When evaluating the limitations of penetration testing do you take into account that a test:</v>
      </c>
      <c r="G181" s="221"/>
      <c r="H181" s="86"/>
      <c r="I181" s="71"/>
      <c r="J181" s="69"/>
      <c r="K181" s="69"/>
      <c r="L181" s="69"/>
      <c r="M181" s="69"/>
      <c r="N181" s="69"/>
      <c r="O181" s="69"/>
      <c r="P181" s="69"/>
      <c r="Q181" s="69"/>
      <c r="R181" s="69"/>
      <c r="S181" s="69"/>
      <c r="T181" s="78"/>
      <c r="U181" s="78" t="str">
        <f t="shared" ca="1" si="64"/>
        <v/>
      </c>
      <c r="V181" s="78" t="str">
        <f t="shared" ca="1" si="65"/>
        <v>N/A</v>
      </c>
      <c r="W181" s="78">
        <f t="shared" ca="1" si="66"/>
        <v>1</v>
      </c>
      <c r="X181" s="78" t="e">
        <f t="shared" ca="1" si="67"/>
        <v>#VALUE!</v>
      </c>
      <c r="Y181" s="77" t="str">
        <f t="shared" ca="1" si="68"/>
        <v>3</v>
      </c>
      <c r="AD181" s="87" t="str">
        <f t="shared" ca="1" si="69"/>
        <v/>
      </c>
      <c r="AE181" s="87" t="str">
        <f t="shared" ca="1" si="70"/>
        <v/>
      </c>
      <c r="AF181" s="87" t="str">
        <f t="shared" ca="1" si="71"/>
        <v>D</v>
      </c>
      <c r="AG181" s="79">
        <f t="shared" ca="1" si="72"/>
        <v>3</v>
      </c>
      <c r="AH181" s="87"/>
      <c r="AI181" s="79"/>
    </row>
    <row r="182" spans="1:35" s="77" customFormat="1" ht="30" x14ac:dyDescent="0.25">
      <c r="A182" s="67">
        <v>234</v>
      </c>
      <c r="B182" s="68" t="str">
        <f t="shared" ca="1" si="61"/>
        <v>A.5.06a</v>
      </c>
      <c r="C182" s="69">
        <f t="shared" ca="1" si="62"/>
        <v>6</v>
      </c>
      <c r="D182" s="20"/>
      <c r="E182" s="92" t="str">
        <f t="shared" ca="1" si="63"/>
        <v>A.5.06a</v>
      </c>
      <c r="F182" s="74" t="str">
        <f t="shared" ca="1" si="73"/>
        <v>Covers just the target application, infrastructure or environment that has been selected?</v>
      </c>
      <c r="G182" s="221" t="str">
        <f t="shared" ref="G182:G189" ca="1" si="77">VLOOKUP($A182,Assess_A_Reference,15,FALSE)</f>
        <v/>
      </c>
      <c r="H182" s="220">
        <f t="shared" ref="H182:H189" ca="1" si="78">(VLOOKUP(LEFT($B182,3),targets_lookup,5,FALSE))*VLOOKUP($A182,Weightings_Assessments,23,FALSE)</f>
        <v>12</v>
      </c>
      <c r="I182" s="71" t="str">
        <f t="shared" ref="I182:I189" ca="1" si="79">IF(VLOOKUP(A182,Assess_A_Reference,16,FALSE)=0,"",VLOOKUP(A182,Assess_A_Reference,16,FALSE))</f>
        <v/>
      </c>
      <c r="J182" s="69"/>
      <c r="K182" s="69"/>
      <c r="L182" s="69"/>
      <c r="M182" s="69"/>
      <c r="N182" s="69"/>
      <c r="O182" s="69"/>
      <c r="P182" s="69"/>
      <c r="Q182" s="69"/>
      <c r="R182" s="69"/>
      <c r="S182" s="69"/>
      <c r="T182" s="78"/>
      <c r="U182" s="78" t="str">
        <f t="shared" ca="1" si="64"/>
        <v>A.5</v>
      </c>
      <c r="V182" s="78">
        <f t="shared" ca="1" si="65"/>
        <v>3</v>
      </c>
      <c r="W182" s="78">
        <f t="shared" ca="1" si="66"/>
        <v>1</v>
      </c>
      <c r="X182" s="78">
        <f t="shared" ca="1" si="67"/>
        <v>12</v>
      </c>
      <c r="Y182" s="77" t="str">
        <f t="shared" ca="1" si="68"/>
        <v>3A.5</v>
      </c>
      <c r="AD182" s="87" t="str">
        <f t="shared" ca="1" si="69"/>
        <v/>
      </c>
      <c r="AE182" s="87" t="str">
        <f t="shared" ca="1" si="70"/>
        <v/>
      </c>
      <c r="AF182" s="87" t="str">
        <f t="shared" ca="1" si="71"/>
        <v>D</v>
      </c>
      <c r="AG182" s="79">
        <f t="shared" ca="1" si="72"/>
        <v>3</v>
      </c>
      <c r="AH182" s="87"/>
      <c r="AI182" s="79"/>
    </row>
    <row r="183" spans="1:35" s="77" customFormat="1" ht="30" customHeight="1" x14ac:dyDescent="0.25">
      <c r="A183" s="67">
        <v>235</v>
      </c>
      <c r="B183" s="68" t="str">
        <f t="shared" ca="1" si="61"/>
        <v>A.5.06b</v>
      </c>
      <c r="C183" s="69">
        <f t="shared" ca="1" si="62"/>
        <v>6</v>
      </c>
      <c r="D183" s="20"/>
      <c r="E183" s="92" t="str">
        <f t="shared" ca="1" si="63"/>
        <v>A.5.06b</v>
      </c>
      <c r="F183" s="74" t="str">
        <f t="shared" ca="1" si="73"/>
        <v>Is only a snapshot of a system at a point in time?</v>
      </c>
      <c r="G183" s="221" t="str">
        <f t="shared" ca="1" si="77"/>
        <v/>
      </c>
      <c r="H183" s="220">
        <f t="shared" ca="1" si="78"/>
        <v>16</v>
      </c>
      <c r="I183" s="71" t="str">
        <f t="shared" ca="1" si="79"/>
        <v/>
      </c>
      <c r="J183" s="69"/>
      <c r="K183" s="69"/>
      <c r="L183" s="69"/>
      <c r="M183" s="69"/>
      <c r="N183" s="69"/>
      <c r="O183" s="69"/>
      <c r="P183" s="69"/>
      <c r="Q183" s="69"/>
      <c r="R183" s="69"/>
      <c r="S183" s="69"/>
      <c r="T183" s="78"/>
      <c r="U183" s="78" t="str">
        <f t="shared" ca="1" si="64"/>
        <v>A.5</v>
      </c>
      <c r="V183" s="78">
        <f t="shared" ca="1" si="65"/>
        <v>4</v>
      </c>
      <c r="W183" s="78">
        <f t="shared" ca="1" si="66"/>
        <v>1</v>
      </c>
      <c r="X183" s="78">
        <f t="shared" ca="1" si="67"/>
        <v>16</v>
      </c>
      <c r="Y183" s="77" t="str">
        <f t="shared" ca="1" si="68"/>
        <v>3A.5</v>
      </c>
      <c r="AD183" s="87" t="str">
        <f t="shared" ca="1" si="69"/>
        <v/>
      </c>
      <c r="AE183" s="87" t="str">
        <f t="shared" ca="1" si="70"/>
        <v/>
      </c>
      <c r="AF183" s="87" t="str">
        <f t="shared" ca="1" si="71"/>
        <v>D</v>
      </c>
      <c r="AG183" s="79">
        <f t="shared" ca="1" si="72"/>
        <v>3</v>
      </c>
      <c r="AH183" s="87"/>
      <c r="AI183" s="79"/>
    </row>
    <row r="184" spans="1:35" s="77" customFormat="1" ht="45" x14ac:dyDescent="0.25">
      <c r="A184" s="67">
        <v>236</v>
      </c>
      <c r="B184" s="68" t="str">
        <f t="shared" ca="1" si="61"/>
        <v>A.5.06c</v>
      </c>
      <c r="C184" s="69">
        <f t="shared" ca="1" si="62"/>
        <v>6</v>
      </c>
      <c r="D184" s="20"/>
      <c r="E184" s="92" t="str">
        <f t="shared" ca="1" si="63"/>
        <v>A.5.06c</v>
      </c>
      <c r="F184" s="74" t="str">
        <f t="shared" ca="1" si="73"/>
        <v>Focuses on the exposures in technical infrastructure, so is not intended to cover all ways in which critical or sensitive information could leak out of your organisation?</v>
      </c>
      <c r="G184" s="221" t="str">
        <f t="shared" ca="1" si="77"/>
        <v/>
      </c>
      <c r="H184" s="220">
        <f t="shared" ca="1" si="78"/>
        <v>16</v>
      </c>
      <c r="I184" s="71" t="str">
        <f t="shared" ca="1" si="79"/>
        <v/>
      </c>
      <c r="J184" s="69"/>
      <c r="K184" s="69"/>
      <c r="L184" s="69"/>
      <c r="M184" s="69"/>
      <c r="N184" s="69"/>
      <c r="O184" s="69"/>
      <c r="P184" s="69"/>
      <c r="Q184" s="69"/>
      <c r="R184" s="69"/>
      <c r="S184" s="69"/>
      <c r="T184" s="78"/>
      <c r="U184" s="78" t="str">
        <f t="shared" ca="1" si="64"/>
        <v>A.5</v>
      </c>
      <c r="V184" s="78">
        <f t="shared" ca="1" si="65"/>
        <v>4</v>
      </c>
      <c r="W184" s="78">
        <f t="shared" ca="1" si="66"/>
        <v>1</v>
      </c>
      <c r="X184" s="78">
        <f t="shared" ca="1" si="67"/>
        <v>16</v>
      </c>
      <c r="Y184" s="77" t="str">
        <f t="shared" ca="1" si="68"/>
        <v>3A.5</v>
      </c>
      <c r="AD184" s="87" t="str">
        <f t="shared" ca="1" si="69"/>
        <v/>
      </c>
      <c r="AE184" s="87" t="str">
        <f t="shared" ca="1" si="70"/>
        <v/>
      </c>
      <c r="AF184" s="87" t="str">
        <f t="shared" ca="1" si="71"/>
        <v>D</v>
      </c>
      <c r="AG184" s="79">
        <f t="shared" ca="1" si="72"/>
        <v>3</v>
      </c>
      <c r="AH184" s="87"/>
      <c r="AI184" s="79"/>
    </row>
    <row r="185" spans="1:35" s="77" customFormat="1" ht="45" x14ac:dyDescent="0.25">
      <c r="A185" s="67">
        <v>237</v>
      </c>
      <c r="B185" s="68" t="str">
        <f t="shared" ca="1" si="61"/>
        <v>A.5.06d</v>
      </c>
      <c r="C185" s="69">
        <f t="shared" ca="1" si="62"/>
        <v>6</v>
      </c>
      <c r="D185" s="20"/>
      <c r="E185" s="92" t="str">
        <f t="shared" ca="1" si="63"/>
        <v>A.5.06d</v>
      </c>
      <c r="F185" s="74" t="str">
        <f t="shared" ca="1" si="73"/>
        <v>Plays only a small part (despite often including social engineering tests in reviewing the people element (often the most important element) of an organisation's defence system)?</v>
      </c>
      <c r="G185" s="221" t="str">
        <f t="shared" ca="1" si="77"/>
        <v/>
      </c>
      <c r="H185" s="220">
        <f t="shared" ca="1" si="78"/>
        <v>16</v>
      </c>
      <c r="I185" s="71" t="str">
        <f t="shared" ca="1" si="79"/>
        <v/>
      </c>
      <c r="J185" s="69"/>
      <c r="K185" s="69"/>
      <c r="L185" s="69"/>
      <c r="M185" s="69"/>
      <c r="N185" s="69"/>
      <c r="O185" s="69"/>
      <c r="P185" s="69"/>
      <c r="Q185" s="69"/>
      <c r="R185" s="69"/>
      <c r="S185" s="69"/>
      <c r="T185" s="78"/>
      <c r="U185" s="78" t="str">
        <f t="shared" ca="1" si="64"/>
        <v>A.5</v>
      </c>
      <c r="V185" s="78">
        <f t="shared" ca="1" si="65"/>
        <v>4</v>
      </c>
      <c r="W185" s="78">
        <f t="shared" ca="1" si="66"/>
        <v>1</v>
      </c>
      <c r="X185" s="78">
        <f t="shared" ca="1" si="67"/>
        <v>16</v>
      </c>
      <c r="Y185" s="77" t="str">
        <f t="shared" ca="1" si="68"/>
        <v>3A.5</v>
      </c>
      <c r="AD185" s="87" t="str">
        <f t="shared" ca="1" si="69"/>
        <v/>
      </c>
      <c r="AE185" s="87" t="str">
        <f t="shared" ca="1" si="70"/>
        <v/>
      </c>
      <c r="AF185" s="87" t="str">
        <f t="shared" ca="1" si="71"/>
        <v>D</v>
      </c>
      <c r="AG185" s="79">
        <f t="shared" ca="1" si="72"/>
        <v>3</v>
      </c>
      <c r="AH185" s="87"/>
      <c r="AI185" s="79"/>
    </row>
    <row r="186" spans="1:35" s="77" customFormat="1" ht="30" x14ac:dyDescent="0.25">
      <c r="A186" s="67">
        <v>238</v>
      </c>
      <c r="B186" s="68" t="str">
        <f t="shared" ca="1" si="61"/>
        <v>A.5.06e</v>
      </c>
      <c r="C186" s="69">
        <f t="shared" ca="1" si="62"/>
        <v>6</v>
      </c>
      <c r="D186" s="20"/>
      <c r="E186" s="92" t="str">
        <f t="shared" ca="1" si="63"/>
        <v>A.5.06e</v>
      </c>
      <c r="F186" s="74" t="str">
        <f t="shared" ca="1" si="73"/>
        <v>Can be limited by legal or commercial considerations, limiting the breadth or depth of a test?</v>
      </c>
      <c r="G186" s="221" t="str">
        <f t="shared" ca="1" si="77"/>
        <v/>
      </c>
      <c r="H186" s="220">
        <f t="shared" ca="1" si="78"/>
        <v>20</v>
      </c>
      <c r="I186" s="71" t="str">
        <f t="shared" ca="1" si="79"/>
        <v/>
      </c>
      <c r="J186" s="69"/>
      <c r="K186" s="69"/>
      <c r="L186" s="69"/>
      <c r="M186" s="69"/>
      <c r="N186" s="69"/>
      <c r="O186" s="69"/>
      <c r="P186" s="69"/>
      <c r="Q186" s="69"/>
      <c r="R186" s="69"/>
      <c r="S186" s="69"/>
      <c r="T186" s="78"/>
      <c r="U186" s="78" t="str">
        <f t="shared" ca="1" si="64"/>
        <v>A.5</v>
      </c>
      <c r="V186" s="78">
        <f t="shared" ca="1" si="65"/>
        <v>5</v>
      </c>
      <c r="W186" s="78">
        <f t="shared" ca="1" si="66"/>
        <v>1</v>
      </c>
      <c r="X186" s="78">
        <f t="shared" ca="1" si="67"/>
        <v>20</v>
      </c>
      <c r="Y186" s="77" t="str">
        <f t="shared" ca="1" si="68"/>
        <v>3A.5</v>
      </c>
      <c r="AD186" s="87" t="str">
        <f t="shared" ca="1" si="69"/>
        <v/>
      </c>
      <c r="AE186" s="87" t="str">
        <f t="shared" ca="1" si="70"/>
        <v/>
      </c>
      <c r="AF186" s="87" t="str">
        <f t="shared" ca="1" si="71"/>
        <v>D</v>
      </c>
      <c r="AG186" s="79">
        <f t="shared" ca="1" si="72"/>
        <v>3</v>
      </c>
      <c r="AH186" s="87"/>
      <c r="AI186" s="79"/>
    </row>
    <row r="187" spans="1:35" s="77" customFormat="1" ht="30" x14ac:dyDescent="0.25">
      <c r="A187" s="67">
        <v>239</v>
      </c>
      <c r="B187" s="68" t="str">
        <f t="shared" ca="1" si="61"/>
        <v>A.5.06f</v>
      </c>
      <c r="C187" s="69">
        <f t="shared" ca="1" si="62"/>
        <v>6</v>
      </c>
      <c r="D187" s="20"/>
      <c r="E187" s="92" t="str">
        <f t="shared" ca="1" si="63"/>
        <v>A.5.06f</v>
      </c>
      <c r="F187" s="74" t="str">
        <f t="shared" ca="1" si="73"/>
        <v>May not uncover all security weaknesses, for example due to a restricted scope or inadequate testing?</v>
      </c>
      <c r="G187" s="221" t="str">
        <f t="shared" ca="1" si="77"/>
        <v/>
      </c>
      <c r="H187" s="220">
        <f t="shared" ca="1" si="78"/>
        <v>16</v>
      </c>
      <c r="I187" s="71" t="str">
        <f t="shared" ca="1" si="79"/>
        <v/>
      </c>
      <c r="J187" s="69"/>
      <c r="K187" s="69"/>
      <c r="L187" s="69"/>
      <c r="M187" s="69"/>
      <c r="N187" s="69"/>
      <c r="O187" s="69"/>
      <c r="P187" s="69"/>
      <c r="Q187" s="69"/>
      <c r="R187" s="69"/>
      <c r="S187" s="69"/>
      <c r="T187" s="78"/>
      <c r="U187" s="78" t="str">
        <f t="shared" ca="1" si="64"/>
        <v>A.5</v>
      </c>
      <c r="V187" s="78">
        <f t="shared" ca="1" si="65"/>
        <v>4</v>
      </c>
      <c r="W187" s="78">
        <f t="shared" ca="1" si="66"/>
        <v>1</v>
      </c>
      <c r="X187" s="78">
        <f t="shared" ca="1" si="67"/>
        <v>16</v>
      </c>
      <c r="Y187" s="77" t="str">
        <f t="shared" ca="1" si="68"/>
        <v>3A.5</v>
      </c>
      <c r="AD187" s="87" t="str">
        <f t="shared" ca="1" si="69"/>
        <v/>
      </c>
      <c r="AE187" s="87" t="str">
        <f t="shared" ca="1" si="70"/>
        <v/>
      </c>
      <c r="AF187" s="87" t="str">
        <f t="shared" ca="1" si="71"/>
        <v>D</v>
      </c>
      <c r="AG187" s="79">
        <f t="shared" ca="1" si="72"/>
        <v>3</v>
      </c>
      <c r="AH187" s="87"/>
      <c r="AI187" s="79"/>
    </row>
    <row r="188" spans="1:35" s="77" customFormat="1" ht="30" x14ac:dyDescent="0.25">
      <c r="A188" s="67">
        <v>240</v>
      </c>
      <c r="B188" s="68" t="str">
        <f t="shared" ca="1" si="61"/>
        <v>A.5.06g</v>
      </c>
      <c r="C188" s="69">
        <f t="shared" ca="1" si="62"/>
        <v>6</v>
      </c>
      <c r="D188" s="20"/>
      <c r="E188" s="92" t="str">
        <f t="shared" ca="1" si="63"/>
        <v>A.5.06g</v>
      </c>
      <c r="F188" s="74" t="str">
        <f t="shared" ca="1" si="73"/>
        <v>Provides results that are often technical nature and need to be interpreted in a business context?</v>
      </c>
      <c r="G188" s="221" t="str">
        <f t="shared" ca="1" si="77"/>
        <v/>
      </c>
      <c r="H188" s="220">
        <f t="shared" ca="1" si="78"/>
        <v>16</v>
      </c>
      <c r="I188" s="71" t="str">
        <f t="shared" ca="1" si="79"/>
        <v/>
      </c>
      <c r="J188" s="69"/>
      <c r="K188" s="69"/>
      <c r="L188" s="69"/>
      <c r="M188" s="69"/>
      <c r="N188" s="69"/>
      <c r="O188" s="69"/>
      <c r="P188" s="69"/>
      <c r="Q188" s="69"/>
      <c r="R188" s="69"/>
      <c r="S188" s="69"/>
      <c r="T188" s="78"/>
      <c r="U188" s="78" t="str">
        <f t="shared" ca="1" si="64"/>
        <v>A.5</v>
      </c>
      <c r="V188" s="78">
        <f t="shared" ca="1" si="65"/>
        <v>4</v>
      </c>
      <c r="W188" s="78">
        <f t="shared" ca="1" si="66"/>
        <v>1</v>
      </c>
      <c r="X188" s="78">
        <f t="shared" ca="1" si="67"/>
        <v>16</v>
      </c>
      <c r="Y188" s="77" t="str">
        <f t="shared" ca="1" si="68"/>
        <v>3A.5</v>
      </c>
      <c r="AD188" s="87" t="str">
        <f t="shared" ca="1" si="69"/>
        <v/>
      </c>
      <c r="AE188" s="87" t="str">
        <f t="shared" ca="1" si="70"/>
        <v/>
      </c>
      <c r="AF188" s="87" t="str">
        <f t="shared" ca="1" si="71"/>
        <v>D</v>
      </c>
      <c r="AG188" s="79">
        <f t="shared" ca="1" si="72"/>
        <v>3</v>
      </c>
      <c r="AH188" s="87"/>
      <c r="AI188" s="79"/>
    </row>
    <row r="189" spans="1:35" s="77" customFormat="1" ht="30" x14ac:dyDescent="0.25">
      <c r="A189" s="67">
        <v>241</v>
      </c>
      <c r="B189" s="68" t="str">
        <f t="shared" ca="1" si="61"/>
        <v>A.5.07</v>
      </c>
      <c r="C189" s="69">
        <f t="shared" ca="1" si="62"/>
        <v>5</v>
      </c>
      <c r="D189" s="20"/>
      <c r="E189" s="92" t="str">
        <f t="shared" ca="1" si="63"/>
        <v>A.5.07</v>
      </c>
      <c r="F189" s="71" t="str">
        <f t="shared" ca="1" si="73"/>
        <v>Do you evaluate the potential difficulties involved with carrying out penetration testing?</v>
      </c>
      <c r="G189" s="221" t="str">
        <f t="shared" ca="1" si="77"/>
        <v/>
      </c>
      <c r="H189" s="220">
        <f t="shared" ca="1" si="78"/>
        <v>12</v>
      </c>
      <c r="I189" s="71" t="str">
        <f t="shared" ca="1" si="79"/>
        <v/>
      </c>
      <c r="J189" s="69"/>
      <c r="K189" s="69"/>
      <c r="L189" s="69"/>
      <c r="M189" s="69"/>
      <c r="N189" s="69"/>
      <c r="O189" s="69"/>
      <c r="P189" s="69"/>
      <c r="Q189" s="69"/>
      <c r="R189" s="69"/>
      <c r="S189" s="69"/>
      <c r="T189" s="78"/>
      <c r="U189" s="78" t="str">
        <f t="shared" ca="1" si="64"/>
        <v>A.5</v>
      </c>
      <c r="V189" s="78">
        <f t="shared" ca="1" si="65"/>
        <v>3</v>
      </c>
      <c r="W189" s="78">
        <f t="shared" ca="1" si="66"/>
        <v>1</v>
      </c>
      <c r="X189" s="78">
        <f t="shared" ca="1" si="67"/>
        <v>12</v>
      </c>
      <c r="Y189" s="77" t="str">
        <f t="shared" ca="1" si="68"/>
        <v>3A.5</v>
      </c>
      <c r="AD189" s="87" t="str">
        <f t="shared" ca="1" si="69"/>
        <v/>
      </c>
      <c r="AE189" s="87" t="str">
        <f t="shared" ca="1" si="70"/>
        <v/>
      </c>
      <c r="AF189" s="87" t="str">
        <f t="shared" ca="1" si="71"/>
        <v>D</v>
      </c>
      <c r="AG189" s="79">
        <f t="shared" ca="1" si="72"/>
        <v>3</v>
      </c>
      <c r="AH189" s="87"/>
      <c r="AI189" s="79"/>
    </row>
    <row r="190" spans="1:35" s="77" customFormat="1" ht="30" x14ac:dyDescent="0.25">
      <c r="A190" s="67">
        <v>242</v>
      </c>
      <c r="B190" s="68" t="str">
        <f t="shared" ca="1" si="61"/>
        <v>A.5.08</v>
      </c>
      <c r="C190" s="69">
        <f t="shared" ca="1" si="62"/>
        <v>4</v>
      </c>
      <c r="D190" s="20"/>
      <c r="E190" s="92" t="str">
        <f t="shared" ca="1" si="63"/>
        <v>A.5.08</v>
      </c>
      <c r="F190" s="71" t="str">
        <f t="shared" ca="1" si="73"/>
        <v>Do you evaluate the potential difficulties involved with penetration testing associated with:</v>
      </c>
      <c r="G190" s="221"/>
      <c r="H190" s="86"/>
      <c r="I190" s="71"/>
      <c r="J190" s="69"/>
      <c r="K190" s="69"/>
      <c r="L190" s="69"/>
      <c r="M190" s="69"/>
      <c r="N190" s="69"/>
      <c r="O190" s="69"/>
      <c r="P190" s="69"/>
      <c r="Q190" s="69"/>
      <c r="R190" s="69"/>
      <c r="S190" s="69"/>
      <c r="T190" s="78"/>
      <c r="U190" s="78" t="str">
        <f t="shared" ca="1" si="64"/>
        <v/>
      </c>
      <c r="V190" s="78" t="str">
        <f t="shared" ca="1" si="65"/>
        <v>N/A</v>
      </c>
      <c r="W190" s="78">
        <f t="shared" ca="1" si="66"/>
        <v>1</v>
      </c>
      <c r="X190" s="78" t="e">
        <f t="shared" ca="1" si="67"/>
        <v>#VALUE!</v>
      </c>
      <c r="Y190" s="77" t="str">
        <f t="shared" ca="1" si="68"/>
        <v>3</v>
      </c>
      <c r="AD190" s="87" t="str">
        <f t="shared" ca="1" si="69"/>
        <v/>
      </c>
      <c r="AE190" s="87" t="str">
        <f t="shared" ca="1" si="70"/>
        <v/>
      </c>
      <c r="AF190" s="87" t="str">
        <f t="shared" ca="1" si="71"/>
        <v>D</v>
      </c>
      <c r="AG190" s="79">
        <f t="shared" ca="1" si="72"/>
        <v>3</v>
      </c>
      <c r="AH190" s="87"/>
      <c r="AI190" s="79"/>
    </row>
    <row r="191" spans="1:35" s="77" customFormat="1" ht="30" customHeight="1" x14ac:dyDescent="0.25">
      <c r="A191" s="67">
        <v>243</v>
      </c>
      <c r="B191" s="68" t="str">
        <f t="shared" ca="1" si="61"/>
        <v>A.5.08a</v>
      </c>
      <c r="C191" s="69">
        <f t="shared" ca="1" si="62"/>
        <v>6</v>
      </c>
      <c r="D191" s="20"/>
      <c r="E191" s="92" t="str">
        <f t="shared" ca="1" si="63"/>
        <v>A.5.08a</v>
      </c>
      <c r="F191" s="74" t="str">
        <f t="shared" ca="1" si="73"/>
        <v>Determining the depth and breadth of coverage of the test?</v>
      </c>
      <c r="G191" s="221" t="str">
        <f t="shared" ref="G191:G199" ca="1" si="80">VLOOKUP($A191,Assess_A_Reference,15,FALSE)</f>
        <v/>
      </c>
      <c r="H191" s="220">
        <f t="shared" ref="H191:H199" ca="1" si="81">(VLOOKUP(LEFT($B191,3),targets_lookup,5,FALSE))*VLOOKUP($A191,Weightings_Assessments,23,FALSE)</f>
        <v>20</v>
      </c>
      <c r="I191" s="71" t="str">
        <f t="shared" ref="I191:I199" ca="1" si="82">IF(VLOOKUP(A191,Assess_A_Reference,16,FALSE)=0,"",VLOOKUP(A191,Assess_A_Reference,16,FALSE))</f>
        <v/>
      </c>
      <c r="J191" s="69"/>
      <c r="K191" s="69"/>
      <c r="L191" s="69"/>
      <c r="M191" s="69"/>
      <c r="N191" s="69"/>
      <c r="O191" s="69"/>
      <c r="P191" s="69"/>
      <c r="Q191" s="69"/>
      <c r="R191" s="69"/>
      <c r="S191" s="69"/>
      <c r="T191" s="78"/>
      <c r="U191" s="78" t="str">
        <f t="shared" ca="1" si="64"/>
        <v>A.5</v>
      </c>
      <c r="V191" s="78">
        <f t="shared" ca="1" si="65"/>
        <v>5</v>
      </c>
      <c r="W191" s="78">
        <f t="shared" ca="1" si="66"/>
        <v>1</v>
      </c>
      <c r="X191" s="78">
        <f t="shared" ca="1" si="67"/>
        <v>20</v>
      </c>
      <c r="Y191" s="77" t="str">
        <f t="shared" ca="1" si="68"/>
        <v>3A.5</v>
      </c>
      <c r="AD191" s="87" t="str">
        <f t="shared" ca="1" si="69"/>
        <v/>
      </c>
      <c r="AE191" s="87" t="str">
        <f t="shared" ca="1" si="70"/>
        <v/>
      </c>
      <c r="AF191" s="87" t="str">
        <f t="shared" ca="1" si="71"/>
        <v>D</v>
      </c>
      <c r="AG191" s="79">
        <f t="shared" ca="1" si="72"/>
        <v>3</v>
      </c>
      <c r="AH191" s="87"/>
      <c r="AI191" s="79"/>
    </row>
    <row r="192" spans="1:35" s="77" customFormat="1" ht="30" customHeight="1" x14ac:dyDescent="0.25">
      <c r="A192" s="67">
        <v>244</v>
      </c>
      <c r="B192" s="68" t="str">
        <f t="shared" ca="1" si="61"/>
        <v>A.5.08b</v>
      </c>
      <c r="C192" s="69">
        <f t="shared" ca="1" si="62"/>
        <v>6</v>
      </c>
      <c r="D192" s="20"/>
      <c r="E192" s="92" t="str">
        <f t="shared" ca="1" si="63"/>
        <v>A.5.08b</v>
      </c>
      <c r="F192" s="74" t="str">
        <f t="shared" ca="1" si="73"/>
        <v>Identifying what type of penetration test is required?</v>
      </c>
      <c r="G192" s="221" t="str">
        <f t="shared" ca="1" si="80"/>
        <v/>
      </c>
      <c r="H192" s="220">
        <f t="shared" ca="1" si="81"/>
        <v>16</v>
      </c>
      <c r="I192" s="71" t="str">
        <f t="shared" ca="1" si="82"/>
        <v/>
      </c>
      <c r="J192" s="69"/>
      <c r="K192" s="69"/>
      <c r="L192" s="69"/>
      <c r="M192" s="69"/>
      <c r="N192" s="69"/>
      <c r="O192" s="69"/>
      <c r="P192" s="69"/>
      <c r="Q192" s="69"/>
      <c r="R192" s="69"/>
      <c r="S192" s="69"/>
      <c r="T192" s="78"/>
      <c r="U192" s="78" t="str">
        <f t="shared" ca="1" si="64"/>
        <v>A.5</v>
      </c>
      <c r="V192" s="78">
        <f t="shared" ca="1" si="65"/>
        <v>4</v>
      </c>
      <c r="W192" s="78">
        <f t="shared" ca="1" si="66"/>
        <v>1</v>
      </c>
      <c r="X192" s="78">
        <f t="shared" ca="1" si="67"/>
        <v>16</v>
      </c>
      <c r="Y192" s="77" t="str">
        <f t="shared" ca="1" si="68"/>
        <v>3A.5</v>
      </c>
      <c r="AD192" s="87" t="str">
        <f t="shared" ca="1" si="69"/>
        <v/>
      </c>
      <c r="AE192" s="87" t="str">
        <f t="shared" ca="1" si="70"/>
        <v/>
      </c>
      <c r="AF192" s="87" t="str">
        <f t="shared" ca="1" si="71"/>
        <v>D</v>
      </c>
      <c r="AG192" s="79">
        <f t="shared" ca="1" si="72"/>
        <v>3</v>
      </c>
      <c r="AH192" s="87"/>
      <c r="AI192" s="79"/>
    </row>
    <row r="193" spans="1:35" s="77" customFormat="1" ht="30" x14ac:dyDescent="0.25">
      <c r="A193" s="67">
        <v>245</v>
      </c>
      <c r="B193" s="68" t="str">
        <f t="shared" ca="1" si="61"/>
        <v>A.5.08c</v>
      </c>
      <c r="C193" s="69">
        <f t="shared" ca="1" si="62"/>
        <v>6</v>
      </c>
      <c r="D193" s="20"/>
      <c r="E193" s="92" t="str">
        <f t="shared" ca="1" si="63"/>
        <v>A.5.08c</v>
      </c>
      <c r="F193" s="74" t="str">
        <f t="shared" ca="1" si="73"/>
        <v>Understanding the difference between vulnerability scanning and penetration testing?</v>
      </c>
      <c r="G193" s="221" t="str">
        <f t="shared" ca="1" si="80"/>
        <v/>
      </c>
      <c r="H193" s="220">
        <f t="shared" ca="1" si="81"/>
        <v>12</v>
      </c>
      <c r="I193" s="71" t="str">
        <f t="shared" ca="1" si="82"/>
        <v/>
      </c>
      <c r="J193" s="69"/>
      <c r="K193" s="69"/>
      <c r="L193" s="69"/>
      <c r="M193" s="69"/>
      <c r="N193" s="69"/>
      <c r="O193" s="69"/>
      <c r="P193" s="69"/>
      <c r="Q193" s="69"/>
      <c r="R193" s="69"/>
      <c r="S193" s="69"/>
      <c r="T193" s="78"/>
      <c r="U193" s="78" t="str">
        <f t="shared" ca="1" si="64"/>
        <v>A.5</v>
      </c>
      <c r="V193" s="78">
        <f t="shared" ca="1" si="65"/>
        <v>3</v>
      </c>
      <c r="W193" s="78">
        <f t="shared" ca="1" si="66"/>
        <v>1</v>
      </c>
      <c r="X193" s="78">
        <f t="shared" ca="1" si="67"/>
        <v>12</v>
      </c>
      <c r="Y193" s="77" t="str">
        <f t="shared" ca="1" si="68"/>
        <v>3A.5</v>
      </c>
      <c r="AD193" s="87" t="str">
        <f t="shared" ca="1" si="69"/>
        <v/>
      </c>
      <c r="AE193" s="87" t="str">
        <f t="shared" ca="1" si="70"/>
        <v/>
      </c>
      <c r="AF193" s="87" t="str">
        <f t="shared" ca="1" si="71"/>
        <v>D</v>
      </c>
      <c r="AG193" s="79">
        <f t="shared" ca="1" si="72"/>
        <v>3</v>
      </c>
      <c r="AH193" s="87"/>
      <c r="AI193" s="79"/>
    </row>
    <row r="194" spans="1:35" s="77" customFormat="1" ht="30" x14ac:dyDescent="0.25">
      <c r="A194" s="67">
        <v>246</v>
      </c>
      <c r="B194" s="68" t="str">
        <f t="shared" ca="1" si="61"/>
        <v>A.5.08d</v>
      </c>
      <c r="C194" s="69">
        <f t="shared" ca="1" si="62"/>
        <v>6</v>
      </c>
      <c r="D194" s="20"/>
      <c r="E194" s="92" t="str">
        <f t="shared" ca="1" si="63"/>
        <v>A.5.08d</v>
      </c>
      <c r="F194" s="74" t="str">
        <f t="shared" ca="1" si="73"/>
        <v>Managing risks associated with potential system failure and exposure of sensitive data?</v>
      </c>
      <c r="G194" s="221" t="str">
        <f t="shared" ca="1" si="80"/>
        <v/>
      </c>
      <c r="H194" s="220">
        <f t="shared" ca="1" si="81"/>
        <v>20</v>
      </c>
      <c r="I194" s="71" t="str">
        <f t="shared" ca="1" si="82"/>
        <v/>
      </c>
      <c r="J194" s="69"/>
      <c r="K194" s="69"/>
      <c r="L194" s="69"/>
      <c r="M194" s="69"/>
      <c r="N194" s="69"/>
      <c r="O194" s="69"/>
      <c r="P194" s="69"/>
      <c r="Q194" s="69"/>
      <c r="R194" s="69"/>
      <c r="S194" s="69"/>
      <c r="T194" s="78"/>
      <c r="U194" s="78" t="str">
        <f t="shared" ca="1" si="64"/>
        <v>A.5</v>
      </c>
      <c r="V194" s="78">
        <f t="shared" ca="1" si="65"/>
        <v>5</v>
      </c>
      <c r="W194" s="78">
        <f t="shared" ca="1" si="66"/>
        <v>1</v>
      </c>
      <c r="X194" s="78">
        <f t="shared" ca="1" si="67"/>
        <v>20</v>
      </c>
      <c r="Y194" s="77" t="str">
        <f t="shared" ca="1" si="68"/>
        <v>3A.5</v>
      </c>
      <c r="AD194" s="87" t="str">
        <f t="shared" ca="1" si="69"/>
        <v/>
      </c>
      <c r="AE194" s="87" t="str">
        <f t="shared" ca="1" si="70"/>
        <v/>
      </c>
      <c r="AF194" s="87" t="str">
        <f t="shared" ca="1" si="71"/>
        <v>D</v>
      </c>
      <c r="AG194" s="79">
        <f t="shared" ca="1" si="72"/>
        <v>3</v>
      </c>
      <c r="AH194" s="87"/>
      <c r="AI194" s="79"/>
    </row>
    <row r="195" spans="1:35" s="77" customFormat="1" ht="30" customHeight="1" x14ac:dyDescent="0.25">
      <c r="A195" s="67">
        <v>247</v>
      </c>
      <c r="B195" s="68" t="str">
        <f t="shared" ca="1" si="61"/>
        <v>A.5.08e</v>
      </c>
      <c r="C195" s="69">
        <f t="shared" ca="1" si="62"/>
        <v>6</v>
      </c>
      <c r="D195" s="20"/>
      <c r="E195" s="92" t="str">
        <f t="shared" ca="1" si="63"/>
        <v>A.5.08e</v>
      </c>
      <c r="F195" s="74" t="str">
        <f t="shared" ca="1" si="73"/>
        <v>Agreeing the targets and frequency of tests?</v>
      </c>
      <c r="G195" s="221" t="str">
        <f t="shared" ca="1" si="80"/>
        <v/>
      </c>
      <c r="H195" s="220">
        <f t="shared" ca="1" si="81"/>
        <v>12</v>
      </c>
      <c r="I195" s="71" t="str">
        <f t="shared" ca="1" si="82"/>
        <v/>
      </c>
      <c r="J195" s="69"/>
      <c r="K195" s="69"/>
      <c r="L195" s="69"/>
      <c r="M195" s="69"/>
      <c r="N195" s="69"/>
      <c r="O195" s="69"/>
      <c r="P195" s="69"/>
      <c r="Q195" s="69"/>
      <c r="R195" s="69"/>
      <c r="S195" s="69"/>
      <c r="T195" s="78"/>
      <c r="U195" s="78" t="str">
        <f t="shared" ca="1" si="64"/>
        <v>A.5</v>
      </c>
      <c r="V195" s="78">
        <f t="shared" ca="1" si="65"/>
        <v>3</v>
      </c>
      <c r="W195" s="78">
        <f t="shared" ca="1" si="66"/>
        <v>1</v>
      </c>
      <c r="X195" s="78">
        <f t="shared" ca="1" si="67"/>
        <v>12</v>
      </c>
      <c r="Y195" s="77" t="str">
        <f t="shared" ca="1" si="68"/>
        <v>3A.5</v>
      </c>
      <c r="AD195" s="87" t="str">
        <f t="shared" ca="1" si="69"/>
        <v/>
      </c>
      <c r="AE195" s="87" t="str">
        <f t="shared" ca="1" si="70"/>
        <v/>
      </c>
      <c r="AF195" s="87" t="str">
        <f t="shared" ca="1" si="71"/>
        <v>D</v>
      </c>
      <c r="AG195" s="79">
        <f t="shared" ca="1" si="72"/>
        <v>3</v>
      </c>
      <c r="AH195" s="87"/>
      <c r="AI195" s="79"/>
    </row>
    <row r="196" spans="1:35" s="77" customFormat="1" ht="30" customHeight="1" x14ac:dyDescent="0.25">
      <c r="A196" s="67">
        <v>248</v>
      </c>
      <c r="B196" s="68" t="str">
        <f t="shared" ca="1" si="61"/>
        <v>A.5.08f</v>
      </c>
      <c r="C196" s="69">
        <f t="shared" ca="1" si="62"/>
        <v>6</v>
      </c>
      <c r="D196" s="20"/>
      <c r="E196" s="92" t="str">
        <f t="shared" ca="1" si="63"/>
        <v>A.5.08f</v>
      </c>
      <c r="F196" s="74" t="str">
        <f t="shared" ca="1" si="73"/>
        <v>Remediating system vulnerabilities effectively?</v>
      </c>
      <c r="G196" s="221" t="str">
        <f t="shared" ca="1" si="80"/>
        <v/>
      </c>
      <c r="H196" s="220">
        <f t="shared" ca="1" si="81"/>
        <v>16</v>
      </c>
      <c r="I196" s="71" t="str">
        <f t="shared" ca="1" si="82"/>
        <v/>
      </c>
      <c r="J196" s="69"/>
      <c r="K196" s="69"/>
      <c r="L196" s="69"/>
      <c r="M196" s="69"/>
      <c r="N196" s="69"/>
      <c r="O196" s="69"/>
      <c r="P196" s="69"/>
      <c r="Q196" s="69"/>
      <c r="R196" s="69"/>
      <c r="S196" s="69"/>
      <c r="T196" s="78"/>
      <c r="U196" s="78" t="str">
        <f t="shared" ca="1" si="64"/>
        <v>A.5</v>
      </c>
      <c r="V196" s="78">
        <f t="shared" ca="1" si="65"/>
        <v>4</v>
      </c>
      <c r="W196" s="78">
        <f t="shared" ca="1" si="66"/>
        <v>1</v>
      </c>
      <c r="X196" s="78">
        <f t="shared" ca="1" si="67"/>
        <v>16</v>
      </c>
      <c r="Y196" s="77" t="str">
        <f t="shared" ca="1" si="68"/>
        <v>3A.5</v>
      </c>
      <c r="AD196" s="87" t="str">
        <f t="shared" ca="1" si="69"/>
        <v/>
      </c>
      <c r="AE196" s="87" t="str">
        <f t="shared" ca="1" si="70"/>
        <v/>
      </c>
      <c r="AF196" s="87" t="str">
        <f t="shared" ca="1" si="71"/>
        <v>D</v>
      </c>
      <c r="AG196" s="79">
        <f t="shared" ca="1" si="72"/>
        <v>3</v>
      </c>
      <c r="AH196" s="87"/>
      <c r="AI196" s="79"/>
    </row>
    <row r="197" spans="1:35" s="77" customFormat="1" ht="30" x14ac:dyDescent="0.25">
      <c r="A197" s="67">
        <v>249</v>
      </c>
      <c r="B197" s="68" t="str">
        <f t="shared" ca="1" si="61"/>
        <v>A.5.08g</v>
      </c>
      <c r="C197" s="69">
        <f t="shared" ca="1" si="62"/>
        <v>6</v>
      </c>
      <c r="D197" s="20"/>
      <c r="E197" s="92" t="str">
        <f t="shared" ca="1" si="63"/>
        <v>A.5.08g</v>
      </c>
      <c r="F197" s="74" t="str">
        <f t="shared" ca="1" si="73"/>
        <v>Assuming that by fixing vulnerabilities uncovered during a penetration test your systems will be 'secure'?</v>
      </c>
      <c r="G197" s="221" t="str">
        <f t="shared" ca="1" si="80"/>
        <v/>
      </c>
      <c r="H197" s="220">
        <f t="shared" ca="1" si="81"/>
        <v>12</v>
      </c>
      <c r="I197" s="71" t="str">
        <f t="shared" ca="1" si="82"/>
        <v/>
      </c>
      <c r="J197" s="69"/>
      <c r="K197" s="69"/>
      <c r="L197" s="69"/>
      <c r="M197" s="69"/>
      <c r="N197" s="69"/>
      <c r="O197" s="69"/>
      <c r="P197" s="69"/>
      <c r="Q197" s="69"/>
      <c r="R197" s="69"/>
      <c r="S197" s="69"/>
      <c r="T197" s="78"/>
      <c r="U197" s="78" t="str">
        <f t="shared" ca="1" si="64"/>
        <v>A.5</v>
      </c>
      <c r="V197" s="78">
        <f t="shared" ca="1" si="65"/>
        <v>3</v>
      </c>
      <c r="W197" s="78">
        <f t="shared" ca="1" si="66"/>
        <v>1</v>
      </c>
      <c r="X197" s="78">
        <f t="shared" ca="1" si="67"/>
        <v>12</v>
      </c>
      <c r="Y197" s="77" t="str">
        <f t="shared" ca="1" si="68"/>
        <v>3A.5</v>
      </c>
      <c r="AD197" s="87" t="str">
        <f t="shared" ca="1" si="69"/>
        <v/>
      </c>
      <c r="AE197" s="87" t="str">
        <f t="shared" ca="1" si="70"/>
        <v/>
      </c>
      <c r="AF197" s="87" t="str">
        <f t="shared" ca="1" si="71"/>
        <v>D</v>
      </c>
      <c r="AG197" s="79">
        <f t="shared" ca="1" si="72"/>
        <v>3</v>
      </c>
      <c r="AH197" s="87"/>
      <c r="AI197" s="79"/>
    </row>
    <row r="198" spans="1:35" s="77" customFormat="1" ht="30" x14ac:dyDescent="0.25">
      <c r="A198" s="67">
        <v>250</v>
      </c>
      <c r="B198" s="68" t="str">
        <f t="shared" ca="1" si="61"/>
        <v>A.5.08h</v>
      </c>
      <c r="C198" s="69">
        <f t="shared" ca="1" si="62"/>
        <v>6</v>
      </c>
      <c r="D198" s="20"/>
      <c r="E198" s="92" t="str">
        <f t="shared" ca="1" si="63"/>
        <v>A.5.08h</v>
      </c>
      <c r="F198" s="74" t="str">
        <f t="shared" ca="1" si="73"/>
        <v>Understanding the costs of external services - and in determining the true overall cost of testing?</v>
      </c>
      <c r="G198" s="221" t="str">
        <f t="shared" ca="1" si="80"/>
        <v/>
      </c>
      <c r="H198" s="220">
        <f t="shared" ca="1" si="81"/>
        <v>20</v>
      </c>
      <c r="I198" s="71" t="str">
        <f t="shared" ca="1" si="82"/>
        <v/>
      </c>
      <c r="J198" s="69"/>
      <c r="K198" s="69"/>
      <c r="L198" s="69"/>
      <c r="M198" s="69"/>
      <c r="N198" s="69"/>
      <c r="O198" s="69"/>
      <c r="P198" s="69"/>
      <c r="Q198" s="69"/>
      <c r="R198" s="69"/>
      <c r="S198" s="69"/>
      <c r="T198" s="78"/>
      <c r="U198" s="78" t="str">
        <f t="shared" ca="1" si="64"/>
        <v>A.5</v>
      </c>
      <c r="V198" s="78">
        <f t="shared" ca="1" si="65"/>
        <v>5</v>
      </c>
      <c r="W198" s="78">
        <f t="shared" ca="1" si="66"/>
        <v>1</v>
      </c>
      <c r="X198" s="78">
        <f t="shared" ca="1" si="67"/>
        <v>20</v>
      </c>
      <c r="Y198" s="77" t="str">
        <f t="shared" ca="1" si="68"/>
        <v>3A.5</v>
      </c>
      <c r="AD198" s="87" t="str">
        <f t="shared" ca="1" si="69"/>
        <v/>
      </c>
      <c r="AE198" s="87" t="str">
        <f t="shared" ca="1" si="70"/>
        <v/>
      </c>
      <c r="AF198" s="87" t="str">
        <f t="shared" ca="1" si="71"/>
        <v>D</v>
      </c>
      <c r="AG198" s="79">
        <f t="shared" ca="1" si="72"/>
        <v>3</v>
      </c>
      <c r="AH198" s="87"/>
      <c r="AI198" s="79"/>
    </row>
    <row r="199" spans="1:35" s="77" customFormat="1" ht="30" customHeight="1" x14ac:dyDescent="0.25">
      <c r="A199" s="67">
        <v>251</v>
      </c>
      <c r="B199" s="68" t="str">
        <f t="shared" ca="1" si="61"/>
        <v>A.5.08i</v>
      </c>
      <c r="C199" s="69">
        <f t="shared" ca="1" si="62"/>
        <v>6</v>
      </c>
      <c r="D199" s="20"/>
      <c r="E199" s="92" t="str">
        <f t="shared" ca="1" si="63"/>
        <v>A.5.08i</v>
      </c>
      <c r="F199" s="74" t="str">
        <f t="shared" ca="1" si="73"/>
        <v>Finding a suitable penetration testing expert when required (e.g. at short notice)?</v>
      </c>
      <c r="G199" s="221" t="str">
        <f t="shared" ca="1" si="80"/>
        <v/>
      </c>
      <c r="H199" s="220">
        <f t="shared" ca="1" si="81"/>
        <v>16</v>
      </c>
      <c r="I199" s="71" t="str">
        <f t="shared" ca="1" si="82"/>
        <v/>
      </c>
      <c r="J199" s="69"/>
      <c r="K199" s="69"/>
      <c r="L199" s="69"/>
      <c r="M199" s="69"/>
      <c r="N199" s="69"/>
      <c r="O199" s="69"/>
      <c r="P199" s="69"/>
      <c r="Q199" s="69"/>
      <c r="R199" s="69"/>
      <c r="S199" s="69"/>
      <c r="T199" s="78"/>
      <c r="U199" s="78" t="str">
        <f t="shared" ca="1" si="64"/>
        <v>A.5</v>
      </c>
      <c r="V199" s="78">
        <f t="shared" ca="1" si="65"/>
        <v>4</v>
      </c>
      <c r="W199" s="78">
        <f t="shared" ca="1" si="66"/>
        <v>1</v>
      </c>
      <c r="X199" s="78">
        <f t="shared" ca="1" si="67"/>
        <v>16</v>
      </c>
      <c r="Y199" s="77" t="str">
        <f t="shared" ca="1" si="68"/>
        <v>3A.5</v>
      </c>
      <c r="AD199" s="87" t="str">
        <f t="shared" ca="1" si="69"/>
        <v/>
      </c>
      <c r="AE199" s="87" t="str">
        <f t="shared" ca="1" si="70"/>
        <v/>
      </c>
      <c r="AF199" s="87" t="str">
        <f t="shared" ca="1" si="71"/>
        <v>D</v>
      </c>
      <c r="AG199" s="79">
        <f t="shared" ca="1" si="72"/>
        <v>3</v>
      </c>
      <c r="AH199" s="87"/>
      <c r="AI199" s="79"/>
    </row>
    <row r="200" spans="1:35" s="77" customFormat="1" ht="30" customHeight="1" x14ac:dyDescent="0.25">
      <c r="A200" s="67">
        <v>252</v>
      </c>
      <c r="B200" s="68" t="str">
        <f t="shared" ca="1" si="61"/>
        <v>A.6</v>
      </c>
      <c r="C200" s="69">
        <f t="shared" ca="1" si="62"/>
        <v>2</v>
      </c>
      <c r="D200" s="20"/>
      <c r="E200" s="111" t="str">
        <f t="shared" ca="1" si="63"/>
        <v>Step 6</v>
      </c>
      <c r="F200" s="108" t="str">
        <f ca="1">VLOOKUP(A200,contentrefmockup,7,FALSE)&amp;"  "&amp;"("&amp;VLOOKUP(S200,level_selection_ref,2,FALSE)&amp;")"</f>
        <v>Produce requirements specifications  (Detailed)</v>
      </c>
      <c r="G200" s="216" t="str">
        <f ca="1">"Maturity level:  "&amp;O200</f>
        <v>Maturity level:  Level 1</v>
      </c>
      <c r="H200" s="219" t="str">
        <f ca="1">"Maturity rating: "&amp;TEXT(R200,"0.00")</f>
        <v>Maturity rating: 0.00</v>
      </c>
      <c r="I200" s="194"/>
      <c r="J200" s="107"/>
      <c r="K200" s="107"/>
      <c r="L200" s="107" t="str">
        <f ca="1">TEXT(B200,"0.0")</f>
        <v>A.6</v>
      </c>
      <c r="M200" s="106">
        <f ca="1">SUMIF(Y:Y,S200&amp;L200,G:G)/(SUMIF(Y:Y,S200&amp;L200,X:X))</f>
        <v>0</v>
      </c>
      <c r="N200" s="106" t="str">
        <f ca="1">HLOOKUP(M200*100,level_ref,2,TRUE)</f>
        <v>Level 1</v>
      </c>
      <c r="O200" s="106" t="str">
        <f ca="1">IF(ISERROR(N200),"",N200)</f>
        <v>Level 1</v>
      </c>
      <c r="P200" s="106">
        <f ca="1">HLOOKUP(M200*100,level_ref,3,TRUE)</f>
        <v>1</v>
      </c>
      <c r="Q200" s="106">
        <f ca="1">IF(ISERROR(P200),"",P200)</f>
        <v>1</v>
      </c>
      <c r="R200" s="106">
        <f ca="1">M200*5</f>
        <v>0</v>
      </c>
      <c r="S200" s="106">
        <f ca="1">VLOOKUP(A200,Assess_A_Reference,35,FALSE)</f>
        <v>3</v>
      </c>
      <c r="T200" s="106"/>
      <c r="U200" s="106" t="str">
        <f t="shared" ca="1" si="64"/>
        <v/>
      </c>
      <c r="V200" s="106">
        <f t="shared" ca="1" si="65"/>
        <v>0</v>
      </c>
      <c r="W200" s="106">
        <f t="shared" ca="1" si="66"/>
        <v>1</v>
      </c>
      <c r="X200" s="106">
        <f t="shared" ca="1" si="67"/>
        <v>0</v>
      </c>
      <c r="Y200" s="77" t="str">
        <f t="shared" ca="1" si="68"/>
        <v>1</v>
      </c>
      <c r="AD200" s="87" t="str">
        <f t="shared" ca="1" si="69"/>
        <v>S</v>
      </c>
      <c r="AE200" s="87" t="str">
        <f t="shared" ca="1" si="70"/>
        <v>I</v>
      </c>
      <c r="AF200" s="87" t="str">
        <f t="shared" ca="1" si="71"/>
        <v>D</v>
      </c>
      <c r="AG200" s="79">
        <f t="shared" ca="1" si="72"/>
        <v>1</v>
      </c>
      <c r="AH200" s="87"/>
      <c r="AI200" s="79"/>
    </row>
    <row r="201" spans="1:35" s="77" customFormat="1" ht="30" customHeight="1" x14ac:dyDescent="0.25">
      <c r="A201" s="67">
        <v>259</v>
      </c>
      <c r="B201" s="68" t="str">
        <f t="shared" ref="B201:B251" ca="1" si="83">VLOOKUP(A201,contentrefmockup,2,FALSE)</f>
        <v>A.6.01</v>
      </c>
      <c r="C201" s="69">
        <f t="shared" ref="C201:C251" ca="1" si="84">VLOOKUP(A201,contentrefmockup,15,FALSE)</f>
        <v>5</v>
      </c>
      <c r="D201" s="20"/>
      <c r="E201" s="92" t="str">
        <f t="shared" ref="E201:E251" ca="1" si="85">IF(C201=1,"Phase "&amp;B201,IF(C201=2,"Step "&amp;VLOOKUP(A201,contentrefmockup,4,FALSE),B201))</f>
        <v>A.6.01</v>
      </c>
      <c r="F201" s="71" t="str">
        <f t="shared" ref="F201:F222" ca="1" si="86">VLOOKUP(A201,contentrefmockup,7,FALSE)</f>
        <v xml:space="preserve">Do you define requirements for penetration testing carried out in your organisation? </v>
      </c>
      <c r="G201" s="221" t="str">
        <f ca="1">VLOOKUP($A201,Assess_A_Reference,15,FALSE)</f>
        <v/>
      </c>
      <c r="H201" s="220">
        <f ca="1">(VLOOKUP(LEFT($B201,3),targets_lookup,5,FALSE))*VLOOKUP($A201,Weightings_Assessments,23,FALSE)</f>
        <v>4</v>
      </c>
      <c r="I201" s="71" t="str">
        <f ca="1">IF(VLOOKUP(A201,Assess_A_Reference,16,FALSE)=0,"",VLOOKUP(A201,Assess_A_Reference,16,FALSE))</f>
        <v/>
      </c>
      <c r="J201" s="69"/>
      <c r="K201" s="69"/>
      <c r="L201" s="69"/>
      <c r="M201" s="69"/>
      <c r="N201" s="69"/>
      <c r="O201" s="69"/>
      <c r="P201" s="69"/>
      <c r="Q201" s="69"/>
      <c r="R201" s="69"/>
      <c r="S201" s="69"/>
      <c r="T201" s="78"/>
      <c r="U201" s="78" t="str">
        <f t="shared" ref="U201:U251" ca="1" si="87">IF(AND(C201&gt;4,VLOOKUP(A201,Assess_A_Reference,34,FALSE)&lt;&gt;8),LEFT(B201,3),"")</f>
        <v>A.6</v>
      </c>
      <c r="V201" s="78">
        <f t="shared" ref="V201:V251" ca="1" si="88">VLOOKUP(A201,Weightings_Assessments,23,FALSE)</f>
        <v>1</v>
      </c>
      <c r="W201" s="78">
        <f t="shared" ref="W201:W251" ca="1" si="89">IF(VLOOKUP(A201,Assess_A_Reference,34,FALSE)=8,0,1)</f>
        <v>1</v>
      </c>
      <c r="X201" s="78">
        <f t="shared" ref="X201:X251" ca="1" si="90">W201*V201*4</f>
        <v>4</v>
      </c>
      <c r="Y201" s="77" t="str">
        <f t="shared" ref="Y201:Y251" ca="1" si="91">AG201&amp;U201</f>
        <v>3A.6</v>
      </c>
      <c r="AD201" s="87" t="str">
        <f t="shared" ref="AD201:AD251" ca="1" si="92">VLOOKUP($A201,contentrefmockup,26,FALSE)</f>
        <v/>
      </c>
      <c r="AE201" s="87" t="str">
        <f t="shared" ref="AE201:AE251" ca="1" si="93">VLOOKUP($A201,contentrefmockup,27,FALSE)</f>
        <v/>
      </c>
      <c r="AF201" s="87" t="str">
        <f t="shared" ref="AF201:AF251" ca="1" si="94">VLOOKUP($A201,contentrefmockup,28,FALSE)</f>
        <v>D</v>
      </c>
      <c r="AG201" s="79">
        <f t="shared" ref="AG201:AG251" ca="1" si="95">IF(AD201="S",1,IF(AE201="I",2,IF(AF201="D",3,4)))</f>
        <v>3</v>
      </c>
      <c r="AH201" s="87"/>
      <c r="AI201" s="79"/>
    </row>
    <row r="202" spans="1:35" s="77" customFormat="1" ht="30" customHeight="1" x14ac:dyDescent="0.25">
      <c r="A202" s="67">
        <v>260</v>
      </c>
      <c r="B202" s="68" t="str">
        <f t="shared" ca="1" si="83"/>
        <v>A.6.02</v>
      </c>
      <c r="C202" s="69">
        <f t="shared" ca="1" si="84"/>
        <v>4</v>
      </c>
      <c r="D202" s="20"/>
      <c r="E202" s="92" t="str">
        <f t="shared" ca="1" si="85"/>
        <v>A.6.02</v>
      </c>
      <c r="F202" s="71" t="str">
        <f t="shared" ca="1" si="86"/>
        <v>Do your requirements for penetration testing specify:</v>
      </c>
      <c r="G202" s="221"/>
      <c r="H202" s="86"/>
      <c r="I202" s="71"/>
      <c r="J202" s="69"/>
      <c r="K202" s="69"/>
      <c r="L202" s="69"/>
      <c r="M202" s="69"/>
      <c r="N202" s="69"/>
      <c r="O202" s="69"/>
      <c r="P202" s="69"/>
      <c r="Q202" s="69"/>
      <c r="R202" s="69"/>
      <c r="S202" s="69"/>
      <c r="T202" s="78"/>
      <c r="U202" s="78" t="str">
        <f t="shared" ca="1" si="87"/>
        <v/>
      </c>
      <c r="V202" s="78" t="str">
        <f t="shared" ca="1" si="88"/>
        <v>N/A</v>
      </c>
      <c r="W202" s="78">
        <f t="shared" ca="1" si="89"/>
        <v>1</v>
      </c>
      <c r="X202" s="78" t="e">
        <f t="shared" ca="1" si="90"/>
        <v>#VALUE!</v>
      </c>
      <c r="Y202" s="77" t="str">
        <f t="shared" ca="1" si="91"/>
        <v>3</v>
      </c>
      <c r="AD202" s="87" t="str">
        <f t="shared" ca="1" si="92"/>
        <v/>
      </c>
      <c r="AE202" s="87" t="str">
        <f t="shared" ca="1" si="93"/>
        <v/>
      </c>
      <c r="AF202" s="87" t="str">
        <f t="shared" ca="1" si="94"/>
        <v>D</v>
      </c>
      <c r="AG202" s="79">
        <f t="shared" ca="1" si="95"/>
        <v>3</v>
      </c>
      <c r="AH202" s="87"/>
      <c r="AI202" s="79"/>
    </row>
    <row r="203" spans="1:35" s="77" customFormat="1" ht="30" x14ac:dyDescent="0.25">
      <c r="A203" s="67">
        <v>261</v>
      </c>
      <c r="B203" s="68" t="str">
        <f t="shared" ca="1" si="83"/>
        <v>A.6.02a</v>
      </c>
      <c r="C203" s="69">
        <f t="shared" ca="1" si="84"/>
        <v>6</v>
      </c>
      <c r="D203" s="20"/>
      <c r="E203" s="92" t="str">
        <f t="shared" ca="1" si="85"/>
        <v>A.6.02a</v>
      </c>
      <c r="F203" s="74" t="str">
        <f t="shared" ca="1" si="86"/>
        <v>The scope of the testing to be undertaken (e.g. a critical web application or some important IT infrastructure)?</v>
      </c>
      <c r="G203" s="221" t="str">
        <f ca="1">VLOOKUP($A203,Assess_A_Reference,15,FALSE)</f>
        <v/>
      </c>
      <c r="H203" s="220">
        <f ca="1">(VLOOKUP(LEFT($B203,3),targets_lookup,5,FALSE))*VLOOKUP($A203,Weightings_Assessments,23,FALSE)</f>
        <v>8</v>
      </c>
      <c r="I203" s="71" t="str">
        <f ca="1">IF(VLOOKUP(A203,Assess_A_Reference,16,FALSE)=0,"",VLOOKUP(A203,Assess_A_Reference,16,FALSE))</f>
        <v/>
      </c>
      <c r="J203" s="69"/>
      <c r="K203" s="69"/>
      <c r="L203" s="69"/>
      <c r="M203" s="69"/>
      <c r="N203" s="69"/>
      <c r="O203" s="69"/>
      <c r="P203" s="69"/>
      <c r="Q203" s="69"/>
      <c r="R203" s="69"/>
      <c r="S203" s="69"/>
      <c r="T203" s="78"/>
      <c r="U203" s="78" t="str">
        <f t="shared" ca="1" si="87"/>
        <v>A.6</v>
      </c>
      <c r="V203" s="78">
        <f t="shared" ca="1" si="88"/>
        <v>2</v>
      </c>
      <c r="W203" s="78">
        <f t="shared" ca="1" si="89"/>
        <v>1</v>
      </c>
      <c r="X203" s="78">
        <f t="shared" ca="1" si="90"/>
        <v>8</v>
      </c>
      <c r="Y203" s="77" t="str">
        <f t="shared" ca="1" si="91"/>
        <v>3A.6</v>
      </c>
      <c r="AD203" s="87" t="str">
        <f t="shared" ca="1" si="92"/>
        <v/>
      </c>
      <c r="AE203" s="87" t="str">
        <f t="shared" ca="1" si="93"/>
        <v/>
      </c>
      <c r="AF203" s="87" t="str">
        <f t="shared" ca="1" si="94"/>
        <v>D</v>
      </c>
      <c r="AG203" s="79">
        <f t="shared" ca="1" si="95"/>
        <v>3</v>
      </c>
      <c r="AH203" s="87"/>
      <c r="AI203" s="79"/>
    </row>
    <row r="204" spans="1:35" s="77" customFormat="1" ht="30" customHeight="1" x14ac:dyDescent="0.25">
      <c r="A204" s="67">
        <v>262</v>
      </c>
      <c r="B204" s="68" t="str">
        <f t="shared" ca="1" si="83"/>
        <v>A.6.02b</v>
      </c>
      <c r="C204" s="69">
        <f t="shared" ca="1" si="84"/>
        <v>6</v>
      </c>
      <c r="D204" s="20"/>
      <c r="E204" s="92" t="str">
        <f t="shared" ca="1" si="85"/>
        <v>A.6.02b</v>
      </c>
      <c r="F204" s="74" t="str">
        <f t="shared" ca="1" si="86"/>
        <v>What will be specifically excluded from the testing scope?</v>
      </c>
      <c r="G204" s="221" t="str">
        <f ca="1">VLOOKUP($A204,Assess_A_Reference,15,FALSE)</f>
        <v/>
      </c>
      <c r="H204" s="220">
        <f ca="1">(VLOOKUP(LEFT($B204,3),targets_lookup,5,FALSE))*VLOOKUP($A204,Weightings_Assessments,23,FALSE)</f>
        <v>12</v>
      </c>
      <c r="I204" s="71" t="str">
        <f ca="1">IF(VLOOKUP(A204,Assess_A_Reference,16,FALSE)=0,"",VLOOKUP(A204,Assess_A_Reference,16,FALSE))</f>
        <v/>
      </c>
      <c r="J204" s="69"/>
      <c r="K204" s="69"/>
      <c r="L204" s="69"/>
      <c r="M204" s="69"/>
      <c r="N204" s="69"/>
      <c r="O204" s="69"/>
      <c r="P204" s="69"/>
      <c r="Q204" s="69"/>
      <c r="R204" s="69"/>
      <c r="S204" s="69"/>
      <c r="T204" s="78"/>
      <c r="U204" s="78" t="str">
        <f t="shared" ca="1" si="87"/>
        <v>A.6</v>
      </c>
      <c r="V204" s="78">
        <f t="shared" ca="1" si="88"/>
        <v>3</v>
      </c>
      <c r="W204" s="78">
        <f t="shared" ca="1" si="89"/>
        <v>1</v>
      </c>
      <c r="X204" s="78">
        <f t="shared" ca="1" si="90"/>
        <v>12</v>
      </c>
      <c r="Y204" s="77" t="str">
        <f t="shared" ca="1" si="91"/>
        <v>3A.6</v>
      </c>
      <c r="AD204" s="87" t="str">
        <f t="shared" ca="1" si="92"/>
        <v/>
      </c>
      <c r="AE204" s="87" t="str">
        <f t="shared" ca="1" si="93"/>
        <v/>
      </c>
      <c r="AF204" s="87" t="str">
        <f t="shared" ca="1" si="94"/>
        <v>D</v>
      </c>
      <c r="AG204" s="79">
        <f t="shared" ca="1" si="95"/>
        <v>3</v>
      </c>
      <c r="AH204" s="87"/>
      <c r="AI204" s="79"/>
    </row>
    <row r="205" spans="1:35" s="77" customFormat="1" ht="30" x14ac:dyDescent="0.25">
      <c r="A205" s="67">
        <v>263</v>
      </c>
      <c r="B205" s="68" t="str">
        <f t="shared" ca="1" si="83"/>
        <v>A.6.02c</v>
      </c>
      <c r="C205" s="69">
        <f t="shared" ca="1" si="84"/>
        <v>6</v>
      </c>
      <c r="D205" s="20"/>
      <c r="E205" s="92" t="str">
        <f t="shared" ca="1" si="85"/>
        <v>A.6.02c</v>
      </c>
      <c r="F205" s="74" t="str">
        <f t="shared" ca="1" si="86"/>
        <v>How regularly the penetration testing is carried out (e.g. weekly, monthly, quarterly, biannually, annually, less often)?</v>
      </c>
      <c r="G205" s="221" t="str">
        <f ca="1">VLOOKUP($A205,Assess_A_Reference,15,FALSE)</f>
        <v/>
      </c>
      <c r="H205" s="220">
        <f ca="1">(VLOOKUP(LEFT($B205,3),targets_lookup,5,FALSE))*VLOOKUP($A205,Weightings_Assessments,23,FALSE)</f>
        <v>12</v>
      </c>
      <c r="I205" s="71" t="str">
        <f ca="1">IF(VLOOKUP(A205,Assess_A_Reference,16,FALSE)=0,"",VLOOKUP(A205,Assess_A_Reference,16,FALSE))</f>
        <v/>
      </c>
      <c r="J205" s="69"/>
      <c r="K205" s="69"/>
      <c r="L205" s="69"/>
      <c r="M205" s="69"/>
      <c r="N205" s="69"/>
      <c r="O205" s="69"/>
      <c r="P205" s="69"/>
      <c r="Q205" s="69"/>
      <c r="R205" s="69"/>
      <c r="S205" s="69"/>
      <c r="T205" s="78"/>
      <c r="U205" s="78" t="str">
        <f t="shared" ca="1" si="87"/>
        <v>A.6</v>
      </c>
      <c r="V205" s="78">
        <f t="shared" ca="1" si="88"/>
        <v>3</v>
      </c>
      <c r="W205" s="78">
        <f t="shared" ca="1" si="89"/>
        <v>1</v>
      </c>
      <c r="X205" s="78">
        <f t="shared" ca="1" si="90"/>
        <v>12</v>
      </c>
      <c r="Y205" s="77" t="str">
        <f t="shared" ca="1" si="91"/>
        <v>3A.6</v>
      </c>
      <c r="AD205" s="87" t="str">
        <f t="shared" ca="1" si="92"/>
        <v/>
      </c>
      <c r="AE205" s="87" t="str">
        <f t="shared" ca="1" si="93"/>
        <v/>
      </c>
      <c r="AF205" s="87" t="str">
        <f t="shared" ca="1" si="94"/>
        <v>D</v>
      </c>
      <c r="AG205" s="79">
        <f t="shared" ca="1" si="95"/>
        <v>3</v>
      </c>
      <c r="AH205" s="87"/>
      <c r="AI205" s="79"/>
    </row>
    <row r="206" spans="1:35" s="77" customFormat="1" ht="30" customHeight="1" x14ac:dyDescent="0.25">
      <c r="A206" s="67">
        <v>264</v>
      </c>
      <c r="B206" s="68" t="str">
        <f t="shared" ca="1" si="83"/>
        <v>A.6.03</v>
      </c>
      <c r="C206" s="69">
        <f t="shared" ca="1" si="84"/>
        <v>4</v>
      </c>
      <c r="D206" s="20"/>
      <c r="E206" s="92" t="str">
        <f t="shared" ca="1" si="85"/>
        <v>A.6.03</v>
      </c>
      <c r="F206" s="71" t="str">
        <f t="shared" ca="1" si="86"/>
        <v xml:space="preserve">Do your requirements for penetration testing include consideration of any impact on: </v>
      </c>
      <c r="G206" s="221"/>
      <c r="H206" s="86"/>
      <c r="I206" s="71"/>
      <c r="J206" s="69"/>
      <c r="K206" s="69"/>
      <c r="L206" s="69"/>
      <c r="M206" s="69"/>
      <c r="N206" s="69"/>
      <c r="O206" s="69"/>
      <c r="P206" s="69"/>
      <c r="Q206" s="69"/>
      <c r="R206" s="69"/>
      <c r="S206" s="69"/>
      <c r="T206" s="78"/>
      <c r="U206" s="78" t="str">
        <f t="shared" ca="1" si="87"/>
        <v/>
      </c>
      <c r="V206" s="78" t="str">
        <f t="shared" ca="1" si="88"/>
        <v>N/A</v>
      </c>
      <c r="W206" s="78">
        <f t="shared" ca="1" si="89"/>
        <v>1</v>
      </c>
      <c r="X206" s="78" t="e">
        <f t="shared" ca="1" si="90"/>
        <v>#VALUE!</v>
      </c>
      <c r="Y206" s="77" t="str">
        <f t="shared" ca="1" si="91"/>
        <v>3</v>
      </c>
      <c r="AD206" s="87" t="str">
        <f t="shared" ca="1" si="92"/>
        <v/>
      </c>
      <c r="AE206" s="87" t="str">
        <f t="shared" ca="1" si="93"/>
        <v/>
      </c>
      <c r="AF206" s="87" t="str">
        <f t="shared" ca="1" si="94"/>
        <v>D</v>
      </c>
      <c r="AG206" s="79">
        <f t="shared" ca="1" si="95"/>
        <v>3</v>
      </c>
      <c r="AH206" s="87"/>
      <c r="AI206" s="79"/>
    </row>
    <row r="207" spans="1:35" s="77" customFormat="1" ht="30" customHeight="1" x14ac:dyDescent="0.25">
      <c r="A207" s="67">
        <v>265</v>
      </c>
      <c r="B207" s="68" t="str">
        <f t="shared" ca="1" si="83"/>
        <v>A.6.03a</v>
      </c>
      <c r="C207" s="69">
        <f t="shared" ca="1" si="84"/>
        <v>6</v>
      </c>
      <c r="D207" s="20"/>
      <c r="E207" s="92" t="str">
        <f t="shared" ca="1" si="85"/>
        <v>A.6.03a</v>
      </c>
      <c r="F207" s="74" t="str">
        <f t="shared" ca="1" si="86"/>
        <v>Important business applications?</v>
      </c>
      <c r="G207" s="221" t="str">
        <f ca="1">VLOOKUP($A207,Assess_A_Reference,15,FALSE)</f>
        <v/>
      </c>
      <c r="H207" s="220">
        <f ca="1">(VLOOKUP(LEFT($B207,3),targets_lookup,5,FALSE))*VLOOKUP($A207,Weightings_Assessments,23,FALSE)</f>
        <v>8</v>
      </c>
      <c r="I207" s="71" t="str">
        <f ca="1">IF(VLOOKUP(A207,Assess_A_Reference,16,FALSE)=0,"",VLOOKUP(A207,Assess_A_Reference,16,FALSE))</f>
        <v/>
      </c>
      <c r="J207" s="69"/>
      <c r="K207" s="69"/>
      <c r="L207" s="69"/>
      <c r="M207" s="69"/>
      <c r="N207" s="69"/>
      <c r="O207" s="69"/>
      <c r="P207" s="69"/>
      <c r="Q207" s="69"/>
      <c r="R207" s="69"/>
      <c r="S207" s="69"/>
      <c r="T207" s="78"/>
      <c r="U207" s="78" t="str">
        <f t="shared" ca="1" si="87"/>
        <v>A.6</v>
      </c>
      <c r="V207" s="78">
        <f t="shared" ca="1" si="88"/>
        <v>2</v>
      </c>
      <c r="W207" s="78">
        <f t="shared" ca="1" si="89"/>
        <v>1</v>
      </c>
      <c r="X207" s="78">
        <f t="shared" ca="1" si="90"/>
        <v>8</v>
      </c>
      <c r="Y207" s="77" t="str">
        <f t="shared" ca="1" si="91"/>
        <v>3A.6</v>
      </c>
      <c r="AD207" s="87" t="str">
        <f t="shared" ca="1" si="92"/>
        <v/>
      </c>
      <c r="AE207" s="87" t="str">
        <f t="shared" ca="1" si="93"/>
        <v/>
      </c>
      <c r="AF207" s="87" t="str">
        <f t="shared" ca="1" si="94"/>
        <v>D</v>
      </c>
      <c r="AG207" s="79">
        <f t="shared" ca="1" si="95"/>
        <v>3</v>
      </c>
      <c r="AH207" s="87"/>
      <c r="AI207" s="79"/>
    </row>
    <row r="208" spans="1:35" s="77" customFormat="1" ht="30" customHeight="1" x14ac:dyDescent="0.25">
      <c r="A208" s="67">
        <v>266</v>
      </c>
      <c r="B208" s="68" t="str">
        <f t="shared" ca="1" si="83"/>
        <v>A.6.03b</v>
      </c>
      <c r="C208" s="69">
        <f t="shared" ca="1" si="84"/>
        <v>6</v>
      </c>
      <c r="D208" s="20"/>
      <c r="E208" s="92" t="str">
        <f t="shared" ca="1" si="85"/>
        <v>A.6.03b</v>
      </c>
      <c r="F208" s="74" t="str">
        <f t="shared" ca="1" si="86"/>
        <v>Key systems and networks (IT infrastructure)?</v>
      </c>
      <c r="G208" s="221" t="str">
        <f ca="1">VLOOKUP($A208,Assess_A_Reference,15,FALSE)</f>
        <v/>
      </c>
      <c r="H208" s="220">
        <f ca="1">(VLOOKUP(LEFT($B208,3),targets_lookup,5,FALSE))*VLOOKUP($A208,Weightings_Assessments,23,FALSE)</f>
        <v>4</v>
      </c>
      <c r="I208" s="71" t="str">
        <f ca="1">IF(VLOOKUP(A208,Assess_A_Reference,16,FALSE)=0,"",VLOOKUP(A208,Assess_A_Reference,16,FALSE))</f>
        <v/>
      </c>
      <c r="J208" s="69"/>
      <c r="K208" s="69"/>
      <c r="L208" s="69"/>
      <c r="M208" s="69"/>
      <c r="N208" s="69"/>
      <c r="O208" s="69"/>
      <c r="P208" s="69"/>
      <c r="Q208" s="69"/>
      <c r="R208" s="69"/>
      <c r="S208" s="69"/>
      <c r="T208" s="78"/>
      <c r="U208" s="78" t="str">
        <f t="shared" ca="1" si="87"/>
        <v>A.6</v>
      </c>
      <c r="V208" s="78">
        <f t="shared" ca="1" si="88"/>
        <v>1</v>
      </c>
      <c r="W208" s="78">
        <f t="shared" ca="1" si="89"/>
        <v>1</v>
      </c>
      <c r="X208" s="78">
        <f t="shared" ca="1" si="90"/>
        <v>4</v>
      </c>
      <c r="Y208" s="77" t="str">
        <f t="shared" ca="1" si="91"/>
        <v>3A.6</v>
      </c>
      <c r="AD208" s="87" t="str">
        <f t="shared" ca="1" si="92"/>
        <v/>
      </c>
      <c r="AE208" s="87" t="str">
        <f t="shared" ca="1" si="93"/>
        <v/>
      </c>
      <c r="AF208" s="87" t="str">
        <f t="shared" ca="1" si="94"/>
        <v>D</v>
      </c>
      <c r="AG208" s="79">
        <f t="shared" ca="1" si="95"/>
        <v>3</v>
      </c>
      <c r="AH208" s="87"/>
      <c r="AI208" s="79"/>
    </row>
    <row r="209" spans="1:35" s="77" customFormat="1" ht="30" customHeight="1" x14ac:dyDescent="0.25">
      <c r="A209" s="67">
        <v>267</v>
      </c>
      <c r="B209" s="68" t="str">
        <f t="shared" ca="1" si="83"/>
        <v>A.6.03c</v>
      </c>
      <c r="C209" s="69">
        <f t="shared" ca="1" si="84"/>
        <v>6</v>
      </c>
      <c r="D209" s="20"/>
      <c r="E209" s="92" t="str">
        <f t="shared" ca="1" si="85"/>
        <v>A.6.03c</v>
      </c>
      <c r="F209" s="74" t="str">
        <f t="shared" ca="1" si="86"/>
        <v>Confidential data?</v>
      </c>
      <c r="G209" s="221" t="str">
        <f ca="1">VLOOKUP($A209,Assess_A_Reference,15,FALSE)</f>
        <v/>
      </c>
      <c r="H209" s="220">
        <f ca="1">(VLOOKUP(LEFT($B209,3),targets_lookup,5,FALSE))*VLOOKUP($A209,Weightings_Assessments,23,FALSE)</f>
        <v>12</v>
      </c>
      <c r="I209" s="71" t="str">
        <f ca="1">IF(VLOOKUP(A209,Assess_A_Reference,16,FALSE)=0,"",VLOOKUP(A209,Assess_A_Reference,16,FALSE))</f>
        <v/>
      </c>
      <c r="J209" s="69"/>
      <c r="K209" s="69"/>
      <c r="L209" s="69"/>
      <c r="M209" s="69"/>
      <c r="N209" s="69"/>
      <c r="O209" s="69"/>
      <c r="P209" s="69"/>
      <c r="Q209" s="69"/>
      <c r="R209" s="69"/>
      <c r="S209" s="69"/>
      <c r="T209" s="78"/>
      <c r="U209" s="78" t="str">
        <f t="shared" ca="1" si="87"/>
        <v>A.6</v>
      </c>
      <c r="V209" s="78">
        <f t="shared" ca="1" si="88"/>
        <v>3</v>
      </c>
      <c r="W209" s="78">
        <f t="shared" ca="1" si="89"/>
        <v>1</v>
      </c>
      <c r="X209" s="78">
        <f t="shared" ca="1" si="90"/>
        <v>12</v>
      </c>
      <c r="Y209" s="77" t="str">
        <f t="shared" ca="1" si="91"/>
        <v>3A.6</v>
      </c>
      <c r="AD209" s="87" t="str">
        <f t="shared" ca="1" si="92"/>
        <v/>
      </c>
      <c r="AE209" s="87" t="str">
        <f t="shared" ca="1" si="93"/>
        <v/>
      </c>
      <c r="AF209" s="87" t="str">
        <f t="shared" ca="1" si="94"/>
        <v>D</v>
      </c>
      <c r="AG209" s="79">
        <f t="shared" ca="1" si="95"/>
        <v>3</v>
      </c>
      <c r="AH209" s="87"/>
      <c r="AI209" s="79"/>
    </row>
    <row r="210" spans="1:35" s="77" customFormat="1" ht="30" customHeight="1" x14ac:dyDescent="0.25">
      <c r="A210" s="67">
        <v>268</v>
      </c>
      <c r="B210" s="68" t="str">
        <f t="shared" ca="1" si="83"/>
        <v>A.6.04</v>
      </c>
      <c r="C210" s="69">
        <f t="shared" ca="1" si="84"/>
        <v>4</v>
      </c>
      <c r="D210" s="20"/>
      <c r="E210" s="92" t="str">
        <f t="shared" ca="1" si="85"/>
        <v>A.6.04</v>
      </c>
      <c r="F210" s="71" t="str">
        <f t="shared" ca="1" si="86"/>
        <v xml:space="preserve">Do your requirements for penetration testing specify that testers must validate that: </v>
      </c>
      <c r="G210" s="221"/>
      <c r="H210" s="86"/>
      <c r="I210" s="71"/>
      <c r="J210" s="69"/>
      <c r="K210" s="69"/>
      <c r="L210" s="69"/>
      <c r="M210" s="69"/>
      <c r="N210" s="69"/>
      <c r="O210" s="69"/>
      <c r="P210" s="69"/>
      <c r="Q210" s="69"/>
      <c r="R210" s="69"/>
      <c r="S210" s="69"/>
      <c r="T210" s="78"/>
      <c r="U210" s="78" t="str">
        <f t="shared" ca="1" si="87"/>
        <v/>
      </c>
      <c r="V210" s="78" t="str">
        <f t="shared" ca="1" si="88"/>
        <v>N/A</v>
      </c>
      <c r="W210" s="78">
        <f t="shared" ca="1" si="89"/>
        <v>1</v>
      </c>
      <c r="X210" s="78" t="e">
        <f t="shared" ca="1" si="90"/>
        <v>#VALUE!</v>
      </c>
      <c r="Y210" s="77" t="str">
        <f t="shared" ca="1" si="91"/>
        <v>3</v>
      </c>
      <c r="AD210" s="87" t="str">
        <f t="shared" ca="1" si="92"/>
        <v/>
      </c>
      <c r="AE210" s="87" t="str">
        <f t="shared" ca="1" si="93"/>
        <v/>
      </c>
      <c r="AF210" s="87" t="str">
        <f t="shared" ca="1" si="94"/>
        <v>D</v>
      </c>
      <c r="AG210" s="79">
        <f t="shared" ca="1" si="95"/>
        <v>3</v>
      </c>
      <c r="AH210" s="87"/>
      <c r="AI210" s="79"/>
    </row>
    <row r="211" spans="1:35" s="77" customFormat="1" ht="30" customHeight="1" x14ac:dyDescent="0.25">
      <c r="A211" s="67">
        <v>269</v>
      </c>
      <c r="B211" s="68" t="str">
        <f t="shared" ca="1" si="83"/>
        <v>A.6.04a</v>
      </c>
      <c r="C211" s="69">
        <f t="shared" ca="1" si="84"/>
        <v>6</v>
      </c>
      <c r="D211" s="20"/>
      <c r="E211" s="92" t="str">
        <f t="shared" ca="1" si="85"/>
        <v>A.6.04a</v>
      </c>
      <c r="F211" s="74" t="str">
        <f t="shared" ca="1" si="86"/>
        <v>The test will be legal?</v>
      </c>
      <c r="G211" s="221" t="str">
        <f ca="1">VLOOKUP($A211,Assess_A_Reference,15,FALSE)</f>
        <v/>
      </c>
      <c r="H211" s="220">
        <f ca="1">(VLOOKUP(LEFT($B211,3),targets_lookup,5,FALSE))*VLOOKUP($A211,Weightings_Assessments,23,FALSE)</f>
        <v>16</v>
      </c>
      <c r="I211" s="71" t="str">
        <f ca="1">IF(VLOOKUP(A211,Assess_A_Reference,16,FALSE)=0,"",VLOOKUP(A211,Assess_A_Reference,16,FALSE))</f>
        <v/>
      </c>
      <c r="J211" s="69"/>
      <c r="K211" s="69"/>
      <c r="L211" s="69"/>
      <c r="M211" s="69"/>
      <c r="N211" s="69"/>
      <c r="O211" s="69"/>
      <c r="P211" s="69"/>
      <c r="Q211" s="69"/>
      <c r="R211" s="69"/>
      <c r="S211" s="69"/>
      <c r="T211" s="78"/>
      <c r="U211" s="78" t="str">
        <f t="shared" ca="1" si="87"/>
        <v>A.6</v>
      </c>
      <c r="V211" s="78">
        <f t="shared" ca="1" si="88"/>
        <v>4</v>
      </c>
      <c r="W211" s="78">
        <f t="shared" ca="1" si="89"/>
        <v>1</v>
      </c>
      <c r="X211" s="78">
        <f t="shared" ca="1" si="90"/>
        <v>16</v>
      </c>
      <c r="Y211" s="77" t="str">
        <f t="shared" ca="1" si="91"/>
        <v>3A.6</v>
      </c>
      <c r="AD211" s="87" t="str">
        <f t="shared" ca="1" si="92"/>
        <v/>
      </c>
      <c r="AE211" s="87" t="str">
        <f t="shared" ca="1" si="93"/>
        <v/>
      </c>
      <c r="AF211" s="87" t="str">
        <f t="shared" ca="1" si="94"/>
        <v>D</v>
      </c>
      <c r="AG211" s="79">
        <f t="shared" ca="1" si="95"/>
        <v>3</v>
      </c>
      <c r="AH211" s="87"/>
      <c r="AI211" s="79"/>
    </row>
    <row r="212" spans="1:35" s="77" customFormat="1" ht="30" customHeight="1" x14ac:dyDescent="0.25">
      <c r="A212" s="67">
        <v>270</v>
      </c>
      <c r="B212" s="68" t="str">
        <f t="shared" ca="1" si="83"/>
        <v>A.6.04b</v>
      </c>
      <c r="C212" s="69">
        <f t="shared" ca="1" si="84"/>
        <v>6</v>
      </c>
      <c r="D212" s="20"/>
      <c r="E212" s="92" t="str">
        <f t="shared" ca="1" si="85"/>
        <v>A.6.04b</v>
      </c>
      <c r="F212" s="74" t="str">
        <f t="shared" ca="1" si="86"/>
        <v>The test will not compromise data protection requirements?</v>
      </c>
      <c r="G212" s="221" t="str">
        <f ca="1">VLOOKUP($A212,Assess_A_Reference,15,FALSE)</f>
        <v/>
      </c>
      <c r="H212" s="220">
        <f ca="1">(VLOOKUP(LEFT($B212,3),targets_lookup,5,FALSE))*VLOOKUP($A212,Weightings_Assessments,23,FALSE)</f>
        <v>16</v>
      </c>
      <c r="I212" s="71" t="str">
        <f ca="1">IF(VLOOKUP(A212,Assess_A_Reference,16,FALSE)=0,"",VLOOKUP(A212,Assess_A_Reference,16,FALSE))</f>
        <v/>
      </c>
      <c r="J212" s="69"/>
      <c r="K212" s="69"/>
      <c r="L212" s="69"/>
      <c r="M212" s="69"/>
      <c r="N212" s="69"/>
      <c r="O212" s="69"/>
      <c r="P212" s="69"/>
      <c r="Q212" s="69"/>
      <c r="R212" s="69"/>
      <c r="S212" s="69"/>
      <c r="T212" s="78"/>
      <c r="U212" s="78" t="str">
        <f t="shared" ca="1" si="87"/>
        <v>A.6</v>
      </c>
      <c r="V212" s="78">
        <f t="shared" ca="1" si="88"/>
        <v>4</v>
      </c>
      <c r="W212" s="78">
        <f t="shared" ca="1" si="89"/>
        <v>1</v>
      </c>
      <c r="X212" s="78">
        <f t="shared" ca="1" si="90"/>
        <v>16</v>
      </c>
      <c r="Y212" s="77" t="str">
        <f t="shared" ca="1" si="91"/>
        <v>3A.6</v>
      </c>
      <c r="AD212" s="87" t="str">
        <f t="shared" ca="1" si="92"/>
        <v/>
      </c>
      <c r="AE212" s="87" t="str">
        <f t="shared" ca="1" si="93"/>
        <v/>
      </c>
      <c r="AF212" s="87" t="str">
        <f t="shared" ca="1" si="94"/>
        <v>D</v>
      </c>
      <c r="AG212" s="79">
        <f t="shared" ca="1" si="95"/>
        <v>3</v>
      </c>
      <c r="AH212" s="87"/>
      <c r="AI212" s="79"/>
    </row>
    <row r="213" spans="1:35" s="77" customFormat="1" ht="30" x14ac:dyDescent="0.25">
      <c r="A213" s="67">
        <v>271</v>
      </c>
      <c r="B213" s="68" t="str">
        <f t="shared" ca="1" si="83"/>
        <v>A.6.04c</v>
      </c>
      <c r="C213" s="69">
        <f t="shared" ca="1" si="84"/>
        <v>6</v>
      </c>
      <c r="D213" s="20"/>
      <c r="E213" s="92" t="str">
        <f t="shared" ca="1" si="85"/>
        <v>A.6.04c</v>
      </c>
      <c r="F213" s="74" t="str">
        <f t="shared" ca="1" si="86"/>
        <v>They have the relevant qualifications and experience to perform required testing to the required standard?</v>
      </c>
      <c r="G213" s="221" t="str">
        <f ca="1">VLOOKUP($A213,Assess_A_Reference,15,FALSE)</f>
        <v/>
      </c>
      <c r="H213" s="220">
        <f ca="1">(VLOOKUP(LEFT($B213,3),targets_lookup,5,FALSE))*VLOOKUP($A213,Weightings_Assessments,23,FALSE)</f>
        <v>16</v>
      </c>
      <c r="I213" s="71" t="str">
        <f ca="1">IF(VLOOKUP(A213,Assess_A_Reference,16,FALSE)=0,"",VLOOKUP(A213,Assess_A_Reference,16,FALSE))</f>
        <v/>
      </c>
      <c r="J213" s="69"/>
      <c r="K213" s="69"/>
      <c r="L213" s="69"/>
      <c r="M213" s="69"/>
      <c r="N213" s="69"/>
      <c r="O213" s="69"/>
      <c r="P213" s="69"/>
      <c r="Q213" s="69"/>
      <c r="R213" s="69"/>
      <c r="S213" s="69"/>
      <c r="T213" s="78"/>
      <c r="U213" s="78" t="str">
        <f t="shared" ca="1" si="87"/>
        <v>A.6</v>
      </c>
      <c r="V213" s="78">
        <f t="shared" ca="1" si="88"/>
        <v>4</v>
      </c>
      <c r="W213" s="78">
        <f t="shared" ca="1" si="89"/>
        <v>1</v>
      </c>
      <c r="X213" s="78">
        <f t="shared" ca="1" si="90"/>
        <v>16</v>
      </c>
      <c r="Y213" s="77" t="str">
        <f t="shared" ca="1" si="91"/>
        <v>3A.6</v>
      </c>
      <c r="AD213" s="87" t="str">
        <f t="shared" ca="1" si="92"/>
        <v/>
      </c>
      <c r="AE213" s="87" t="str">
        <f t="shared" ca="1" si="93"/>
        <v/>
      </c>
      <c r="AF213" s="87" t="str">
        <f t="shared" ca="1" si="94"/>
        <v>D</v>
      </c>
      <c r="AG213" s="79">
        <f t="shared" ca="1" si="95"/>
        <v>3</v>
      </c>
      <c r="AH213" s="87"/>
      <c r="AI213" s="79"/>
    </row>
    <row r="214" spans="1:35" s="77" customFormat="1" ht="30" x14ac:dyDescent="0.25">
      <c r="A214" s="67">
        <v>272</v>
      </c>
      <c r="B214" s="68" t="str">
        <f t="shared" ca="1" si="83"/>
        <v>A.6.04d</v>
      </c>
      <c r="C214" s="69">
        <f t="shared" ca="1" si="84"/>
        <v>6</v>
      </c>
      <c r="D214" s="20"/>
      <c r="E214" s="92" t="str">
        <f t="shared" ca="1" si="85"/>
        <v>A.6.04d</v>
      </c>
      <c r="F214" s="74" t="str">
        <f t="shared" ca="1" si="86"/>
        <v>They will act in a professional manner (e.g.in line with a reputable code of conduct)?</v>
      </c>
      <c r="G214" s="221" t="str">
        <f ca="1">VLOOKUP($A214,Assess_A_Reference,15,FALSE)</f>
        <v/>
      </c>
      <c r="H214" s="220">
        <f ca="1">(VLOOKUP(LEFT($B214,3),targets_lookup,5,FALSE))*VLOOKUP($A214,Weightings_Assessments,23,FALSE)</f>
        <v>16</v>
      </c>
      <c r="I214" s="71" t="str">
        <f ca="1">IF(VLOOKUP(A214,Assess_A_Reference,16,FALSE)=0,"",VLOOKUP(A214,Assess_A_Reference,16,FALSE))</f>
        <v/>
      </c>
      <c r="J214" s="69"/>
      <c r="K214" s="69"/>
      <c r="L214" s="69"/>
      <c r="M214" s="69"/>
      <c r="N214" s="69"/>
      <c r="O214" s="69"/>
      <c r="P214" s="69"/>
      <c r="Q214" s="69"/>
      <c r="R214" s="69"/>
      <c r="S214" s="69"/>
      <c r="T214" s="78"/>
      <c r="U214" s="78" t="str">
        <f t="shared" ca="1" si="87"/>
        <v>A.6</v>
      </c>
      <c r="V214" s="78">
        <f t="shared" ca="1" si="88"/>
        <v>4</v>
      </c>
      <c r="W214" s="78">
        <f t="shared" ca="1" si="89"/>
        <v>1</v>
      </c>
      <c r="X214" s="78">
        <f t="shared" ca="1" si="90"/>
        <v>16</v>
      </c>
      <c r="Y214" s="77" t="str">
        <f t="shared" ca="1" si="91"/>
        <v>3A.6</v>
      </c>
      <c r="AD214" s="87" t="str">
        <f t="shared" ca="1" si="92"/>
        <v/>
      </c>
      <c r="AE214" s="87" t="str">
        <f t="shared" ca="1" si="93"/>
        <v/>
      </c>
      <c r="AF214" s="87" t="str">
        <f t="shared" ca="1" si="94"/>
        <v>D</v>
      </c>
      <c r="AG214" s="79">
        <f t="shared" ca="1" si="95"/>
        <v>3</v>
      </c>
      <c r="AH214" s="87"/>
      <c r="AI214" s="79"/>
    </row>
    <row r="215" spans="1:35" s="77" customFormat="1" ht="30" customHeight="1" x14ac:dyDescent="0.25">
      <c r="A215" s="67">
        <v>273</v>
      </c>
      <c r="B215" s="68" t="str">
        <f t="shared" ca="1" si="83"/>
        <v>A.6.05</v>
      </c>
      <c r="C215" s="69">
        <f t="shared" ca="1" si="84"/>
        <v>4</v>
      </c>
      <c r="D215" s="20"/>
      <c r="E215" s="92" t="str">
        <f t="shared" ca="1" si="85"/>
        <v>A.6.05</v>
      </c>
      <c r="F215" s="71" t="str">
        <f t="shared" ca="1" si="86"/>
        <v>Are your requirements for a penetration test:</v>
      </c>
      <c r="G215" s="221"/>
      <c r="H215" s="86"/>
      <c r="I215" s="71"/>
      <c r="J215" s="69"/>
      <c r="K215" s="69"/>
      <c r="L215" s="69"/>
      <c r="M215" s="69"/>
      <c r="N215" s="69"/>
      <c r="O215" s="69"/>
      <c r="P215" s="69"/>
      <c r="Q215" s="69"/>
      <c r="R215" s="69"/>
      <c r="S215" s="69"/>
      <c r="T215" s="78"/>
      <c r="U215" s="78" t="str">
        <f t="shared" ca="1" si="87"/>
        <v/>
      </c>
      <c r="V215" s="78" t="str">
        <f t="shared" ca="1" si="88"/>
        <v>N/A</v>
      </c>
      <c r="W215" s="78">
        <f t="shared" ca="1" si="89"/>
        <v>1</v>
      </c>
      <c r="X215" s="78" t="e">
        <f t="shared" ca="1" si="90"/>
        <v>#VALUE!</v>
      </c>
      <c r="Y215" s="77" t="str">
        <f t="shared" ca="1" si="91"/>
        <v>3</v>
      </c>
      <c r="AD215" s="87" t="str">
        <f t="shared" ca="1" si="92"/>
        <v/>
      </c>
      <c r="AE215" s="87" t="str">
        <f t="shared" ca="1" si="93"/>
        <v/>
      </c>
      <c r="AF215" s="87" t="str">
        <f t="shared" ca="1" si="94"/>
        <v>D</v>
      </c>
      <c r="AG215" s="79">
        <f t="shared" ca="1" si="95"/>
        <v>3</v>
      </c>
      <c r="AH215" s="87"/>
      <c r="AI215" s="79"/>
    </row>
    <row r="216" spans="1:35" s="77" customFormat="1" ht="30" customHeight="1" x14ac:dyDescent="0.25">
      <c r="A216" s="67">
        <v>274</v>
      </c>
      <c r="B216" s="68" t="str">
        <f t="shared" ca="1" si="83"/>
        <v>A.6.05a</v>
      </c>
      <c r="C216" s="69">
        <f t="shared" ca="1" si="84"/>
        <v>6</v>
      </c>
      <c r="D216" s="20"/>
      <c r="E216" s="92" t="str">
        <f t="shared" ca="1" si="85"/>
        <v>A.6.05a</v>
      </c>
      <c r="F216" s="74" t="str">
        <f t="shared" ca="1" si="86"/>
        <v>Formally recorded in a requirements specification?</v>
      </c>
      <c r="G216" s="221" t="str">
        <f t="shared" ref="G216:G222" ca="1" si="96">VLOOKUP($A216,Assess_A_Reference,15,FALSE)</f>
        <v/>
      </c>
      <c r="H216" s="220">
        <f t="shared" ref="H216:H222" ca="1" si="97">(VLOOKUP(LEFT($B216,3),targets_lookup,5,FALSE))*VLOOKUP($A216,Weightings_Assessments,23,FALSE)</f>
        <v>16</v>
      </c>
      <c r="I216" s="71" t="str">
        <f t="shared" ref="I216:I222" ca="1" si="98">IF(VLOOKUP(A216,Assess_A_Reference,16,FALSE)=0,"",VLOOKUP(A216,Assess_A_Reference,16,FALSE))</f>
        <v/>
      </c>
      <c r="J216" s="69"/>
      <c r="K216" s="69"/>
      <c r="L216" s="69"/>
      <c r="M216" s="69"/>
      <c r="N216" s="69"/>
      <c r="O216" s="69"/>
      <c r="P216" s="69"/>
      <c r="Q216" s="69"/>
      <c r="R216" s="69"/>
      <c r="S216" s="69"/>
      <c r="T216" s="78"/>
      <c r="U216" s="78" t="str">
        <f t="shared" ca="1" si="87"/>
        <v>A.6</v>
      </c>
      <c r="V216" s="78">
        <f t="shared" ca="1" si="88"/>
        <v>4</v>
      </c>
      <c r="W216" s="78">
        <f t="shared" ca="1" si="89"/>
        <v>1</v>
      </c>
      <c r="X216" s="78">
        <f t="shared" ca="1" si="90"/>
        <v>16</v>
      </c>
      <c r="Y216" s="77" t="str">
        <f t="shared" ca="1" si="91"/>
        <v>3A.6</v>
      </c>
      <c r="AD216" s="87" t="str">
        <f t="shared" ca="1" si="92"/>
        <v/>
      </c>
      <c r="AE216" s="87" t="str">
        <f t="shared" ca="1" si="93"/>
        <v/>
      </c>
      <c r="AF216" s="87" t="str">
        <f t="shared" ca="1" si="94"/>
        <v>D</v>
      </c>
      <c r="AG216" s="79">
        <f t="shared" ca="1" si="95"/>
        <v>3</v>
      </c>
      <c r="AH216" s="87"/>
      <c r="AI216" s="79"/>
    </row>
    <row r="217" spans="1:35" s="77" customFormat="1" ht="30" customHeight="1" x14ac:dyDescent="0.25">
      <c r="A217" s="67">
        <v>275</v>
      </c>
      <c r="B217" s="68" t="str">
        <f t="shared" ca="1" si="83"/>
        <v>A.6.05b</v>
      </c>
      <c r="C217" s="69">
        <f t="shared" ca="1" si="84"/>
        <v>6</v>
      </c>
      <c r="D217" s="20"/>
      <c r="E217" s="92" t="str">
        <f t="shared" ca="1" si="85"/>
        <v>A.6.05b</v>
      </c>
      <c r="F217" s="74" t="str">
        <f t="shared" ca="1" si="86"/>
        <v>Formulated and reviewed by competent technical experts?</v>
      </c>
      <c r="G217" s="221" t="str">
        <f t="shared" ca="1" si="96"/>
        <v/>
      </c>
      <c r="H217" s="220">
        <f t="shared" ca="1" si="97"/>
        <v>16</v>
      </c>
      <c r="I217" s="71" t="str">
        <f t="shared" ca="1" si="98"/>
        <v/>
      </c>
      <c r="J217" s="69"/>
      <c r="K217" s="69"/>
      <c r="L217" s="69"/>
      <c r="M217" s="69"/>
      <c r="N217" s="69"/>
      <c r="O217" s="69"/>
      <c r="P217" s="69"/>
      <c r="Q217" s="69"/>
      <c r="R217" s="69"/>
      <c r="S217" s="69"/>
      <c r="T217" s="78"/>
      <c r="U217" s="78" t="str">
        <f t="shared" ca="1" si="87"/>
        <v>A.6</v>
      </c>
      <c r="V217" s="78">
        <f t="shared" ca="1" si="88"/>
        <v>4</v>
      </c>
      <c r="W217" s="78">
        <f t="shared" ca="1" si="89"/>
        <v>1</v>
      </c>
      <c r="X217" s="78">
        <f t="shared" ca="1" si="90"/>
        <v>16</v>
      </c>
      <c r="Y217" s="77" t="str">
        <f t="shared" ca="1" si="91"/>
        <v>3A.6</v>
      </c>
      <c r="AD217" s="87" t="str">
        <f t="shared" ca="1" si="92"/>
        <v/>
      </c>
      <c r="AE217" s="87" t="str">
        <f t="shared" ca="1" si="93"/>
        <v/>
      </c>
      <c r="AF217" s="87" t="str">
        <f t="shared" ca="1" si="94"/>
        <v>D</v>
      </c>
      <c r="AG217" s="79">
        <f t="shared" ca="1" si="95"/>
        <v>3</v>
      </c>
      <c r="AH217" s="87"/>
      <c r="AI217" s="79"/>
    </row>
    <row r="218" spans="1:35" s="77" customFormat="1" ht="30" customHeight="1" x14ac:dyDescent="0.25">
      <c r="A218" s="67">
        <v>276</v>
      </c>
      <c r="B218" s="68" t="str">
        <f t="shared" ca="1" si="83"/>
        <v>A.6.05c</v>
      </c>
      <c r="C218" s="69">
        <f t="shared" ca="1" si="84"/>
        <v>6</v>
      </c>
      <c r="D218" s="20"/>
      <c r="E218" s="92" t="str">
        <f t="shared" ca="1" si="85"/>
        <v>A.6.05c</v>
      </c>
      <c r="F218" s="74" t="str">
        <f t="shared" ca="1" si="86"/>
        <v>Reviewed by business management?</v>
      </c>
      <c r="G218" s="221" t="str">
        <f t="shared" ca="1" si="96"/>
        <v/>
      </c>
      <c r="H218" s="220">
        <f t="shared" ca="1" si="97"/>
        <v>12</v>
      </c>
      <c r="I218" s="71" t="str">
        <f t="shared" ca="1" si="98"/>
        <v/>
      </c>
      <c r="J218" s="69"/>
      <c r="K218" s="69"/>
      <c r="L218" s="69"/>
      <c r="M218" s="69"/>
      <c r="N218" s="69"/>
      <c r="O218" s="69"/>
      <c r="P218" s="69"/>
      <c r="Q218" s="69"/>
      <c r="R218" s="69"/>
      <c r="S218" s="69"/>
      <c r="T218" s="78"/>
      <c r="U218" s="78" t="str">
        <f t="shared" ca="1" si="87"/>
        <v>A.6</v>
      </c>
      <c r="V218" s="78">
        <f t="shared" ca="1" si="88"/>
        <v>3</v>
      </c>
      <c r="W218" s="78">
        <f t="shared" ca="1" si="89"/>
        <v>1</v>
      </c>
      <c r="X218" s="78">
        <f t="shared" ca="1" si="90"/>
        <v>12</v>
      </c>
      <c r="Y218" s="77" t="str">
        <f t="shared" ca="1" si="91"/>
        <v>3A.6</v>
      </c>
      <c r="AD218" s="87" t="str">
        <f t="shared" ca="1" si="92"/>
        <v/>
      </c>
      <c r="AE218" s="87" t="str">
        <f t="shared" ca="1" si="93"/>
        <v/>
      </c>
      <c r="AF218" s="87" t="str">
        <f t="shared" ca="1" si="94"/>
        <v>D</v>
      </c>
      <c r="AG218" s="79">
        <f t="shared" ca="1" si="95"/>
        <v>3</v>
      </c>
      <c r="AH218" s="87"/>
      <c r="AI218" s="79"/>
    </row>
    <row r="219" spans="1:35" s="77" customFormat="1" ht="30" customHeight="1" x14ac:dyDescent="0.25">
      <c r="A219" s="67">
        <v>277</v>
      </c>
      <c r="B219" s="68" t="str">
        <f t="shared" ca="1" si="83"/>
        <v>A.6.05d</v>
      </c>
      <c r="C219" s="69">
        <f t="shared" ca="1" si="84"/>
        <v>6</v>
      </c>
      <c r="D219" s="20"/>
      <c r="E219" s="92" t="str">
        <f t="shared" ca="1" si="85"/>
        <v>A.6.05d</v>
      </c>
      <c r="F219" s="74" t="str">
        <f t="shared" ca="1" si="86"/>
        <v>Signed-off by senior management?</v>
      </c>
      <c r="G219" s="221" t="str">
        <f t="shared" ca="1" si="96"/>
        <v/>
      </c>
      <c r="H219" s="220">
        <f t="shared" ca="1" si="97"/>
        <v>12</v>
      </c>
      <c r="I219" s="71" t="str">
        <f t="shared" ca="1" si="98"/>
        <v/>
      </c>
      <c r="J219" s="69"/>
      <c r="K219" s="69"/>
      <c r="L219" s="69"/>
      <c r="M219" s="69"/>
      <c r="N219" s="69"/>
      <c r="O219" s="69"/>
      <c r="P219" s="69"/>
      <c r="Q219" s="69"/>
      <c r="R219" s="69"/>
      <c r="S219" s="69"/>
      <c r="T219" s="78"/>
      <c r="U219" s="78" t="str">
        <f t="shared" ca="1" si="87"/>
        <v>A.6</v>
      </c>
      <c r="V219" s="78">
        <f t="shared" ca="1" si="88"/>
        <v>3</v>
      </c>
      <c r="W219" s="78">
        <f t="shared" ca="1" si="89"/>
        <v>1</v>
      </c>
      <c r="X219" s="78">
        <f t="shared" ca="1" si="90"/>
        <v>12</v>
      </c>
      <c r="Y219" s="77" t="str">
        <f t="shared" ca="1" si="91"/>
        <v>3A.6</v>
      </c>
      <c r="AD219" s="87" t="str">
        <f t="shared" ca="1" si="92"/>
        <v/>
      </c>
      <c r="AE219" s="87" t="str">
        <f t="shared" ca="1" si="93"/>
        <v/>
      </c>
      <c r="AF219" s="87" t="str">
        <f t="shared" ca="1" si="94"/>
        <v>D</v>
      </c>
      <c r="AG219" s="79">
        <f t="shared" ca="1" si="95"/>
        <v>3</v>
      </c>
      <c r="AH219" s="87"/>
      <c r="AI219" s="79"/>
    </row>
    <row r="220" spans="1:35" s="77" customFormat="1" ht="30" customHeight="1" x14ac:dyDescent="0.25">
      <c r="A220" s="67">
        <v>278</v>
      </c>
      <c r="B220" s="68" t="str">
        <f t="shared" ca="1" si="83"/>
        <v>A.6.05e</v>
      </c>
      <c r="C220" s="69">
        <f t="shared" ca="1" si="84"/>
        <v>6</v>
      </c>
      <c r="D220" s="20"/>
      <c r="E220" s="92" t="str">
        <f t="shared" ca="1" si="85"/>
        <v>A.6.05e</v>
      </c>
      <c r="F220" s="74" t="str">
        <f t="shared" ca="1" si="86"/>
        <v>Monitored to ensure they are met?</v>
      </c>
      <c r="G220" s="221" t="str">
        <f t="shared" ca="1" si="96"/>
        <v/>
      </c>
      <c r="H220" s="220">
        <f t="shared" ca="1" si="97"/>
        <v>20</v>
      </c>
      <c r="I220" s="71" t="str">
        <f t="shared" ca="1" si="98"/>
        <v/>
      </c>
      <c r="J220" s="69"/>
      <c r="K220" s="69"/>
      <c r="L220" s="69"/>
      <c r="M220" s="69"/>
      <c r="N220" s="69"/>
      <c r="O220" s="69"/>
      <c r="P220" s="69"/>
      <c r="Q220" s="69"/>
      <c r="R220" s="69"/>
      <c r="S220" s="69"/>
      <c r="T220" s="78"/>
      <c r="U220" s="78" t="str">
        <f t="shared" ca="1" si="87"/>
        <v>A.6</v>
      </c>
      <c r="V220" s="78">
        <f t="shared" ca="1" si="88"/>
        <v>5</v>
      </c>
      <c r="W220" s="78">
        <f t="shared" ca="1" si="89"/>
        <v>1</v>
      </c>
      <c r="X220" s="78">
        <f t="shared" ca="1" si="90"/>
        <v>20</v>
      </c>
      <c r="Y220" s="77" t="str">
        <f t="shared" ca="1" si="91"/>
        <v>3A.6</v>
      </c>
      <c r="AD220" s="87" t="str">
        <f t="shared" ca="1" si="92"/>
        <v/>
      </c>
      <c r="AE220" s="87" t="str">
        <f t="shared" ca="1" si="93"/>
        <v/>
      </c>
      <c r="AF220" s="87" t="str">
        <f t="shared" ca="1" si="94"/>
        <v>D</v>
      </c>
      <c r="AG220" s="79">
        <f t="shared" ca="1" si="95"/>
        <v>3</v>
      </c>
      <c r="AH220" s="87"/>
      <c r="AI220" s="79"/>
    </row>
    <row r="221" spans="1:35" s="77" customFormat="1" ht="30" customHeight="1" x14ac:dyDescent="0.25">
      <c r="A221" s="67">
        <v>279</v>
      </c>
      <c r="B221" s="68" t="str">
        <f t="shared" ca="1" si="83"/>
        <v>A.6.05f</v>
      </c>
      <c r="C221" s="69">
        <f t="shared" ca="1" si="84"/>
        <v>6</v>
      </c>
      <c r="D221" s="20"/>
      <c r="E221" s="92" t="str">
        <f t="shared" ca="1" si="85"/>
        <v>A.6.05f</v>
      </c>
      <c r="F221" s="74" t="str">
        <f t="shared" ca="1" si="86"/>
        <v>Reviewed and revised on a regular basis?</v>
      </c>
      <c r="G221" s="221" t="str">
        <f t="shared" ca="1" si="96"/>
        <v/>
      </c>
      <c r="H221" s="220">
        <f t="shared" ca="1" si="97"/>
        <v>16</v>
      </c>
      <c r="I221" s="71" t="str">
        <f t="shared" ca="1" si="98"/>
        <v/>
      </c>
      <c r="J221" s="69"/>
      <c r="K221" s="69"/>
      <c r="L221" s="69"/>
      <c r="M221" s="69"/>
      <c r="N221" s="69"/>
      <c r="O221" s="69"/>
      <c r="P221" s="69"/>
      <c r="Q221" s="69"/>
      <c r="R221" s="69"/>
      <c r="S221" s="69"/>
      <c r="T221" s="78"/>
      <c r="U221" s="78" t="str">
        <f t="shared" ca="1" si="87"/>
        <v>A.6</v>
      </c>
      <c r="V221" s="78">
        <f t="shared" ca="1" si="88"/>
        <v>4</v>
      </c>
      <c r="W221" s="78">
        <f t="shared" ca="1" si="89"/>
        <v>1</v>
      </c>
      <c r="X221" s="78">
        <f t="shared" ca="1" si="90"/>
        <v>16</v>
      </c>
      <c r="Y221" s="77" t="str">
        <f t="shared" ca="1" si="91"/>
        <v>3A.6</v>
      </c>
      <c r="AD221" s="87" t="str">
        <f t="shared" ca="1" si="92"/>
        <v/>
      </c>
      <c r="AE221" s="87" t="str">
        <f t="shared" ca="1" si="93"/>
        <v/>
      </c>
      <c r="AF221" s="87" t="str">
        <f t="shared" ca="1" si="94"/>
        <v>D</v>
      </c>
      <c r="AG221" s="79">
        <f t="shared" ca="1" si="95"/>
        <v>3</v>
      </c>
      <c r="AH221" s="87"/>
      <c r="AI221" s="79"/>
    </row>
    <row r="222" spans="1:35" s="77" customFormat="1" ht="30" x14ac:dyDescent="0.25">
      <c r="A222" s="67">
        <v>280</v>
      </c>
      <c r="B222" s="68" t="str">
        <f t="shared" ca="1" si="83"/>
        <v>A.6.06</v>
      </c>
      <c r="C222" s="69">
        <f t="shared" ca="1" si="84"/>
        <v>5</v>
      </c>
      <c r="D222" s="20"/>
      <c r="E222" s="92" t="str">
        <f t="shared" ca="1" si="85"/>
        <v>A.6.06</v>
      </c>
      <c r="F222" s="71" t="str">
        <f t="shared" ca="1" si="86"/>
        <v>Do requirements for penetration testing take account of the benefits of using external suppliers?</v>
      </c>
      <c r="G222" s="221" t="str">
        <f t="shared" ca="1" si="96"/>
        <v/>
      </c>
      <c r="H222" s="220">
        <f t="shared" ca="1" si="97"/>
        <v>20</v>
      </c>
      <c r="I222" s="71" t="str">
        <f t="shared" ca="1" si="98"/>
        <v/>
      </c>
      <c r="J222" s="69"/>
      <c r="K222" s="69"/>
      <c r="L222" s="69"/>
      <c r="M222" s="69"/>
      <c r="N222" s="69"/>
      <c r="O222" s="69"/>
      <c r="P222" s="69"/>
      <c r="Q222" s="69"/>
      <c r="R222" s="69"/>
      <c r="S222" s="69"/>
      <c r="T222" s="78"/>
      <c r="U222" s="78" t="str">
        <f t="shared" ca="1" si="87"/>
        <v>A.6</v>
      </c>
      <c r="V222" s="78">
        <f t="shared" ca="1" si="88"/>
        <v>5</v>
      </c>
      <c r="W222" s="78">
        <f t="shared" ca="1" si="89"/>
        <v>1</v>
      </c>
      <c r="X222" s="78">
        <f t="shared" ca="1" si="90"/>
        <v>20</v>
      </c>
      <c r="Y222" s="77" t="str">
        <f t="shared" ca="1" si="91"/>
        <v>3A.6</v>
      </c>
      <c r="AD222" s="87" t="str">
        <f t="shared" ca="1" si="92"/>
        <v/>
      </c>
      <c r="AE222" s="87" t="str">
        <f t="shared" ca="1" si="93"/>
        <v/>
      </c>
      <c r="AF222" s="87" t="str">
        <f t="shared" ca="1" si="94"/>
        <v>D</v>
      </c>
      <c r="AG222" s="79">
        <f t="shared" ca="1" si="95"/>
        <v>3</v>
      </c>
      <c r="AH222" s="87"/>
      <c r="AI222" s="79"/>
    </row>
    <row r="223" spans="1:35" s="77" customFormat="1" ht="30" customHeight="1" x14ac:dyDescent="0.25">
      <c r="A223" s="67">
        <v>281</v>
      </c>
      <c r="B223" s="68" t="str">
        <f t="shared" ca="1" si="83"/>
        <v>A.7</v>
      </c>
      <c r="C223" s="69">
        <f t="shared" ca="1" si="84"/>
        <v>2</v>
      </c>
      <c r="D223" s="20"/>
      <c r="E223" s="111" t="str">
        <f t="shared" ca="1" si="85"/>
        <v>Step 7</v>
      </c>
      <c r="F223" s="108" t="str">
        <f ca="1">VLOOKUP(A223,contentrefmockup,7,FALSE)&amp;"  "&amp;"("&amp;VLOOKUP(S223,level_selection_ref,2,FALSE)&amp;")"</f>
        <v>Select suitable suppliers  (Detailed)</v>
      </c>
      <c r="G223" s="216" t="str">
        <f ca="1">"Maturity level:  "&amp;O223</f>
        <v>Maturity level:  Level 1</v>
      </c>
      <c r="H223" s="219" t="str">
        <f ca="1">"Maturity rating: "&amp;TEXT(R223,"0.00")</f>
        <v>Maturity rating: 0.00</v>
      </c>
      <c r="I223" s="194"/>
      <c r="J223" s="107"/>
      <c r="K223" s="107"/>
      <c r="L223" s="107" t="str">
        <f ca="1">TEXT(B223,"0.0")</f>
        <v>A.7</v>
      </c>
      <c r="M223" s="106">
        <f ca="1">SUMIF(Y:Y,S223&amp;L223,G:G)/(SUMIF(Y:Y,S223&amp;L223,X:X))</f>
        <v>0</v>
      </c>
      <c r="N223" s="106" t="str">
        <f ca="1">HLOOKUP(M223*100,level_ref,2,TRUE)</f>
        <v>Level 1</v>
      </c>
      <c r="O223" s="106" t="str">
        <f ca="1">IF(ISERROR(N223),"",N223)</f>
        <v>Level 1</v>
      </c>
      <c r="P223" s="106">
        <f ca="1">HLOOKUP(M223*100,level_ref,3,TRUE)</f>
        <v>1</v>
      </c>
      <c r="Q223" s="106">
        <f ca="1">IF(ISERROR(P223),"",P223)</f>
        <v>1</v>
      </c>
      <c r="R223" s="106">
        <f ca="1">M223*5</f>
        <v>0</v>
      </c>
      <c r="S223" s="106">
        <f ca="1">VLOOKUP(A223,Assess_A_Reference,35,FALSE)</f>
        <v>3</v>
      </c>
      <c r="T223" s="106"/>
      <c r="U223" s="106" t="str">
        <f t="shared" ca="1" si="87"/>
        <v/>
      </c>
      <c r="V223" s="106">
        <f t="shared" ca="1" si="88"/>
        <v>0</v>
      </c>
      <c r="W223" s="106">
        <f t="shared" ca="1" si="89"/>
        <v>1</v>
      </c>
      <c r="X223" s="106">
        <f t="shared" ca="1" si="90"/>
        <v>0</v>
      </c>
      <c r="Y223" s="77" t="str">
        <f t="shared" ca="1" si="91"/>
        <v>1</v>
      </c>
      <c r="AD223" s="87" t="str">
        <f t="shared" ca="1" si="92"/>
        <v>S</v>
      </c>
      <c r="AE223" s="87" t="str">
        <f t="shared" ca="1" si="93"/>
        <v>I</v>
      </c>
      <c r="AF223" s="87" t="str">
        <f t="shared" ca="1" si="94"/>
        <v>D</v>
      </c>
      <c r="AG223" s="79">
        <f t="shared" ca="1" si="95"/>
        <v>1</v>
      </c>
      <c r="AH223" s="87"/>
      <c r="AI223" s="79"/>
    </row>
    <row r="224" spans="1:35" s="77" customFormat="1" ht="30" x14ac:dyDescent="0.25">
      <c r="A224" s="67">
        <v>294</v>
      </c>
      <c r="B224" s="68" t="str">
        <f t="shared" ca="1" si="83"/>
        <v>A.7.01</v>
      </c>
      <c r="C224" s="69">
        <f t="shared" ca="1" si="84"/>
        <v>5</v>
      </c>
      <c r="D224" s="20"/>
      <c r="E224" s="92" t="str">
        <f t="shared" ca="1" si="85"/>
        <v>A.7.01</v>
      </c>
      <c r="F224" s="71" t="str">
        <f t="shared" ref="F224:F243" ca="1" si="99">VLOOKUP(A224,contentrefmockup,7,FALSE)</f>
        <v>Do you appoint suitable third party suppliers to undertake independent penetration testing?</v>
      </c>
      <c r="G224" s="221" t="str">
        <f t="shared" ref="G224:G225" ca="1" si="100">VLOOKUP($A224,Assess_A_Reference,15,FALSE)</f>
        <v/>
      </c>
      <c r="H224" s="220">
        <f t="shared" ref="H224:H225" ca="1" si="101">(VLOOKUP(LEFT($B224,3),targets_lookup,5,FALSE))*VLOOKUP($A224,Weightings_Assessments,23,FALSE)</f>
        <v>4</v>
      </c>
      <c r="I224" s="71" t="str">
        <f t="shared" ref="I224:I225" ca="1" si="102">IF(VLOOKUP(A224,Assess_A_Reference,16,FALSE)=0,"",VLOOKUP(A224,Assess_A_Reference,16,FALSE))</f>
        <v/>
      </c>
      <c r="J224" s="69"/>
      <c r="K224" s="69"/>
      <c r="L224" s="69"/>
      <c r="M224" s="69"/>
      <c r="N224" s="69"/>
      <c r="O224" s="69"/>
      <c r="P224" s="69"/>
      <c r="Q224" s="69"/>
      <c r="R224" s="69"/>
      <c r="S224" s="69"/>
      <c r="T224" s="78"/>
      <c r="U224" s="78" t="str">
        <f t="shared" ca="1" si="87"/>
        <v>A.7</v>
      </c>
      <c r="V224" s="78">
        <f t="shared" ca="1" si="88"/>
        <v>1</v>
      </c>
      <c r="W224" s="78">
        <f t="shared" ca="1" si="89"/>
        <v>1</v>
      </c>
      <c r="X224" s="78">
        <f t="shared" ca="1" si="90"/>
        <v>4</v>
      </c>
      <c r="Y224" s="77" t="str">
        <f t="shared" ca="1" si="91"/>
        <v>3A.7</v>
      </c>
      <c r="AD224" s="87" t="str">
        <f t="shared" ca="1" si="92"/>
        <v/>
      </c>
      <c r="AE224" s="87" t="str">
        <f t="shared" ca="1" si="93"/>
        <v/>
      </c>
      <c r="AF224" s="87" t="str">
        <f t="shared" ca="1" si="94"/>
        <v>D</v>
      </c>
      <c r="AG224" s="79">
        <f t="shared" ca="1" si="95"/>
        <v>3</v>
      </c>
      <c r="AH224" s="87"/>
      <c r="AI224" s="79"/>
    </row>
    <row r="225" spans="1:35" s="77" customFormat="1" ht="30" customHeight="1" x14ac:dyDescent="0.25">
      <c r="A225" s="67">
        <v>295</v>
      </c>
      <c r="B225" s="68" t="str">
        <f t="shared" ca="1" si="83"/>
        <v>A.7.02</v>
      </c>
      <c r="C225" s="69">
        <f t="shared" ca="1" si="84"/>
        <v>5</v>
      </c>
      <c r="D225" s="20"/>
      <c r="E225" s="92" t="str">
        <f t="shared" ca="1" si="85"/>
        <v>A.7.02</v>
      </c>
      <c r="F225" s="71" t="str">
        <f t="shared" ca="1" si="99"/>
        <v>Do you define requirements for penetration testing suppliers?</v>
      </c>
      <c r="G225" s="221" t="str">
        <f t="shared" ca="1" si="100"/>
        <v/>
      </c>
      <c r="H225" s="220">
        <f t="shared" ca="1" si="101"/>
        <v>12</v>
      </c>
      <c r="I225" s="71" t="str">
        <f t="shared" ca="1" si="102"/>
        <v/>
      </c>
      <c r="J225" s="69"/>
      <c r="K225" s="69"/>
      <c r="L225" s="69"/>
      <c r="M225" s="69"/>
      <c r="N225" s="69"/>
      <c r="O225" s="69"/>
      <c r="P225" s="69"/>
      <c r="Q225" s="69"/>
      <c r="R225" s="69"/>
      <c r="S225" s="69"/>
      <c r="T225" s="78"/>
      <c r="U225" s="78" t="str">
        <f t="shared" ca="1" si="87"/>
        <v>A.7</v>
      </c>
      <c r="V225" s="78">
        <f t="shared" ca="1" si="88"/>
        <v>3</v>
      </c>
      <c r="W225" s="78">
        <f t="shared" ca="1" si="89"/>
        <v>1</v>
      </c>
      <c r="X225" s="78">
        <f t="shared" ca="1" si="90"/>
        <v>12</v>
      </c>
      <c r="Y225" s="77" t="str">
        <f t="shared" ca="1" si="91"/>
        <v>3A.7</v>
      </c>
      <c r="AD225" s="87" t="str">
        <f t="shared" ca="1" si="92"/>
        <v/>
      </c>
      <c r="AE225" s="87" t="str">
        <f t="shared" ca="1" si="93"/>
        <v/>
      </c>
      <c r="AF225" s="87" t="str">
        <f t="shared" ca="1" si="94"/>
        <v>D</v>
      </c>
      <c r="AG225" s="79">
        <f t="shared" ca="1" si="95"/>
        <v>3</v>
      </c>
      <c r="AH225" s="87"/>
      <c r="AI225" s="79"/>
    </row>
    <row r="226" spans="1:35" s="77" customFormat="1" ht="30" customHeight="1" x14ac:dyDescent="0.25">
      <c r="A226" s="67">
        <v>296</v>
      </c>
      <c r="B226" s="68" t="str">
        <f t="shared" ca="1" si="83"/>
        <v>A.7.03</v>
      </c>
      <c r="C226" s="69">
        <f t="shared" ca="1" si="84"/>
        <v>4</v>
      </c>
      <c r="D226" s="20"/>
      <c r="E226" s="92" t="str">
        <f t="shared" ca="1" si="85"/>
        <v>A.7.03</v>
      </c>
      <c r="F226" s="71" t="str">
        <f t="shared" ca="1" si="99"/>
        <v>Are requirements for penetration testing suppliers:</v>
      </c>
      <c r="G226" s="221"/>
      <c r="H226" s="86"/>
      <c r="I226" s="71"/>
      <c r="J226" s="69"/>
      <c r="K226" s="69"/>
      <c r="L226" s="69"/>
      <c r="M226" s="69"/>
      <c r="N226" s="69"/>
      <c r="O226" s="69"/>
      <c r="P226" s="69"/>
      <c r="Q226" s="69"/>
      <c r="R226" s="69"/>
      <c r="S226" s="69"/>
      <c r="T226" s="78"/>
      <c r="U226" s="78" t="str">
        <f t="shared" ca="1" si="87"/>
        <v/>
      </c>
      <c r="V226" s="78" t="str">
        <f t="shared" ca="1" si="88"/>
        <v>N/A</v>
      </c>
      <c r="W226" s="78">
        <f t="shared" ca="1" si="89"/>
        <v>1</v>
      </c>
      <c r="X226" s="78" t="e">
        <f t="shared" ca="1" si="90"/>
        <v>#VALUE!</v>
      </c>
      <c r="Y226" s="77" t="str">
        <f t="shared" ca="1" si="91"/>
        <v>3</v>
      </c>
      <c r="AD226" s="87" t="str">
        <f t="shared" ca="1" si="92"/>
        <v/>
      </c>
      <c r="AE226" s="87" t="str">
        <f t="shared" ca="1" si="93"/>
        <v/>
      </c>
      <c r="AF226" s="87" t="str">
        <f t="shared" ca="1" si="94"/>
        <v>D</v>
      </c>
      <c r="AG226" s="79">
        <f t="shared" ca="1" si="95"/>
        <v>3</v>
      </c>
      <c r="AH226" s="87"/>
      <c r="AI226" s="79"/>
    </row>
    <row r="227" spans="1:35" s="77" customFormat="1" ht="30" customHeight="1" x14ac:dyDescent="0.25">
      <c r="A227" s="67">
        <v>297</v>
      </c>
      <c r="B227" s="68" t="str">
        <f t="shared" ca="1" si="83"/>
        <v>A.7.03a</v>
      </c>
      <c r="C227" s="69">
        <f t="shared" ca="1" si="84"/>
        <v>6</v>
      </c>
      <c r="D227" s="20"/>
      <c r="E227" s="92" t="str">
        <f t="shared" ca="1" si="85"/>
        <v>A.7.03a</v>
      </c>
      <c r="F227" s="74" t="str">
        <f t="shared" ca="1" si="99"/>
        <v>Formally identified?</v>
      </c>
      <c r="G227" s="221" t="str">
        <f t="shared" ref="G227:G232" ca="1" si="103">VLOOKUP($A227,Assess_A_Reference,15,FALSE)</f>
        <v/>
      </c>
      <c r="H227" s="220">
        <f t="shared" ref="H227:H232" ca="1" si="104">(VLOOKUP(LEFT($B227,3),targets_lookup,5,FALSE))*VLOOKUP($A227,Weightings_Assessments,23,FALSE)</f>
        <v>8</v>
      </c>
      <c r="I227" s="71" t="str">
        <f t="shared" ref="I227:I232" ca="1" si="105">IF(VLOOKUP(A227,Assess_A_Reference,16,FALSE)=0,"",VLOOKUP(A227,Assess_A_Reference,16,FALSE))</f>
        <v/>
      </c>
      <c r="J227" s="69"/>
      <c r="K227" s="69"/>
      <c r="L227" s="69"/>
      <c r="M227" s="69"/>
      <c r="N227" s="69"/>
      <c r="O227" s="69"/>
      <c r="P227" s="69"/>
      <c r="Q227" s="69"/>
      <c r="R227" s="69"/>
      <c r="S227" s="69"/>
      <c r="T227" s="78"/>
      <c r="U227" s="78" t="str">
        <f t="shared" ca="1" si="87"/>
        <v>A.7</v>
      </c>
      <c r="V227" s="78">
        <f t="shared" ca="1" si="88"/>
        <v>2</v>
      </c>
      <c r="W227" s="78">
        <f t="shared" ca="1" si="89"/>
        <v>1</v>
      </c>
      <c r="X227" s="78">
        <f t="shared" ca="1" si="90"/>
        <v>8</v>
      </c>
      <c r="Y227" s="77" t="str">
        <f t="shared" ca="1" si="91"/>
        <v>3A.7</v>
      </c>
      <c r="AD227" s="87" t="str">
        <f t="shared" ca="1" si="92"/>
        <v/>
      </c>
      <c r="AE227" s="87" t="str">
        <f t="shared" ca="1" si="93"/>
        <v/>
      </c>
      <c r="AF227" s="87" t="str">
        <f t="shared" ca="1" si="94"/>
        <v>D</v>
      </c>
      <c r="AG227" s="79">
        <f t="shared" ca="1" si="95"/>
        <v>3</v>
      </c>
      <c r="AH227" s="87"/>
      <c r="AI227" s="79"/>
    </row>
    <row r="228" spans="1:35" s="77" customFormat="1" ht="30" customHeight="1" x14ac:dyDescent="0.25">
      <c r="A228" s="67">
        <v>298</v>
      </c>
      <c r="B228" s="68" t="str">
        <f t="shared" ca="1" si="83"/>
        <v>A.7.03b</v>
      </c>
      <c r="C228" s="69">
        <f t="shared" ca="1" si="84"/>
        <v>6</v>
      </c>
      <c r="D228" s="20"/>
      <c r="E228" s="92" t="str">
        <f t="shared" ca="1" si="85"/>
        <v>A.7.03b</v>
      </c>
      <c r="F228" s="74" t="str">
        <f t="shared" ca="1" si="99"/>
        <v>Based on a cost / benefit analysis?</v>
      </c>
      <c r="G228" s="221" t="str">
        <f t="shared" ca="1" si="103"/>
        <v/>
      </c>
      <c r="H228" s="220">
        <f t="shared" ca="1" si="104"/>
        <v>20</v>
      </c>
      <c r="I228" s="71" t="str">
        <f t="shared" ca="1" si="105"/>
        <v/>
      </c>
      <c r="J228" s="69"/>
      <c r="K228" s="69"/>
      <c r="L228" s="69"/>
      <c r="M228" s="69"/>
      <c r="N228" s="69"/>
      <c r="O228" s="69"/>
      <c r="P228" s="69"/>
      <c r="Q228" s="69"/>
      <c r="R228" s="69"/>
      <c r="S228" s="69"/>
      <c r="T228" s="78"/>
      <c r="U228" s="78" t="str">
        <f t="shared" ca="1" si="87"/>
        <v>A.7</v>
      </c>
      <c r="V228" s="78">
        <f t="shared" ca="1" si="88"/>
        <v>5</v>
      </c>
      <c r="W228" s="78">
        <f t="shared" ca="1" si="89"/>
        <v>1</v>
      </c>
      <c r="X228" s="78">
        <f t="shared" ca="1" si="90"/>
        <v>20</v>
      </c>
      <c r="Y228" s="77" t="str">
        <f t="shared" ca="1" si="91"/>
        <v>3A.7</v>
      </c>
      <c r="AD228" s="87" t="str">
        <f t="shared" ca="1" si="92"/>
        <v/>
      </c>
      <c r="AE228" s="87" t="str">
        <f t="shared" ca="1" si="93"/>
        <v/>
      </c>
      <c r="AF228" s="87" t="str">
        <f t="shared" ca="1" si="94"/>
        <v>D</v>
      </c>
      <c r="AG228" s="79">
        <f t="shared" ca="1" si="95"/>
        <v>3</v>
      </c>
      <c r="AH228" s="87"/>
      <c r="AI228" s="79"/>
    </row>
    <row r="229" spans="1:35" s="77" customFormat="1" ht="30" customHeight="1" x14ac:dyDescent="0.25">
      <c r="A229" s="67">
        <v>299</v>
      </c>
      <c r="B229" s="68" t="str">
        <f t="shared" ca="1" si="83"/>
        <v>A.7.03c</v>
      </c>
      <c r="C229" s="69">
        <f t="shared" ca="1" si="84"/>
        <v>6</v>
      </c>
      <c r="D229" s="20"/>
      <c r="E229" s="92" t="str">
        <f t="shared" ca="1" si="85"/>
        <v>A.7.03c</v>
      </c>
      <c r="F229" s="74" t="str">
        <f t="shared" ca="1" si="99"/>
        <v>Driven by clear objectives?</v>
      </c>
      <c r="G229" s="221" t="str">
        <f t="shared" ca="1" si="103"/>
        <v/>
      </c>
      <c r="H229" s="220">
        <f t="shared" ca="1" si="104"/>
        <v>16</v>
      </c>
      <c r="I229" s="71" t="str">
        <f t="shared" ca="1" si="105"/>
        <v/>
      </c>
      <c r="J229" s="69"/>
      <c r="K229" s="69"/>
      <c r="L229" s="69"/>
      <c r="M229" s="69"/>
      <c r="N229" s="69"/>
      <c r="O229" s="69"/>
      <c r="P229" s="69"/>
      <c r="Q229" s="69"/>
      <c r="R229" s="69"/>
      <c r="S229" s="69"/>
      <c r="T229" s="78"/>
      <c r="U229" s="78" t="str">
        <f t="shared" ca="1" si="87"/>
        <v>A.7</v>
      </c>
      <c r="V229" s="78">
        <f t="shared" ca="1" si="88"/>
        <v>4</v>
      </c>
      <c r="W229" s="78">
        <f t="shared" ca="1" si="89"/>
        <v>1</v>
      </c>
      <c r="X229" s="78">
        <f t="shared" ca="1" si="90"/>
        <v>16</v>
      </c>
      <c r="Y229" s="77" t="str">
        <f t="shared" ca="1" si="91"/>
        <v>3A.7</v>
      </c>
      <c r="AD229" s="87" t="str">
        <f t="shared" ca="1" si="92"/>
        <v/>
      </c>
      <c r="AE229" s="87" t="str">
        <f t="shared" ca="1" si="93"/>
        <v/>
      </c>
      <c r="AF229" s="87" t="str">
        <f t="shared" ca="1" si="94"/>
        <v>D</v>
      </c>
      <c r="AG229" s="79">
        <f t="shared" ca="1" si="95"/>
        <v>3</v>
      </c>
      <c r="AH229" s="87"/>
      <c r="AI229" s="79"/>
    </row>
    <row r="230" spans="1:35" s="77" customFormat="1" ht="30" customHeight="1" x14ac:dyDescent="0.25">
      <c r="A230" s="67">
        <v>300</v>
      </c>
      <c r="B230" s="68" t="str">
        <f t="shared" ca="1" si="83"/>
        <v>A.7.03d</v>
      </c>
      <c r="C230" s="69">
        <f t="shared" ca="1" si="84"/>
        <v>6</v>
      </c>
      <c r="D230" s="20"/>
      <c r="E230" s="92" t="str">
        <f t="shared" ca="1" si="85"/>
        <v>A.7.03d</v>
      </c>
      <c r="F230" s="74" t="str">
        <f t="shared" ca="1" si="99"/>
        <v>Recorded in a requirements specification?</v>
      </c>
      <c r="G230" s="221" t="str">
        <f t="shared" ca="1" si="103"/>
        <v/>
      </c>
      <c r="H230" s="220">
        <f t="shared" ca="1" si="104"/>
        <v>8</v>
      </c>
      <c r="I230" s="71" t="str">
        <f t="shared" ca="1" si="105"/>
        <v/>
      </c>
      <c r="J230" s="69"/>
      <c r="K230" s="69"/>
      <c r="L230" s="69"/>
      <c r="M230" s="69"/>
      <c r="N230" s="69"/>
      <c r="O230" s="69"/>
      <c r="P230" s="69"/>
      <c r="Q230" s="69"/>
      <c r="R230" s="69"/>
      <c r="S230" s="69"/>
      <c r="T230" s="78"/>
      <c r="U230" s="78" t="str">
        <f t="shared" ca="1" si="87"/>
        <v>A.7</v>
      </c>
      <c r="V230" s="78">
        <f t="shared" ca="1" si="88"/>
        <v>2</v>
      </c>
      <c r="W230" s="78">
        <f t="shared" ca="1" si="89"/>
        <v>1</v>
      </c>
      <c r="X230" s="78">
        <f t="shared" ca="1" si="90"/>
        <v>8</v>
      </c>
      <c r="Y230" s="77" t="str">
        <f t="shared" ca="1" si="91"/>
        <v>3A.7</v>
      </c>
      <c r="AD230" s="87" t="str">
        <f t="shared" ca="1" si="92"/>
        <v/>
      </c>
      <c r="AE230" s="87" t="str">
        <f t="shared" ca="1" si="93"/>
        <v/>
      </c>
      <c r="AF230" s="87" t="str">
        <f t="shared" ca="1" si="94"/>
        <v>D</v>
      </c>
      <c r="AG230" s="79">
        <f t="shared" ca="1" si="95"/>
        <v>3</v>
      </c>
      <c r="AH230" s="87"/>
      <c r="AI230" s="79"/>
    </row>
    <row r="231" spans="1:35" s="77" customFormat="1" ht="30" customHeight="1" x14ac:dyDescent="0.25">
      <c r="A231" s="67">
        <v>301</v>
      </c>
      <c r="B231" s="68" t="str">
        <f t="shared" ca="1" si="83"/>
        <v>A.7.03e</v>
      </c>
      <c r="C231" s="69">
        <f t="shared" ca="1" si="84"/>
        <v>6</v>
      </c>
      <c r="D231" s="20"/>
      <c r="E231" s="92" t="str">
        <f t="shared" ca="1" si="85"/>
        <v>A.7.03e</v>
      </c>
      <c r="F231" s="74" t="str">
        <f t="shared" ca="1" si="99"/>
        <v>Integrated into your organisation's procurement process?</v>
      </c>
      <c r="G231" s="221" t="str">
        <f t="shared" ca="1" si="103"/>
        <v/>
      </c>
      <c r="H231" s="220">
        <f t="shared" ca="1" si="104"/>
        <v>16</v>
      </c>
      <c r="I231" s="71" t="str">
        <f t="shared" ca="1" si="105"/>
        <v/>
      </c>
      <c r="J231" s="69"/>
      <c r="K231" s="69"/>
      <c r="L231" s="69"/>
      <c r="M231" s="69"/>
      <c r="N231" s="69"/>
      <c r="O231" s="69"/>
      <c r="P231" s="69"/>
      <c r="Q231" s="69"/>
      <c r="R231" s="69"/>
      <c r="S231" s="69"/>
      <c r="T231" s="78"/>
      <c r="U231" s="78" t="str">
        <f t="shared" ca="1" si="87"/>
        <v>A.7</v>
      </c>
      <c r="V231" s="78">
        <f t="shared" ca="1" si="88"/>
        <v>4</v>
      </c>
      <c r="W231" s="78">
        <f t="shared" ca="1" si="89"/>
        <v>1</v>
      </c>
      <c r="X231" s="78">
        <f t="shared" ca="1" si="90"/>
        <v>16</v>
      </c>
      <c r="Y231" s="77" t="str">
        <f t="shared" ca="1" si="91"/>
        <v>3A.7</v>
      </c>
      <c r="AD231" s="87" t="str">
        <f t="shared" ca="1" si="92"/>
        <v/>
      </c>
      <c r="AE231" s="87" t="str">
        <f t="shared" ca="1" si="93"/>
        <v/>
      </c>
      <c r="AF231" s="87" t="str">
        <f t="shared" ca="1" si="94"/>
        <v>D</v>
      </c>
      <c r="AG231" s="79">
        <f t="shared" ca="1" si="95"/>
        <v>3</v>
      </c>
      <c r="AH231" s="87"/>
      <c r="AI231" s="79"/>
    </row>
    <row r="232" spans="1:35" s="77" customFormat="1" ht="60" x14ac:dyDescent="0.25">
      <c r="A232" s="67">
        <v>302</v>
      </c>
      <c r="B232" s="68" t="str">
        <f t="shared" ca="1" si="83"/>
        <v>A.7.04</v>
      </c>
      <c r="C232" s="69">
        <f t="shared" ca="1" si="84"/>
        <v>5</v>
      </c>
      <c r="D232" s="20"/>
      <c r="E232" s="92" t="str">
        <f t="shared" ca="1" si="85"/>
        <v>A.7.04</v>
      </c>
      <c r="F232" s="71" t="str">
        <f t="shared" ca="1" si="99"/>
        <v xml:space="preserve">Do the individuals (or department) who will select your penetration testing supplier fully understand your organisation's security requirements, taking into account any necessary management, planning and preparation activities? </v>
      </c>
      <c r="G232" s="221" t="str">
        <f t="shared" ca="1" si="103"/>
        <v/>
      </c>
      <c r="H232" s="220">
        <f t="shared" ca="1" si="104"/>
        <v>12</v>
      </c>
      <c r="I232" s="71" t="str">
        <f t="shared" ca="1" si="105"/>
        <v/>
      </c>
      <c r="J232" s="69"/>
      <c r="K232" s="69"/>
      <c r="L232" s="69"/>
      <c r="M232" s="69"/>
      <c r="N232" s="69"/>
      <c r="O232" s="69"/>
      <c r="P232" s="69"/>
      <c r="Q232" s="69"/>
      <c r="R232" s="69"/>
      <c r="S232" s="69"/>
      <c r="T232" s="78"/>
      <c r="U232" s="78" t="str">
        <f t="shared" ca="1" si="87"/>
        <v>A.7</v>
      </c>
      <c r="V232" s="78">
        <f t="shared" ca="1" si="88"/>
        <v>3</v>
      </c>
      <c r="W232" s="78">
        <f t="shared" ca="1" si="89"/>
        <v>1</v>
      </c>
      <c r="X232" s="78">
        <f t="shared" ca="1" si="90"/>
        <v>12</v>
      </c>
      <c r="Y232" s="77" t="str">
        <f t="shared" ca="1" si="91"/>
        <v>3A.7</v>
      </c>
      <c r="AD232" s="87" t="str">
        <f t="shared" ca="1" si="92"/>
        <v/>
      </c>
      <c r="AE232" s="87" t="str">
        <f t="shared" ca="1" si="93"/>
        <v/>
      </c>
      <c r="AF232" s="87" t="str">
        <f t="shared" ca="1" si="94"/>
        <v>D</v>
      </c>
      <c r="AG232" s="79">
        <f t="shared" ca="1" si="95"/>
        <v>3</v>
      </c>
      <c r="AH232" s="87"/>
      <c r="AI232" s="79"/>
    </row>
    <row r="233" spans="1:35" s="77" customFormat="1" ht="30" x14ac:dyDescent="0.25">
      <c r="A233" s="67">
        <v>303</v>
      </c>
      <c r="B233" s="68" t="str">
        <f t="shared" ca="1" si="83"/>
        <v>A.7.05</v>
      </c>
      <c r="C233" s="69">
        <f t="shared" ca="1" si="84"/>
        <v>4</v>
      </c>
      <c r="D233" s="20"/>
      <c r="E233" s="92" t="str">
        <f t="shared" ca="1" si="85"/>
        <v>A.7.05</v>
      </c>
      <c r="F233" s="71" t="str">
        <f t="shared" ca="1" si="99"/>
        <v>When evaluating the benefits of using external suppliers, do you consider their ability to help you:</v>
      </c>
      <c r="G233" s="221"/>
      <c r="H233" s="86"/>
      <c r="I233" s="71"/>
      <c r="J233" s="69"/>
      <c r="K233" s="69"/>
      <c r="L233" s="69"/>
      <c r="M233" s="69"/>
      <c r="N233" s="69"/>
      <c r="O233" s="69"/>
      <c r="P233" s="69"/>
      <c r="Q233" s="69"/>
      <c r="R233" s="69"/>
      <c r="S233" s="69"/>
      <c r="T233" s="78"/>
      <c r="U233" s="78" t="str">
        <f t="shared" ca="1" si="87"/>
        <v/>
      </c>
      <c r="V233" s="78" t="str">
        <f t="shared" ca="1" si="88"/>
        <v>N/A</v>
      </c>
      <c r="W233" s="78">
        <f t="shared" ca="1" si="89"/>
        <v>1</v>
      </c>
      <c r="X233" s="78" t="e">
        <f t="shared" ca="1" si="90"/>
        <v>#VALUE!</v>
      </c>
      <c r="Y233" s="77" t="str">
        <f t="shared" ca="1" si="91"/>
        <v>3</v>
      </c>
      <c r="AD233" s="87" t="str">
        <f t="shared" ca="1" si="92"/>
        <v/>
      </c>
      <c r="AE233" s="87" t="str">
        <f t="shared" ca="1" si="93"/>
        <v/>
      </c>
      <c r="AF233" s="87" t="str">
        <f t="shared" ca="1" si="94"/>
        <v>D</v>
      </c>
      <c r="AG233" s="79">
        <f t="shared" ca="1" si="95"/>
        <v>3</v>
      </c>
      <c r="AH233" s="87"/>
      <c r="AI233" s="79"/>
    </row>
    <row r="234" spans="1:35" s="77" customFormat="1" ht="30" customHeight="1" x14ac:dyDescent="0.25">
      <c r="A234" s="67">
        <v>304</v>
      </c>
      <c r="B234" s="68" t="str">
        <f t="shared" ca="1" si="83"/>
        <v>A.7.05a</v>
      </c>
      <c r="C234" s="69">
        <f t="shared" ca="1" si="84"/>
        <v>6</v>
      </c>
      <c r="D234" s="20"/>
      <c r="E234" s="92" t="str">
        <f t="shared" ca="1" si="85"/>
        <v>A.7.05a</v>
      </c>
      <c r="F234" s="74" t="str">
        <f t="shared" ca="1" si="99"/>
        <v>Deploy a structured penetration testing process and plan, developed by experts?</v>
      </c>
      <c r="G234" s="221" t="str">
        <f t="shared" ref="G234:G239" ca="1" si="106">VLOOKUP($A234,Assess_A_Reference,15,FALSE)</f>
        <v/>
      </c>
      <c r="H234" s="220">
        <f t="shared" ref="H234:H239" ca="1" si="107">(VLOOKUP(LEFT($B234,3),targets_lookup,5,FALSE))*VLOOKUP($A234,Weightings_Assessments,23,FALSE)</f>
        <v>12</v>
      </c>
      <c r="I234" s="71" t="str">
        <f t="shared" ref="I234:I239" ca="1" si="108">IF(VLOOKUP(A234,Assess_A_Reference,16,FALSE)=0,"",VLOOKUP(A234,Assess_A_Reference,16,FALSE))</f>
        <v/>
      </c>
      <c r="J234" s="69"/>
      <c r="K234" s="69"/>
      <c r="L234" s="69"/>
      <c r="M234" s="69"/>
      <c r="N234" s="69"/>
      <c r="O234" s="69"/>
      <c r="P234" s="69"/>
      <c r="Q234" s="69"/>
      <c r="R234" s="69"/>
      <c r="S234" s="69"/>
      <c r="T234" s="78"/>
      <c r="U234" s="78" t="str">
        <f t="shared" ca="1" si="87"/>
        <v>A.7</v>
      </c>
      <c r="V234" s="78">
        <f t="shared" ca="1" si="88"/>
        <v>3</v>
      </c>
      <c r="W234" s="78">
        <f t="shared" ca="1" si="89"/>
        <v>1</v>
      </c>
      <c r="X234" s="78">
        <f t="shared" ca="1" si="90"/>
        <v>12</v>
      </c>
      <c r="Y234" s="77" t="str">
        <f t="shared" ca="1" si="91"/>
        <v>3A.7</v>
      </c>
      <c r="AD234" s="87" t="str">
        <f t="shared" ca="1" si="92"/>
        <v/>
      </c>
      <c r="AE234" s="87" t="str">
        <f t="shared" ca="1" si="93"/>
        <v/>
      </c>
      <c r="AF234" s="87" t="str">
        <f t="shared" ca="1" si="94"/>
        <v>D</v>
      </c>
      <c r="AG234" s="79">
        <f t="shared" ca="1" si="95"/>
        <v>3</v>
      </c>
      <c r="AH234" s="87"/>
      <c r="AI234" s="79"/>
    </row>
    <row r="235" spans="1:35" s="77" customFormat="1" ht="30" customHeight="1" x14ac:dyDescent="0.25">
      <c r="A235" s="67">
        <v>305</v>
      </c>
      <c r="B235" s="68" t="str">
        <f t="shared" ca="1" si="83"/>
        <v>A.7.05b</v>
      </c>
      <c r="C235" s="69">
        <f t="shared" ca="1" si="84"/>
        <v>6</v>
      </c>
      <c r="D235" s="20"/>
      <c r="E235" s="92" t="str">
        <f t="shared" ca="1" si="85"/>
        <v>A.7.05b</v>
      </c>
      <c r="F235" s="74" t="str">
        <f t="shared" ca="1" si="99"/>
        <v>Specify the purpose and scope of tests?</v>
      </c>
      <c r="G235" s="221" t="str">
        <f t="shared" ca="1" si="106"/>
        <v/>
      </c>
      <c r="H235" s="220">
        <f t="shared" ca="1" si="107"/>
        <v>12</v>
      </c>
      <c r="I235" s="71" t="str">
        <f t="shared" ca="1" si="108"/>
        <v/>
      </c>
      <c r="J235" s="69"/>
      <c r="K235" s="69"/>
      <c r="L235" s="69"/>
      <c r="M235" s="69"/>
      <c r="N235" s="69"/>
      <c r="O235" s="69"/>
      <c r="P235" s="69"/>
      <c r="Q235" s="69"/>
      <c r="R235" s="69"/>
      <c r="S235" s="69"/>
      <c r="T235" s="78"/>
      <c r="U235" s="78" t="str">
        <f t="shared" ca="1" si="87"/>
        <v>A.7</v>
      </c>
      <c r="V235" s="78">
        <f t="shared" ca="1" si="88"/>
        <v>3</v>
      </c>
      <c r="W235" s="78">
        <f t="shared" ca="1" si="89"/>
        <v>1</v>
      </c>
      <c r="X235" s="78">
        <f t="shared" ca="1" si="90"/>
        <v>12</v>
      </c>
      <c r="Y235" s="77" t="str">
        <f t="shared" ca="1" si="91"/>
        <v>3A.7</v>
      </c>
      <c r="AD235" s="87" t="str">
        <f t="shared" ca="1" si="92"/>
        <v/>
      </c>
      <c r="AE235" s="87" t="str">
        <f t="shared" ca="1" si="93"/>
        <v/>
      </c>
      <c r="AF235" s="87" t="str">
        <f t="shared" ca="1" si="94"/>
        <v>D</v>
      </c>
      <c r="AG235" s="79">
        <f t="shared" ca="1" si="95"/>
        <v>3</v>
      </c>
      <c r="AH235" s="87"/>
      <c r="AI235" s="79"/>
    </row>
    <row r="236" spans="1:35" s="77" customFormat="1" ht="30" customHeight="1" x14ac:dyDescent="0.25">
      <c r="A236" s="67">
        <v>306</v>
      </c>
      <c r="B236" s="68" t="str">
        <f t="shared" ca="1" si="83"/>
        <v>A.7.05c</v>
      </c>
      <c r="C236" s="69">
        <f t="shared" ca="1" si="84"/>
        <v>6</v>
      </c>
      <c r="D236" s="20"/>
      <c r="E236" s="92" t="str">
        <f t="shared" ca="1" si="85"/>
        <v>A.7.05c</v>
      </c>
      <c r="F236" s="74" t="str">
        <f t="shared" ca="1" si="99"/>
        <v>Increase the scope and frequency of tests?</v>
      </c>
      <c r="G236" s="221" t="str">
        <f t="shared" ca="1" si="106"/>
        <v/>
      </c>
      <c r="H236" s="220">
        <f t="shared" ca="1" si="107"/>
        <v>12</v>
      </c>
      <c r="I236" s="71" t="str">
        <f t="shared" ca="1" si="108"/>
        <v/>
      </c>
      <c r="J236" s="69"/>
      <c r="K236" s="69"/>
      <c r="L236" s="69"/>
      <c r="M236" s="69"/>
      <c r="N236" s="69"/>
      <c r="O236" s="69"/>
      <c r="P236" s="69"/>
      <c r="Q236" s="69"/>
      <c r="R236" s="69"/>
      <c r="S236" s="69"/>
      <c r="T236" s="78"/>
      <c r="U236" s="78" t="str">
        <f t="shared" ca="1" si="87"/>
        <v>A.7</v>
      </c>
      <c r="V236" s="78">
        <f t="shared" ca="1" si="88"/>
        <v>3</v>
      </c>
      <c r="W236" s="78">
        <f t="shared" ca="1" si="89"/>
        <v>1</v>
      </c>
      <c r="X236" s="78">
        <f t="shared" ca="1" si="90"/>
        <v>12</v>
      </c>
      <c r="Y236" s="77" t="str">
        <f t="shared" ca="1" si="91"/>
        <v>3A.7</v>
      </c>
      <c r="AD236" s="87" t="str">
        <f t="shared" ca="1" si="92"/>
        <v/>
      </c>
      <c r="AE236" s="87" t="str">
        <f t="shared" ca="1" si="93"/>
        <v/>
      </c>
      <c r="AF236" s="87" t="str">
        <f t="shared" ca="1" si="94"/>
        <v>D</v>
      </c>
      <c r="AG236" s="79">
        <f t="shared" ca="1" si="95"/>
        <v>3</v>
      </c>
      <c r="AH236" s="87"/>
      <c r="AI236" s="79"/>
    </row>
    <row r="237" spans="1:35" s="77" customFormat="1" ht="45" x14ac:dyDescent="0.25">
      <c r="A237" s="67">
        <v>307</v>
      </c>
      <c r="B237" s="68" t="str">
        <f t="shared" ca="1" si="83"/>
        <v>A.7.05d</v>
      </c>
      <c r="C237" s="69">
        <f t="shared" ca="1" si="84"/>
        <v>6</v>
      </c>
      <c r="D237" s="20"/>
      <c r="E237" s="92" t="str">
        <f t="shared" ca="1" si="85"/>
        <v>A.7.05d</v>
      </c>
      <c r="F237" s="74" t="str">
        <f t="shared" ca="1" si="99"/>
        <v>Conduct short term engagements, eliminating the need to employ your own specialised (and often expensive) staff - and reducing the cost of training (and re-training) internal teams?</v>
      </c>
      <c r="G237" s="221" t="str">
        <f t="shared" ca="1" si="106"/>
        <v/>
      </c>
      <c r="H237" s="220">
        <f t="shared" ca="1" si="107"/>
        <v>12</v>
      </c>
      <c r="I237" s="71" t="str">
        <f t="shared" ca="1" si="108"/>
        <v/>
      </c>
      <c r="J237" s="69"/>
      <c r="K237" s="69"/>
      <c r="L237" s="69"/>
      <c r="M237" s="69"/>
      <c r="N237" s="69"/>
      <c r="O237" s="69"/>
      <c r="P237" s="69"/>
      <c r="Q237" s="69"/>
      <c r="R237" s="69"/>
      <c r="S237" s="69"/>
      <c r="T237" s="78"/>
      <c r="U237" s="78" t="str">
        <f t="shared" ca="1" si="87"/>
        <v>A.7</v>
      </c>
      <c r="V237" s="78">
        <f t="shared" ca="1" si="88"/>
        <v>3</v>
      </c>
      <c r="W237" s="78">
        <f t="shared" ca="1" si="89"/>
        <v>1</v>
      </c>
      <c r="X237" s="78">
        <f t="shared" ca="1" si="90"/>
        <v>12</v>
      </c>
      <c r="Y237" s="77" t="str">
        <f t="shared" ca="1" si="91"/>
        <v>3A.7</v>
      </c>
      <c r="AD237" s="87" t="str">
        <f t="shared" ca="1" si="92"/>
        <v/>
      </c>
      <c r="AE237" s="87" t="str">
        <f t="shared" ca="1" si="93"/>
        <v/>
      </c>
      <c r="AF237" s="87" t="str">
        <f t="shared" ca="1" si="94"/>
        <v>D</v>
      </c>
      <c r="AG237" s="79">
        <f t="shared" ca="1" si="95"/>
        <v>3</v>
      </c>
      <c r="AH237" s="87"/>
      <c r="AI237" s="79"/>
    </row>
    <row r="238" spans="1:35" s="77" customFormat="1" ht="30" x14ac:dyDescent="0.25">
      <c r="A238" s="67">
        <v>308</v>
      </c>
      <c r="B238" s="68" t="str">
        <f t="shared" ca="1" si="83"/>
        <v>A.7.05e</v>
      </c>
      <c r="C238" s="69">
        <f t="shared" ca="1" si="84"/>
        <v>6</v>
      </c>
      <c r="D238" s="20"/>
      <c r="E238" s="92" t="str">
        <f t="shared" ca="1" si="85"/>
        <v>A.7.05e</v>
      </c>
      <c r="F238" s="74" t="str">
        <f t="shared" ca="1" si="99"/>
        <v>Take advantage of automation (e.g. by using penetration testing workflows and importing vulnerability management reports)?</v>
      </c>
      <c r="G238" s="221" t="str">
        <f t="shared" ca="1" si="106"/>
        <v/>
      </c>
      <c r="H238" s="220">
        <f t="shared" ca="1" si="107"/>
        <v>16</v>
      </c>
      <c r="I238" s="71" t="str">
        <f t="shared" ca="1" si="108"/>
        <v/>
      </c>
      <c r="J238" s="69"/>
      <c r="K238" s="69"/>
      <c r="L238" s="69"/>
      <c r="M238" s="69"/>
      <c r="N238" s="69"/>
      <c r="O238" s="69"/>
      <c r="P238" s="69"/>
      <c r="Q238" s="69"/>
      <c r="R238" s="69"/>
      <c r="S238" s="69"/>
      <c r="T238" s="78"/>
      <c r="U238" s="78" t="str">
        <f t="shared" ca="1" si="87"/>
        <v>A.7</v>
      </c>
      <c r="V238" s="78">
        <f t="shared" ca="1" si="88"/>
        <v>4</v>
      </c>
      <c r="W238" s="78">
        <f t="shared" ca="1" si="89"/>
        <v>1</v>
      </c>
      <c r="X238" s="78">
        <f t="shared" ca="1" si="90"/>
        <v>16</v>
      </c>
      <c r="Y238" s="77" t="str">
        <f t="shared" ca="1" si="91"/>
        <v>3A.7</v>
      </c>
      <c r="AD238" s="87" t="str">
        <f t="shared" ca="1" si="92"/>
        <v/>
      </c>
      <c r="AE238" s="87" t="str">
        <f t="shared" ca="1" si="93"/>
        <v/>
      </c>
      <c r="AF238" s="87" t="str">
        <f t="shared" ca="1" si="94"/>
        <v>D</v>
      </c>
      <c r="AG238" s="79">
        <f t="shared" ca="1" si="95"/>
        <v>3</v>
      </c>
      <c r="AH238" s="87"/>
      <c r="AI238" s="79"/>
    </row>
    <row r="239" spans="1:35" s="77" customFormat="1" ht="30" x14ac:dyDescent="0.25">
      <c r="A239" s="67">
        <v>309</v>
      </c>
      <c r="B239" s="68" t="str">
        <f t="shared" ca="1" si="83"/>
        <v>A.7.06</v>
      </c>
      <c r="C239" s="69">
        <f t="shared" ca="1" si="84"/>
        <v>5</v>
      </c>
      <c r="D239" s="20"/>
      <c r="E239" s="92" t="str">
        <f t="shared" ca="1" si="85"/>
        <v>A.7.06</v>
      </c>
      <c r="F239" s="71" t="str">
        <f t="shared" ca="1" si="99"/>
        <v>Do you define supplier selection criteria to help you choose suitable penetration testing suppliers?</v>
      </c>
      <c r="G239" s="221" t="str">
        <f t="shared" ca="1" si="106"/>
        <v/>
      </c>
      <c r="H239" s="220">
        <f t="shared" ca="1" si="107"/>
        <v>4</v>
      </c>
      <c r="I239" s="71" t="str">
        <f t="shared" ca="1" si="108"/>
        <v/>
      </c>
      <c r="J239" s="69"/>
      <c r="K239" s="69"/>
      <c r="L239" s="69"/>
      <c r="M239" s="69"/>
      <c r="N239" s="69"/>
      <c r="O239" s="69"/>
      <c r="P239" s="69"/>
      <c r="Q239" s="69"/>
      <c r="R239" s="69"/>
      <c r="S239" s="69"/>
      <c r="T239" s="78"/>
      <c r="U239" s="78" t="str">
        <f t="shared" ca="1" si="87"/>
        <v>A.7</v>
      </c>
      <c r="V239" s="78">
        <f t="shared" ca="1" si="88"/>
        <v>1</v>
      </c>
      <c r="W239" s="78">
        <f t="shared" ca="1" si="89"/>
        <v>1</v>
      </c>
      <c r="X239" s="78">
        <f t="shared" ca="1" si="90"/>
        <v>4</v>
      </c>
      <c r="Y239" s="77" t="str">
        <f t="shared" ca="1" si="91"/>
        <v>3A.7</v>
      </c>
      <c r="AD239" s="87" t="str">
        <f t="shared" ca="1" si="92"/>
        <v/>
      </c>
      <c r="AE239" s="87" t="str">
        <f t="shared" ca="1" si="93"/>
        <v/>
      </c>
      <c r="AF239" s="87" t="str">
        <f t="shared" ca="1" si="94"/>
        <v>D</v>
      </c>
      <c r="AG239" s="79">
        <f t="shared" ca="1" si="95"/>
        <v>3</v>
      </c>
      <c r="AH239" s="87"/>
      <c r="AI239" s="79"/>
    </row>
    <row r="240" spans="1:35" s="77" customFormat="1" ht="30" customHeight="1" x14ac:dyDescent="0.25">
      <c r="A240" s="67">
        <v>310</v>
      </c>
      <c r="B240" s="68" t="str">
        <f t="shared" ca="1" si="83"/>
        <v>A.7.07</v>
      </c>
      <c r="C240" s="69">
        <f t="shared" ca="1" si="84"/>
        <v>4</v>
      </c>
      <c r="D240" s="20"/>
      <c r="E240" s="92" t="str">
        <f t="shared" ca="1" si="85"/>
        <v>A.7.07</v>
      </c>
      <c r="F240" s="71" t="str">
        <f t="shared" ca="1" si="99"/>
        <v xml:space="preserve">Does your supplier selection criteria specify that potential suppliers should be able to: </v>
      </c>
      <c r="G240" s="221"/>
      <c r="H240" s="86"/>
      <c r="I240" s="71"/>
      <c r="J240" s="69"/>
      <c r="K240" s="69"/>
      <c r="L240" s="69"/>
      <c r="M240" s="69"/>
      <c r="N240" s="69"/>
      <c r="O240" s="69"/>
      <c r="P240" s="69"/>
      <c r="Q240" s="69"/>
      <c r="R240" s="69"/>
      <c r="S240" s="69"/>
      <c r="T240" s="78"/>
      <c r="U240" s="78" t="str">
        <f t="shared" ca="1" si="87"/>
        <v/>
      </c>
      <c r="V240" s="78" t="str">
        <f t="shared" ca="1" si="88"/>
        <v>N/A</v>
      </c>
      <c r="W240" s="78">
        <f t="shared" ca="1" si="89"/>
        <v>1</v>
      </c>
      <c r="X240" s="78" t="e">
        <f t="shared" ca="1" si="90"/>
        <v>#VALUE!</v>
      </c>
      <c r="Y240" s="77" t="str">
        <f t="shared" ca="1" si="91"/>
        <v>3</v>
      </c>
      <c r="AD240" s="87" t="str">
        <f t="shared" ca="1" si="92"/>
        <v/>
      </c>
      <c r="AE240" s="87" t="str">
        <f t="shared" ca="1" si="93"/>
        <v/>
      </c>
      <c r="AF240" s="87" t="str">
        <f t="shared" ca="1" si="94"/>
        <v>D</v>
      </c>
      <c r="AG240" s="79">
        <f t="shared" ca="1" si="95"/>
        <v>3</v>
      </c>
      <c r="AH240" s="87"/>
      <c r="AI240" s="79"/>
    </row>
    <row r="241" spans="1:35" s="77" customFormat="1" ht="30" x14ac:dyDescent="0.25">
      <c r="A241" s="67">
        <v>311</v>
      </c>
      <c r="B241" s="68" t="str">
        <f t="shared" ca="1" si="83"/>
        <v>A.7.07a</v>
      </c>
      <c r="C241" s="69">
        <f t="shared" ca="1" si="84"/>
        <v>6</v>
      </c>
      <c r="D241" s="20"/>
      <c r="E241" s="92" t="str">
        <f t="shared" ca="1" si="85"/>
        <v>A.7.07a</v>
      </c>
      <c r="F241" s="74" t="str">
        <f t="shared" ca="1" si="99"/>
        <v>Provide a reliable, effective and proven penetration testing service at a reasonable price, within specified timescales?</v>
      </c>
      <c r="G241" s="221" t="str">
        <f t="shared" ref="G241:G249" ca="1" si="109">VLOOKUP($A241,Assess_A_Reference,15,FALSE)</f>
        <v/>
      </c>
      <c r="H241" s="220">
        <f t="shared" ref="H241:H249" ca="1" si="110">(VLOOKUP(LEFT($B241,3),targets_lookup,5,FALSE))*VLOOKUP($A241,Weightings_Assessments,23,FALSE)</f>
        <v>8</v>
      </c>
      <c r="I241" s="71" t="str">
        <f t="shared" ref="I241:I249" ca="1" si="111">IF(VLOOKUP(A241,Assess_A_Reference,16,FALSE)=0,"",VLOOKUP(A241,Assess_A_Reference,16,FALSE))</f>
        <v/>
      </c>
      <c r="J241" s="69"/>
      <c r="K241" s="69"/>
      <c r="L241" s="69"/>
      <c r="M241" s="69"/>
      <c r="N241" s="69"/>
      <c r="O241" s="69"/>
      <c r="P241" s="69"/>
      <c r="Q241" s="69"/>
      <c r="R241" s="69"/>
      <c r="S241" s="69"/>
      <c r="T241" s="78"/>
      <c r="U241" s="78" t="str">
        <f t="shared" ca="1" si="87"/>
        <v>A.7</v>
      </c>
      <c r="V241" s="78">
        <f t="shared" ca="1" si="88"/>
        <v>2</v>
      </c>
      <c r="W241" s="78">
        <f t="shared" ca="1" si="89"/>
        <v>1</v>
      </c>
      <c r="X241" s="78">
        <f t="shared" ca="1" si="90"/>
        <v>8</v>
      </c>
      <c r="Y241" s="77" t="str">
        <f t="shared" ca="1" si="91"/>
        <v>3A.7</v>
      </c>
      <c r="AD241" s="87" t="str">
        <f t="shared" ca="1" si="92"/>
        <v/>
      </c>
      <c r="AE241" s="87" t="str">
        <f t="shared" ca="1" si="93"/>
        <v/>
      </c>
      <c r="AF241" s="87" t="str">
        <f t="shared" ca="1" si="94"/>
        <v>D</v>
      </c>
      <c r="AG241" s="79">
        <f t="shared" ca="1" si="95"/>
        <v>3</v>
      </c>
      <c r="AH241" s="87"/>
      <c r="AI241" s="79"/>
    </row>
    <row r="242" spans="1:35" s="77" customFormat="1" ht="45" x14ac:dyDescent="0.25">
      <c r="A242" s="67">
        <v>312</v>
      </c>
      <c r="B242" s="68" t="str">
        <f t="shared" ca="1" si="83"/>
        <v>A.7.07b</v>
      </c>
      <c r="C242" s="69">
        <f t="shared" ca="1" si="84"/>
        <v>6</v>
      </c>
      <c r="D242" s="20"/>
      <c r="E242" s="92" t="str">
        <f t="shared" ca="1" si="85"/>
        <v>A.7.07b</v>
      </c>
      <c r="F242" s="74" t="str">
        <f t="shared" ca="1" si="99"/>
        <v>Meet compliance standards and the requirements of corporate or government policy, protecting client information and systems both during and after testing?</v>
      </c>
      <c r="G242" s="221" t="str">
        <f t="shared" ca="1" si="109"/>
        <v/>
      </c>
      <c r="H242" s="220">
        <f t="shared" ca="1" si="110"/>
        <v>12</v>
      </c>
      <c r="I242" s="71" t="str">
        <f t="shared" ca="1" si="111"/>
        <v/>
      </c>
      <c r="J242" s="69"/>
      <c r="K242" s="69"/>
      <c r="L242" s="69"/>
      <c r="M242" s="69"/>
      <c r="N242" s="69"/>
      <c r="O242" s="69"/>
      <c r="P242" s="69"/>
      <c r="Q242" s="69"/>
      <c r="R242" s="69"/>
      <c r="S242" s="69"/>
      <c r="T242" s="78"/>
      <c r="U242" s="78" t="str">
        <f t="shared" ca="1" si="87"/>
        <v>A.7</v>
      </c>
      <c r="V242" s="78">
        <f t="shared" ca="1" si="88"/>
        <v>3</v>
      </c>
      <c r="W242" s="78">
        <f t="shared" ca="1" si="89"/>
        <v>1</v>
      </c>
      <c r="X242" s="78">
        <f t="shared" ca="1" si="90"/>
        <v>12</v>
      </c>
      <c r="Y242" s="77" t="str">
        <f t="shared" ca="1" si="91"/>
        <v>3A.7</v>
      </c>
      <c r="AD242" s="87" t="str">
        <f t="shared" ca="1" si="92"/>
        <v/>
      </c>
      <c r="AE242" s="87" t="str">
        <f t="shared" ca="1" si="93"/>
        <v/>
      </c>
      <c r="AF242" s="87" t="str">
        <f t="shared" ca="1" si="94"/>
        <v>D</v>
      </c>
      <c r="AG242" s="79">
        <f t="shared" ca="1" si="95"/>
        <v>3</v>
      </c>
      <c r="AH242" s="87"/>
      <c r="AI242" s="79"/>
    </row>
    <row r="243" spans="1:35" s="77" customFormat="1" ht="30" x14ac:dyDescent="0.25">
      <c r="A243" s="67">
        <v>313</v>
      </c>
      <c r="B243" s="68" t="str">
        <f t="shared" ca="1" si="83"/>
        <v>A.7.07c</v>
      </c>
      <c r="C243" s="69">
        <f t="shared" ca="1" si="84"/>
        <v>6</v>
      </c>
      <c r="D243" s="20"/>
      <c r="E243" s="92" t="str">
        <f t="shared" ca="1" si="85"/>
        <v>A.7.07c</v>
      </c>
      <c r="F243" s="74" t="str">
        <f t="shared" ca="1" si="99"/>
        <v>Perform rigorous and effective penetration tests, ensuring that a wide range of system attacks are simulated?</v>
      </c>
      <c r="G243" s="221" t="str">
        <f t="shared" ca="1" si="109"/>
        <v/>
      </c>
      <c r="H243" s="220">
        <f t="shared" ca="1" si="110"/>
        <v>8</v>
      </c>
      <c r="I243" s="71" t="str">
        <f t="shared" ca="1" si="111"/>
        <v/>
      </c>
      <c r="J243" s="69"/>
      <c r="K243" s="69"/>
      <c r="L243" s="69"/>
      <c r="M243" s="69"/>
      <c r="N243" s="69"/>
      <c r="O243" s="69"/>
      <c r="P243" s="69"/>
      <c r="Q243" s="69"/>
      <c r="R243" s="69"/>
      <c r="S243" s="69"/>
      <c r="T243" s="78"/>
      <c r="U243" s="78" t="str">
        <f t="shared" ca="1" si="87"/>
        <v>A.7</v>
      </c>
      <c r="V243" s="78">
        <f t="shared" ca="1" si="88"/>
        <v>2</v>
      </c>
      <c r="W243" s="78">
        <f t="shared" ca="1" si="89"/>
        <v>1</v>
      </c>
      <c r="X243" s="78">
        <f t="shared" ca="1" si="90"/>
        <v>8</v>
      </c>
      <c r="Y243" s="77" t="str">
        <f t="shared" ca="1" si="91"/>
        <v>3A.7</v>
      </c>
      <c r="AD243" s="87" t="str">
        <f t="shared" ca="1" si="92"/>
        <v/>
      </c>
      <c r="AE243" s="87" t="str">
        <f t="shared" ca="1" si="93"/>
        <v/>
      </c>
      <c r="AF243" s="87" t="str">
        <f t="shared" ca="1" si="94"/>
        <v>D</v>
      </c>
      <c r="AG243" s="79">
        <f t="shared" ca="1" si="95"/>
        <v>3</v>
      </c>
      <c r="AH243" s="87"/>
      <c r="AI243" s="79"/>
    </row>
    <row r="244" spans="1:35" s="77" customFormat="1" ht="30" customHeight="1" x14ac:dyDescent="0.25">
      <c r="A244" s="67">
        <v>314</v>
      </c>
      <c r="B244" s="68" t="str">
        <f t="shared" ca="1" si="83"/>
        <v>A.7.07d</v>
      </c>
      <c r="C244" s="69">
        <f t="shared" ca="1" si="84"/>
        <v>6</v>
      </c>
      <c r="D244" s="20"/>
      <c r="E244" s="92" t="str">
        <f t="shared" ca="1" si="85"/>
        <v>A.7.07d</v>
      </c>
      <c r="F244" s="74" t="str">
        <f t="shared" ref="F244:F264" ca="1" si="112">VLOOKUP(A244,contentrefmockup,7,FALSE)</f>
        <v>Adhere to a proven testing methodology, allowing sufficient time for remediation?</v>
      </c>
      <c r="G244" s="221" t="str">
        <f t="shared" ca="1" si="109"/>
        <v/>
      </c>
      <c r="H244" s="220">
        <f t="shared" ca="1" si="110"/>
        <v>12</v>
      </c>
      <c r="I244" s="71" t="str">
        <f t="shared" ca="1" si="111"/>
        <v/>
      </c>
      <c r="J244" s="69"/>
      <c r="K244" s="69"/>
      <c r="L244" s="69"/>
      <c r="M244" s="69"/>
      <c r="N244" s="69"/>
      <c r="O244" s="69"/>
      <c r="P244" s="69"/>
      <c r="Q244" s="69"/>
      <c r="R244" s="69"/>
      <c r="S244" s="69"/>
      <c r="T244" s="78"/>
      <c r="U244" s="78" t="str">
        <f t="shared" ca="1" si="87"/>
        <v>A.7</v>
      </c>
      <c r="V244" s="78">
        <f t="shared" ca="1" si="88"/>
        <v>3</v>
      </c>
      <c r="W244" s="78">
        <f t="shared" ca="1" si="89"/>
        <v>1</v>
      </c>
      <c r="X244" s="78">
        <f t="shared" ca="1" si="90"/>
        <v>12</v>
      </c>
      <c r="Y244" s="77" t="str">
        <f t="shared" ca="1" si="91"/>
        <v>3A.7</v>
      </c>
      <c r="AD244" s="87" t="str">
        <f t="shared" ca="1" si="92"/>
        <v/>
      </c>
      <c r="AE244" s="87" t="str">
        <f t="shared" ca="1" si="93"/>
        <v/>
      </c>
      <c r="AF244" s="87" t="str">
        <f t="shared" ca="1" si="94"/>
        <v>D</v>
      </c>
      <c r="AG244" s="79">
        <f t="shared" ca="1" si="95"/>
        <v>3</v>
      </c>
      <c r="AH244" s="87"/>
      <c r="AI244" s="79"/>
    </row>
    <row r="245" spans="1:35" s="77" customFormat="1" ht="45" x14ac:dyDescent="0.25">
      <c r="A245" s="67">
        <v>315</v>
      </c>
      <c r="B245" s="68" t="str">
        <f t="shared" ca="1" si="83"/>
        <v>A.7.07e</v>
      </c>
      <c r="C245" s="69">
        <f t="shared" ca="1" si="84"/>
        <v>6</v>
      </c>
      <c r="D245" s="20"/>
      <c r="E245" s="92" t="str">
        <f t="shared" ca="1" si="85"/>
        <v>A.7.07e</v>
      </c>
      <c r="F245" s="74" t="str">
        <f t="shared" ca="1" si="112"/>
        <v>Carry out a full range of testing (e.g. black, white or grey box; internal or external infrastructure or web application; source code review; and social engineering)?</v>
      </c>
      <c r="G245" s="221" t="str">
        <f t="shared" ca="1" si="109"/>
        <v/>
      </c>
      <c r="H245" s="220">
        <f t="shared" ca="1" si="110"/>
        <v>12</v>
      </c>
      <c r="I245" s="71" t="str">
        <f t="shared" ca="1" si="111"/>
        <v/>
      </c>
      <c r="J245" s="69"/>
      <c r="K245" s="69"/>
      <c r="L245" s="69"/>
      <c r="M245" s="69"/>
      <c r="N245" s="69"/>
      <c r="O245" s="69"/>
      <c r="P245" s="69"/>
      <c r="Q245" s="69"/>
      <c r="R245" s="69"/>
      <c r="S245" s="69"/>
      <c r="T245" s="78"/>
      <c r="U245" s="78" t="str">
        <f t="shared" ca="1" si="87"/>
        <v>A.7</v>
      </c>
      <c r="V245" s="78">
        <f t="shared" ca="1" si="88"/>
        <v>3</v>
      </c>
      <c r="W245" s="78">
        <f t="shared" ca="1" si="89"/>
        <v>1</v>
      </c>
      <c r="X245" s="78">
        <f t="shared" ca="1" si="90"/>
        <v>12</v>
      </c>
      <c r="Y245" s="77" t="str">
        <f t="shared" ca="1" si="91"/>
        <v>3A.7</v>
      </c>
      <c r="AD245" s="87" t="str">
        <f t="shared" ca="1" si="92"/>
        <v/>
      </c>
      <c r="AE245" s="87" t="str">
        <f t="shared" ca="1" si="93"/>
        <v/>
      </c>
      <c r="AF245" s="87" t="str">
        <f t="shared" ca="1" si="94"/>
        <v>D</v>
      </c>
      <c r="AG245" s="79">
        <f t="shared" ca="1" si="95"/>
        <v>3</v>
      </c>
      <c r="AH245" s="87"/>
      <c r="AI245" s="79"/>
    </row>
    <row r="246" spans="1:35" s="77" customFormat="1" ht="30" x14ac:dyDescent="0.25">
      <c r="A246" s="67">
        <v>316</v>
      </c>
      <c r="B246" s="68" t="str">
        <f t="shared" ca="1" si="83"/>
        <v>A.7.07f</v>
      </c>
      <c r="C246" s="69">
        <f t="shared" ca="1" si="84"/>
        <v>6</v>
      </c>
      <c r="D246" s="20"/>
      <c r="E246" s="92" t="str">
        <f t="shared" ca="1" si="85"/>
        <v>A.7.07f</v>
      </c>
      <c r="F246" s="74" t="str">
        <f t="shared" ca="1" si="112"/>
        <v>Discover all major vulnerabilities, identify associated 'root causes' and strategically analyse key findings in business terms?</v>
      </c>
      <c r="G246" s="221" t="str">
        <f t="shared" ca="1" si="109"/>
        <v/>
      </c>
      <c r="H246" s="220">
        <f t="shared" ca="1" si="110"/>
        <v>20</v>
      </c>
      <c r="I246" s="71" t="str">
        <f t="shared" ca="1" si="111"/>
        <v/>
      </c>
      <c r="J246" s="69"/>
      <c r="K246" s="69"/>
      <c r="L246" s="69"/>
      <c r="M246" s="69"/>
      <c r="N246" s="69"/>
      <c r="O246" s="69"/>
      <c r="P246" s="69"/>
      <c r="Q246" s="69"/>
      <c r="R246" s="69"/>
      <c r="S246" s="69"/>
      <c r="T246" s="78"/>
      <c r="U246" s="78" t="str">
        <f t="shared" ca="1" si="87"/>
        <v>A.7</v>
      </c>
      <c r="V246" s="78">
        <f t="shared" ca="1" si="88"/>
        <v>5</v>
      </c>
      <c r="W246" s="78">
        <f t="shared" ca="1" si="89"/>
        <v>1</v>
      </c>
      <c r="X246" s="78">
        <f t="shared" ca="1" si="90"/>
        <v>20</v>
      </c>
      <c r="Y246" s="77" t="str">
        <f t="shared" ca="1" si="91"/>
        <v>3A.7</v>
      </c>
      <c r="AD246" s="87" t="str">
        <f t="shared" ca="1" si="92"/>
        <v/>
      </c>
      <c r="AE246" s="87" t="str">
        <f t="shared" ca="1" si="93"/>
        <v/>
      </c>
      <c r="AF246" s="87" t="str">
        <f t="shared" ca="1" si="94"/>
        <v>D</v>
      </c>
      <c r="AG246" s="79">
        <f t="shared" ca="1" si="95"/>
        <v>3</v>
      </c>
      <c r="AH246" s="87"/>
      <c r="AI246" s="79"/>
    </row>
    <row r="247" spans="1:35" s="77" customFormat="1" ht="45" x14ac:dyDescent="0.25">
      <c r="A247" s="67">
        <v>317</v>
      </c>
      <c r="B247" s="68" t="str">
        <f t="shared" ca="1" si="83"/>
        <v>A.7.07g</v>
      </c>
      <c r="C247" s="69">
        <f t="shared" ca="1" si="84"/>
        <v>6</v>
      </c>
      <c r="D247" s="20"/>
      <c r="E247" s="92" t="str">
        <f t="shared" ca="1" si="85"/>
        <v>A.7.07g</v>
      </c>
      <c r="F247" s="74" t="str">
        <f t="shared" ca="1" si="112"/>
        <v>Co-develop security improvement strategies and programmes, recommending countermeasures to both address vulnerabilities and prevent them from recurring?</v>
      </c>
      <c r="G247" s="221" t="str">
        <f t="shared" ca="1" si="109"/>
        <v/>
      </c>
      <c r="H247" s="220">
        <f t="shared" ca="1" si="110"/>
        <v>20</v>
      </c>
      <c r="I247" s="71" t="str">
        <f t="shared" ca="1" si="111"/>
        <v/>
      </c>
      <c r="J247" s="69"/>
      <c r="K247" s="69"/>
      <c r="L247" s="69"/>
      <c r="M247" s="69"/>
      <c r="N247" s="69"/>
      <c r="O247" s="69"/>
      <c r="P247" s="69"/>
      <c r="Q247" s="69"/>
      <c r="R247" s="69"/>
      <c r="S247" s="69"/>
      <c r="T247" s="78"/>
      <c r="U247" s="78" t="str">
        <f t="shared" ca="1" si="87"/>
        <v>A.7</v>
      </c>
      <c r="V247" s="78">
        <f t="shared" ca="1" si="88"/>
        <v>5</v>
      </c>
      <c r="W247" s="78">
        <f t="shared" ca="1" si="89"/>
        <v>1</v>
      </c>
      <c r="X247" s="78">
        <f t="shared" ca="1" si="90"/>
        <v>20</v>
      </c>
      <c r="Y247" s="77" t="str">
        <f t="shared" ca="1" si="91"/>
        <v>3A.7</v>
      </c>
      <c r="AD247" s="87" t="str">
        <f t="shared" ca="1" si="92"/>
        <v/>
      </c>
      <c r="AE247" s="87" t="str">
        <f t="shared" ca="1" si="93"/>
        <v/>
      </c>
      <c r="AF247" s="87" t="str">
        <f t="shared" ca="1" si="94"/>
        <v>D</v>
      </c>
      <c r="AG247" s="79">
        <f t="shared" ca="1" si="95"/>
        <v>3</v>
      </c>
      <c r="AH247" s="87"/>
      <c r="AI247" s="79"/>
    </row>
    <row r="248" spans="1:35" s="77" customFormat="1" ht="60" x14ac:dyDescent="0.25">
      <c r="A248" s="67">
        <v>318</v>
      </c>
      <c r="B248" s="68" t="str">
        <f t="shared" ca="1" si="83"/>
        <v>A.7.07h</v>
      </c>
      <c r="C248" s="69">
        <f t="shared" ca="1" si="84"/>
        <v>6</v>
      </c>
      <c r="D248" s="20"/>
      <c r="E248" s="92" t="str">
        <f t="shared" ca="1" si="85"/>
        <v>A.7.07h</v>
      </c>
      <c r="F248" s="74" t="str">
        <f t="shared" ca="1" si="112"/>
        <v>Produce insightful, structured, practical and easy to read reports, engaging with senior management in business terms, resolving issues with IT service providers, and addressing global risk management issues?</v>
      </c>
      <c r="G248" s="221" t="str">
        <f t="shared" ca="1" si="109"/>
        <v/>
      </c>
      <c r="H248" s="220">
        <f t="shared" ca="1" si="110"/>
        <v>16</v>
      </c>
      <c r="I248" s="71" t="str">
        <f t="shared" ca="1" si="111"/>
        <v/>
      </c>
      <c r="J248" s="69"/>
      <c r="K248" s="69"/>
      <c r="L248" s="69"/>
      <c r="M248" s="69"/>
      <c r="N248" s="69"/>
      <c r="O248" s="69"/>
      <c r="P248" s="69"/>
      <c r="Q248" s="69"/>
      <c r="R248" s="69"/>
      <c r="S248" s="69"/>
      <c r="T248" s="78"/>
      <c r="U248" s="78" t="str">
        <f t="shared" ca="1" si="87"/>
        <v>A.7</v>
      </c>
      <c r="V248" s="78">
        <f t="shared" ca="1" si="88"/>
        <v>4</v>
      </c>
      <c r="W248" s="78">
        <f t="shared" ca="1" si="89"/>
        <v>1</v>
      </c>
      <c r="X248" s="78">
        <f t="shared" ca="1" si="90"/>
        <v>16</v>
      </c>
      <c r="Y248" s="77" t="str">
        <f t="shared" ca="1" si="91"/>
        <v>3A.7</v>
      </c>
      <c r="AD248" s="87" t="str">
        <f t="shared" ca="1" si="92"/>
        <v/>
      </c>
      <c r="AE248" s="87" t="str">
        <f t="shared" ca="1" si="93"/>
        <v/>
      </c>
      <c r="AF248" s="87" t="str">
        <f t="shared" ca="1" si="94"/>
        <v>D</v>
      </c>
      <c r="AG248" s="79">
        <f t="shared" ca="1" si="95"/>
        <v>3</v>
      </c>
      <c r="AH248" s="87"/>
      <c r="AI248" s="79"/>
    </row>
    <row r="249" spans="1:35" s="77" customFormat="1" ht="30" x14ac:dyDescent="0.25">
      <c r="A249" s="67">
        <v>319</v>
      </c>
      <c r="B249" s="68" t="str">
        <f t="shared" ca="1" si="83"/>
        <v>A.7.07i</v>
      </c>
      <c r="C249" s="69">
        <f t="shared" ca="1" si="84"/>
        <v>6</v>
      </c>
      <c r="D249" s="20"/>
      <c r="E249" s="92" t="str">
        <f t="shared" ca="1" si="85"/>
        <v>A.7.07i</v>
      </c>
      <c r="F249" s="74" t="str">
        <f t="shared" ca="1" si="112"/>
        <v>Provide on-going advice on how to manage systems effectively over time as part of a trusted relationship?</v>
      </c>
      <c r="G249" s="221" t="str">
        <f t="shared" ca="1" si="109"/>
        <v/>
      </c>
      <c r="H249" s="220">
        <f t="shared" ca="1" si="110"/>
        <v>16</v>
      </c>
      <c r="I249" s="71" t="str">
        <f t="shared" ca="1" si="111"/>
        <v/>
      </c>
      <c r="J249" s="69"/>
      <c r="K249" s="69"/>
      <c r="L249" s="69"/>
      <c r="M249" s="69"/>
      <c r="N249" s="69"/>
      <c r="O249" s="69"/>
      <c r="P249" s="69"/>
      <c r="Q249" s="69"/>
      <c r="R249" s="69"/>
      <c r="S249" s="69"/>
      <c r="T249" s="78"/>
      <c r="U249" s="78" t="str">
        <f t="shared" ca="1" si="87"/>
        <v>A.7</v>
      </c>
      <c r="V249" s="78">
        <f t="shared" ca="1" si="88"/>
        <v>4</v>
      </c>
      <c r="W249" s="78">
        <f t="shared" ca="1" si="89"/>
        <v>1</v>
      </c>
      <c r="X249" s="78">
        <f t="shared" ca="1" si="90"/>
        <v>16</v>
      </c>
      <c r="Y249" s="77" t="str">
        <f t="shared" ca="1" si="91"/>
        <v>3A.7</v>
      </c>
      <c r="AD249" s="87" t="str">
        <f t="shared" ca="1" si="92"/>
        <v/>
      </c>
      <c r="AE249" s="87" t="str">
        <f t="shared" ca="1" si="93"/>
        <v/>
      </c>
      <c r="AF249" s="87" t="str">
        <f t="shared" ca="1" si="94"/>
        <v>D</v>
      </c>
      <c r="AG249" s="79">
        <f t="shared" ca="1" si="95"/>
        <v>3</v>
      </c>
      <c r="AH249" s="87"/>
      <c r="AI249" s="79"/>
    </row>
    <row r="250" spans="1:35" s="77" customFormat="1" ht="30" customHeight="1" x14ac:dyDescent="0.25">
      <c r="A250" s="67">
        <v>320</v>
      </c>
      <c r="B250" s="68" t="str">
        <f t="shared" ca="1" si="83"/>
        <v>A.7.08</v>
      </c>
      <c r="C250" s="69">
        <f t="shared" ca="1" si="84"/>
        <v>4</v>
      </c>
      <c r="D250" s="20"/>
      <c r="E250" s="92" t="str">
        <f t="shared" ca="1" si="85"/>
        <v>A.7.08</v>
      </c>
      <c r="F250" s="71" t="str">
        <f t="shared" ca="1" si="112"/>
        <v xml:space="preserve">Does your supplier selection criteria consider if potential suppliers can provide: </v>
      </c>
      <c r="G250" s="221"/>
      <c r="H250" s="86"/>
      <c r="I250" s="71"/>
      <c r="J250" s="69"/>
      <c r="K250" s="69"/>
      <c r="L250" s="69"/>
      <c r="M250" s="69"/>
      <c r="N250" s="69"/>
      <c r="O250" s="69"/>
      <c r="P250" s="69"/>
      <c r="Q250" s="69"/>
      <c r="R250" s="69"/>
      <c r="S250" s="69"/>
      <c r="T250" s="78"/>
      <c r="U250" s="78" t="str">
        <f t="shared" ca="1" si="87"/>
        <v/>
      </c>
      <c r="V250" s="78" t="str">
        <f t="shared" ca="1" si="88"/>
        <v>N/A</v>
      </c>
      <c r="W250" s="78">
        <f t="shared" ca="1" si="89"/>
        <v>1</v>
      </c>
      <c r="X250" s="78" t="e">
        <f t="shared" ca="1" si="90"/>
        <v>#VALUE!</v>
      </c>
      <c r="Y250" s="77" t="str">
        <f t="shared" ca="1" si="91"/>
        <v>3</v>
      </c>
      <c r="AD250" s="87" t="str">
        <f t="shared" ca="1" si="92"/>
        <v/>
      </c>
      <c r="AE250" s="87" t="str">
        <f t="shared" ca="1" si="93"/>
        <v/>
      </c>
      <c r="AF250" s="87" t="str">
        <f t="shared" ca="1" si="94"/>
        <v>D</v>
      </c>
      <c r="AG250" s="79">
        <f t="shared" ca="1" si="95"/>
        <v>3</v>
      </c>
      <c r="AH250" s="87"/>
      <c r="AI250" s="79"/>
    </row>
    <row r="251" spans="1:35" s="77" customFormat="1" ht="30" customHeight="1" x14ac:dyDescent="0.25">
      <c r="A251" s="67">
        <v>321</v>
      </c>
      <c r="B251" s="68" t="str">
        <f t="shared" ca="1" si="83"/>
        <v>A.7.08a</v>
      </c>
      <c r="C251" s="69">
        <f t="shared" ca="1" si="84"/>
        <v>6</v>
      </c>
      <c r="D251" s="20"/>
      <c r="E251" s="92" t="str">
        <f t="shared" ca="1" si="85"/>
        <v>A.7.08a</v>
      </c>
      <c r="F251" s="74" t="str">
        <f t="shared" ca="1" si="112"/>
        <v xml:space="preserve">Solid reputation, history and ethics? </v>
      </c>
      <c r="G251" s="221" t="str">
        <f t="shared" ref="G251:G257" ca="1" si="113">VLOOKUP($A251,Assess_A_Reference,15,FALSE)</f>
        <v/>
      </c>
      <c r="H251" s="220">
        <f t="shared" ref="H251:H257" ca="1" si="114">(VLOOKUP(LEFT($B251,3),targets_lookup,5,FALSE))*VLOOKUP($A251,Weightings_Assessments,23,FALSE)</f>
        <v>12</v>
      </c>
      <c r="I251" s="71" t="str">
        <f t="shared" ref="I251:I257" ca="1" si="115">IF(VLOOKUP(A251,Assess_A_Reference,16,FALSE)=0,"",VLOOKUP(A251,Assess_A_Reference,16,FALSE))</f>
        <v/>
      </c>
      <c r="J251" s="69"/>
      <c r="K251" s="69"/>
      <c r="L251" s="69"/>
      <c r="M251" s="69"/>
      <c r="N251" s="69"/>
      <c r="O251" s="69"/>
      <c r="P251" s="69"/>
      <c r="Q251" s="69"/>
      <c r="R251" s="69"/>
      <c r="S251" s="69"/>
      <c r="T251" s="78"/>
      <c r="U251" s="78" t="str">
        <f t="shared" ca="1" si="87"/>
        <v>A.7</v>
      </c>
      <c r="V251" s="78">
        <f t="shared" ca="1" si="88"/>
        <v>3</v>
      </c>
      <c r="W251" s="78">
        <f t="shared" ca="1" si="89"/>
        <v>1</v>
      </c>
      <c r="X251" s="78">
        <f t="shared" ca="1" si="90"/>
        <v>12</v>
      </c>
      <c r="Y251" s="77" t="str">
        <f t="shared" ca="1" si="91"/>
        <v>3A.7</v>
      </c>
      <c r="AD251" s="87" t="str">
        <f t="shared" ca="1" si="92"/>
        <v/>
      </c>
      <c r="AE251" s="87" t="str">
        <f t="shared" ca="1" si="93"/>
        <v/>
      </c>
      <c r="AF251" s="87" t="str">
        <f t="shared" ca="1" si="94"/>
        <v>D</v>
      </c>
      <c r="AG251" s="79">
        <f t="shared" ca="1" si="95"/>
        <v>3</v>
      </c>
      <c r="AH251" s="87"/>
      <c r="AI251" s="79"/>
    </row>
    <row r="252" spans="1:35" s="77" customFormat="1" ht="30" customHeight="1" x14ac:dyDescent="0.25">
      <c r="A252" s="67">
        <v>322</v>
      </c>
      <c r="B252" s="68" t="str">
        <f t="shared" ref="B252:B264" ca="1" si="116">VLOOKUP(A252,contentrefmockup,2,FALSE)</f>
        <v>A.7.08b</v>
      </c>
      <c r="C252" s="69">
        <f t="shared" ref="C252:C264" ca="1" si="117">VLOOKUP(A252,contentrefmockup,15,FALSE)</f>
        <v>6</v>
      </c>
      <c r="D252" s="20"/>
      <c r="E252" s="92" t="str">
        <f t="shared" ref="E252:E264" ca="1" si="118">IF(C252=1,"Phase "&amp;B252,IF(C252=2,"Step "&amp;VLOOKUP(A252,contentrefmockup,4,FALSE),B252))</f>
        <v>A.7.08b</v>
      </c>
      <c r="F252" s="74" t="str">
        <f t="shared" ca="1" si="112"/>
        <v>High quality, value-for-money services?</v>
      </c>
      <c r="G252" s="221" t="str">
        <f t="shared" ca="1" si="113"/>
        <v/>
      </c>
      <c r="H252" s="220">
        <f t="shared" ca="1" si="114"/>
        <v>12</v>
      </c>
      <c r="I252" s="71" t="str">
        <f t="shared" ca="1" si="115"/>
        <v/>
      </c>
      <c r="J252" s="69"/>
      <c r="K252" s="69"/>
      <c r="L252" s="69"/>
      <c r="M252" s="69"/>
      <c r="N252" s="69"/>
      <c r="O252" s="69"/>
      <c r="P252" s="69"/>
      <c r="Q252" s="69"/>
      <c r="R252" s="69"/>
      <c r="S252" s="69"/>
      <c r="T252" s="78"/>
      <c r="U252" s="78" t="str">
        <f t="shared" ref="U252:U264" ca="1" si="119">IF(AND(C252&gt;4,VLOOKUP(A252,Assess_A_Reference,34,FALSE)&lt;&gt;8),LEFT(B252,3),"")</f>
        <v>A.7</v>
      </c>
      <c r="V252" s="78">
        <f t="shared" ref="V252:V264" ca="1" si="120">VLOOKUP(A252,Weightings_Assessments,23,FALSE)</f>
        <v>3</v>
      </c>
      <c r="W252" s="78">
        <f t="shared" ref="W252:W264" ca="1" si="121">IF(VLOOKUP(A252,Assess_A_Reference,34,FALSE)=8,0,1)</f>
        <v>1</v>
      </c>
      <c r="X252" s="78">
        <f t="shared" ref="X252:X264" ca="1" si="122">W252*V252*4</f>
        <v>12</v>
      </c>
      <c r="Y252" s="77" t="str">
        <f t="shared" ref="Y252:Y264" ca="1" si="123">AG252&amp;U252</f>
        <v>3A.7</v>
      </c>
      <c r="AD252" s="87" t="str">
        <f t="shared" ref="AD252:AD264" ca="1" si="124">VLOOKUP($A252,contentrefmockup,26,FALSE)</f>
        <v/>
      </c>
      <c r="AE252" s="87" t="str">
        <f t="shared" ref="AE252:AE264" ca="1" si="125">VLOOKUP($A252,contentrefmockup,27,FALSE)</f>
        <v/>
      </c>
      <c r="AF252" s="87" t="str">
        <f t="shared" ref="AF252:AF264" ca="1" si="126">VLOOKUP($A252,contentrefmockup,28,FALSE)</f>
        <v>D</v>
      </c>
      <c r="AG252" s="79">
        <f t="shared" ref="AG252:AG264" ca="1" si="127">IF(AD252="S",1,IF(AE252="I",2,IF(AF252="D",3,4)))</f>
        <v>3</v>
      </c>
      <c r="AH252" s="87"/>
      <c r="AI252" s="79"/>
    </row>
    <row r="253" spans="1:35" s="77" customFormat="1" ht="30" customHeight="1" x14ac:dyDescent="0.25">
      <c r="A253" s="67">
        <v>323</v>
      </c>
      <c r="B253" s="68" t="str">
        <f t="shared" ca="1" si="116"/>
        <v>A.7.08c</v>
      </c>
      <c r="C253" s="69">
        <f t="shared" ca="1" si="117"/>
        <v>6</v>
      </c>
      <c r="D253" s="20"/>
      <c r="E253" s="92" t="str">
        <f t="shared" ca="1" si="118"/>
        <v>A.7.08c</v>
      </c>
      <c r="F253" s="74" t="str">
        <f t="shared" ca="1" si="112"/>
        <v>Research and development capability?</v>
      </c>
      <c r="G253" s="221" t="str">
        <f t="shared" ca="1" si="113"/>
        <v/>
      </c>
      <c r="H253" s="220">
        <f t="shared" ca="1" si="114"/>
        <v>12</v>
      </c>
      <c r="I253" s="71" t="str">
        <f t="shared" ca="1" si="115"/>
        <v/>
      </c>
      <c r="J253" s="69"/>
      <c r="K253" s="69"/>
      <c r="L253" s="69"/>
      <c r="M253" s="69"/>
      <c r="N253" s="69"/>
      <c r="O253" s="69"/>
      <c r="P253" s="69"/>
      <c r="Q253" s="69"/>
      <c r="R253" s="69"/>
      <c r="S253" s="69"/>
      <c r="T253" s="78"/>
      <c r="U253" s="78" t="str">
        <f t="shared" ca="1" si="119"/>
        <v>A.7</v>
      </c>
      <c r="V253" s="78">
        <f t="shared" ca="1" si="120"/>
        <v>3</v>
      </c>
      <c r="W253" s="78">
        <f t="shared" ca="1" si="121"/>
        <v>1</v>
      </c>
      <c r="X253" s="78">
        <f t="shared" ca="1" si="122"/>
        <v>12</v>
      </c>
      <c r="Y253" s="77" t="str">
        <f t="shared" ca="1" si="123"/>
        <v>3A.7</v>
      </c>
      <c r="AD253" s="87" t="str">
        <f t="shared" ca="1" si="124"/>
        <v/>
      </c>
      <c r="AE253" s="87" t="str">
        <f t="shared" ca="1" si="125"/>
        <v/>
      </c>
      <c r="AF253" s="87" t="str">
        <f t="shared" ca="1" si="126"/>
        <v>D</v>
      </c>
      <c r="AG253" s="79">
        <f t="shared" ca="1" si="127"/>
        <v>3</v>
      </c>
      <c r="AH253" s="87"/>
      <c r="AI253" s="79"/>
    </row>
    <row r="254" spans="1:35" s="77" customFormat="1" ht="30" customHeight="1" x14ac:dyDescent="0.25">
      <c r="A254" s="67">
        <v>324</v>
      </c>
      <c r="B254" s="68" t="str">
        <f t="shared" ca="1" si="116"/>
        <v>A.7.08d</v>
      </c>
      <c r="C254" s="69">
        <f t="shared" ca="1" si="117"/>
        <v>6</v>
      </c>
      <c r="D254" s="20"/>
      <c r="E254" s="92" t="str">
        <f t="shared" ca="1" si="118"/>
        <v>A.7.08d</v>
      </c>
      <c r="F254" s="74" t="str">
        <f t="shared" ca="1" si="112"/>
        <v>Highly competent, technical testers?</v>
      </c>
      <c r="G254" s="221" t="str">
        <f t="shared" ca="1" si="113"/>
        <v/>
      </c>
      <c r="H254" s="220">
        <f t="shared" ca="1" si="114"/>
        <v>12</v>
      </c>
      <c r="I254" s="71" t="str">
        <f t="shared" ca="1" si="115"/>
        <v/>
      </c>
      <c r="J254" s="69"/>
      <c r="K254" s="69"/>
      <c r="L254" s="69"/>
      <c r="M254" s="69"/>
      <c r="N254" s="69"/>
      <c r="O254" s="69"/>
      <c r="P254" s="69"/>
      <c r="Q254" s="69"/>
      <c r="R254" s="69"/>
      <c r="S254" s="69"/>
      <c r="T254" s="78"/>
      <c r="U254" s="78" t="str">
        <f t="shared" ca="1" si="119"/>
        <v>A.7</v>
      </c>
      <c r="V254" s="78">
        <f t="shared" ca="1" si="120"/>
        <v>3</v>
      </c>
      <c r="W254" s="78">
        <f t="shared" ca="1" si="121"/>
        <v>1</v>
      </c>
      <c r="X254" s="78">
        <f t="shared" ca="1" si="122"/>
        <v>12</v>
      </c>
      <c r="Y254" s="77" t="str">
        <f t="shared" ca="1" si="123"/>
        <v>3A.7</v>
      </c>
      <c r="AD254" s="87" t="str">
        <f t="shared" ca="1" si="124"/>
        <v/>
      </c>
      <c r="AE254" s="87" t="str">
        <f t="shared" ca="1" si="125"/>
        <v/>
      </c>
      <c r="AF254" s="87" t="str">
        <f t="shared" ca="1" si="126"/>
        <v>D</v>
      </c>
      <c r="AG254" s="79">
        <f t="shared" ca="1" si="127"/>
        <v>3</v>
      </c>
      <c r="AH254" s="87"/>
      <c r="AI254" s="79"/>
    </row>
    <row r="255" spans="1:35" s="77" customFormat="1" ht="30" customHeight="1" x14ac:dyDescent="0.25">
      <c r="A255" s="67">
        <v>325</v>
      </c>
      <c r="B255" s="68" t="str">
        <f t="shared" ca="1" si="116"/>
        <v>A.7.08e</v>
      </c>
      <c r="C255" s="69">
        <f t="shared" ca="1" si="117"/>
        <v>6</v>
      </c>
      <c r="D255" s="20"/>
      <c r="E255" s="92" t="str">
        <f t="shared" ca="1" si="118"/>
        <v>A.7.08e</v>
      </c>
      <c r="F255" s="74" t="str">
        <f t="shared" ca="1" si="112"/>
        <v>Security and risk management?</v>
      </c>
      <c r="G255" s="221" t="str">
        <f t="shared" ca="1" si="113"/>
        <v/>
      </c>
      <c r="H255" s="220">
        <f t="shared" ca="1" si="114"/>
        <v>12</v>
      </c>
      <c r="I255" s="71" t="str">
        <f t="shared" ca="1" si="115"/>
        <v/>
      </c>
      <c r="J255" s="69"/>
      <c r="K255" s="69"/>
      <c r="L255" s="69"/>
      <c r="M255" s="69"/>
      <c r="N255" s="69"/>
      <c r="O255" s="69"/>
      <c r="P255" s="69"/>
      <c r="Q255" s="69"/>
      <c r="R255" s="69"/>
      <c r="S255" s="69"/>
      <c r="T255" s="78"/>
      <c r="U255" s="78" t="str">
        <f t="shared" ca="1" si="119"/>
        <v>A.7</v>
      </c>
      <c r="V255" s="78">
        <f t="shared" ca="1" si="120"/>
        <v>3</v>
      </c>
      <c r="W255" s="78">
        <f t="shared" ca="1" si="121"/>
        <v>1</v>
      </c>
      <c r="X255" s="78">
        <f t="shared" ca="1" si="122"/>
        <v>12</v>
      </c>
      <c r="Y255" s="77" t="str">
        <f t="shared" ca="1" si="123"/>
        <v>3A.7</v>
      </c>
      <c r="AD255" s="87" t="str">
        <f t="shared" ca="1" si="124"/>
        <v/>
      </c>
      <c r="AE255" s="87" t="str">
        <f t="shared" ca="1" si="125"/>
        <v/>
      </c>
      <c r="AF255" s="87" t="str">
        <f t="shared" ca="1" si="126"/>
        <v>D</v>
      </c>
      <c r="AG255" s="79">
        <f t="shared" ca="1" si="127"/>
        <v>3</v>
      </c>
      <c r="AH255" s="87"/>
      <c r="AI255" s="79"/>
    </row>
    <row r="256" spans="1:35" s="77" customFormat="1" ht="30" customHeight="1" x14ac:dyDescent="0.25">
      <c r="A256" s="67">
        <v>326</v>
      </c>
      <c r="B256" s="68" t="str">
        <f t="shared" ca="1" si="116"/>
        <v>A.7.08f</v>
      </c>
      <c r="C256" s="69">
        <f t="shared" ca="1" si="117"/>
        <v>6</v>
      </c>
      <c r="D256" s="20"/>
      <c r="E256" s="92" t="str">
        <f t="shared" ca="1" si="118"/>
        <v>A.7.08f</v>
      </c>
      <c r="F256" s="74" t="str">
        <f t="shared" ca="1" si="112"/>
        <v>A strong professional accreditation and complaint process?</v>
      </c>
      <c r="G256" s="221" t="str">
        <f t="shared" ca="1" si="113"/>
        <v/>
      </c>
      <c r="H256" s="220">
        <f t="shared" ca="1" si="114"/>
        <v>12</v>
      </c>
      <c r="I256" s="71" t="str">
        <f t="shared" ca="1" si="115"/>
        <v/>
      </c>
      <c r="J256" s="69"/>
      <c r="K256" s="69"/>
      <c r="L256" s="69"/>
      <c r="M256" s="69"/>
      <c r="N256" s="69"/>
      <c r="O256" s="69"/>
      <c r="P256" s="69"/>
      <c r="Q256" s="69"/>
      <c r="R256" s="69"/>
      <c r="S256" s="69"/>
      <c r="T256" s="78"/>
      <c r="U256" s="78" t="str">
        <f t="shared" ca="1" si="119"/>
        <v>A.7</v>
      </c>
      <c r="V256" s="78">
        <f t="shared" ca="1" si="120"/>
        <v>3</v>
      </c>
      <c r="W256" s="78">
        <f t="shared" ca="1" si="121"/>
        <v>1</v>
      </c>
      <c r="X256" s="78">
        <f t="shared" ca="1" si="122"/>
        <v>12</v>
      </c>
      <c r="Y256" s="77" t="str">
        <f t="shared" ca="1" si="123"/>
        <v>3A.7</v>
      </c>
      <c r="AD256" s="87" t="str">
        <f t="shared" ca="1" si="124"/>
        <v/>
      </c>
      <c r="AE256" s="87" t="str">
        <f t="shared" ca="1" si="125"/>
        <v/>
      </c>
      <c r="AF256" s="87" t="str">
        <f t="shared" ca="1" si="126"/>
        <v>D</v>
      </c>
      <c r="AG256" s="79">
        <f t="shared" ca="1" si="127"/>
        <v>3</v>
      </c>
      <c r="AH256" s="87"/>
      <c r="AI256" s="79"/>
    </row>
    <row r="257" spans="1:35" s="77" customFormat="1" ht="45" x14ac:dyDescent="0.25">
      <c r="A257" s="67">
        <v>327</v>
      </c>
      <c r="B257" s="68" t="str">
        <f t="shared" ca="1" si="116"/>
        <v>A.7.09</v>
      </c>
      <c r="C257" s="69">
        <f t="shared" ca="1" si="117"/>
        <v>5</v>
      </c>
      <c r="D257" s="20"/>
      <c r="E257" s="92" t="str">
        <f t="shared" ca="1" si="118"/>
        <v>A.7.09</v>
      </c>
      <c r="F257" s="71" t="str">
        <f t="shared" ca="1" si="112"/>
        <v>Is your supplier selection criteria recorded in a document that can be passed to potential suppliers - and your procurement department - sometimes as part of an RFP (Request for Proposal)?</v>
      </c>
      <c r="G257" s="221" t="str">
        <f t="shared" ca="1" si="113"/>
        <v/>
      </c>
      <c r="H257" s="220">
        <f t="shared" ca="1" si="114"/>
        <v>16</v>
      </c>
      <c r="I257" s="71" t="str">
        <f t="shared" ca="1" si="115"/>
        <v/>
      </c>
      <c r="J257" s="69"/>
      <c r="K257" s="69"/>
      <c r="L257" s="69"/>
      <c r="M257" s="69"/>
      <c r="N257" s="69"/>
      <c r="O257" s="69"/>
      <c r="P257" s="69"/>
      <c r="Q257" s="69"/>
      <c r="R257" s="69"/>
      <c r="S257" s="69"/>
      <c r="T257" s="78"/>
      <c r="U257" s="78" t="str">
        <f t="shared" ca="1" si="119"/>
        <v>A.7</v>
      </c>
      <c r="V257" s="78">
        <f t="shared" ca="1" si="120"/>
        <v>4</v>
      </c>
      <c r="W257" s="78">
        <f t="shared" ca="1" si="121"/>
        <v>1</v>
      </c>
      <c r="X257" s="78">
        <f t="shared" ca="1" si="122"/>
        <v>16</v>
      </c>
      <c r="Y257" s="77" t="str">
        <f t="shared" ca="1" si="123"/>
        <v>3A.7</v>
      </c>
      <c r="AD257" s="87" t="str">
        <f t="shared" ca="1" si="124"/>
        <v/>
      </c>
      <c r="AE257" s="87" t="str">
        <f t="shared" ca="1" si="125"/>
        <v/>
      </c>
      <c r="AF257" s="87" t="str">
        <f t="shared" ca="1" si="126"/>
        <v>D</v>
      </c>
      <c r="AG257" s="79">
        <f t="shared" ca="1" si="127"/>
        <v>3</v>
      </c>
      <c r="AH257" s="87"/>
      <c r="AI257" s="79"/>
    </row>
    <row r="258" spans="1:35" s="77" customFormat="1" ht="30" customHeight="1" x14ac:dyDescent="0.25">
      <c r="A258" s="67">
        <v>328</v>
      </c>
      <c r="B258" s="68" t="str">
        <f t="shared" ca="1" si="116"/>
        <v>A.7.10</v>
      </c>
      <c r="C258" s="69">
        <f t="shared" ca="1" si="117"/>
        <v>4</v>
      </c>
      <c r="D258" s="20"/>
      <c r="E258" s="92" t="str">
        <f t="shared" ca="1" si="118"/>
        <v>A.7.10</v>
      </c>
      <c r="F258" s="71" t="str">
        <f t="shared" ca="1" si="112"/>
        <v>Do you ensure that your chosen suppliers are able to:</v>
      </c>
      <c r="G258" s="221"/>
      <c r="H258" s="86"/>
      <c r="I258" s="71"/>
      <c r="J258" s="69"/>
      <c r="K258" s="69"/>
      <c r="L258" s="69"/>
      <c r="M258" s="69"/>
      <c r="N258" s="69"/>
      <c r="O258" s="69"/>
      <c r="P258" s="69"/>
      <c r="Q258" s="69"/>
      <c r="R258" s="69"/>
      <c r="S258" s="69"/>
      <c r="T258" s="78"/>
      <c r="U258" s="78" t="str">
        <f t="shared" ca="1" si="119"/>
        <v/>
      </c>
      <c r="V258" s="78" t="str">
        <f t="shared" ca="1" si="120"/>
        <v>N/A</v>
      </c>
      <c r="W258" s="78">
        <f t="shared" ca="1" si="121"/>
        <v>1</v>
      </c>
      <c r="X258" s="78" t="e">
        <f t="shared" ca="1" si="122"/>
        <v>#VALUE!</v>
      </c>
      <c r="Y258" s="77" t="str">
        <f t="shared" ca="1" si="123"/>
        <v>3</v>
      </c>
      <c r="AD258" s="87" t="str">
        <f t="shared" ca="1" si="124"/>
        <v/>
      </c>
      <c r="AE258" s="87" t="str">
        <f t="shared" ca="1" si="125"/>
        <v/>
      </c>
      <c r="AF258" s="87" t="str">
        <f t="shared" ca="1" si="126"/>
        <v>D</v>
      </c>
      <c r="AG258" s="79">
        <f t="shared" ca="1" si="127"/>
        <v>3</v>
      </c>
      <c r="AH258" s="87"/>
      <c r="AI258" s="79"/>
    </row>
    <row r="259" spans="1:35" s="77" customFormat="1" ht="30" customHeight="1" x14ac:dyDescent="0.25">
      <c r="A259" s="67">
        <v>329</v>
      </c>
      <c r="B259" s="68" t="str">
        <f t="shared" ca="1" si="116"/>
        <v>A.7.10a</v>
      </c>
      <c r="C259" s="69">
        <f t="shared" ca="1" si="117"/>
        <v>6</v>
      </c>
      <c r="D259" s="20"/>
      <c r="E259" s="92" t="str">
        <f t="shared" ca="1" si="118"/>
        <v>A.7.10a</v>
      </c>
      <c r="F259" s="74" t="str">
        <f t="shared" ca="1" si="112"/>
        <v>Effectively meet - or exceed - your supplier selection criteria?</v>
      </c>
      <c r="G259" s="221" t="str">
        <f t="shared" ref="G259:G264" ca="1" si="128">VLOOKUP($A259,Assess_A_Reference,15,FALSE)</f>
        <v/>
      </c>
      <c r="H259" s="220">
        <f t="shared" ref="H259:H264" ca="1" si="129">(VLOOKUP(LEFT($B259,3),targets_lookup,5,FALSE))*VLOOKUP($A259,Weightings_Assessments,23,FALSE)</f>
        <v>12</v>
      </c>
      <c r="I259" s="71" t="str">
        <f t="shared" ref="I259:I264" ca="1" si="130">IF(VLOOKUP(A259,Assess_A_Reference,16,FALSE)=0,"",VLOOKUP(A259,Assess_A_Reference,16,FALSE))</f>
        <v/>
      </c>
      <c r="J259" s="69"/>
      <c r="K259" s="69"/>
      <c r="L259" s="69"/>
      <c r="M259" s="69"/>
      <c r="N259" s="69"/>
      <c r="O259" s="69"/>
      <c r="P259" s="69"/>
      <c r="Q259" s="69"/>
      <c r="R259" s="69"/>
      <c r="S259" s="69"/>
      <c r="T259" s="78"/>
      <c r="U259" s="78" t="str">
        <f t="shared" ca="1" si="119"/>
        <v>A.7</v>
      </c>
      <c r="V259" s="78">
        <f t="shared" ca="1" si="120"/>
        <v>3</v>
      </c>
      <c r="W259" s="78">
        <f t="shared" ca="1" si="121"/>
        <v>1</v>
      </c>
      <c r="X259" s="78">
        <f t="shared" ca="1" si="122"/>
        <v>12</v>
      </c>
      <c r="Y259" s="77" t="str">
        <f t="shared" ca="1" si="123"/>
        <v>3A.7</v>
      </c>
      <c r="AD259" s="87" t="str">
        <f t="shared" ca="1" si="124"/>
        <v/>
      </c>
      <c r="AE259" s="87" t="str">
        <f t="shared" ca="1" si="125"/>
        <v/>
      </c>
      <c r="AF259" s="87" t="str">
        <f t="shared" ca="1" si="126"/>
        <v>D</v>
      </c>
      <c r="AG259" s="79">
        <f t="shared" ca="1" si="127"/>
        <v>3</v>
      </c>
      <c r="AH259" s="87"/>
      <c r="AI259" s="79"/>
    </row>
    <row r="260" spans="1:35" s="77" customFormat="1" ht="30" customHeight="1" x14ac:dyDescent="0.25">
      <c r="A260" s="67">
        <v>330</v>
      </c>
      <c r="B260" s="68" t="str">
        <f t="shared" ca="1" si="116"/>
        <v>A.7.10b</v>
      </c>
      <c r="C260" s="69">
        <f t="shared" ca="1" si="117"/>
        <v>6</v>
      </c>
      <c r="D260" s="20"/>
      <c r="E260" s="92" t="str">
        <f t="shared" ca="1" si="118"/>
        <v>A.7.10b</v>
      </c>
      <c r="F260" s="74" t="str">
        <f t="shared" ca="1" si="112"/>
        <v>Provide tangible value for money?</v>
      </c>
      <c r="G260" s="221" t="str">
        <f t="shared" ca="1" si="128"/>
        <v/>
      </c>
      <c r="H260" s="220">
        <f t="shared" ca="1" si="129"/>
        <v>8</v>
      </c>
      <c r="I260" s="71" t="str">
        <f t="shared" ca="1" si="130"/>
        <v/>
      </c>
      <c r="J260" s="69"/>
      <c r="K260" s="69"/>
      <c r="L260" s="69"/>
      <c r="M260" s="69"/>
      <c r="N260" s="69"/>
      <c r="O260" s="69"/>
      <c r="P260" s="69"/>
      <c r="Q260" s="69"/>
      <c r="R260" s="69"/>
      <c r="S260" s="69"/>
      <c r="T260" s="78"/>
      <c r="U260" s="78" t="str">
        <f t="shared" ca="1" si="119"/>
        <v>A.7</v>
      </c>
      <c r="V260" s="78">
        <f t="shared" ca="1" si="120"/>
        <v>2</v>
      </c>
      <c r="W260" s="78">
        <f t="shared" ca="1" si="121"/>
        <v>1</v>
      </c>
      <c r="X260" s="78">
        <f t="shared" ca="1" si="122"/>
        <v>8</v>
      </c>
      <c r="Y260" s="77" t="str">
        <f t="shared" ca="1" si="123"/>
        <v>3A.7</v>
      </c>
      <c r="AD260" s="87" t="str">
        <f t="shared" ca="1" si="124"/>
        <v/>
      </c>
      <c r="AE260" s="87" t="str">
        <f t="shared" ca="1" si="125"/>
        <v/>
      </c>
      <c r="AF260" s="87" t="str">
        <f t="shared" ca="1" si="126"/>
        <v>D</v>
      </c>
      <c r="AG260" s="79">
        <f t="shared" ca="1" si="127"/>
        <v>3</v>
      </c>
      <c r="AH260" s="87"/>
      <c r="AI260" s="79"/>
    </row>
    <row r="261" spans="1:35" s="77" customFormat="1" ht="30" x14ac:dyDescent="0.25">
      <c r="A261" s="67">
        <v>331</v>
      </c>
      <c r="B261" s="68" t="str">
        <f t="shared" ca="1" si="116"/>
        <v>A.7.11</v>
      </c>
      <c r="C261" s="69">
        <f t="shared" ca="1" si="117"/>
        <v>5</v>
      </c>
      <c r="D261" s="20"/>
      <c r="E261" s="92" t="str">
        <f t="shared" ca="1" si="118"/>
        <v>A.7.11</v>
      </c>
      <c r="F261" s="71" t="str">
        <f t="shared" ca="1" si="112"/>
        <v>Do you produce a short list of potential suppliers, based on evaluation of at least three different suppliers?</v>
      </c>
      <c r="G261" s="221" t="str">
        <f t="shared" ca="1" si="128"/>
        <v/>
      </c>
      <c r="H261" s="220">
        <f t="shared" ca="1" si="129"/>
        <v>4</v>
      </c>
      <c r="I261" s="71" t="str">
        <f t="shared" ca="1" si="130"/>
        <v/>
      </c>
      <c r="J261" s="69"/>
      <c r="K261" s="69"/>
      <c r="L261" s="69"/>
      <c r="M261" s="69"/>
      <c r="N261" s="69"/>
      <c r="O261" s="69"/>
      <c r="P261" s="69"/>
      <c r="Q261" s="69"/>
      <c r="R261" s="69"/>
      <c r="S261" s="69"/>
      <c r="T261" s="78"/>
      <c r="U261" s="78" t="str">
        <f t="shared" ca="1" si="119"/>
        <v>A.7</v>
      </c>
      <c r="V261" s="78">
        <f t="shared" ca="1" si="120"/>
        <v>1</v>
      </c>
      <c r="W261" s="78">
        <f t="shared" ca="1" si="121"/>
        <v>1</v>
      </c>
      <c r="X261" s="78">
        <f t="shared" ca="1" si="122"/>
        <v>4</v>
      </c>
      <c r="Y261" s="77" t="str">
        <f t="shared" ca="1" si="123"/>
        <v>3A.7</v>
      </c>
      <c r="AD261" s="87" t="str">
        <f t="shared" ca="1" si="124"/>
        <v/>
      </c>
      <c r="AE261" s="87" t="str">
        <f t="shared" ca="1" si="125"/>
        <v/>
      </c>
      <c r="AF261" s="87" t="str">
        <f t="shared" ca="1" si="126"/>
        <v>D</v>
      </c>
      <c r="AG261" s="79">
        <f t="shared" ca="1" si="127"/>
        <v>3</v>
      </c>
      <c r="AH261" s="87"/>
      <c r="AI261" s="79"/>
    </row>
    <row r="262" spans="1:35" s="77" customFormat="1" ht="45" x14ac:dyDescent="0.25">
      <c r="A262" s="67">
        <v>332</v>
      </c>
      <c r="B262" s="68" t="str">
        <f t="shared" ca="1" si="116"/>
        <v>A.7.12</v>
      </c>
      <c r="C262" s="69">
        <f t="shared" ca="1" si="117"/>
        <v>5</v>
      </c>
      <c r="D262" s="20"/>
      <c r="E262" s="92" t="str">
        <f t="shared" ca="1" si="118"/>
        <v>A.7.12</v>
      </c>
      <c r="F262" s="71" t="str">
        <f t="shared" ca="1" si="112"/>
        <v>Do you validate the ability of potential suppliers to meet your specific requirements (not just one who can offer a variety of often impressive products and services, some of which may not necessarily be relevant)?</v>
      </c>
      <c r="G262" s="221" t="str">
        <f t="shared" ca="1" si="128"/>
        <v/>
      </c>
      <c r="H262" s="220">
        <f t="shared" ca="1" si="129"/>
        <v>12</v>
      </c>
      <c r="I262" s="71" t="str">
        <f t="shared" ca="1" si="130"/>
        <v/>
      </c>
      <c r="J262" s="69"/>
      <c r="K262" s="69"/>
      <c r="L262" s="69"/>
      <c r="M262" s="69"/>
      <c r="N262" s="69"/>
      <c r="O262" s="69"/>
      <c r="P262" s="69"/>
      <c r="Q262" s="69"/>
      <c r="R262" s="69"/>
      <c r="S262" s="69"/>
      <c r="T262" s="78"/>
      <c r="U262" s="78" t="str">
        <f t="shared" ca="1" si="119"/>
        <v>A.7</v>
      </c>
      <c r="V262" s="78">
        <f t="shared" ca="1" si="120"/>
        <v>3</v>
      </c>
      <c r="W262" s="78">
        <f t="shared" ca="1" si="121"/>
        <v>1</v>
      </c>
      <c r="X262" s="78">
        <f t="shared" ca="1" si="122"/>
        <v>12</v>
      </c>
      <c r="Y262" s="77" t="str">
        <f t="shared" ca="1" si="123"/>
        <v>3A.7</v>
      </c>
      <c r="AD262" s="87" t="str">
        <f t="shared" ca="1" si="124"/>
        <v/>
      </c>
      <c r="AE262" s="87" t="str">
        <f t="shared" ca="1" si="125"/>
        <v/>
      </c>
      <c r="AF262" s="87" t="str">
        <f t="shared" ca="1" si="126"/>
        <v>D</v>
      </c>
      <c r="AG262" s="79">
        <f t="shared" ca="1" si="127"/>
        <v>3</v>
      </c>
      <c r="AH262" s="87"/>
      <c r="AI262" s="79"/>
    </row>
    <row r="263" spans="1:35" s="77" customFormat="1" ht="30" x14ac:dyDescent="0.25">
      <c r="A263" s="67">
        <v>333</v>
      </c>
      <c r="B263" s="68" t="str">
        <f t="shared" ca="1" si="116"/>
        <v>A.7.13</v>
      </c>
      <c r="C263" s="69">
        <f t="shared" ca="1" si="117"/>
        <v>5</v>
      </c>
      <c r="D263" s="20"/>
      <c r="E263" s="92" t="str">
        <f t="shared" ca="1" si="118"/>
        <v>A.7.13</v>
      </c>
      <c r="F263" s="71" t="str">
        <f t="shared" ca="1" si="112"/>
        <v>Do you consider rotating vendors, with a timescale dependent on the type and number of tests to be performed?</v>
      </c>
      <c r="G263" s="221" t="str">
        <f t="shared" ca="1" si="128"/>
        <v/>
      </c>
      <c r="H263" s="220">
        <f t="shared" ca="1" si="129"/>
        <v>16</v>
      </c>
      <c r="I263" s="71" t="str">
        <f t="shared" ca="1" si="130"/>
        <v/>
      </c>
      <c r="J263" s="69"/>
      <c r="K263" s="69"/>
      <c r="L263" s="69"/>
      <c r="M263" s="69"/>
      <c r="N263" s="69"/>
      <c r="O263" s="69"/>
      <c r="P263" s="69"/>
      <c r="Q263" s="69"/>
      <c r="R263" s="69"/>
      <c r="S263" s="69"/>
      <c r="T263" s="78"/>
      <c r="U263" s="78" t="str">
        <f t="shared" ca="1" si="119"/>
        <v>A.7</v>
      </c>
      <c r="V263" s="78">
        <f t="shared" ca="1" si="120"/>
        <v>4</v>
      </c>
      <c r="W263" s="78">
        <f t="shared" ca="1" si="121"/>
        <v>1</v>
      </c>
      <c r="X263" s="78">
        <f t="shared" ca="1" si="122"/>
        <v>16</v>
      </c>
      <c r="Y263" s="77" t="str">
        <f t="shared" ca="1" si="123"/>
        <v>3A.7</v>
      </c>
      <c r="AD263" s="87" t="str">
        <f t="shared" ca="1" si="124"/>
        <v/>
      </c>
      <c r="AE263" s="87" t="str">
        <f t="shared" ca="1" si="125"/>
        <v/>
      </c>
      <c r="AF263" s="87" t="str">
        <f t="shared" ca="1" si="126"/>
        <v>D</v>
      </c>
      <c r="AG263" s="79">
        <f t="shared" ca="1" si="127"/>
        <v>3</v>
      </c>
      <c r="AH263" s="87"/>
      <c r="AI263" s="79"/>
    </row>
    <row r="264" spans="1:35" s="77" customFormat="1" ht="30" x14ac:dyDescent="0.25">
      <c r="A264" s="67">
        <v>334</v>
      </c>
      <c r="B264" s="68" t="str">
        <f t="shared" ca="1" si="116"/>
        <v>A.7.14</v>
      </c>
      <c r="C264" s="69">
        <f t="shared" ca="1" si="117"/>
        <v>5</v>
      </c>
      <c r="D264" s="20"/>
      <c r="E264" s="92" t="str">
        <f t="shared" ca="1" si="118"/>
        <v>A.7.14</v>
      </c>
      <c r="F264" s="71" t="str">
        <f t="shared" ca="1" si="112"/>
        <v>Do you go through a formal, approved appointment process for selected penetration testing suppliers?</v>
      </c>
      <c r="G264" s="221" t="str">
        <f t="shared" ca="1" si="128"/>
        <v/>
      </c>
      <c r="H264" s="220">
        <f t="shared" ca="1" si="129"/>
        <v>16</v>
      </c>
      <c r="I264" s="71" t="str">
        <f t="shared" ca="1" si="130"/>
        <v/>
      </c>
      <c r="J264" s="69"/>
      <c r="K264" s="69"/>
      <c r="L264" s="69"/>
      <c r="M264" s="69"/>
      <c r="N264" s="69"/>
      <c r="O264" s="69"/>
      <c r="P264" s="69"/>
      <c r="Q264" s="69"/>
      <c r="R264" s="69"/>
      <c r="S264" s="69"/>
      <c r="T264" s="78"/>
      <c r="U264" s="78" t="str">
        <f t="shared" ca="1" si="119"/>
        <v>A.7</v>
      </c>
      <c r="V264" s="78">
        <f t="shared" ca="1" si="120"/>
        <v>4</v>
      </c>
      <c r="W264" s="78">
        <f t="shared" ca="1" si="121"/>
        <v>1</v>
      </c>
      <c r="X264" s="78">
        <f t="shared" ca="1" si="122"/>
        <v>16</v>
      </c>
      <c r="Y264" s="77" t="str">
        <f t="shared" ca="1" si="123"/>
        <v>3A.7</v>
      </c>
      <c r="AD264" s="87" t="str">
        <f t="shared" ca="1" si="124"/>
        <v/>
      </c>
      <c r="AE264" s="87" t="str">
        <f t="shared" ca="1" si="125"/>
        <v/>
      </c>
      <c r="AF264" s="87" t="str">
        <f t="shared" ca="1" si="126"/>
        <v>D</v>
      </c>
      <c r="AG264" s="79">
        <f t="shared" ca="1" si="127"/>
        <v>3</v>
      </c>
      <c r="AH264" s="87"/>
      <c r="AI264" s="79"/>
    </row>
  </sheetData>
  <sortState xmlns:xlrd2="http://schemas.microsoft.com/office/spreadsheetml/2017/richdata2" ref="A8:AI264">
    <sortCondition ref="A8:A264"/>
  </sortState>
  <mergeCells count="2">
    <mergeCell ref="F2:I3"/>
    <mergeCell ref="F4:I5"/>
  </mergeCells>
  <conditionalFormatting sqref="G9:G264">
    <cfRule type="dataBar" priority="27">
      <dataBar>
        <cfvo type="num" val="0"/>
        <cfvo type="num" val="20"/>
        <color rgb="FF638EC6"/>
      </dataBar>
      <extLst>
        <ext xmlns:x14="http://schemas.microsoft.com/office/spreadsheetml/2009/9/main" uri="{B025F937-C7B1-47D3-B67F-A62EFF666E3E}">
          <x14:id>{96CE60F9-6FDA-439B-BC2D-532398CA1456}</x14:id>
        </ext>
      </extLst>
    </cfRule>
  </conditionalFormatting>
  <conditionalFormatting sqref="H9:H264">
    <cfRule type="dataBar" priority="28">
      <dataBar>
        <cfvo type="num" val="0"/>
        <cfvo type="num" val="20"/>
        <color rgb="FF00B050"/>
      </dataBar>
      <extLst>
        <ext xmlns:x14="http://schemas.microsoft.com/office/spreadsheetml/2009/9/main" uri="{B025F937-C7B1-47D3-B67F-A62EFF666E3E}">
          <x14:id>{1C2BED6C-18AA-463A-91F5-A77F218D392D}</x14:id>
        </ext>
      </extLst>
    </cfRule>
  </conditionalFormatting>
  <pageMargins left="0.7" right="0.7" top="0.75" bottom="0.75" header="0.3" footer="0.3"/>
  <pageSetup paperSize="9" scale="73" fitToHeight="0" orientation="landscape" horizontalDpi="4294967293" r:id="rId1"/>
  <drawing r:id="rId2"/>
  <extLst>
    <ext xmlns:x14="http://schemas.microsoft.com/office/spreadsheetml/2009/9/main" uri="{78C0D931-6437-407d-A8EE-F0AAD7539E65}">
      <x14:conditionalFormattings>
        <x14:conditionalFormatting xmlns:xm="http://schemas.microsoft.com/office/excel/2006/main">
          <x14:cfRule type="dataBar" id="{96CE60F9-6FDA-439B-BC2D-532398CA1456}">
            <x14:dataBar minLength="0" maxLength="100" gradient="0">
              <x14:cfvo type="num">
                <xm:f>0</xm:f>
              </x14:cfvo>
              <x14:cfvo type="num">
                <xm:f>20</xm:f>
              </x14:cfvo>
              <x14:negativeFillColor rgb="FFFF0000"/>
              <x14:axisColor rgb="FF000000"/>
            </x14:dataBar>
          </x14:cfRule>
          <xm:sqref>G9:G264</xm:sqref>
        </x14:conditionalFormatting>
        <x14:conditionalFormatting xmlns:xm="http://schemas.microsoft.com/office/excel/2006/main">
          <x14:cfRule type="dataBar" id="{1C2BED6C-18AA-463A-91F5-A77F218D392D}">
            <x14:dataBar minLength="0" maxLength="100" gradient="0">
              <x14:cfvo type="num">
                <xm:f>0</xm:f>
              </x14:cfvo>
              <x14:cfvo type="num">
                <xm:f>20</xm:f>
              </x14:cfvo>
              <x14:negativeFillColor rgb="FFFF0000"/>
              <x14:axisColor rgb="FF000000"/>
            </x14:dataBar>
          </x14:cfRule>
          <xm:sqref>H9:H264</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7">
    <tabColor rgb="FF00B050"/>
    <pageSetUpPr autoPageBreaks="0" fitToPage="1"/>
  </sheetPr>
  <dimension ref="A2:AI287"/>
  <sheetViews>
    <sheetView showGridLines="0" showRowColHeaders="0" topLeftCell="D1" zoomScaleNormal="100" workbookViewId="0">
      <pane ySplit="7" topLeftCell="A8" activePane="bottomLeft" state="frozen"/>
      <selection activeCell="D1" sqref="D1"/>
      <selection pane="bottomLeft" activeCell="E9" sqref="E9"/>
    </sheetView>
  </sheetViews>
  <sheetFormatPr defaultColWidth="9.140625" defaultRowHeight="15" x14ac:dyDescent="0.25"/>
  <cols>
    <col min="1" max="1" width="9.28515625" style="193" hidden="1" customWidth="1"/>
    <col min="2" max="3" width="8.85546875" style="21" hidden="1" customWidth="1"/>
    <col min="4" max="4" width="6.28515625" style="21" customWidth="1"/>
    <col min="5" max="5" width="15.5703125" style="21" customWidth="1"/>
    <col min="6" max="6" width="67.42578125" style="21" customWidth="1"/>
    <col min="7" max="8" width="27" style="21" customWidth="1"/>
    <col min="9" max="9" width="41.7109375" style="88" customWidth="1"/>
    <col min="10" max="11" width="9.140625" style="21" customWidth="1"/>
    <col min="12" max="19" width="9.140625" style="21" hidden="1" customWidth="1"/>
    <col min="20" max="20" width="9.140625" style="21" customWidth="1"/>
    <col min="21" max="25" width="9.140625" style="21" hidden="1" customWidth="1"/>
    <col min="26" max="29" width="9.140625" style="21" customWidth="1"/>
    <col min="30" max="35" width="9.140625" style="21" hidden="1" customWidth="1"/>
    <col min="36" max="16384" width="9.140625" style="21"/>
  </cols>
  <sheetData>
    <row r="2" spans="1:35" s="53" customFormat="1" ht="15" customHeight="1" x14ac:dyDescent="0.25">
      <c r="A2" s="193"/>
      <c r="B2" s="21"/>
      <c r="C2" s="21"/>
      <c r="D2" s="21"/>
      <c r="E2" s="21"/>
      <c r="F2" s="363" t="str">
        <f>"Results"&amp;IF(LEN(profile_name_of_organisation)=0,""," for "&amp;profile_name_of_organisation)</f>
        <v>Results</v>
      </c>
      <c r="G2" s="363"/>
      <c r="H2" s="363"/>
      <c r="I2" s="363"/>
      <c r="J2" s="114"/>
      <c r="K2" s="114"/>
      <c r="L2" s="114"/>
      <c r="M2" s="114"/>
      <c r="N2" s="114"/>
      <c r="O2" s="114"/>
      <c r="P2" s="114"/>
      <c r="Q2" s="114"/>
      <c r="R2" s="114"/>
      <c r="S2" s="114"/>
      <c r="T2" s="114"/>
      <c r="U2" s="114"/>
      <c r="V2" s="114"/>
      <c r="W2" s="114"/>
      <c r="X2" s="114"/>
    </row>
    <row r="3" spans="1:35" s="53" customFormat="1" ht="15" customHeight="1" x14ac:dyDescent="0.25">
      <c r="A3" s="193"/>
      <c r="B3" s="21"/>
      <c r="C3" s="21"/>
      <c r="D3" s="21"/>
      <c r="E3" s="21"/>
      <c r="F3" s="363"/>
      <c r="G3" s="363"/>
      <c r="H3" s="363"/>
      <c r="I3" s="363"/>
      <c r="J3" s="114"/>
      <c r="K3" s="114"/>
      <c r="L3" s="114"/>
      <c r="M3" s="114"/>
      <c r="N3" s="114"/>
      <c r="O3" s="114"/>
      <c r="P3" s="114"/>
      <c r="Q3" s="114"/>
      <c r="R3" s="114"/>
      <c r="S3" s="114"/>
      <c r="T3" s="114"/>
      <c r="U3" s="114"/>
      <c r="V3" s="114"/>
      <c r="W3" s="114"/>
      <c r="X3" s="114"/>
    </row>
    <row r="4" spans="1:35" s="53" customFormat="1" ht="15" customHeight="1" x14ac:dyDescent="0.25">
      <c r="A4" s="193"/>
      <c r="B4" s="21"/>
      <c r="C4" s="21"/>
      <c r="D4" s="21"/>
      <c r="E4" s="21"/>
      <c r="F4" s="364" t="str">
        <f ca="1">'Assess B'!F2</f>
        <v>Maturity model for Stage B - Testing</v>
      </c>
      <c r="G4" s="364"/>
      <c r="H4" s="364"/>
      <c r="I4" s="364"/>
      <c r="J4" s="114"/>
      <c r="K4" s="114"/>
      <c r="L4" s="114"/>
      <c r="M4" s="114"/>
      <c r="N4" s="114"/>
      <c r="O4" s="114"/>
      <c r="P4" s="114"/>
      <c r="Q4" s="114"/>
      <c r="R4" s="114"/>
      <c r="S4" s="114"/>
      <c r="T4" s="114"/>
      <c r="U4" s="114"/>
      <c r="V4" s="114"/>
      <c r="W4" s="114"/>
      <c r="X4" s="114"/>
    </row>
    <row r="5" spans="1:35" s="53" customFormat="1" ht="15" customHeight="1" x14ac:dyDescent="0.25">
      <c r="A5" s="193"/>
      <c r="B5" s="21"/>
      <c r="C5" s="21"/>
      <c r="D5" s="21"/>
      <c r="E5" s="21"/>
      <c r="F5" s="364"/>
      <c r="G5" s="364"/>
      <c r="H5" s="364"/>
      <c r="I5" s="364"/>
      <c r="J5" s="114"/>
      <c r="K5" s="114"/>
      <c r="L5" s="114"/>
      <c r="M5" s="114"/>
      <c r="N5" s="114"/>
      <c r="O5" s="114"/>
      <c r="P5" s="114"/>
      <c r="Q5" s="114"/>
      <c r="R5" s="114"/>
      <c r="S5" s="114"/>
      <c r="T5" s="114"/>
      <c r="U5" s="114"/>
      <c r="V5" s="114"/>
      <c r="W5" s="114"/>
      <c r="X5" s="114"/>
    </row>
    <row r="7" spans="1:35" ht="31.5" thickBot="1" x14ac:dyDescent="0.35">
      <c r="A7" s="9" t="s">
        <v>82</v>
      </c>
      <c r="B7" s="65" t="s">
        <v>87</v>
      </c>
      <c r="C7" s="13" t="s">
        <v>86</v>
      </c>
      <c r="F7" s="54"/>
      <c r="G7" s="59" t="s">
        <v>578</v>
      </c>
      <c r="H7" s="60" t="s">
        <v>564</v>
      </c>
      <c r="I7" s="89" t="s">
        <v>60</v>
      </c>
      <c r="AD7" s="169" t="s">
        <v>416</v>
      </c>
      <c r="AE7" s="169" t="s">
        <v>417</v>
      </c>
      <c r="AF7" s="169" t="s">
        <v>120</v>
      </c>
      <c r="AG7" s="170" t="s">
        <v>419</v>
      </c>
      <c r="AH7" s="169"/>
      <c r="AI7" s="170"/>
    </row>
    <row r="8" spans="1:35" s="76" customFormat="1" ht="30" customHeight="1" x14ac:dyDescent="0.25">
      <c r="A8" s="72">
        <v>336</v>
      </c>
      <c r="B8" s="73" t="str">
        <f t="shared" ref="B8:B47" ca="1" si="0">VLOOKUP(A8,contentrefmockup,2,FALSE)</f>
        <v>B.1</v>
      </c>
      <c r="C8" s="20">
        <f t="shared" ref="C8:C47" ca="1" si="1">VLOOKUP(A8,contentrefmockup,15,FALSE)</f>
        <v>2</v>
      </c>
      <c r="D8" s="93"/>
      <c r="E8" s="66" t="str">
        <f t="shared" ref="E8:E47" ca="1" si="2">IF(C8=1,"Phase "&amp;B8,IF(C8=2,"Step "&amp;VLOOKUP(A8,contentrefmockup,4,FALSE),B8))</f>
        <v>Step 1</v>
      </c>
      <c r="F8" s="112" t="str">
        <f ca="1">VLOOKUP(A8,contentrefmockup,7,FALSE)&amp;"  "&amp;"("&amp;VLOOKUP(S8,level_selection_ref,2,FALSE)&amp;")"</f>
        <v>Agree testing style and type  (Detailed)</v>
      </c>
      <c r="G8" s="113" t="str">
        <f ca="1">"Maturity level:  "&amp;O8</f>
        <v>Maturity level:  Level 1</v>
      </c>
      <c r="H8" s="114" t="str">
        <f ca="1">"Maturity rating: "&amp;TEXT(R8,"0.00")</f>
        <v>Maturity rating: 0.00</v>
      </c>
      <c r="I8" s="119"/>
      <c r="J8" s="114"/>
      <c r="K8" s="114"/>
      <c r="L8" s="114" t="str">
        <f ca="1">TEXT(B8,"0.0")</f>
        <v>B.1</v>
      </c>
      <c r="M8" s="113">
        <f ca="1">SUMIF(Y:Y,S8&amp;L8,G:G)/(SUMIF(Y:Y,S8&amp;L8,X:X))</f>
        <v>0</v>
      </c>
      <c r="N8" s="113" t="str">
        <f ca="1">HLOOKUP(M8*100,level_ref,2,TRUE)</f>
        <v>Level 1</v>
      </c>
      <c r="O8" s="113" t="str">
        <f ca="1">IF(ISERROR(N8),"",N8)</f>
        <v>Level 1</v>
      </c>
      <c r="P8" s="113">
        <f ca="1">HLOOKUP(M8*100,level_ref,3,TRUE)</f>
        <v>1</v>
      </c>
      <c r="Q8" s="113">
        <f ca="1">IF(ISERROR(P8),"",P8)</f>
        <v>1</v>
      </c>
      <c r="R8" s="113">
        <f ca="1">M8*5</f>
        <v>0</v>
      </c>
      <c r="S8" s="113">
        <f ca="1">VLOOKUP(A8,Assess_B_Reference,35,FALSE)</f>
        <v>3</v>
      </c>
      <c r="T8" s="113"/>
      <c r="U8" s="113" t="str">
        <f t="shared" ref="U8:U47" ca="1" si="3">IF(AND(C8&gt;4,VLOOKUP(A8,Assess_B_Reference,34,FALSE)&lt;&gt;8),LEFT(B8,3),"")</f>
        <v/>
      </c>
      <c r="V8" s="113">
        <f t="shared" ref="V8:V47" ca="1" si="4">VLOOKUP(A8,Weightings_Assessments,23,FALSE)</f>
        <v>0</v>
      </c>
      <c r="W8" s="113">
        <f t="shared" ref="W8:W47" ca="1" si="5">IF(VLOOKUP(A8,Assess_B_Reference,34,FALSE)=8,0,1)</f>
        <v>1</v>
      </c>
      <c r="X8" s="113">
        <f t="shared" ref="X8:X47" ca="1" si="6">W8*V8*4</f>
        <v>0</v>
      </c>
      <c r="Y8" s="76" t="str">
        <f t="shared" ref="Y8:Y47" ca="1" si="7">AG8&amp;U8</f>
        <v>1</v>
      </c>
      <c r="AD8" s="87" t="str">
        <f t="shared" ref="AD8:AD47" ca="1" si="8">VLOOKUP($A8,contentrefmockup,26,FALSE)</f>
        <v>S</v>
      </c>
      <c r="AE8" s="87" t="str">
        <f t="shared" ref="AE8:AE47" ca="1" si="9">VLOOKUP($A8,contentrefmockup,27,FALSE)</f>
        <v>I</v>
      </c>
      <c r="AF8" s="87" t="str">
        <f t="shared" ref="AF8:AF47" ca="1" si="10">VLOOKUP($A8,contentrefmockup,28,FALSE)</f>
        <v>D</v>
      </c>
      <c r="AG8" s="79">
        <f t="shared" ref="AG8:AG47" ca="1" si="11">IF(AD8="S",1,IF(AE8="I",2,IF(AF8="D",3,4)))</f>
        <v>1</v>
      </c>
      <c r="AH8" s="87"/>
      <c r="AI8" s="79"/>
    </row>
    <row r="9" spans="1:35" s="77" customFormat="1" ht="30" customHeight="1" x14ac:dyDescent="0.25">
      <c r="A9" s="67">
        <v>345</v>
      </c>
      <c r="B9" s="68" t="str">
        <f t="shared" ca="1" si="0"/>
        <v>B.1.01</v>
      </c>
      <c r="C9" s="69">
        <f t="shared" ca="1" si="1"/>
        <v>5</v>
      </c>
      <c r="D9" s="20"/>
      <c r="E9" s="92" t="str">
        <f t="shared" ca="1" si="2"/>
        <v>B.1.01</v>
      </c>
      <c r="F9" s="71" t="str">
        <f t="shared" ref="F9:F28" ca="1" si="12">VLOOKUP(A9,contentrefmockup,7,FALSE)</f>
        <v>Do you identify what style of penetration testing is required?</v>
      </c>
      <c r="G9" s="220" t="str">
        <f t="shared" ref="G9" ca="1" si="13">VLOOKUP($A9,Assess_B_Reference,15,FALSE)</f>
        <v/>
      </c>
      <c r="H9" s="220">
        <f t="shared" ref="H9" ca="1" si="14">(VLOOKUP(LEFT($B9,3),targets_lookup,5,FALSE))*VLOOKUP($A9,Weightings_Assessments,23,FALSE)</f>
        <v>4</v>
      </c>
      <c r="I9" s="71" t="str">
        <f t="shared" ref="I9:I28" ca="1" si="15">IF(VLOOKUP(A9,Assess_B_Reference,16,FALSE)=0,"",VLOOKUP(A9,Assess_B_Reference,16,FALSE))</f>
        <v/>
      </c>
      <c r="J9" s="69"/>
      <c r="K9" s="69"/>
      <c r="L9" s="69"/>
      <c r="M9" s="69"/>
      <c r="N9" s="69"/>
      <c r="O9" s="69"/>
      <c r="P9" s="69"/>
      <c r="Q9" s="69"/>
      <c r="R9" s="69"/>
      <c r="S9" s="69"/>
      <c r="T9" s="78"/>
      <c r="U9" s="78" t="str">
        <f t="shared" ca="1" si="3"/>
        <v>B.1</v>
      </c>
      <c r="V9" s="78">
        <f t="shared" ca="1" si="4"/>
        <v>1</v>
      </c>
      <c r="W9" s="78">
        <f t="shared" ca="1" si="5"/>
        <v>1</v>
      </c>
      <c r="X9" s="78">
        <f t="shared" ca="1" si="6"/>
        <v>4</v>
      </c>
      <c r="Y9" s="77" t="str">
        <f t="shared" ca="1" si="7"/>
        <v>3B.1</v>
      </c>
      <c r="AD9" s="87" t="str">
        <f t="shared" ca="1" si="8"/>
        <v/>
      </c>
      <c r="AE9" s="87" t="str">
        <f t="shared" ca="1" si="9"/>
        <v/>
      </c>
      <c r="AF9" s="87" t="str">
        <f t="shared" ca="1" si="10"/>
        <v>D</v>
      </c>
      <c r="AG9" s="79">
        <f t="shared" ca="1" si="11"/>
        <v>3</v>
      </c>
      <c r="AH9" s="87"/>
      <c r="AI9" s="79"/>
    </row>
    <row r="10" spans="1:35" s="77" customFormat="1" ht="30" customHeight="1" x14ac:dyDescent="0.25">
      <c r="A10" s="67">
        <v>346</v>
      </c>
      <c r="B10" s="68" t="str">
        <f t="shared" ca="1" si="0"/>
        <v>B.1.02</v>
      </c>
      <c r="C10" s="69">
        <f t="shared" ca="1" si="1"/>
        <v>4</v>
      </c>
      <c r="D10" s="20"/>
      <c r="E10" s="92" t="str">
        <f t="shared" ca="1" si="2"/>
        <v>B.1.02</v>
      </c>
      <c r="F10" s="71" t="str">
        <f t="shared" ca="1" si="12"/>
        <v xml:space="preserve">Does your identification of testing style evaluate the need for: </v>
      </c>
      <c r="G10" s="220"/>
      <c r="H10" s="220"/>
      <c r="I10" s="71" t="str">
        <f t="shared" ca="1" si="15"/>
        <v/>
      </c>
      <c r="J10" s="69"/>
      <c r="K10" s="69"/>
      <c r="L10" s="69"/>
      <c r="M10" s="69"/>
      <c r="N10" s="69"/>
      <c r="O10" s="69"/>
      <c r="P10" s="69"/>
      <c r="Q10" s="69"/>
      <c r="R10" s="69"/>
      <c r="S10" s="69"/>
      <c r="T10" s="78"/>
      <c r="U10" s="78" t="str">
        <f t="shared" ca="1" si="3"/>
        <v/>
      </c>
      <c r="V10" s="78" t="str">
        <f t="shared" ca="1" si="4"/>
        <v>N/A</v>
      </c>
      <c r="W10" s="78">
        <f t="shared" ca="1" si="5"/>
        <v>1</v>
      </c>
      <c r="X10" s="78" t="e">
        <f t="shared" ca="1" si="6"/>
        <v>#VALUE!</v>
      </c>
      <c r="Y10" s="77" t="str">
        <f t="shared" ca="1" si="7"/>
        <v>3</v>
      </c>
      <c r="AD10" s="87" t="str">
        <f t="shared" ca="1" si="8"/>
        <v/>
      </c>
      <c r="AE10" s="87" t="str">
        <f t="shared" ca="1" si="9"/>
        <v/>
      </c>
      <c r="AF10" s="87" t="str">
        <f t="shared" ca="1" si="10"/>
        <v>D</v>
      </c>
      <c r="AG10" s="79">
        <f t="shared" ca="1" si="11"/>
        <v>3</v>
      </c>
      <c r="AH10" s="87"/>
      <c r="AI10" s="79"/>
    </row>
    <row r="11" spans="1:35" s="77" customFormat="1" ht="45" x14ac:dyDescent="0.25">
      <c r="A11" s="67">
        <v>347</v>
      </c>
      <c r="B11" s="68" t="str">
        <f t="shared" ca="1" si="0"/>
        <v>B.1.02a</v>
      </c>
      <c r="C11" s="69">
        <f t="shared" ca="1" si="1"/>
        <v>6</v>
      </c>
      <c r="D11" s="20"/>
      <c r="E11" s="92" t="str">
        <f t="shared" ca="1" si="2"/>
        <v>B.1.02a</v>
      </c>
      <c r="F11" s="74" t="str">
        <f t="shared" ca="1" si="12"/>
        <v>'Black box' testing, which is useful to simulate external attacks with no prior knowledge of the target environment - and understand what is possible for an uninformed attacker to achieve?</v>
      </c>
      <c r="G11" s="220" t="str">
        <f ca="1">VLOOKUP($A11,Assess_B_Reference,15,FALSE)</f>
        <v/>
      </c>
      <c r="H11" s="220">
        <f ca="1">(VLOOKUP(LEFT($B11,3),targets_lookup,5,FALSE))*VLOOKUP($A11,Weightings_Assessments,23,FALSE)</f>
        <v>8</v>
      </c>
      <c r="I11" s="71" t="str">
        <f t="shared" ca="1" si="15"/>
        <v/>
      </c>
      <c r="J11" s="69"/>
      <c r="K11" s="69"/>
      <c r="L11" s="69"/>
      <c r="M11" s="69"/>
      <c r="N11" s="69"/>
      <c r="O11" s="69"/>
      <c r="P11" s="69"/>
      <c r="Q11" s="69"/>
      <c r="R11" s="69"/>
      <c r="S11" s="69"/>
      <c r="T11" s="78"/>
      <c r="U11" s="78" t="str">
        <f t="shared" ca="1" si="3"/>
        <v>B.1</v>
      </c>
      <c r="V11" s="78">
        <f t="shared" ca="1" si="4"/>
        <v>2</v>
      </c>
      <c r="W11" s="78">
        <f t="shared" ca="1" si="5"/>
        <v>1</v>
      </c>
      <c r="X11" s="78">
        <f t="shared" ca="1" si="6"/>
        <v>8</v>
      </c>
      <c r="Y11" s="77" t="str">
        <f t="shared" ca="1" si="7"/>
        <v>3B.1</v>
      </c>
      <c r="AD11" s="87" t="str">
        <f t="shared" ca="1" si="8"/>
        <v/>
      </c>
      <c r="AE11" s="87" t="str">
        <f t="shared" ca="1" si="9"/>
        <v/>
      </c>
      <c r="AF11" s="87" t="str">
        <f t="shared" ca="1" si="10"/>
        <v>D</v>
      </c>
      <c r="AG11" s="79">
        <f t="shared" ca="1" si="11"/>
        <v>3</v>
      </c>
      <c r="AH11" s="87"/>
      <c r="AI11" s="79"/>
    </row>
    <row r="12" spans="1:35" s="77" customFormat="1" ht="60" x14ac:dyDescent="0.25">
      <c r="A12" s="67">
        <v>348</v>
      </c>
      <c r="B12" s="68" t="str">
        <f t="shared" ca="1" si="0"/>
        <v>B.1.02b</v>
      </c>
      <c r="C12" s="69">
        <f t="shared" ca="1" si="1"/>
        <v>6</v>
      </c>
      <c r="D12" s="20"/>
      <c r="E12" s="92" t="str">
        <f t="shared" ca="1" si="2"/>
        <v>B.1.02b</v>
      </c>
      <c r="F12" s="74" t="str">
        <f t="shared" ca="1" si="12"/>
        <v>'Grey box' (also known as 'Translucent box') testing, which is useful to understand the degree of access that authorised users of a system can obtain - and the possible damage caused by insider or privileged attacks with some knowledge of the target environment?</v>
      </c>
      <c r="G12" s="220" t="str">
        <f ca="1">VLOOKUP($A12,Assess_B_Reference,15,FALSE)</f>
        <v/>
      </c>
      <c r="H12" s="220">
        <f ca="1">(VLOOKUP(LEFT($B12,3),targets_lookup,5,FALSE))*VLOOKUP($A12,Weightings_Assessments,23,FALSE)</f>
        <v>12</v>
      </c>
      <c r="I12" s="71" t="str">
        <f t="shared" ca="1" si="15"/>
        <v/>
      </c>
      <c r="J12" s="69"/>
      <c r="K12" s="69"/>
      <c r="L12" s="69"/>
      <c r="M12" s="69"/>
      <c r="N12" s="69"/>
      <c r="O12" s="69"/>
      <c r="P12" s="69"/>
      <c r="Q12" s="69"/>
      <c r="R12" s="69"/>
      <c r="S12" s="69"/>
      <c r="T12" s="78"/>
      <c r="U12" s="78" t="str">
        <f t="shared" ca="1" si="3"/>
        <v>B.1</v>
      </c>
      <c r="V12" s="78">
        <f t="shared" ca="1" si="4"/>
        <v>3</v>
      </c>
      <c r="W12" s="78">
        <f t="shared" ca="1" si="5"/>
        <v>1</v>
      </c>
      <c r="X12" s="78">
        <f t="shared" ca="1" si="6"/>
        <v>12</v>
      </c>
      <c r="Y12" s="77" t="str">
        <f t="shared" ca="1" si="7"/>
        <v>3B.1</v>
      </c>
      <c r="AD12" s="87" t="str">
        <f t="shared" ca="1" si="8"/>
        <v/>
      </c>
      <c r="AE12" s="87" t="str">
        <f t="shared" ca="1" si="9"/>
        <v/>
      </c>
      <c r="AF12" s="87" t="str">
        <f t="shared" ca="1" si="10"/>
        <v>D</v>
      </c>
      <c r="AG12" s="79">
        <f t="shared" ca="1" si="11"/>
        <v>3</v>
      </c>
      <c r="AH12" s="87"/>
      <c r="AI12" s="79"/>
    </row>
    <row r="13" spans="1:35" s="77" customFormat="1" ht="45" x14ac:dyDescent="0.25">
      <c r="A13" s="67">
        <v>349</v>
      </c>
      <c r="B13" s="68" t="str">
        <f t="shared" ca="1" si="0"/>
        <v>B.1.02c</v>
      </c>
      <c r="C13" s="69">
        <f t="shared" ca="1" si="1"/>
        <v>6</v>
      </c>
      <c r="D13" s="20"/>
      <c r="E13" s="92" t="str">
        <f t="shared" ca="1" si="2"/>
        <v>B.1.02c</v>
      </c>
      <c r="F13" s="74" t="str">
        <f t="shared" ca="1" si="12"/>
        <v>'White box' (also known as 'Crystal or Oblique box') testing which is useful to support a more targeted test on a system that requires a test of as many vulnerabilities and attack vectors as possible?</v>
      </c>
      <c r="G13" s="220" t="str">
        <f ca="1">VLOOKUP($A13,Assess_B_Reference,15,FALSE)</f>
        <v/>
      </c>
      <c r="H13" s="220">
        <f ca="1">(VLOOKUP(LEFT($B13,3),targets_lookup,5,FALSE))*VLOOKUP($A13,Weightings_Assessments,23,FALSE)</f>
        <v>16</v>
      </c>
      <c r="I13" s="71" t="str">
        <f t="shared" ca="1" si="15"/>
        <v/>
      </c>
      <c r="J13" s="69"/>
      <c r="K13" s="69"/>
      <c r="L13" s="69"/>
      <c r="M13" s="69"/>
      <c r="N13" s="69"/>
      <c r="O13" s="69"/>
      <c r="P13" s="69"/>
      <c r="Q13" s="69"/>
      <c r="R13" s="69"/>
      <c r="S13" s="69"/>
      <c r="T13" s="78"/>
      <c r="U13" s="78" t="str">
        <f t="shared" ca="1" si="3"/>
        <v>B.1</v>
      </c>
      <c r="V13" s="78">
        <f t="shared" ca="1" si="4"/>
        <v>4</v>
      </c>
      <c r="W13" s="78">
        <f t="shared" ca="1" si="5"/>
        <v>1</v>
      </c>
      <c r="X13" s="78">
        <f t="shared" ca="1" si="6"/>
        <v>16</v>
      </c>
      <c r="Y13" s="77" t="str">
        <f t="shared" ca="1" si="7"/>
        <v>3B.1</v>
      </c>
      <c r="AD13" s="87" t="str">
        <f t="shared" ca="1" si="8"/>
        <v/>
      </c>
      <c r="AE13" s="87" t="str">
        <f t="shared" ca="1" si="9"/>
        <v/>
      </c>
      <c r="AF13" s="87" t="str">
        <f t="shared" ca="1" si="10"/>
        <v>D</v>
      </c>
      <c r="AG13" s="79">
        <f t="shared" ca="1" si="11"/>
        <v>3</v>
      </c>
      <c r="AH13" s="87"/>
      <c r="AI13" s="79"/>
    </row>
    <row r="14" spans="1:35" s="77" customFormat="1" ht="30" customHeight="1" x14ac:dyDescent="0.25">
      <c r="A14" s="67">
        <v>350</v>
      </c>
      <c r="B14" s="68" t="str">
        <f t="shared" ca="1" si="0"/>
        <v>B.1.03</v>
      </c>
      <c r="C14" s="69">
        <f t="shared" ca="1" si="1"/>
        <v>4</v>
      </c>
      <c r="D14" s="20"/>
      <c r="E14" s="92" t="str">
        <f t="shared" ca="1" si="2"/>
        <v>B.1.03</v>
      </c>
      <c r="F14" s="71" t="str">
        <f t="shared" ca="1" si="12"/>
        <v xml:space="preserve">Does your identification of testing types consider the use of: </v>
      </c>
      <c r="G14" s="220"/>
      <c r="H14" s="220"/>
      <c r="I14" s="71" t="str">
        <f t="shared" ca="1" si="15"/>
        <v/>
      </c>
      <c r="J14" s="69"/>
      <c r="K14" s="69"/>
      <c r="L14" s="69"/>
      <c r="M14" s="69"/>
      <c r="N14" s="69"/>
      <c r="O14" s="69"/>
      <c r="P14" s="69"/>
      <c r="Q14" s="69"/>
      <c r="R14" s="69"/>
      <c r="S14" s="69"/>
      <c r="T14" s="78"/>
      <c r="U14" s="78" t="str">
        <f t="shared" ca="1" si="3"/>
        <v/>
      </c>
      <c r="V14" s="78" t="str">
        <f t="shared" ca="1" si="4"/>
        <v>N/A</v>
      </c>
      <c r="W14" s="78">
        <f t="shared" ca="1" si="5"/>
        <v>1</v>
      </c>
      <c r="X14" s="78" t="e">
        <f t="shared" ca="1" si="6"/>
        <v>#VALUE!</v>
      </c>
      <c r="Y14" s="77" t="str">
        <f t="shared" ca="1" si="7"/>
        <v>3</v>
      </c>
      <c r="AD14" s="87" t="str">
        <f t="shared" ca="1" si="8"/>
        <v/>
      </c>
      <c r="AE14" s="87" t="str">
        <f t="shared" ca="1" si="9"/>
        <v/>
      </c>
      <c r="AF14" s="87" t="str">
        <f t="shared" ca="1" si="10"/>
        <v>D</v>
      </c>
      <c r="AG14" s="79">
        <f t="shared" ca="1" si="11"/>
        <v>3</v>
      </c>
      <c r="AH14" s="87"/>
      <c r="AI14" s="79"/>
    </row>
    <row r="15" spans="1:35" s="77" customFormat="1" ht="60" x14ac:dyDescent="0.25">
      <c r="A15" s="67">
        <v>351</v>
      </c>
      <c r="B15" s="68" t="str">
        <f t="shared" ca="1" si="0"/>
        <v>B.1.03a</v>
      </c>
      <c r="C15" s="69">
        <f t="shared" ca="1" si="1"/>
        <v>6</v>
      </c>
      <c r="D15" s="20"/>
      <c r="E15" s="92" t="str">
        <f t="shared" ca="1" si="2"/>
        <v>B.1.03a</v>
      </c>
      <c r="F15" s="74" t="str">
        <f t="shared" ca="1" si="12"/>
        <v>An 'external' penetration test (the most common type of test), which is aimed at IT systems from 'outside the building', testing systems that are 'internet connected', such as the DMZ of your network, VPN and your web applications?</v>
      </c>
      <c r="G15" s="220" t="str">
        <f t="shared" ref="G15:G20" ca="1" si="16">VLOOKUP($A15,Assess_B_Reference,15,FALSE)</f>
        <v/>
      </c>
      <c r="H15" s="220">
        <f t="shared" ref="H15:H20" ca="1" si="17">(VLOOKUP(LEFT($B15,3),targets_lookup,5,FALSE))*VLOOKUP($A15,Weightings_Assessments,23,FALSE)</f>
        <v>8</v>
      </c>
      <c r="I15" s="71" t="str">
        <f t="shared" ca="1" si="15"/>
        <v/>
      </c>
      <c r="J15" s="69"/>
      <c r="K15" s="69"/>
      <c r="L15" s="69"/>
      <c r="M15" s="69"/>
      <c r="N15" s="69"/>
      <c r="O15" s="69"/>
      <c r="P15" s="69"/>
      <c r="Q15" s="69"/>
      <c r="R15" s="69"/>
      <c r="S15" s="69"/>
      <c r="T15" s="78"/>
      <c r="U15" s="78" t="str">
        <f t="shared" ca="1" si="3"/>
        <v>B.1</v>
      </c>
      <c r="V15" s="78">
        <f t="shared" ca="1" si="4"/>
        <v>2</v>
      </c>
      <c r="W15" s="78">
        <f t="shared" ca="1" si="5"/>
        <v>1</v>
      </c>
      <c r="X15" s="78">
        <f t="shared" ca="1" si="6"/>
        <v>8</v>
      </c>
      <c r="Y15" s="77" t="str">
        <f t="shared" ca="1" si="7"/>
        <v>3B.1</v>
      </c>
      <c r="AD15" s="87" t="str">
        <f t="shared" ca="1" si="8"/>
        <v/>
      </c>
      <c r="AE15" s="87" t="str">
        <f t="shared" ca="1" si="9"/>
        <v/>
      </c>
      <c r="AF15" s="87" t="str">
        <f t="shared" ca="1" si="10"/>
        <v>D</v>
      </c>
      <c r="AG15" s="79">
        <f t="shared" ca="1" si="11"/>
        <v>3</v>
      </c>
      <c r="AH15" s="87"/>
      <c r="AI15" s="79"/>
    </row>
    <row r="16" spans="1:35" s="77" customFormat="1" ht="60" x14ac:dyDescent="0.25">
      <c r="A16" s="67">
        <v>352</v>
      </c>
      <c r="B16" s="68" t="str">
        <f t="shared" ca="1" si="0"/>
        <v>B.1.03b</v>
      </c>
      <c r="C16" s="69">
        <f t="shared" ca="1" si="1"/>
        <v>6</v>
      </c>
      <c r="D16" s="20"/>
      <c r="E16" s="92" t="str">
        <f t="shared" ca="1" si="2"/>
        <v>B.1.03b</v>
      </c>
      <c r="F16" s="74" t="str">
        <f t="shared" ca="1" si="12"/>
        <v>An internal security test (sometimes replicated by a service provider on their own site, maybe in a laboratory), which focuses on what staff can see and do within their own IT network, and is typically associated with white or grey box testing?</v>
      </c>
      <c r="G16" s="220" t="str">
        <f t="shared" ca="1" si="16"/>
        <v/>
      </c>
      <c r="H16" s="220">
        <f t="shared" ca="1" si="17"/>
        <v>20</v>
      </c>
      <c r="I16" s="71" t="str">
        <f t="shared" ca="1" si="15"/>
        <v/>
      </c>
      <c r="J16" s="69"/>
      <c r="K16" s="69"/>
      <c r="L16" s="69"/>
      <c r="M16" s="69"/>
      <c r="N16" s="69"/>
      <c r="O16" s="69"/>
      <c r="P16" s="69"/>
      <c r="Q16" s="69"/>
      <c r="R16" s="69"/>
      <c r="S16" s="69"/>
      <c r="T16" s="78"/>
      <c r="U16" s="78" t="str">
        <f t="shared" ca="1" si="3"/>
        <v>B.1</v>
      </c>
      <c r="V16" s="78">
        <f t="shared" ca="1" si="4"/>
        <v>5</v>
      </c>
      <c r="W16" s="78">
        <f t="shared" ca="1" si="5"/>
        <v>1</v>
      </c>
      <c r="X16" s="78">
        <f t="shared" ca="1" si="6"/>
        <v>20</v>
      </c>
      <c r="Y16" s="77" t="str">
        <f t="shared" ca="1" si="7"/>
        <v>3B.1</v>
      </c>
      <c r="AD16" s="87" t="str">
        <f t="shared" ca="1" si="8"/>
        <v/>
      </c>
      <c r="AE16" s="87" t="str">
        <f t="shared" ca="1" si="9"/>
        <v/>
      </c>
      <c r="AF16" s="87" t="str">
        <f t="shared" ca="1" si="10"/>
        <v>D</v>
      </c>
      <c r="AG16" s="79">
        <f t="shared" ca="1" si="11"/>
        <v>3</v>
      </c>
      <c r="AH16" s="87"/>
      <c r="AI16" s="79"/>
    </row>
    <row r="17" spans="1:35" s="77" customFormat="1" ht="30" x14ac:dyDescent="0.25">
      <c r="A17" s="67">
        <v>353</v>
      </c>
      <c r="B17" s="68" t="str">
        <f t="shared" ca="1" si="0"/>
        <v>B.1.03c</v>
      </c>
      <c r="C17" s="69">
        <f t="shared" ca="1" si="1"/>
        <v>6</v>
      </c>
      <c r="D17" s="20"/>
      <c r="E17" s="92" t="str">
        <f t="shared" ca="1" si="2"/>
        <v>B.1.03c</v>
      </c>
      <c r="F17" s="74" t="str">
        <f t="shared" ca="1" si="12"/>
        <v>End-to-end testing (i.e. for people, through data, devices, applications and infrastructure)?</v>
      </c>
      <c r="G17" s="220" t="str">
        <f t="shared" ca="1" si="16"/>
        <v/>
      </c>
      <c r="H17" s="220">
        <f t="shared" ca="1" si="17"/>
        <v>20</v>
      </c>
      <c r="I17" s="71" t="str">
        <f t="shared" ca="1" si="15"/>
        <v/>
      </c>
      <c r="J17" s="69"/>
      <c r="K17" s="69"/>
      <c r="L17" s="69"/>
      <c r="M17" s="69"/>
      <c r="N17" s="69"/>
      <c r="O17" s="69"/>
      <c r="P17" s="69"/>
      <c r="Q17" s="69"/>
      <c r="R17" s="69"/>
      <c r="S17" s="69"/>
      <c r="T17" s="78"/>
      <c r="U17" s="78" t="str">
        <f t="shared" ca="1" si="3"/>
        <v>B.1</v>
      </c>
      <c r="V17" s="78">
        <f t="shared" ca="1" si="4"/>
        <v>5</v>
      </c>
      <c r="W17" s="78">
        <f t="shared" ca="1" si="5"/>
        <v>1</v>
      </c>
      <c r="X17" s="78">
        <f t="shared" ca="1" si="6"/>
        <v>20</v>
      </c>
      <c r="Y17" s="77" t="str">
        <f t="shared" ca="1" si="7"/>
        <v>3B.1</v>
      </c>
      <c r="AD17" s="87" t="str">
        <f t="shared" ca="1" si="8"/>
        <v/>
      </c>
      <c r="AE17" s="87" t="str">
        <f t="shared" ca="1" si="9"/>
        <v/>
      </c>
      <c r="AF17" s="87" t="str">
        <f t="shared" ca="1" si="10"/>
        <v>D</v>
      </c>
      <c r="AG17" s="79">
        <f t="shared" ca="1" si="11"/>
        <v>3</v>
      </c>
      <c r="AH17" s="87"/>
      <c r="AI17" s="79"/>
    </row>
    <row r="18" spans="1:35" s="77" customFormat="1" ht="30" customHeight="1" x14ac:dyDescent="0.25">
      <c r="A18" s="67">
        <v>354</v>
      </c>
      <c r="B18" s="68" t="str">
        <f t="shared" ca="1" si="0"/>
        <v>B.1.03d</v>
      </c>
      <c r="C18" s="69">
        <f t="shared" ca="1" si="1"/>
        <v>6</v>
      </c>
      <c r="D18" s="20"/>
      <c r="E18" s="92" t="str">
        <f t="shared" ca="1" si="2"/>
        <v>B.1.03d</v>
      </c>
      <c r="F18" s="74" t="str">
        <f t="shared" ca="1" si="12"/>
        <v>Emerging technologies (e.g. mobile applications)?</v>
      </c>
      <c r="G18" s="220" t="str">
        <f t="shared" ca="1" si="16"/>
        <v/>
      </c>
      <c r="H18" s="220">
        <f t="shared" ca="1" si="17"/>
        <v>16</v>
      </c>
      <c r="I18" s="71" t="str">
        <f t="shared" ca="1" si="15"/>
        <v/>
      </c>
      <c r="J18" s="69"/>
      <c r="K18" s="69"/>
      <c r="L18" s="69"/>
      <c r="M18" s="69"/>
      <c r="N18" s="69"/>
      <c r="O18" s="69"/>
      <c r="P18" s="69"/>
      <c r="Q18" s="69"/>
      <c r="R18" s="69"/>
      <c r="S18" s="69"/>
      <c r="T18" s="78"/>
      <c r="U18" s="78" t="str">
        <f t="shared" ca="1" si="3"/>
        <v>B.1</v>
      </c>
      <c r="V18" s="78">
        <f t="shared" ca="1" si="4"/>
        <v>4</v>
      </c>
      <c r="W18" s="78">
        <f t="shared" ca="1" si="5"/>
        <v>1</v>
      </c>
      <c r="X18" s="78">
        <f t="shared" ca="1" si="6"/>
        <v>16</v>
      </c>
      <c r="Y18" s="77" t="str">
        <f t="shared" ca="1" si="7"/>
        <v>3B.1</v>
      </c>
      <c r="AD18" s="87" t="str">
        <f t="shared" ca="1" si="8"/>
        <v/>
      </c>
      <c r="AE18" s="87" t="str">
        <f t="shared" ca="1" si="9"/>
        <v/>
      </c>
      <c r="AF18" s="87" t="str">
        <f t="shared" ca="1" si="10"/>
        <v>D</v>
      </c>
      <c r="AG18" s="79">
        <f t="shared" ca="1" si="11"/>
        <v>3</v>
      </c>
      <c r="AH18" s="87"/>
      <c r="AI18" s="79"/>
    </row>
    <row r="19" spans="1:35" s="77" customFormat="1" ht="30" customHeight="1" x14ac:dyDescent="0.25">
      <c r="A19" s="67">
        <v>355</v>
      </c>
      <c r="B19" s="68" t="str">
        <f t="shared" ca="1" si="0"/>
        <v>B.1.03e</v>
      </c>
      <c r="C19" s="69">
        <f t="shared" ca="1" si="1"/>
        <v>6</v>
      </c>
      <c r="D19" s="20"/>
      <c r="E19" s="92" t="str">
        <f t="shared" ca="1" si="2"/>
        <v>B.1.03e</v>
      </c>
      <c r="F19" s="74" t="str">
        <f t="shared" ca="1" si="12"/>
        <v>Social engineering?</v>
      </c>
      <c r="G19" s="220" t="str">
        <f t="shared" ca="1" si="16"/>
        <v/>
      </c>
      <c r="H19" s="220">
        <f t="shared" ca="1" si="17"/>
        <v>16</v>
      </c>
      <c r="I19" s="71" t="str">
        <f t="shared" ca="1" si="15"/>
        <v/>
      </c>
      <c r="J19" s="69"/>
      <c r="K19" s="69"/>
      <c r="L19" s="69"/>
      <c r="M19" s="69"/>
      <c r="N19" s="69"/>
      <c r="O19" s="69"/>
      <c r="P19" s="69"/>
      <c r="Q19" s="69"/>
      <c r="R19" s="69"/>
      <c r="S19" s="69"/>
      <c r="T19" s="78"/>
      <c r="U19" s="78" t="str">
        <f t="shared" ca="1" si="3"/>
        <v>B.1</v>
      </c>
      <c r="V19" s="78">
        <f t="shared" ca="1" si="4"/>
        <v>4</v>
      </c>
      <c r="W19" s="78">
        <f t="shared" ca="1" si="5"/>
        <v>1</v>
      </c>
      <c r="X19" s="78">
        <f t="shared" ca="1" si="6"/>
        <v>16</v>
      </c>
      <c r="Y19" s="77" t="str">
        <f t="shared" ca="1" si="7"/>
        <v>3B.1</v>
      </c>
      <c r="AD19" s="87" t="str">
        <f t="shared" ca="1" si="8"/>
        <v/>
      </c>
      <c r="AE19" s="87" t="str">
        <f t="shared" ca="1" si="9"/>
        <v/>
      </c>
      <c r="AF19" s="87" t="str">
        <f t="shared" ca="1" si="10"/>
        <v>D</v>
      </c>
      <c r="AG19" s="79">
        <f t="shared" ca="1" si="11"/>
        <v>3</v>
      </c>
      <c r="AH19" s="87"/>
      <c r="AI19" s="79"/>
    </row>
    <row r="20" spans="1:35" s="77" customFormat="1" ht="30" customHeight="1" x14ac:dyDescent="0.25">
      <c r="A20" s="67">
        <v>356</v>
      </c>
      <c r="B20" s="68" t="str">
        <f t="shared" ca="1" si="0"/>
        <v>B.1.04</v>
      </c>
      <c r="C20" s="69">
        <f t="shared" ca="1" si="1"/>
        <v>5</v>
      </c>
      <c r="D20" s="20"/>
      <c r="E20" s="92" t="str">
        <f t="shared" ca="1" si="2"/>
        <v>B.1.04</v>
      </c>
      <c r="F20" s="71" t="str">
        <f t="shared" ca="1" si="12"/>
        <v>Do you identify what type of testing is to be performed?</v>
      </c>
      <c r="G20" s="220" t="str">
        <f t="shared" ca="1" si="16"/>
        <v/>
      </c>
      <c r="H20" s="220">
        <f t="shared" ca="1" si="17"/>
        <v>4</v>
      </c>
      <c r="I20" s="71" t="str">
        <f t="shared" ca="1" si="15"/>
        <v/>
      </c>
      <c r="J20" s="69"/>
      <c r="K20" s="69"/>
      <c r="L20" s="69"/>
      <c r="M20" s="69"/>
      <c r="N20" s="69"/>
      <c r="O20" s="69"/>
      <c r="P20" s="69"/>
      <c r="Q20" s="69"/>
      <c r="R20" s="69"/>
      <c r="S20" s="69"/>
      <c r="T20" s="78"/>
      <c r="U20" s="78" t="str">
        <f t="shared" ca="1" si="3"/>
        <v>B.1</v>
      </c>
      <c r="V20" s="78">
        <f t="shared" ca="1" si="4"/>
        <v>1</v>
      </c>
      <c r="W20" s="78">
        <f t="shared" ca="1" si="5"/>
        <v>1</v>
      </c>
      <c r="X20" s="78">
        <f t="shared" ca="1" si="6"/>
        <v>4</v>
      </c>
      <c r="Y20" s="77" t="str">
        <f t="shared" ca="1" si="7"/>
        <v>3B.1</v>
      </c>
      <c r="AD20" s="87" t="str">
        <f t="shared" ca="1" si="8"/>
        <v/>
      </c>
      <c r="AE20" s="87" t="str">
        <f t="shared" ca="1" si="9"/>
        <v/>
      </c>
      <c r="AF20" s="87" t="str">
        <f t="shared" ca="1" si="10"/>
        <v>D</v>
      </c>
      <c r="AG20" s="79">
        <f t="shared" ca="1" si="11"/>
        <v>3</v>
      </c>
      <c r="AH20" s="87"/>
      <c r="AI20" s="79"/>
    </row>
    <row r="21" spans="1:35" s="77" customFormat="1" ht="30" customHeight="1" x14ac:dyDescent="0.25">
      <c r="A21" s="67">
        <v>357</v>
      </c>
      <c r="B21" s="68" t="str">
        <f t="shared" ca="1" si="0"/>
        <v>B.1.05</v>
      </c>
      <c r="C21" s="69">
        <f t="shared" ca="1" si="1"/>
        <v>4</v>
      </c>
      <c r="D21" s="20"/>
      <c r="E21" s="92" t="str">
        <f t="shared" ca="1" si="2"/>
        <v>B.1.05</v>
      </c>
      <c r="F21" s="71" t="str">
        <f t="shared" ca="1" si="12"/>
        <v xml:space="preserve">Does your identification of testing types consider: </v>
      </c>
      <c r="G21" s="220"/>
      <c r="H21" s="220"/>
      <c r="I21" s="71" t="str">
        <f t="shared" ca="1" si="15"/>
        <v/>
      </c>
      <c r="J21" s="69"/>
      <c r="K21" s="69"/>
      <c r="L21" s="69"/>
      <c r="M21" s="69"/>
      <c r="N21" s="69"/>
      <c r="O21" s="69"/>
      <c r="P21" s="69"/>
      <c r="Q21" s="69"/>
      <c r="R21" s="69"/>
      <c r="S21" s="69"/>
      <c r="T21" s="78"/>
      <c r="U21" s="78" t="str">
        <f t="shared" ca="1" si="3"/>
        <v/>
      </c>
      <c r="V21" s="78" t="str">
        <f t="shared" ca="1" si="4"/>
        <v>N/A</v>
      </c>
      <c r="W21" s="78">
        <f t="shared" ca="1" si="5"/>
        <v>1</v>
      </c>
      <c r="X21" s="78" t="e">
        <f t="shared" ca="1" si="6"/>
        <v>#VALUE!</v>
      </c>
      <c r="Y21" s="77" t="str">
        <f t="shared" ca="1" si="7"/>
        <v>3</v>
      </c>
      <c r="AD21" s="87" t="str">
        <f t="shared" ca="1" si="8"/>
        <v/>
      </c>
      <c r="AE21" s="87" t="str">
        <f t="shared" ca="1" si="9"/>
        <v/>
      </c>
      <c r="AF21" s="87" t="str">
        <f t="shared" ca="1" si="10"/>
        <v>D</v>
      </c>
      <c r="AG21" s="79">
        <f t="shared" ca="1" si="11"/>
        <v>3</v>
      </c>
      <c r="AH21" s="87"/>
      <c r="AI21" s="79"/>
    </row>
    <row r="22" spans="1:35" s="77" customFormat="1" ht="30" customHeight="1" x14ac:dyDescent="0.25">
      <c r="A22" s="67">
        <v>358</v>
      </c>
      <c r="B22" s="68" t="str">
        <f t="shared" ca="1" si="0"/>
        <v>B.1.05a</v>
      </c>
      <c r="C22" s="69">
        <f t="shared" ca="1" si="1"/>
        <v>6</v>
      </c>
      <c r="D22" s="20"/>
      <c r="E22" s="92" t="str">
        <f t="shared" ca="1" si="2"/>
        <v>B.1.05a</v>
      </c>
      <c r="F22" s="74" t="str">
        <f t="shared" ca="1" si="12"/>
        <v>Web application testing (which finds coding vulnerabilities)?</v>
      </c>
      <c r="G22" s="220" t="str">
        <f ca="1">VLOOKUP($A22,Assess_B_Reference,15,FALSE)</f>
        <v/>
      </c>
      <c r="H22" s="220">
        <f ca="1">(VLOOKUP(LEFT($B22,3),targets_lookup,5,FALSE))*VLOOKUP($A22,Weightings_Assessments,23,FALSE)</f>
        <v>12</v>
      </c>
      <c r="I22" s="71" t="str">
        <f t="shared" ca="1" si="15"/>
        <v/>
      </c>
      <c r="J22" s="69"/>
      <c r="K22" s="69"/>
      <c r="L22" s="69"/>
      <c r="M22" s="69"/>
      <c r="N22" s="69"/>
      <c r="O22" s="69"/>
      <c r="P22" s="69"/>
      <c r="Q22" s="69"/>
      <c r="R22" s="69"/>
      <c r="S22" s="69"/>
      <c r="T22" s="78"/>
      <c r="U22" s="78" t="str">
        <f t="shared" ca="1" si="3"/>
        <v>B.1</v>
      </c>
      <c r="V22" s="78">
        <f t="shared" ca="1" si="4"/>
        <v>3</v>
      </c>
      <c r="W22" s="78">
        <f t="shared" ca="1" si="5"/>
        <v>1</v>
      </c>
      <c r="X22" s="78">
        <f t="shared" ca="1" si="6"/>
        <v>12</v>
      </c>
      <c r="Y22" s="77" t="str">
        <f t="shared" ca="1" si="7"/>
        <v>3B.1</v>
      </c>
      <c r="AD22" s="87" t="str">
        <f t="shared" ca="1" si="8"/>
        <v/>
      </c>
      <c r="AE22" s="87" t="str">
        <f t="shared" ca="1" si="9"/>
        <v/>
      </c>
      <c r="AF22" s="87" t="str">
        <f t="shared" ca="1" si="10"/>
        <v>D</v>
      </c>
      <c r="AG22" s="79">
        <f t="shared" ca="1" si="11"/>
        <v>3</v>
      </c>
      <c r="AH22" s="87"/>
      <c r="AI22" s="79"/>
    </row>
    <row r="23" spans="1:35" s="77" customFormat="1" ht="30" x14ac:dyDescent="0.25">
      <c r="A23" s="67">
        <v>359</v>
      </c>
      <c r="B23" s="68" t="str">
        <f t="shared" ca="1" si="0"/>
        <v>B.1.05b</v>
      </c>
      <c r="C23" s="69">
        <f t="shared" ca="1" si="1"/>
        <v>6</v>
      </c>
      <c r="D23" s="20"/>
      <c r="E23" s="92" t="str">
        <f t="shared" ca="1" si="2"/>
        <v>B.1.05b</v>
      </c>
      <c r="F23" s="74" t="str">
        <f t="shared" ca="1" si="12"/>
        <v>Infrastructure testing (which examines servers, firewalls and other hardware for security vulnerabilities)?</v>
      </c>
      <c r="G23" s="220" t="str">
        <f ca="1">VLOOKUP($A23,Assess_B_Reference,15,FALSE)</f>
        <v/>
      </c>
      <c r="H23" s="220">
        <f ca="1">(VLOOKUP(LEFT($B23,3),targets_lookup,5,FALSE))*VLOOKUP($A23,Weightings_Assessments,23,FALSE)</f>
        <v>8</v>
      </c>
      <c r="I23" s="71" t="str">
        <f t="shared" ca="1" si="15"/>
        <v/>
      </c>
      <c r="J23" s="69"/>
      <c r="K23" s="69"/>
      <c r="L23" s="69"/>
      <c r="M23" s="69"/>
      <c r="N23" s="69"/>
      <c r="O23" s="69"/>
      <c r="P23" s="69"/>
      <c r="Q23" s="69"/>
      <c r="R23" s="69"/>
      <c r="S23" s="69"/>
      <c r="T23" s="78"/>
      <c r="U23" s="78" t="str">
        <f t="shared" ca="1" si="3"/>
        <v>B.1</v>
      </c>
      <c r="V23" s="78">
        <f t="shared" ca="1" si="4"/>
        <v>2</v>
      </c>
      <c r="W23" s="78">
        <f t="shared" ca="1" si="5"/>
        <v>1</v>
      </c>
      <c r="X23" s="78">
        <f t="shared" ca="1" si="6"/>
        <v>8</v>
      </c>
      <c r="Y23" s="77" t="str">
        <f t="shared" ca="1" si="7"/>
        <v>3B.1</v>
      </c>
      <c r="AD23" s="87" t="str">
        <f t="shared" ca="1" si="8"/>
        <v/>
      </c>
      <c r="AE23" s="87" t="str">
        <f t="shared" ca="1" si="9"/>
        <v/>
      </c>
      <c r="AF23" s="87" t="str">
        <f t="shared" ca="1" si="10"/>
        <v>D</v>
      </c>
      <c r="AG23" s="79">
        <f t="shared" ca="1" si="11"/>
        <v>3</v>
      </c>
      <c r="AH23" s="87"/>
      <c r="AI23" s="79"/>
    </row>
    <row r="24" spans="1:35" s="77" customFormat="1" ht="60" x14ac:dyDescent="0.25">
      <c r="A24" s="67">
        <v>360</v>
      </c>
      <c r="B24" s="68" t="str">
        <f t="shared" ca="1" si="0"/>
        <v>B.1.05c</v>
      </c>
      <c r="C24" s="69">
        <f t="shared" ca="1" si="1"/>
        <v>6</v>
      </c>
      <c r="D24" s="20"/>
      <c r="E24" s="92" t="str">
        <f t="shared" ca="1" si="2"/>
        <v>B.1.05c</v>
      </c>
      <c r="F24" s="74" t="str">
        <f t="shared" ca="1" si="12"/>
        <v>Specialised penetration testing, such as for mobile, client server or cloud-based applications; user devices, including workstations, laptops and consumer devices (e.g. tablets and smartphones); and wireless?</v>
      </c>
      <c r="G24" s="220" t="str">
        <f ca="1">VLOOKUP($A24,Assess_B_Reference,15,FALSE)</f>
        <v/>
      </c>
      <c r="H24" s="220">
        <f ca="1">(VLOOKUP(LEFT($B24,3),targets_lookup,5,FALSE))*VLOOKUP($A24,Weightings_Assessments,23,FALSE)</f>
        <v>12</v>
      </c>
      <c r="I24" s="71" t="str">
        <f t="shared" ca="1" si="15"/>
        <v/>
      </c>
      <c r="J24" s="69"/>
      <c r="K24" s="69"/>
      <c r="L24" s="69"/>
      <c r="M24" s="69"/>
      <c r="N24" s="69"/>
      <c r="O24" s="69"/>
      <c r="P24" s="69"/>
      <c r="Q24" s="69"/>
      <c r="R24" s="69"/>
      <c r="S24" s="69"/>
      <c r="T24" s="78"/>
      <c r="U24" s="78" t="str">
        <f t="shared" ca="1" si="3"/>
        <v>B.1</v>
      </c>
      <c r="V24" s="78">
        <f t="shared" ca="1" si="4"/>
        <v>3</v>
      </c>
      <c r="W24" s="78">
        <f t="shared" ca="1" si="5"/>
        <v>1</v>
      </c>
      <c r="X24" s="78">
        <f t="shared" ca="1" si="6"/>
        <v>12</v>
      </c>
      <c r="Y24" s="77" t="str">
        <f t="shared" ca="1" si="7"/>
        <v>3B.1</v>
      </c>
      <c r="AD24" s="87" t="str">
        <f t="shared" ca="1" si="8"/>
        <v/>
      </c>
      <c r="AE24" s="87" t="str">
        <f t="shared" ca="1" si="9"/>
        <v/>
      </c>
      <c r="AF24" s="87" t="str">
        <f t="shared" ca="1" si="10"/>
        <v>D</v>
      </c>
      <c r="AG24" s="79">
        <f t="shared" ca="1" si="11"/>
        <v>3</v>
      </c>
      <c r="AH24" s="87"/>
      <c r="AI24" s="79"/>
    </row>
    <row r="25" spans="1:35" s="77" customFormat="1" ht="30" customHeight="1" x14ac:dyDescent="0.25">
      <c r="A25" s="67">
        <v>361</v>
      </c>
      <c r="B25" s="68" t="str">
        <f t="shared" ca="1" si="0"/>
        <v>B.1.06</v>
      </c>
      <c r="C25" s="69">
        <f t="shared" ca="1" si="1"/>
        <v>4</v>
      </c>
      <c r="D25" s="20"/>
      <c r="E25" s="92" t="str">
        <f t="shared" ca="1" si="2"/>
        <v>B.1.06</v>
      </c>
      <c r="F25" s="71" t="str">
        <f t="shared" ca="1" si="12"/>
        <v xml:space="preserve">Do you determine whether penetration testing will be performed in: </v>
      </c>
      <c r="G25" s="220"/>
      <c r="H25" s="220"/>
      <c r="I25" s="71" t="str">
        <f t="shared" ca="1" si="15"/>
        <v/>
      </c>
      <c r="J25" s="69"/>
      <c r="K25" s="69"/>
      <c r="L25" s="69"/>
      <c r="M25" s="69"/>
      <c r="N25" s="69"/>
      <c r="O25" s="69"/>
      <c r="P25" s="69"/>
      <c r="Q25" s="69"/>
      <c r="R25" s="69"/>
      <c r="S25" s="69"/>
      <c r="T25" s="78"/>
      <c r="U25" s="78" t="str">
        <f t="shared" ca="1" si="3"/>
        <v/>
      </c>
      <c r="V25" s="78" t="str">
        <f t="shared" ca="1" si="4"/>
        <v>N/A</v>
      </c>
      <c r="W25" s="78">
        <f t="shared" ca="1" si="5"/>
        <v>1</v>
      </c>
      <c r="X25" s="78" t="e">
        <f t="shared" ca="1" si="6"/>
        <v>#VALUE!</v>
      </c>
      <c r="Y25" s="77" t="str">
        <f t="shared" ca="1" si="7"/>
        <v>3</v>
      </c>
      <c r="AD25" s="87" t="str">
        <f t="shared" ca="1" si="8"/>
        <v/>
      </c>
      <c r="AE25" s="87" t="str">
        <f t="shared" ca="1" si="9"/>
        <v/>
      </c>
      <c r="AF25" s="87" t="str">
        <f t="shared" ca="1" si="10"/>
        <v>D</v>
      </c>
      <c r="AG25" s="79">
        <f t="shared" ca="1" si="11"/>
        <v>3</v>
      </c>
      <c r="AH25" s="87"/>
      <c r="AI25" s="79"/>
    </row>
    <row r="26" spans="1:35" s="77" customFormat="1" ht="30" customHeight="1" x14ac:dyDescent="0.25">
      <c r="A26" s="67">
        <v>362</v>
      </c>
      <c r="B26" s="68" t="str">
        <f t="shared" ca="1" si="0"/>
        <v>B.1.06a</v>
      </c>
      <c r="C26" s="69">
        <f t="shared" ca="1" si="1"/>
        <v>6</v>
      </c>
      <c r="D26" s="20"/>
      <c r="E26" s="92" t="str">
        <f t="shared" ca="1" si="2"/>
        <v>B.1.06a</v>
      </c>
      <c r="F26" s="74" t="str">
        <f t="shared" ca="1" si="12"/>
        <v>The live environment?</v>
      </c>
      <c r="G26" s="220" t="str">
        <f ca="1">VLOOKUP($A26,Assess_B_Reference,15,FALSE)</f>
        <v/>
      </c>
      <c r="H26" s="220">
        <f ca="1">(VLOOKUP(LEFT($B26,3),targets_lookup,5,FALSE))*VLOOKUP($A26,Weightings_Assessments,23,FALSE)</f>
        <v>12</v>
      </c>
      <c r="I26" s="71" t="str">
        <f t="shared" ca="1" si="15"/>
        <v/>
      </c>
      <c r="J26" s="69"/>
      <c r="K26" s="69"/>
      <c r="L26" s="69"/>
      <c r="M26" s="69"/>
      <c r="N26" s="69"/>
      <c r="O26" s="69"/>
      <c r="P26" s="69"/>
      <c r="Q26" s="69"/>
      <c r="R26" s="69"/>
      <c r="S26" s="69"/>
      <c r="T26" s="78"/>
      <c r="U26" s="78" t="str">
        <f t="shared" ca="1" si="3"/>
        <v>B.1</v>
      </c>
      <c r="V26" s="78">
        <f t="shared" ca="1" si="4"/>
        <v>3</v>
      </c>
      <c r="W26" s="78">
        <f t="shared" ca="1" si="5"/>
        <v>1</v>
      </c>
      <c r="X26" s="78">
        <f t="shared" ca="1" si="6"/>
        <v>12</v>
      </c>
      <c r="Y26" s="77" t="str">
        <f t="shared" ca="1" si="7"/>
        <v>3B.1</v>
      </c>
      <c r="AD26" s="87" t="str">
        <f t="shared" ca="1" si="8"/>
        <v/>
      </c>
      <c r="AE26" s="87" t="str">
        <f t="shared" ca="1" si="9"/>
        <v/>
      </c>
      <c r="AF26" s="87" t="str">
        <f t="shared" ca="1" si="10"/>
        <v>D</v>
      </c>
      <c r="AG26" s="79">
        <f t="shared" ca="1" si="11"/>
        <v>3</v>
      </c>
      <c r="AH26" s="87"/>
      <c r="AI26" s="79"/>
    </row>
    <row r="27" spans="1:35" s="77" customFormat="1" ht="30" customHeight="1" x14ac:dyDescent="0.25">
      <c r="A27" s="67">
        <v>363</v>
      </c>
      <c r="B27" s="68" t="str">
        <f t="shared" ca="1" si="0"/>
        <v>B.1.06b</v>
      </c>
      <c r="C27" s="69">
        <f t="shared" ca="1" si="1"/>
        <v>6</v>
      </c>
      <c r="D27" s="20"/>
      <c r="E27" s="92" t="str">
        <f t="shared" ca="1" si="2"/>
        <v>B.1.06b</v>
      </c>
      <c r="F27" s="74" t="str">
        <f t="shared" ca="1" si="12"/>
        <v>A test environment?</v>
      </c>
      <c r="G27" s="220" t="str">
        <f ca="1">VLOOKUP($A27,Assess_B_Reference,15,FALSE)</f>
        <v/>
      </c>
      <c r="H27" s="220">
        <f ca="1">(VLOOKUP(LEFT($B27,3),targets_lookup,5,FALSE))*VLOOKUP($A27,Weightings_Assessments,23,FALSE)</f>
        <v>16</v>
      </c>
      <c r="I27" s="71" t="str">
        <f t="shared" ca="1" si="15"/>
        <v/>
      </c>
      <c r="J27" s="69"/>
      <c r="K27" s="69"/>
      <c r="L27" s="69"/>
      <c r="M27" s="69"/>
      <c r="N27" s="69"/>
      <c r="O27" s="69"/>
      <c r="P27" s="69"/>
      <c r="Q27" s="69"/>
      <c r="R27" s="69"/>
      <c r="S27" s="69"/>
      <c r="T27" s="78"/>
      <c r="U27" s="78" t="str">
        <f t="shared" ca="1" si="3"/>
        <v>B.1</v>
      </c>
      <c r="V27" s="78">
        <f t="shared" ca="1" si="4"/>
        <v>4</v>
      </c>
      <c r="W27" s="78">
        <f t="shared" ca="1" si="5"/>
        <v>1</v>
      </c>
      <c r="X27" s="78">
        <f t="shared" ca="1" si="6"/>
        <v>16</v>
      </c>
      <c r="Y27" s="77" t="str">
        <f t="shared" ca="1" si="7"/>
        <v>3B.1</v>
      </c>
      <c r="AD27" s="87" t="str">
        <f t="shared" ca="1" si="8"/>
        <v/>
      </c>
      <c r="AE27" s="87" t="str">
        <f t="shared" ca="1" si="9"/>
        <v/>
      </c>
      <c r="AF27" s="87" t="str">
        <f t="shared" ca="1" si="10"/>
        <v>D</v>
      </c>
      <c r="AG27" s="79">
        <f t="shared" ca="1" si="11"/>
        <v>3</v>
      </c>
      <c r="AH27" s="87"/>
      <c r="AI27" s="79"/>
    </row>
    <row r="28" spans="1:35" s="77" customFormat="1" ht="30" customHeight="1" x14ac:dyDescent="0.25">
      <c r="A28" s="67">
        <v>364</v>
      </c>
      <c r="B28" s="68" t="str">
        <f t="shared" ca="1" si="0"/>
        <v>B.1.07</v>
      </c>
      <c r="C28" s="69">
        <f t="shared" ca="1" si="1"/>
        <v>5</v>
      </c>
      <c r="D28" s="20"/>
      <c r="E28" s="92" t="str">
        <f t="shared" ca="1" si="2"/>
        <v>B.1.07</v>
      </c>
      <c r="F28" s="71" t="str">
        <f t="shared" ca="1" si="12"/>
        <v xml:space="preserve">Is your test environment as similar to the live environment as possible? </v>
      </c>
      <c r="G28" s="220" t="str">
        <f ca="1">VLOOKUP($A28,Assess_B_Reference,15,FALSE)</f>
        <v/>
      </c>
      <c r="H28" s="220">
        <f ca="1">(VLOOKUP(LEFT($B28,3),targets_lookup,5,FALSE))*VLOOKUP($A28,Weightings_Assessments,23,FALSE)</f>
        <v>20</v>
      </c>
      <c r="I28" s="71" t="str">
        <f t="shared" ca="1" si="15"/>
        <v/>
      </c>
      <c r="J28" s="69"/>
      <c r="K28" s="69"/>
      <c r="L28" s="69"/>
      <c r="M28" s="69"/>
      <c r="N28" s="69"/>
      <c r="O28" s="69"/>
      <c r="P28" s="69"/>
      <c r="Q28" s="69"/>
      <c r="R28" s="69"/>
      <c r="S28" s="69"/>
      <c r="T28" s="78"/>
      <c r="U28" s="78" t="str">
        <f t="shared" ca="1" si="3"/>
        <v>B.1</v>
      </c>
      <c r="V28" s="78">
        <f t="shared" ca="1" si="4"/>
        <v>5</v>
      </c>
      <c r="W28" s="78">
        <f t="shared" ca="1" si="5"/>
        <v>1</v>
      </c>
      <c r="X28" s="78">
        <f t="shared" ca="1" si="6"/>
        <v>20</v>
      </c>
      <c r="Y28" s="77" t="str">
        <f t="shared" ca="1" si="7"/>
        <v>3B.1</v>
      </c>
      <c r="AD28" s="87" t="str">
        <f t="shared" ca="1" si="8"/>
        <v/>
      </c>
      <c r="AE28" s="87" t="str">
        <f t="shared" ca="1" si="9"/>
        <v/>
      </c>
      <c r="AF28" s="87" t="str">
        <f t="shared" ca="1" si="10"/>
        <v>D</v>
      </c>
      <c r="AG28" s="79">
        <f t="shared" ca="1" si="11"/>
        <v>3</v>
      </c>
      <c r="AH28" s="87"/>
      <c r="AI28" s="79"/>
    </row>
    <row r="29" spans="1:35" s="77" customFormat="1" ht="30" customHeight="1" x14ac:dyDescent="0.25">
      <c r="A29" s="67">
        <v>365</v>
      </c>
      <c r="B29" s="68" t="str">
        <f t="shared" ca="1" si="0"/>
        <v>B.2</v>
      </c>
      <c r="C29" s="69">
        <f t="shared" ca="1" si="1"/>
        <v>2</v>
      </c>
      <c r="D29" s="20"/>
      <c r="E29" s="111" t="str">
        <f t="shared" ca="1" si="2"/>
        <v>Step 2</v>
      </c>
      <c r="F29" s="108" t="str">
        <f ca="1">VLOOKUP(A29,contentrefmockup,7,FALSE)&amp;"  "&amp;"("&amp;VLOOKUP(S29,level_selection_ref,2,FALSE)&amp;")"</f>
        <v>Identify testing constraints  (Detailed)</v>
      </c>
      <c r="G29" s="217" t="str">
        <f ca="1">"Maturity level:  "&amp;O29</f>
        <v>Maturity level:  Level 1</v>
      </c>
      <c r="H29" s="219" t="str">
        <f ca="1">"Maturity rating: "&amp;TEXT(R29,"0.00")</f>
        <v>Maturity rating: 0.00</v>
      </c>
      <c r="I29" s="194"/>
      <c r="J29" s="107"/>
      <c r="K29" s="107"/>
      <c r="L29" s="107" t="str">
        <f ca="1">TEXT(B29,"0.0")</f>
        <v>B.2</v>
      </c>
      <c r="M29" s="106">
        <f ca="1">SUMIF(Y:Y,S29&amp;L29,G:G)/(SUMIF(Y:Y,S29&amp;L29,X:X))</f>
        <v>0</v>
      </c>
      <c r="N29" s="106" t="str">
        <f ca="1">HLOOKUP(M29*100,level_ref,2,TRUE)</f>
        <v>Level 1</v>
      </c>
      <c r="O29" s="106" t="str">
        <f ca="1">IF(ISERROR(N29),"",N29)</f>
        <v>Level 1</v>
      </c>
      <c r="P29" s="106">
        <f ca="1">HLOOKUP(M29*100,level_ref,3,TRUE)</f>
        <v>1</v>
      </c>
      <c r="Q29" s="106">
        <f ca="1">IF(ISERROR(P29),"",P29)</f>
        <v>1</v>
      </c>
      <c r="R29" s="106">
        <f ca="1">M29*5</f>
        <v>0</v>
      </c>
      <c r="S29" s="106">
        <f ca="1">VLOOKUP(A29,Assess_B_Reference,35,FALSE)</f>
        <v>3</v>
      </c>
      <c r="T29" s="106"/>
      <c r="U29" s="106" t="str">
        <f t="shared" ca="1" si="3"/>
        <v/>
      </c>
      <c r="V29" s="106">
        <f t="shared" ca="1" si="4"/>
        <v>0</v>
      </c>
      <c r="W29" s="106">
        <f t="shared" ca="1" si="5"/>
        <v>1</v>
      </c>
      <c r="X29" s="106">
        <f t="shared" ca="1" si="6"/>
        <v>0</v>
      </c>
      <c r="Y29" s="77" t="str">
        <f t="shared" ca="1" si="7"/>
        <v>1</v>
      </c>
      <c r="AD29" s="87" t="str">
        <f t="shared" ca="1" si="8"/>
        <v>S</v>
      </c>
      <c r="AE29" s="87" t="str">
        <f t="shared" ca="1" si="9"/>
        <v>I</v>
      </c>
      <c r="AF29" s="87" t="str">
        <f t="shared" ca="1" si="10"/>
        <v>D</v>
      </c>
      <c r="AG29" s="79">
        <f t="shared" ca="1" si="11"/>
        <v>1</v>
      </c>
      <c r="AH29" s="87"/>
      <c r="AI29" s="79"/>
    </row>
    <row r="30" spans="1:35" s="77" customFormat="1" ht="30" customHeight="1" x14ac:dyDescent="0.25">
      <c r="A30" s="67">
        <v>382</v>
      </c>
      <c r="B30" s="68" t="str">
        <f t="shared" ca="1" si="0"/>
        <v>B.2.01</v>
      </c>
      <c r="C30" s="69">
        <f t="shared" ca="1" si="1"/>
        <v>5</v>
      </c>
      <c r="D30" s="20"/>
      <c r="E30" s="92" t="str">
        <f t="shared" ca="1" si="2"/>
        <v>B.2.01</v>
      </c>
      <c r="F30" s="71" t="str">
        <f t="shared" ref="F30:F60" ca="1" si="18">VLOOKUP(A30,contentrefmockup,7,FALSE)</f>
        <v>Do you identify any testing constraints associated with planned penetration testing?</v>
      </c>
      <c r="G30" s="220" t="str">
        <f ca="1">VLOOKUP($A30,Assess_B_Reference,15,FALSE)</f>
        <v/>
      </c>
      <c r="H30" s="220">
        <f ca="1">(VLOOKUP(LEFT($B30,3),targets_lookup,5,FALSE))*VLOOKUP($A30,Weightings_Assessments,23,FALSE)</f>
        <v>4</v>
      </c>
      <c r="I30" s="71" t="str">
        <f t="shared" ref="I30:I60" ca="1" si="19">IF(VLOOKUP(A30,Assess_B_Reference,16,FALSE)=0,"",VLOOKUP(A30,Assess_B_Reference,16,FALSE))</f>
        <v/>
      </c>
      <c r="J30" s="69"/>
      <c r="K30" s="69"/>
      <c r="L30" s="69"/>
      <c r="M30" s="69"/>
      <c r="N30" s="69"/>
      <c r="O30" s="69"/>
      <c r="P30" s="69"/>
      <c r="Q30" s="69"/>
      <c r="R30" s="69"/>
      <c r="S30" s="69"/>
      <c r="T30" s="78"/>
      <c r="U30" s="78" t="str">
        <f t="shared" ca="1" si="3"/>
        <v>B.2</v>
      </c>
      <c r="V30" s="78">
        <f t="shared" ca="1" si="4"/>
        <v>1</v>
      </c>
      <c r="W30" s="78">
        <f t="shared" ca="1" si="5"/>
        <v>1</v>
      </c>
      <c r="X30" s="78">
        <f t="shared" ca="1" si="6"/>
        <v>4</v>
      </c>
      <c r="Y30" s="77" t="str">
        <f t="shared" ca="1" si="7"/>
        <v>3B.2</v>
      </c>
      <c r="AD30" s="87" t="str">
        <f t="shared" ca="1" si="8"/>
        <v/>
      </c>
      <c r="AE30" s="87" t="str">
        <f t="shared" ca="1" si="9"/>
        <v/>
      </c>
      <c r="AF30" s="87" t="str">
        <f t="shared" ca="1" si="10"/>
        <v>D</v>
      </c>
      <c r="AG30" s="79">
        <f t="shared" ca="1" si="11"/>
        <v>3</v>
      </c>
      <c r="AH30" s="87"/>
      <c r="AI30" s="79"/>
    </row>
    <row r="31" spans="1:35" s="77" customFormat="1" ht="75" x14ac:dyDescent="0.25">
      <c r="A31" s="67">
        <v>383</v>
      </c>
      <c r="B31" s="68" t="str">
        <f t="shared" ca="1" si="0"/>
        <v>B.2.02</v>
      </c>
      <c r="C31" s="69">
        <f t="shared" ca="1" si="1"/>
        <v>5</v>
      </c>
      <c r="D31" s="20"/>
      <c r="E31" s="92" t="str">
        <f t="shared" ca="1" si="2"/>
        <v>B.2.02</v>
      </c>
      <c r="F31" s="71" t="str">
        <f t="shared" ca="1" si="18"/>
        <v>When identifying testing constraints, do you allow for aspects of the business that cannot be tested due to operational limitations, considering that attackers often do whatever it takes to penetrate an organisation or system (If they are not able to penetrate a particular system, they may simply try another route.)?</v>
      </c>
      <c r="G31" s="220" t="str">
        <f ca="1">VLOOKUP($A31,Assess_B_Reference,15,FALSE)</f>
        <v/>
      </c>
      <c r="H31" s="220">
        <f ca="1">(VLOOKUP(LEFT($B31,3),targets_lookup,5,FALSE))*VLOOKUP($A31,Weightings_Assessments,23,FALSE)</f>
        <v>20</v>
      </c>
      <c r="I31" s="71" t="str">
        <f t="shared" ca="1" si="19"/>
        <v/>
      </c>
      <c r="J31" s="69"/>
      <c r="K31" s="69"/>
      <c r="L31" s="69"/>
      <c r="M31" s="69"/>
      <c r="N31" s="69"/>
      <c r="O31" s="69"/>
      <c r="P31" s="69"/>
      <c r="Q31" s="69"/>
      <c r="R31" s="69"/>
      <c r="S31" s="69"/>
      <c r="T31" s="78"/>
      <c r="U31" s="78" t="str">
        <f t="shared" ca="1" si="3"/>
        <v>B.2</v>
      </c>
      <c r="V31" s="78">
        <f t="shared" ca="1" si="4"/>
        <v>5</v>
      </c>
      <c r="W31" s="78">
        <f t="shared" ca="1" si="5"/>
        <v>1</v>
      </c>
      <c r="X31" s="78">
        <f t="shared" ca="1" si="6"/>
        <v>20</v>
      </c>
      <c r="Y31" s="77" t="str">
        <f t="shared" ca="1" si="7"/>
        <v>3B.2</v>
      </c>
      <c r="AD31" s="87" t="str">
        <f t="shared" ca="1" si="8"/>
        <v/>
      </c>
      <c r="AE31" s="87" t="str">
        <f t="shared" ca="1" si="9"/>
        <v/>
      </c>
      <c r="AF31" s="87" t="str">
        <f t="shared" ca="1" si="10"/>
        <v>D</v>
      </c>
      <c r="AG31" s="79">
        <f t="shared" ca="1" si="11"/>
        <v>3</v>
      </c>
      <c r="AH31" s="87"/>
      <c r="AI31" s="79"/>
    </row>
    <row r="32" spans="1:35" s="77" customFormat="1" ht="30" customHeight="1" x14ac:dyDescent="0.25">
      <c r="A32" s="67">
        <v>384</v>
      </c>
      <c r="B32" s="68" t="str">
        <f t="shared" ca="1" si="0"/>
        <v>B.2.03</v>
      </c>
      <c r="C32" s="69">
        <f t="shared" ca="1" si="1"/>
        <v>4</v>
      </c>
      <c r="D32" s="20"/>
      <c r="E32" s="92" t="str">
        <f t="shared" ca="1" si="2"/>
        <v>B.2.03</v>
      </c>
      <c r="F32" s="71" t="str">
        <f t="shared" ca="1" si="18"/>
        <v xml:space="preserve">When determining how to deal with this testing constraint, do you consider: </v>
      </c>
      <c r="G32" s="220"/>
      <c r="H32" s="220"/>
      <c r="I32" s="71" t="str">
        <f t="shared" ca="1" si="19"/>
        <v/>
      </c>
      <c r="J32" s="69"/>
      <c r="K32" s="69"/>
      <c r="L32" s="69"/>
      <c r="M32" s="69"/>
      <c r="N32" s="69"/>
      <c r="O32" s="69"/>
      <c r="P32" s="69"/>
      <c r="Q32" s="69"/>
      <c r="R32" s="69"/>
      <c r="S32" s="69"/>
      <c r="T32" s="78"/>
      <c r="U32" s="78" t="str">
        <f t="shared" ca="1" si="3"/>
        <v/>
      </c>
      <c r="V32" s="78" t="str">
        <f t="shared" ca="1" si="4"/>
        <v>N/A</v>
      </c>
      <c r="W32" s="78">
        <f t="shared" ca="1" si="5"/>
        <v>1</v>
      </c>
      <c r="X32" s="78" t="e">
        <f t="shared" ca="1" si="6"/>
        <v>#VALUE!</v>
      </c>
      <c r="Y32" s="77" t="str">
        <f t="shared" ca="1" si="7"/>
        <v>3</v>
      </c>
      <c r="AD32" s="87" t="str">
        <f t="shared" ca="1" si="8"/>
        <v/>
      </c>
      <c r="AE32" s="87" t="str">
        <f t="shared" ca="1" si="9"/>
        <v/>
      </c>
      <c r="AF32" s="87" t="str">
        <f t="shared" ca="1" si="10"/>
        <v>D</v>
      </c>
      <c r="AG32" s="79">
        <f t="shared" ca="1" si="11"/>
        <v>3</v>
      </c>
      <c r="AH32" s="87"/>
      <c r="AI32" s="79"/>
    </row>
    <row r="33" spans="1:35" s="77" customFormat="1" ht="30" customHeight="1" x14ac:dyDescent="0.25">
      <c r="A33" s="67">
        <v>385</v>
      </c>
      <c r="B33" s="68" t="str">
        <f t="shared" ca="1" si="0"/>
        <v>B.2.03a</v>
      </c>
      <c r="C33" s="69">
        <f t="shared" ca="1" si="1"/>
        <v>6</v>
      </c>
      <c r="D33" s="20"/>
      <c r="E33" s="92" t="str">
        <f t="shared" ca="1" si="2"/>
        <v>B.2.03a</v>
      </c>
      <c r="F33" s="74" t="str">
        <f t="shared" ca="1" si="18"/>
        <v>Simulating live tests as closely as possible?</v>
      </c>
      <c r="G33" s="220" t="str">
        <f ca="1">VLOOKUP($A33,Assess_B_Reference,15,FALSE)</f>
        <v/>
      </c>
      <c r="H33" s="220">
        <f ca="1">(VLOOKUP(LEFT($B33,3),targets_lookup,5,FALSE))*VLOOKUP($A33,Weightings_Assessments,23,FALSE)</f>
        <v>12</v>
      </c>
      <c r="I33" s="71" t="str">
        <f t="shared" ca="1" si="19"/>
        <v/>
      </c>
      <c r="J33" s="69"/>
      <c r="K33" s="69"/>
      <c r="L33" s="69"/>
      <c r="M33" s="69"/>
      <c r="N33" s="69"/>
      <c r="O33" s="69"/>
      <c r="P33" s="69"/>
      <c r="Q33" s="69"/>
      <c r="R33" s="69"/>
      <c r="S33" s="69"/>
      <c r="T33" s="78"/>
      <c r="U33" s="78" t="str">
        <f t="shared" ca="1" si="3"/>
        <v>B.2</v>
      </c>
      <c r="V33" s="78">
        <f t="shared" ca="1" si="4"/>
        <v>3</v>
      </c>
      <c r="W33" s="78">
        <f t="shared" ca="1" si="5"/>
        <v>1</v>
      </c>
      <c r="X33" s="78">
        <f t="shared" ca="1" si="6"/>
        <v>12</v>
      </c>
      <c r="Y33" s="77" t="str">
        <f t="shared" ca="1" si="7"/>
        <v>3B.2</v>
      </c>
      <c r="AD33" s="87" t="str">
        <f t="shared" ca="1" si="8"/>
        <v/>
      </c>
      <c r="AE33" s="87" t="str">
        <f t="shared" ca="1" si="9"/>
        <v/>
      </c>
      <c r="AF33" s="87" t="str">
        <f t="shared" ca="1" si="10"/>
        <v>D</v>
      </c>
      <c r="AG33" s="79">
        <f t="shared" ca="1" si="11"/>
        <v>3</v>
      </c>
      <c r="AH33" s="87"/>
      <c r="AI33" s="79"/>
    </row>
    <row r="34" spans="1:35" s="77" customFormat="1" ht="30" customHeight="1" x14ac:dyDescent="0.25">
      <c r="A34" s="67">
        <v>386</v>
      </c>
      <c r="B34" s="68" t="str">
        <f t="shared" ca="1" si="0"/>
        <v>B.2.03b</v>
      </c>
      <c r="C34" s="69">
        <f t="shared" ca="1" si="1"/>
        <v>6</v>
      </c>
      <c r="D34" s="20"/>
      <c r="E34" s="92" t="str">
        <f t="shared" ca="1" si="2"/>
        <v>B.2.03b</v>
      </c>
      <c r="F34" s="74" t="str">
        <f t="shared" ca="1" si="18"/>
        <v>Conducting tests outside of normal hours (and locations)?</v>
      </c>
      <c r="G34" s="220" t="str">
        <f ca="1">VLOOKUP($A34,Assess_B_Reference,15,FALSE)</f>
        <v/>
      </c>
      <c r="H34" s="220">
        <f ca="1">(VLOOKUP(LEFT($B34,3),targets_lookup,5,FALSE))*VLOOKUP($A34,Weightings_Assessments,23,FALSE)</f>
        <v>16</v>
      </c>
      <c r="I34" s="71" t="str">
        <f t="shared" ca="1" si="19"/>
        <v/>
      </c>
      <c r="J34" s="69"/>
      <c r="K34" s="69"/>
      <c r="L34" s="69"/>
      <c r="M34" s="69"/>
      <c r="N34" s="69"/>
      <c r="O34" s="69"/>
      <c r="P34" s="69"/>
      <c r="Q34" s="69"/>
      <c r="R34" s="69"/>
      <c r="S34" s="69"/>
      <c r="T34" s="78"/>
      <c r="U34" s="78" t="str">
        <f t="shared" ca="1" si="3"/>
        <v>B.2</v>
      </c>
      <c r="V34" s="78">
        <f t="shared" ca="1" si="4"/>
        <v>4</v>
      </c>
      <c r="W34" s="78">
        <f t="shared" ca="1" si="5"/>
        <v>1</v>
      </c>
      <c r="X34" s="78">
        <f t="shared" ca="1" si="6"/>
        <v>16</v>
      </c>
      <c r="Y34" s="77" t="str">
        <f t="shared" ca="1" si="7"/>
        <v>3B.2</v>
      </c>
      <c r="AD34" s="87" t="str">
        <f t="shared" ca="1" si="8"/>
        <v/>
      </c>
      <c r="AE34" s="87" t="str">
        <f t="shared" ca="1" si="9"/>
        <v/>
      </c>
      <c r="AF34" s="87" t="str">
        <f t="shared" ca="1" si="10"/>
        <v>D</v>
      </c>
      <c r="AG34" s="79">
        <f t="shared" ca="1" si="11"/>
        <v>3</v>
      </c>
      <c r="AH34" s="87"/>
      <c r="AI34" s="79"/>
    </row>
    <row r="35" spans="1:35" s="77" customFormat="1" ht="45" x14ac:dyDescent="0.25">
      <c r="A35" s="67">
        <v>387</v>
      </c>
      <c r="B35" s="68" t="str">
        <f t="shared" ca="1" si="0"/>
        <v>B.2.04</v>
      </c>
      <c r="C35" s="69">
        <f t="shared" ca="1" si="1"/>
        <v>5</v>
      </c>
      <c r="D35" s="20"/>
      <c r="E35" s="92" t="str">
        <f t="shared" ca="1" si="2"/>
        <v>B.2.04</v>
      </c>
      <c r="F35" s="71" t="str">
        <f t="shared" ca="1" si="18"/>
        <v>When identifying testing constraints, do you allow for testing having to be conducted within the confines of the law (considering that attackers often do whatever it takes to penetrate an organisation or system)?</v>
      </c>
      <c r="G35" s="220" t="str">
        <f ca="1">VLOOKUP($A35,Assess_B_Reference,15,FALSE)</f>
        <v/>
      </c>
      <c r="H35" s="220">
        <f ca="1">(VLOOKUP(LEFT($B35,3),targets_lookup,5,FALSE))*VLOOKUP($A35,Weightings_Assessments,23,FALSE)</f>
        <v>16</v>
      </c>
      <c r="I35" s="71" t="str">
        <f t="shared" ca="1" si="19"/>
        <v/>
      </c>
      <c r="J35" s="69"/>
      <c r="K35" s="69"/>
      <c r="L35" s="69"/>
      <c r="M35" s="69"/>
      <c r="N35" s="69"/>
      <c r="O35" s="69"/>
      <c r="P35" s="69"/>
      <c r="Q35" s="69"/>
      <c r="R35" s="69"/>
      <c r="S35" s="69"/>
      <c r="T35" s="78"/>
      <c r="U35" s="78" t="str">
        <f t="shared" ca="1" si="3"/>
        <v>B.2</v>
      </c>
      <c r="V35" s="78">
        <f t="shared" ca="1" si="4"/>
        <v>4</v>
      </c>
      <c r="W35" s="78">
        <f t="shared" ca="1" si="5"/>
        <v>1</v>
      </c>
      <c r="X35" s="78">
        <f t="shared" ca="1" si="6"/>
        <v>16</v>
      </c>
      <c r="Y35" s="77" t="str">
        <f t="shared" ca="1" si="7"/>
        <v>3B.2</v>
      </c>
      <c r="AD35" s="87" t="str">
        <f t="shared" ca="1" si="8"/>
        <v/>
      </c>
      <c r="AE35" s="87" t="str">
        <f t="shared" ca="1" si="9"/>
        <v/>
      </c>
      <c r="AF35" s="87" t="str">
        <f t="shared" ca="1" si="10"/>
        <v>D</v>
      </c>
      <c r="AG35" s="79">
        <f t="shared" ca="1" si="11"/>
        <v>3</v>
      </c>
      <c r="AH35" s="87"/>
      <c r="AI35" s="79"/>
    </row>
    <row r="36" spans="1:35" s="77" customFormat="1" ht="30" customHeight="1" x14ac:dyDescent="0.25">
      <c r="A36" s="67">
        <v>388</v>
      </c>
      <c r="B36" s="68" t="str">
        <f t="shared" ca="1" si="0"/>
        <v>B.2.05</v>
      </c>
      <c r="C36" s="69">
        <f t="shared" ca="1" si="1"/>
        <v>4</v>
      </c>
      <c r="D36" s="20"/>
      <c r="E36" s="92" t="str">
        <f t="shared" ca="1" si="2"/>
        <v>B.2.05</v>
      </c>
      <c r="F36" s="71" t="str">
        <f t="shared" ca="1" si="18"/>
        <v xml:space="preserve">When determining how to deal with this testing constraint, do you consider: </v>
      </c>
      <c r="G36" s="220"/>
      <c r="H36" s="220"/>
      <c r="I36" s="71" t="str">
        <f t="shared" ca="1" si="19"/>
        <v/>
      </c>
      <c r="J36" s="69"/>
      <c r="K36" s="69"/>
      <c r="L36" s="69"/>
      <c r="M36" s="69"/>
      <c r="N36" s="69"/>
      <c r="O36" s="69"/>
      <c r="P36" s="69"/>
      <c r="Q36" s="69"/>
      <c r="R36" s="69"/>
      <c r="S36" s="69"/>
      <c r="T36" s="78"/>
      <c r="U36" s="78" t="str">
        <f t="shared" ca="1" si="3"/>
        <v/>
      </c>
      <c r="V36" s="78" t="str">
        <f t="shared" ca="1" si="4"/>
        <v>N/A</v>
      </c>
      <c r="W36" s="78">
        <f t="shared" ca="1" si="5"/>
        <v>1</v>
      </c>
      <c r="X36" s="78" t="e">
        <f t="shared" ca="1" si="6"/>
        <v>#VALUE!</v>
      </c>
      <c r="Y36" s="77" t="str">
        <f t="shared" ca="1" si="7"/>
        <v>3</v>
      </c>
      <c r="AD36" s="87" t="str">
        <f t="shared" ca="1" si="8"/>
        <v/>
      </c>
      <c r="AE36" s="87" t="str">
        <f t="shared" ca="1" si="9"/>
        <v/>
      </c>
      <c r="AF36" s="87" t="str">
        <f t="shared" ca="1" si="10"/>
        <v>D</v>
      </c>
      <c r="AG36" s="79">
        <f t="shared" ca="1" si="11"/>
        <v>3</v>
      </c>
      <c r="AH36" s="87"/>
      <c r="AI36" s="79"/>
    </row>
    <row r="37" spans="1:35" s="77" customFormat="1" ht="30" customHeight="1" x14ac:dyDescent="0.25">
      <c r="A37" s="67">
        <v>389</v>
      </c>
      <c r="B37" s="68" t="str">
        <f t="shared" ca="1" si="0"/>
        <v>B.2.05a</v>
      </c>
      <c r="C37" s="69">
        <f t="shared" ca="1" si="1"/>
        <v>6</v>
      </c>
      <c r="D37" s="20"/>
      <c r="E37" s="92" t="str">
        <f t="shared" ca="1" si="2"/>
        <v>B.2.05a</v>
      </c>
      <c r="F37" s="74" t="str">
        <f t="shared" ca="1" si="18"/>
        <v>Tailoring the way tests are structured and run to simulate most forms of attack?</v>
      </c>
      <c r="G37" s="220" t="str">
        <f ca="1">VLOOKUP($A37,Assess_B_Reference,15,FALSE)</f>
        <v/>
      </c>
      <c r="H37" s="220">
        <f ca="1">(VLOOKUP(LEFT($B37,3),targets_lookup,5,FALSE))*VLOOKUP($A37,Weightings_Assessments,23,FALSE)</f>
        <v>16</v>
      </c>
      <c r="I37" s="71" t="str">
        <f t="shared" ca="1" si="19"/>
        <v/>
      </c>
      <c r="J37" s="69"/>
      <c r="K37" s="69"/>
      <c r="L37" s="69"/>
      <c r="M37" s="69"/>
      <c r="N37" s="69"/>
      <c r="O37" s="69"/>
      <c r="P37" s="69"/>
      <c r="Q37" s="69"/>
      <c r="R37" s="69"/>
      <c r="S37" s="69"/>
      <c r="T37" s="78"/>
      <c r="U37" s="78" t="str">
        <f t="shared" ca="1" si="3"/>
        <v>B.2</v>
      </c>
      <c r="V37" s="78">
        <f t="shared" ca="1" si="4"/>
        <v>4</v>
      </c>
      <c r="W37" s="78">
        <f t="shared" ca="1" si="5"/>
        <v>1</v>
      </c>
      <c r="X37" s="78">
        <f t="shared" ca="1" si="6"/>
        <v>16</v>
      </c>
      <c r="Y37" s="77" t="str">
        <f t="shared" ca="1" si="7"/>
        <v>3B.2</v>
      </c>
      <c r="AD37" s="87" t="str">
        <f t="shared" ca="1" si="8"/>
        <v/>
      </c>
      <c r="AE37" s="87" t="str">
        <f t="shared" ca="1" si="9"/>
        <v/>
      </c>
      <c r="AF37" s="87" t="str">
        <f t="shared" ca="1" si="10"/>
        <v>D</v>
      </c>
      <c r="AG37" s="79">
        <f t="shared" ca="1" si="11"/>
        <v>3</v>
      </c>
      <c r="AH37" s="87"/>
      <c r="AI37" s="79"/>
    </row>
    <row r="38" spans="1:35" s="77" customFormat="1" ht="30" customHeight="1" x14ac:dyDescent="0.25">
      <c r="A38" s="67">
        <v>390</v>
      </c>
      <c r="B38" s="68" t="str">
        <f t="shared" ca="1" si="0"/>
        <v>B.2.05b</v>
      </c>
      <c r="C38" s="69">
        <f t="shared" ca="1" si="1"/>
        <v>6</v>
      </c>
      <c r="D38" s="20"/>
      <c r="E38" s="92" t="str">
        <f t="shared" ca="1" si="2"/>
        <v>B.2.05b</v>
      </c>
      <c r="F38" s="74" t="str">
        <f t="shared" ca="1" si="18"/>
        <v>Taking back-ups of critical systems and files before testing?</v>
      </c>
      <c r="G38" s="220" t="str">
        <f ca="1">VLOOKUP($A38,Assess_B_Reference,15,FALSE)</f>
        <v/>
      </c>
      <c r="H38" s="220">
        <f ca="1">(VLOOKUP(LEFT($B38,3),targets_lookup,5,FALSE))*VLOOKUP($A38,Weightings_Assessments,23,FALSE)</f>
        <v>12</v>
      </c>
      <c r="I38" s="71" t="str">
        <f t="shared" ca="1" si="19"/>
        <v/>
      </c>
      <c r="J38" s="69"/>
      <c r="K38" s="69"/>
      <c r="L38" s="69"/>
      <c r="M38" s="69"/>
      <c r="N38" s="69"/>
      <c r="O38" s="69"/>
      <c r="P38" s="69"/>
      <c r="Q38" s="69"/>
      <c r="R38" s="69"/>
      <c r="S38" s="69"/>
      <c r="T38" s="78"/>
      <c r="U38" s="78" t="str">
        <f t="shared" ca="1" si="3"/>
        <v>B.2</v>
      </c>
      <c r="V38" s="78">
        <f t="shared" ca="1" si="4"/>
        <v>3</v>
      </c>
      <c r="W38" s="78">
        <f t="shared" ca="1" si="5"/>
        <v>1</v>
      </c>
      <c r="X38" s="78">
        <f t="shared" ca="1" si="6"/>
        <v>12</v>
      </c>
      <c r="Y38" s="77" t="str">
        <f t="shared" ca="1" si="7"/>
        <v>3B.2</v>
      </c>
      <c r="AD38" s="87" t="str">
        <f t="shared" ca="1" si="8"/>
        <v/>
      </c>
      <c r="AE38" s="87" t="str">
        <f t="shared" ca="1" si="9"/>
        <v/>
      </c>
      <c r="AF38" s="87" t="str">
        <f t="shared" ca="1" si="10"/>
        <v>D</v>
      </c>
      <c r="AG38" s="79">
        <f t="shared" ca="1" si="11"/>
        <v>3</v>
      </c>
      <c r="AH38" s="87"/>
      <c r="AI38" s="79"/>
    </row>
    <row r="39" spans="1:35" s="77" customFormat="1" ht="90" x14ac:dyDescent="0.25">
      <c r="A39" s="67">
        <v>391</v>
      </c>
      <c r="B39" s="68" t="str">
        <f t="shared" ca="1" si="0"/>
        <v>B.2.06</v>
      </c>
      <c r="C39" s="69">
        <f t="shared" ca="1" si="1"/>
        <v>5</v>
      </c>
      <c r="D39" s="20"/>
      <c r="E39" s="92" t="str">
        <f t="shared" ca="1" si="2"/>
        <v>B.2.06</v>
      </c>
      <c r="F39" s="71" t="str">
        <f t="shared" ca="1" si="18"/>
        <v>When identifying testing constraints, do you allow for testers being limited to the scope of the testing (they are unlikely to be allowed to utilise business partners, customers or service providers as a platform from which to launch an attack), considering that attackers will utilise the weakest point of security in any part of connected systems or networks to mount an attack, regardless of ownership, location or jurisdiction?</v>
      </c>
      <c r="G39" s="220" t="str">
        <f ca="1">VLOOKUP($A39,Assess_B_Reference,15,FALSE)</f>
        <v/>
      </c>
      <c r="H39" s="220">
        <f ca="1">(VLOOKUP(LEFT($B39,3),targets_lookup,5,FALSE))*VLOOKUP($A39,Weightings_Assessments,23,FALSE)</f>
        <v>16</v>
      </c>
      <c r="I39" s="71" t="str">
        <f t="shared" ca="1" si="19"/>
        <v/>
      </c>
      <c r="J39" s="69"/>
      <c r="K39" s="69"/>
      <c r="L39" s="69"/>
      <c r="M39" s="69"/>
      <c r="N39" s="69"/>
      <c r="O39" s="69"/>
      <c r="P39" s="69"/>
      <c r="Q39" s="69"/>
      <c r="R39" s="69"/>
      <c r="S39" s="69"/>
      <c r="T39" s="78"/>
      <c r="U39" s="78" t="str">
        <f t="shared" ca="1" si="3"/>
        <v>B.2</v>
      </c>
      <c r="V39" s="78">
        <f t="shared" ca="1" si="4"/>
        <v>4</v>
      </c>
      <c r="W39" s="78">
        <f t="shared" ca="1" si="5"/>
        <v>1</v>
      </c>
      <c r="X39" s="78">
        <f t="shared" ca="1" si="6"/>
        <v>16</v>
      </c>
      <c r="Y39" s="77" t="str">
        <f t="shared" ca="1" si="7"/>
        <v>3B.2</v>
      </c>
      <c r="AD39" s="87" t="str">
        <f t="shared" ca="1" si="8"/>
        <v/>
      </c>
      <c r="AE39" s="87" t="str">
        <f t="shared" ca="1" si="9"/>
        <v/>
      </c>
      <c r="AF39" s="87" t="str">
        <f t="shared" ca="1" si="10"/>
        <v>D</v>
      </c>
      <c r="AG39" s="79">
        <f t="shared" ca="1" si="11"/>
        <v>3</v>
      </c>
      <c r="AH39" s="87"/>
      <c r="AI39" s="79"/>
    </row>
    <row r="40" spans="1:35" s="77" customFormat="1" ht="30" customHeight="1" x14ac:dyDescent="0.25">
      <c r="A40" s="67">
        <v>392</v>
      </c>
      <c r="B40" s="68" t="str">
        <f t="shared" ca="1" si="0"/>
        <v>B.2.07</v>
      </c>
      <c r="C40" s="69">
        <f t="shared" ca="1" si="1"/>
        <v>4</v>
      </c>
      <c r="D40" s="20"/>
      <c r="E40" s="92" t="str">
        <f t="shared" ca="1" si="2"/>
        <v>B.2.07</v>
      </c>
      <c r="F40" s="71" t="str">
        <f t="shared" ca="1" si="18"/>
        <v xml:space="preserve">When determining how to deal with this testing constraint, do you consider: </v>
      </c>
      <c r="G40" s="220"/>
      <c r="H40" s="220"/>
      <c r="I40" s="71" t="str">
        <f t="shared" ca="1" si="19"/>
        <v/>
      </c>
      <c r="J40" s="69"/>
      <c r="K40" s="69"/>
      <c r="L40" s="69"/>
      <c r="M40" s="69"/>
      <c r="N40" s="69"/>
      <c r="O40" s="69"/>
      <c r="P40" s="69"/>
      <c r="Q40" s="69"/>
      <c r="R40" s="69"/>
      <c r="S40" s="69"/>
      <c r="T40" s="78"/>
      <c r="U40" s="78" t="str">
        <f t="shared" ca="1" si="3"/>
        <v/>
      </c>
      <c r="V40" s="78" t="str">
        <f t="shared" ca="1" si="4"/>
        <v>N/A</v>
      </c>
      <c r="W40" s="78">
        <f t="shared" ca="1" si="5"/>
        <v>1</v>
      </c>
      <c r="X40" s="78" t="e">
        <f t="shared" ca="1" si="6"/>
        <v>#VALUE!</v>
      </c>
      <c r="Y40" s="77" t="str">
        <f t="shared" ca="1" si="7"/>
        <v>3</v>
      </c>
      <c r="AD40" s="87" t="str">
        <f t="shared" ca="1" si="8"/>
        <v/>
      </c>
      <c r="AE40" s="87" t="str">
        <f t="shared" ca="1" si="9"/>
        <v/>
      </c>
      <c r="AF40" s="87" t="str">
        <f t="shared" ca="1" si="10"/>
        <v>D</v>
      </c>
      <c r="AG40" s="79">
        <f t="shared" ca="1" si="11"/>
        <v>3</v>
      </c>
      <c r="AH40" s="87"/>
      <c r="AI40" s="79"/>
    </row>
    <row r="41" spans="1:35" s="77" customFormat="1" ht="30" customHeight="1" x14ac:dyDescent="0.25">
      <c r="A41" s="67">
        <v>393</v>
      </c>
      <c r="B41" s="68" t="str">
        <f t="shared" ca="1" si="0"/>
        <v>B.2.07a</v>
      </c>
      <c r="C41" s="69">
        <f t="shared" ca="1" si="1"/>
        <v>6</v>
      </c>
      <c r="D41" s="20"/>
      <c r="E41" s="92" t="str">
        <f t="shared" ca="1" si="2"/>
        <v>B.2.07a</v>
      </c>
      <c r="F41" s="74" t="str">
        <f t="shared" ca="1" si="18"/>
        <v>Including perimeter controls within the scope of the test?</v>
      </c>
      <c r="G41" s="220" t="str">
        <f ca="1">VLOOKUP($A41,Assess_B_Reference,15,FALSE)</f>
        <v/>
      </c>
      <c r="H41" s="220">
        <f ca="1">(VLOOKUP(LEFT($B41,3),targets_lookup,5,FALSE))*VLOOKUP($A41,Weightings_Assessments,23,FALSE)</f>
        <v>12</v>
      </c>
      <c r="I41" s="71" t="str">
        <f t="shared" ca="1" si="19"/>
        <v/>
      </c>
      <c r="J41" s="69"/>
      <c r="K41" s="69"/>
      <c r="L41" s="69"/>
      <c r="M41" s="69"/>
      <c r="N41" s="69"/>
      <c r="O41" s="69"/>
      <c r="P41" s="69"/>
      <c r="Q41" s="69"/>
      <c r="R41" s="69"/>
      <c r="S41" s="69"/>
      <c r="T41" s="78"/>
      <c r="U41" s="78" t="str">
        <f t="shared" ca="1" si="3"/>
        <v>B.2</v>
      </c>
      <c r="V41" s="78">
        <f t="shared" ca="1" si="4"/>
        <v>3</v>
      </c>
      <c r="W41" s="78">
        <f t="shared" ca="1" si="5"/>
        <v>1</v>
      </c>
      <c r="X41" s="78">
        <f t="shared" ca="1" si="6"/>
        <v>12</v>
      </c>
      <c r="Y41" s="77" t="str">
        <f t="shared" ca="1" si="7"/>
        <v>3B.2</v>
      </c>
      <c r="AD41" s="87" t="str">
        <f t="shared" ca="1" si="8"/>
        <v/>
      </c>
      <c r="AE41" s="87" t="str">
        <f t="shared" ca="1" si="9"/>
        <v/>
      </c>
      <c r="AF41" s="87" t="str">
        <f t="shared" ca="1" si="10"/>
        <v>D</v>
      </c>
      <c r="AG41" s="79">
        <f t="shared" ca="1" si="11"/>
        <v>3</v>
      </c>
      <c r="AH41" s="87"/>
      <c r="AI41" s="79"/>
    </row>
    <row r="42" spans="1:35" s="77" customFormat="1" ht="30" x14ac:dyDescent="0.25">
      <c r="A42" s="67">
        <v>394</v>
      </c>
      <c r="B42" s="68" t="str">
        <f t="shared" ca="1" si="0"/>
        <v>B.2.07b</v>
      </c>
      <c r="C42" s="69">
        <f t="shared" ca="1" si="1"/>
        <v>6</v>
      </c>
      <c r="D42" s="20"/>
      <c r="E42" s="92" t="str">
        <f t="shared" ca="1" si="2"/>
        <v>B.2.07b</v>
      </c>
      <c r="F42" s="74" t="str">
        <f t="shared" ca="1" si="18"/>
        <v>Applying more rigorous testing to applications that are accessible from outside traditional organisational boundaries?</v>
      </c>
      <c r="G42" s="220" t="str">
        <f ca="1">VLOOKUP($A42,Assess_B_Reference,15,FALSE)</f>
        <v/>
      </c>
      <c r="H42" s="220">
        <f ca="1">(VLOOKUP(LEFT($B42,3),targets_lookup,5,FALSE))*VLOOKUP($A42,Weightings_Assessments,23,FALSE)</f>
        <v>8</v>
      </c>
      <c r="I42" s="71" t="str">
        <f t="shared" ca="1" si="19"/>
        <v/>
      </c>
      <c r="J42" s="69"/>
      <c r="K42" s="69"/>
      <c r="L42" s="69"/>
      <c r="M42" s="69"/>
      <c r="N42" s="69"/>
      <c r="O42" s="69"/>
      <c r="P42" s="69"/>
      <c r="Q42" s="69"/>
      <c r="R42" s="69"/>
      <c r="S42" s="69"/>
      <c r="T42" s="78"/>
      <c r="U42" s="78" t="str">
        <f t="shared" ca="1" si="3"/>
        <v>B.2</v>
      </c>
      <c r="V42" s="78">
        <f t="shared" ca="1" si="4"/>
        <v>2</v>
      </c>
      <c r="W42" s="78">
        <f t="shared" ca="1" si="5"/>
        <v>1</v>
      </c>
      <c r="X42" s="78">
        <f t="shared" ca="1" si="6"/>
        <v>8</v>
      </c>
      <c r="Y42" s="77" t="str">
        <f t="shared" ca="1" si="7"/>
        <v>3B.2</v>
      </c>
      <c r="AD42" s="87" t="str">
        <f t="shared" ca="1" si="8"/>
        <v/>
      </c>
      <c r="AE42" s="87" t="str">
        <f t="shared" ca="1" si="9"/>
        <v/>
      </c>
      <c r="AF42" s="87" t="str">
        <f t="shared" ca="1" si="10"/>
        <v>D</v>
      </c>
      <c r="AG42" s="79">
        <f t="shared" ca="1" si="11"/>
        <v>3</v>
      </c>
      <c r="AH42" s="87"/>
      <c r="AI42" s="79"/>
    </row>
    <row r="43" spans="1:35" s="77" customFormat="1" ht="60" x14ac:dyDescent="0.25">
      <c r="A43" s="67">
        <v>395</v>
      </c>
      <c r="B43" s="68" t="str">
        <f t="shared" ca="1" si="0"/>
        <v>B.2.08</v>
      </c>
      <c r="C43" s="69">
        <f t="shared" ca="1" si="1"/>
        <v>5</v>
      </c>
      <c r="D43" s="20"/>
      <c r="E43" s="92" t="str">
        <f t="shared" ca="1" si="2"/>
        <v>B.2.08</v>
      </c>
      <c r="F43" s="71" t="str">
        <f t="shared" ca="1" si="18"/>
        <v>When identifying testing constraints, do you allow for testers having limited time to conduct tests, considering that attackers have unlimited time to mount a concerted attack against a system if they have the motivation, capability and resources to do so?</v>
      </c>
      <c r="G43" s="220" t="str">
        <f ca="1">VLOOKUP($A43,Assess_B_Reference,15,FALSE)</f>
        <v/>
      </c>
      <c r="H43" s="220">
        <f ca="1">(VLOOKUP(LEFT($B43,3),targets_lookup,5,FALSE))*VLOOKUP($A43,Weightings_Assessments,23,FALSE)</f>
        <v>8</v>
      </c>
      <c r="I43" s="71" t="str">
        <f t="shared" ca="1" si="19"/>
        <v/>
      </c>
      <c r="J43" s="69"/>
      <c r="K43" s="69"/>
      <c r="L43" s="69"/>
      <c r="M43" s="69"/>
      <c r="N43" s="69"/>
      <c r="O43" s="69"/>
      <c r="P43" s="69"/>
      <c r="Q43" s="69"/>
      <c r="R43" s="69"/>
      <c r="S43" s="69"/>
      <c r="T43" s="78"/>
      <c r="U43" s="78" t="str">
        <f t="shared" ca="1" si="3"/>
        <v>B.2</v>
      </c>
      <c r="V43" s="78">
        <f t="shared" ca="1" si="4"/>
        <v>2</v>
      </c>
      <c r="W43" s="78">
        <f t="shared" ca="1" si="5"/>
        <v>1</v>
      </c>
      <c r="X43" s="78">
        <f t="shared" ca="1" si="6"/>
        <v>8</v>
      </c>
      <c r="Y43" s="77" t="str">
        <f t="shared" ca="1" si="7"/>
        <v>3B.2</v>
      </c>
      <c r="AD43" s="87" t="str">
        <f t="shared" ca="1" si="8"/>
        <v/>
      </c>
      <c r="AE43" s="87" t="str">
        <f t="shared" ca="1" si="9"/>
        <v/>
      </c>
      <c r="AF43" s="87" t="str">
        <f t="shared" ca="1" si="10"/>
        <v>D</v>
      </c>
      <c r="AG43" s="79">
        <f t="shared" ca="1" si="11"/>
        <v>3</v>
      </c>
      <c r="AH43" s="87"/>
      <c r="AI43" s="79"/>
    </row>
    <row r="44" spans="1:35" s="77" customFormat="1" ht="30" customHeight="1" x14ac:dyDescent="0.25">
      <c r="A44" s="67">
        <v>396</v>
      </c>
      <c r="B44" s="68" t="str">
        <f t="shared" ca="1" si="0"/>
        <v>B.2.09</v>
      </c>
      <c r="C44" s="69">
        <f t="shared" ca="1" si="1"/>
        <v>4</v>
      </c>
      <c r="D44" s="20"/>
      <c r="E44" s="92" t="str">
        <f t="shared" ca="1" si="2"/>
        <v>B.2.09</v>
      </c>
      <c r="F44" s="71" t="str">
        <f t="shared" ca="1" si="18"/>
        <v xml:space="preserve">When determining how to deal with this testing constraint, do you consider: </v>
      </c>
      <c r="G44" s="220"/>
      <c r="H44" s="220"/>
      <c r="I44" s="71" t="str">
        <f t="shared" ca="1" si="19"/>
        <v/>
      </c>
      <c r="J44" s="69"/>
      <c r="K44" s="69"/>
      <c r="L44" s="69"/>
      <c r="M44" s="69"/>
      <c r="N44" s="69"/>
      <c r="O44" s="69"/>
      <c r="P44" s="69"/>
      <c r="Q44" s="69"/>
      <c r="R44" s="69"/>
      <c r="S44" s="69"/>
      <c r="T44" s="78"/>
      <c r="U44" s="78" t="str">
        <f t="shared" ca="1" si="3"/>
        <v/>
      </c>
      <c r="V44" s="78" t="str">
        <f t="shared" ca="1" si="4"/>
        <v>N/A</v>
      </c>
      <c r="W44" s="78">
        <f t="shared" ca="1" si="5"/>
        <v>1</v>
      </c>
      <c r="X44" s="78" t="e">
        <f t="shared" ca="1" si="6"/>
        <v>#VALUE!</v>
      </c>
      <c r="Y44" s="77" t="str">
        <f t="shared" ca="1" si="7"/>
        <v>3</v>
      </c>
      <c r="AD44" s="87" t="str">
        <f t="shared" ca="1" si="8"/>
        <v/>
      </c>
      <c r="AE44" s="87" t="str">
        <f t="shared" ca="1" si="9"/>
        <v/>
      </c>
      <c r="AF44" s="87" t="str">
        <f t="shared" ca="1" si="10"/>
        <v>D</v>
      </c>
      <c r="AG44" s="79">
        <f t="shared" ca="1" si="11"/>
        <v>3</v>
      </c>
      <c r="AH44" s="87"/>
      <c r="AI44" s="79"/>
    </row>
    <row r="45" spans="1:35" s="77" customFormat="1" ht="30" customHeight="1" x14ac:dyDescent="0.25">
      <c r="A45" s="67">
        <v>397</v>
      </c>
      <c r="B45" s="68" t="str">
        <f t="shared" ca="1" si="0"/>
        <v>B.2.09a</v>
      </c>
      <c r="C45" s="69">
        <f t="shared" ca="1" si="1"/>
        <v>6</v>
      </c>
      <c r="D45" s="20"/>
      <c r="E45" s="92" t="str">
        <f t="shared" ca="1" si="2"/>
        <v>B.2.09a</v>
      </c>
      <c r="F45" s="74" t="str">
        <f t="shared" ca="1" si="18"/>
        <v>Investing more time in testing critical systems?</v>
      </c>
      <c r="G45" s="220" t="str">
        <f ca="1">VLOOKUP($A45,Assess_B_Reference,15,FALSE)</f>
        <v/>
      </c>
      <c r="H45" s="220">
        <f ca="1">(VLOOKUP(LEFT($B45,3),targets_lookup,5,FALSE))*VLOOKUP($A45,Weightings_Assessments,23,FALSE)</f>
        <v>8</v>
      </c>
      <c r="I45" s="71" t="str">
        <f t="shared" ca="1" si="19"/>
        <v/>
      </c>
      <c r="J45" s="69"/>
      <c r="K45" s="69"/>
      <c r="L45" s="69"/>
      <c r="M45" s="69"/>
      <c r="N45" s="69"/>
      <c r="O45" s="69"/>
      <c r="P45" s="69"/>
      <c r="Q45" s="69"/>
      <c r="R45" s="69"/>
      <c r="S45" s="69"/>
      <c r="T45" s="78"/>
      <c r="U45" s="78" t="str">
        <f t="shared" ca="1" si="3"/>
        <v>B.2</v>
      </c>
      <c r="V45" s="78">
        <f t="shared" ca="1" si="4"/>
        <v>2</v>
      </c>
      <c r="W45" s="78">
        <f t="shared" ca="1" si="5"/>
        <v>1</v>
      </c>
      <c r="X45" s="78">
        <f t="shared" ca="1" si="6"/>
        <v>8</v>
      </c>
      <c r="Y45" s="77" t="str">
        <f t="shared" ca="1" si="7"/>
        <v>3B.2</v>
      </c>
      <c r="AD45" s="87" t="str">
        <f t="shared" ca="1" si="8"/>
        <v/>
      </c>
      <c r="AE45" s="87" t="str">
        <f t="shared" ca="1" si="9"/>
        <v/>
      </c>
      <c r="AF45" s="87" t="str">
        <f t="shared" ca="1" si="10"/>
        <v>D</v>
      </c>
      <c r="AG45" s="79">
        <f t="shared" ca="1" si="11"/>
        <v>3</v>
      </c>
      <c r="AH45" s="87"/>
      <c r="AI45" s="79"/>
    </row>
    <row r="46" spans="1:35" s="77" customFormat="1" ht="30" x14ac:dyDescent="0.25">
      <c r="A46" s="67">
        <v>398</v>
      </c>
      <c r="B46" s="68" t="str">
        <f t="shared" ca="1" si="0"/>
        <v>B.2.09b</v>
      </c>
      <c r="C46" s="69">
        <f t="shared" ca="1" si="1"/>
        <v>6</v>
      </c>
      <c r="D46" s="20"/>
      <c r="E46" s="92" t="str">
        <f t="shared" ca="1" si="2"/>
        <v>B.2.09b</v>
      </c>
      <c r="F46" s="74" t="str">
        <f t="shared" ca="1" si="18"/>
        <v>Providing testers with as much background information as possible, reducing reconnaissance time and thereby increasing testing time?</v>
      </c>
      <c r="G46" s="220" t="str">
        <f ca="1">VLOOKUP($A46,Assess_B_Reference,15,FALSE)</f>
        <v/>
      </c>
      <c r="H46" s="220">
        <f ca="1">(VLOOKUP(LEFT($B46,3),targets_lookup,5,FALSE))*VLOOKUP($A46,Weightings_Assessments,23,FALSE)</f>
        <v>20</v>
      </c>
      <c r="I46" s="71" t="str">
        <f t="shared" ca="1" si="19"/>
        <v/>
      </c>
      <c r="J46" s="69"/>
      <c r="K46" s="69"/>
      <c r="L46" s="69"/>
      <c r="M46" s="69"/>
      <c r="N46" s="69"/>
      <c r="O46" s="69"/>
      <c r="P46" s="69"/>
      <c r="Q46" s="69"/>
      <c r="R46" s="69"/>
      <c r="S46" s="69"/>
      <c r="T46" s="78"/>
      <c r="U46" s="78" t="str">
        <f t="shared" ca="1" si="3"/>
        <v>B.2</v>
      </c>
      <c r="V46" s="78">
        <f t="shared" ca="1" si="4"/>
        <v>5</v>
      </c>
      <c r="W46" s="78">
        <f t="shared" ca="1" si="5"/>
        <v>1</v>
      </c>
      <c r="X46" s="78">
        <f t="shared" ca="1" si="6"/>
        <v>20</v>
      </c>
      <c r="Y46" s="77" t="str">
        <f t="shared" ca="1" si="7"/>
        <v>3B.2</v>
      </c>
      <c r="AD46" s="87" t="str">
        <f t="shared" ca="1" si="8"/>
        <v/>
      </c>
      <c r="AE46" s="87" t="str">
        <f t="shared" ca="1" si="9"/>
        <v/>
      </c>
      <c r="AF46" s="87" t="str">
        <f t="shared" ca="1" si="10"/>
        <v>D</v>
      </c>
      <c r="AG46" s="79">
        <f t="shared" ca="1" si="11"/>
        <v>3</v>
      </c>
      <c r="AH46" s="87"/>
      <c r="AI46" s="79"/>
    </row>
    <row r="47" spans="1:35" s="77" customFormat="1" ht="60" x14ac:dyDescent="0.25">
      <c r="A47" s="67">
        <v>399</v>
      </c>
      <c r="B47" s="68" t="str">
        <f t="shared" ca="1" si="0"/>
        <v>B.2.10</v>
      </c>
      <c r="C47" s="69">
        <f t="shared" ca="1" si="1"/>
        <v>5</v>
      </c>
      <c r="D47" s="20"/>
      <c r="E47" s="92" t="str">
        <f t="shared" ca="1" si="2"/>
        <v>B.2.10</v>
      </c>
      <c r="F47" s="71" t="str">
        <f t="shared" ca="1" si="18"/>
        <v>When identifying testing constraints, do you allow for any test only being a snapshot in time, and changes to the threat or the environment could introduce new vulnerabilities, considering that attackers can attack the environment at any time?</v>
      </c>
      <c r="G47" s="220" t="str">
        <f ca="1">VLOOKUP($A47,Assess_B_Reference,15,FALSE)</f>
        <v/>
      </c>
      <c r="H47" s="220">
        <f ca="1">(VLOOKUP(LEFT($B47,3),targets_lookup,5,FALSE))*VLOOKUP($A47,Weightings_Assessments,23,FALSE)</f>
        <v>16</v>
      </c>
      <c r="I47" s="71" t="str">
        <f t="shared" ca="1" si="19"/>
        <v/>
      </c>
      <c r="J47" s="69"/>
      <c r="K47" s="69"/>
      <c r="L47" s="69"/>
      <c r="M47" s="69"/>
      <c r="N47" s="69"/>
      <c r="O47" s="69"/>
      <c r="P47" s="69"/>
      <c r="Q47" s="69"/>
      <c r="R47" s="69"/>
      <c r="S47" s="69"/>
      <c r="T47" s="78"/>
      <c r="U47" s="78" t="str">
        <f t="shared" ca="1" si="3"/>
        <v>B.2</v>
      </c>
      <c r="V47" s="78">
        <f t="shared" ca="1" si="4"/>
        <v>4</v>
      </c>
      <c r="W47" s="78">
        <f t="shared" ca="1" si="5"/>
        <v>1</v>
      </c>
      <c r="X47" s="78">
        <f t="shared" ca="1" si="6"/>
        <v>16</v>
      </c>
      <c r="Y47" s="77" t="str">
        <f t="shared" ca="1" si="7"/>
        <v>3B.2</v>
      </c>
      <c r="AD47" s="87" t="str">
        <f t="shared" ca="1" si="8"/>
        <v/>
      </c>
      <c r="AE47" s="87" t="str">
        <f t="shared" ca="1" si="9"/>
        <v/>
      </c>
      <c r="AF47" s="87" t="str">
        <f t="shared" ca="1" si="10"/>
        <v>D</v>
      </c>
      <c r="AG47" s="79">
        <f t="shared" ca="1" si="11"/>
        <v>3</v>
      </c>
      <c r="AH47" s="87"/>
      <c r="AI47" s="79"/>
    </row>
    <row r="48" spans="1:35" s="77" customFormat="1" ht="45" x14ac:dyDescent="0.25">
      <c r="A48" s="67">
        <v>400</v>
      </c>
      <c r="B48" s="68" t="str">
        <f t="shared" ref="B48:B96" ca="1" si="20">VLOOKUP(A48,contentrefmockup,2,FALSE)</f>
        <v>B.2.11</v>
      </c>
      <c r="C48" s="69">
        <f t="shared" ref="C48:C96" ca="1" si="21">VLOOKUP(A48,contentrefmockup,15,FALSE)</f>
        <v>5</v>
      </c>
      <c r="D48" s="20"/>
      <c r="E48" s="92" t="str">
        <f t="shared" ref="E48:E96" ca="1" si="22">IF(C48=1,"Phase "&amp;B48,IF(C48=2,"Step "&amp;VLOOKUP(A48,contentrefmockup,4,FALSE),B48))</f>
        <v>B.2.11</v>
      </c>
      <c r="F48" s="71" t="str">
        <f t="shared" ca="1" si="18"/>
        <v xml:space="preserve">When determining how to deal with this testing constraint, do you consider conducting penetration testing on a regular basis, rather than as a one-off exercise? </v>
      </c>
      <c r="G48" s="220" t="str">
        <f ca="1">VLOOKUP($A48,Assess_B_Reference,15,FALSE)</f>
        <v/>
      </c>
      <c r="H48" s="220">
        <f ca="1">(VLOOKUP(LEFT($B48,3),targets_lookup,5,FALSE))*VLOOKUP($A48,Weightings_Assessments,23,FALSE)</f>
        <v>20</v>
      </c>
      <c r="I48" s="71" t="str">
        <f t="shared" ca="1" si="19"/>
        <v/>
      </c>
      <c r="J48" s="69"/>
      <c r="K48" s="69"/>
      <c r="L48" s="69"/>
      <c r="M48" s="69"/>
      <c r="N48" s="69"/>
      <c r="O48" s="69"/>
      <c r="P48" s="69"/>
      <c r="Q48" s="69"/>
      <c r="R48" s="69"/>
      <c r="S48" s="69"/>
      <c r="T48" s="78"/>
      <c r="U48" s="78" t="str">
        <f t="shared" ref="U48:U96" ca="1" si="23">IF(AND(C48&gt;4,VLOOKUP(A48,Assess_B_Reference,34,FALSE)&lt;&gt;8),LEFT(B48,3),"")</f>
        <v>B.2</v>
      </c>
      <c r="V48" s="78">
        <f t="shared" ref="V48:V96" ca="1" si="24">VLOOKUP(A48,Weightings_Assessments,23,FALSE)</f>
        <v>5</v>
      </c>
      <c r="W48" s="78">
        <f t="shared" ref="W48:W96" ca="1" si="25">IF(VLOOKUP(A48,Assess_B_Reference,34,FALSE)=8,0,1)</f>
        <v>1</v>
      </c>
      <c r="X48" s="78">
        <f t="shared" ref="X48:X96" ca="1" si="26">W48*V48*4</f>
        <v>20</v>
      </c>
      <c r="Y48" s="77" t="str">
        <f t="shared" ref="Y48:Y96" ca="1" si="27">AG48&amp;U48</f>
        <v>3B.2</v>
      </c>
      <c r="AD48" s="87" t="str">
        <f t="shared" ref="AD48:AD96" ca="1" si="28">VLOOKUP($A48,contentrefmockup,26,FALSE)</f>
        <v/>
      </c>
      <c r="AE48" s="87" t="str">
        <f t="shared" ref="AE48:AE96" ca="1" si="29">VLOOKUP($A48,contentrefmockup,27,FALSE)</f>
        <v/>
      </c>
      <c r="AF48" s="87" t="str">
        <f t="shared" ref="AF48:AF96" ca="1" si="30">VLOOKUP($A48,contentrefmockup,28,FALSE)</f>
        <v>D</v>
      </c>
      <c r="AG48" s="79">
        <f t="shared" ref="AG48:AG96" ca="1" si="31">IF(AD48="S",1,IF(AE48="I",2,IF(AF48="D",3,4)))</f>
        <v>3</v>
      </c>
      <c r="AH48" s="87"/>
      <c r="AI48" s="79"/>
    </row>
    <row r="49" spans="1:35" s="77" customFormat="1" ht="75" x14ac:dyDescent="0.25">
      <c r="A49" s="67">
        <v>401</v>
      </c>
      <c r="B49" s="68" t="str">
        <f t="shared" ca="1" si="20"/>
        <v>B.2.12</v>
      </c>
      <c r="C49" s="69">
        <f t="shared" ca="1" si="21"/>
        <v>5</v>
      </c>
      <c r="D49" s="20"/>
      <c r="E49" s="92" t="str">
        <f t="shared" ca="1" si="22"/>
        <v>B.2.12</v>
      </c>
      <c r="F49" s="71" t="str">
        <f t="shared" ca="1" si="18"/>
        <v>When identifying testing constraints, do you allow for the likelihood that most penetration testing will not find all vulnerabilities of a given system (the law of diminishing returns often applies in that the most obvious vulnerabilities will be discovered first, with further time yielding more and more obscure issues)?</v>
      </c>
      <c r="G49" s="220" t="str">
        <f ca="1">VLOOKUP($A49,Assess_B_Reference,15,FALSE)</f>
        <v/>
      </c>
      <c r="H49" s="220">
        <f ca="1">(VLOOKUP(LEFT($B49,3),targets_lookup,5,FALSE))*VLOOKUP($A49,Weightings_Assessments,23,FALSE)</f>
        <v>16</v>
      </c>
      <c r="I49" s="71" t="str">
        <f t="shared" ca="1" si="19"/>
        <v/>
      </c>
      <c r="J49" s="69"/>
      <c r="K49" s="69"/>
      <c r="L49" s="69"/>
      <c r="M49" s="69"/>
      <c r="N49" s="69"/>
      <c r="O49" s="69"/>
      <c r="P49" s="69"/>
      <c r="Q49" s="69"/>
      <c r="R49" s="69"/>
      <c r="S49" s="69"/>
      <c r="T49" s="78"/>
      <c r="U49" s="78" t="str">
        <f t="shared" ca="1" si="23"/>
        <v>B.2</v>
      </c>
      <c r="V49" s="78">
        <f t="shared" ca="1" si="24"/>
        <v>4</v>
      </c>
      <c r="W49" s="78">
        <f t="shared" ca="1" si="25"/>
        <v>1</v>
      </c>
      <c r="X49" s="78">
        <f t="shared" ca="1" si="26"/>
        <v>16</v>
      </c>
      <c r="Y49" s="77" t="str">
        <f t="shared" ca="1" si="27"/>
        <v>3B.2</v>
      </c>
      <c r="AD49" s="87" t="str">
        <f t="shared" ca="1" si="28"/>
        <v/>
      </c>
      <c r="AE49" s="87" t="str">
        <f t="shared" ca="1" si="29"/>
        <v/>
      </c>
      <c r="AF49" s="87" t="str">
        <f t="shared" ca="1" si="30"/>
        <v>D</v>
      </c>
      <c r="AG49" s="79">
        <f t="shared" ca="1" si="31"/>
        <v>3</v>
      </c>
      <c r="AH49" s="87"/>
      <c r="AI49" s="79"/>
    </row>
    <row r="50" spans="1:35" s="77" customFormat="1" ht="30" customHeight="1" x14ac:dyDescent="0.25">
      <c r="A50" s="67">
        <v>402</v>
      </c>
      <c r="B50" s="68" t="str">
        <f t="shared" ca="1" si="20"/>
        <v>B.2.13</v>
      </c>
      <c r="C50" s="69">
        <f t="shared" ca="1" si="21"/>
        <v>4</v>
      </c>
      <c r="D50" s="20"/>
      <c r="E50" s="92" t="str">
        <f t="shared" ca="1" si="22"/>
        <v>B.2.13</v>
      </c>
      <c r="F50" s="71" t="str">
        <f t="shared" ca="1" si="18"/>
        <v xml:space="preserve">When determining how to deal with this testing constraint, do you consider: </v>
      </c>
      <c r="G50" s="220"/>
      <c r="H50" s="220"/>
      <c r="I50" s="71" t="str">
        <f t="shared" ca="1" si="19"/>
        <v/>
      </c>
      <c r="J50" s="69"/>
      <c r="K50" s="69"/>
      <c r="L50" s="69"/>
      <c r="M50" s="69"/>
      <c r="N50" s="69"/>
      <c r="O50" s="69"/>
      <c r="P50" s="69"/>
      <c r="Q50" s="69"/>
      <c r="R50" s="69"/>
      <c r="S50" s="69"/>
      <c r="T50" s="78"/>
      <c r="U50" s="78" t="str">
        <f t="shared" ca="1" si="23"/>
        <v/>
      </c>
      <c r="V50" s="78" t="str">
        <f t="shared" ca="1" si="24"/>
        <v>N/A</v>
      </c>
      <c r="W50" s="78">
        <f t="shared" ca="1" si="25"/>
        <v>1</v>
      </c>
      <c r="X50" s="78" t="e">
        <f t="shared" ca="1" si="26"/>
        <v>#VALUE!</v>
      </c>
      <c r="Y50" s="77" t="str">
        <f t="shared" ca="1" si="27"/>
        <v>3</v>
      </c>
      <c r="AD50" s="87" t="str">
        <f t="shared" ca="1" si="28"/>
        <v/>
      </c>
      <c r="AE50" s="87" t="str">
        <f t="shared" ca="1" si="29"/>
        <v/>
      </c>
      <c r="AF50" s="87" t="str">
        <f t="shared" ca="1" si="30"/>
        <v>D</v>
      </c>
      <c r="AG50" s="79">
        <f t="shared" ca="1" si="31"/>
        <v>3</v>
      </c>
      <c r="AH50" s="87"/>
      <c r="AI50" s="79"/>
    </row>
    <row r="51" spans="1:35" s="77" customFormat="1" ht="30" customHeight="1" x14ac:dyDescent="0.25">
      <c r="A51" s="67">
        <v>403</v>
      </c>
      <c r="B51" s="68" t="str">
        <f t="shared" ca="1" si="20"/>
        <v>B.2.13a</v>
      </c>
      <c r="C51" s="69">
        <f t="shared" ca="1" si="21"/>
        <v>6</v>
      </c>
      <c r="D51" s="20"/>
      <c r="E51" s="92" t="str">
        <f t="shared" ca="1" si="22"/>
        <v>B.2.13a</v>
      </c>
      <c r="F51" s="74" t="str">
        <f t="shared" ca="1" si="18"/>
        <v>Adopting a 'risk to cost balance' when performing tests?</v>
      </c>
      <c r="G51" s="220" t="str">
        <f ca="1">VLOOKUP($A51,Assess_B_Reference,15,FALSE)</f>
        <v/>
      </c>
      <c r="H51" s="220">
        <f ca="1">(VLOOKUP(LEFT($B51,3),targets_lookup,5,FALSE))*VLOOKUP($A51,Weightings_Assessments,23,FALSE)</f>
        <v>20</v>
      </c>
      <c r="I51" s="71" t="str">
        <f t="shared" ca="1" si="19"/>
        <v/>
      </c>
      <c r="J51" s="69"/>
      <c r="K51" s="69"/>
      <c r="L51" s="69"/>
      <c r="M51" s="69"/>
      <c r="N51" s="69"/>
      <c r="O51" s="69"/>
      <c r="P51" s="69"/>
      <c r="Q51" s="69"/>
      <c r="R51" s="69"/>
      <c r="S51" s="69"/>
      <c r="T51" s="78"/>
      <c r="U51" s="78" t="str">
        <f t="shared" ca="1" si="23"/>
        <v>B.2</v>
      </c>
      <c r="V51" s="78">
        <f t="shared" ca="1" si="24"/>
        <v>5</v>
      </c>
      <c r="W51" s="78">
        <f t="shared" ca="1" si="25"/>
        <v>1</v>
      </c>
      <c r="X51" s="78">
        <f t="shared" ca="1" si="26"/>
        <v>20</v>
      </c>
      <c r="Y51" s="77" t="str">
        <f t="shared" ca="1" si="27"/>
        <v>3B.2</v>
      </c>
      <c r="AD51" s="87" t="str">
        <f t="shared" ca="1" si="28"/>
        <v/>
      </c>
      <c r="AE51" s="87" t="str">
        <f t="shared" ca="1" si="29"/>
        <v/>
      </c>
      <c r="AF51" s="87" t="str">
        <f t="shared" ca="1" si="30"/>
        <v>D</v>
      </c>
      <c r="AG51" s="79">
        <f t="shared" ca="1" si="31"/>
        <v>3</v>
      </c>
      <c r="AH51" s="87"/>
      <c r="AI51" s="79"/>
    </row>
    <row r="52" spans="1:35" s="77" customFormat="1" ht="45" x14ac:dyDescent="0.25">
      <c r="A52" s="67">
        <v>404</v>
      </c>
      <c r="B52" s="68" t="str">
        <f t="shared" ca="1" si="20"/>
        <v>B.2.13b</v>
      </c>
      <c r="C52" s="69">
        <f t="shared" ca="1" si="21"/>
        <v>6</v>
      </c>
      <c r="D52" s="20"/>
      <c r="E52" s="92" t="str">
        <f t="shared" ca="1" si="22"/>
        <v>B.2.13b</v>
      </c>
      <c r="F52" s="74" t="str">
        <f t="shared" ca="1" si="18"/>
        <v>Doing more than simply fixing vulnerabilities uncovered during testing as this could leave a number of other vulnerabilities present for an attacker to find?</v>
      </c>
      <c r="G52" s="220" t="str">
        <f ca="1">VLOOKUP($A52,Assess_B_Reference,15,FALSE)</f>
        <v/>
      </c>
      <c r="H52" s="220">
        <f ca="1">(VLOOKUP(LEFT($B52,3),targets_lookup,5,FALSE))*VLOOKUP($A52,Weightings_Assessments,23,FALSE)</f>
        <v>12</v>
      </c>
      <c r="I52" s="71" t="str">
        <f t="shared" ca="1" si="19"/>
        <v/>
      </c>
      <c r="J52" s="69"/>
      <c r="K52" s="69"/>
      <c r="L52" s="69"/>
      <c r="M52" s="69"/>
      <c r="N52" s="69"/>
      <c r="O52" s="69"/>
      <c r="P52" s="69"/>
      <c r="Q52" s="69"/>
      <c r="R52" s="69"/>
      <c r="S52" s="69"/>
      <c r="T52" s="78"/>
      <c r="U52" s="78" t="str">
        <f t="shared" ca="1" si="23"/>
        <v>B.2</v>
      </c>
      <c r="V52" s="78">
        <f t="shared" ca="1" si="24"/>
        <v>3</v>
      </c>
      <c r="W52" s="78">
        <f t="shared" ca="1" si="25"/>
        <v>1</v>
      </c>
      <c r="X52" s="78">
        <f t="shared" ca="1" si="26"/>
        <v>12</v>
      </c>
      <c r="Y52" s="77" t="str">
        <f t="shared" ca="1" si="27"/>
        <v>3B.2</v>
      </c>
      <c r="AD52" s="87" t="str">
        <f t="shared" ca="1" si="28"/>
        <v/>
      </c>
      <c r="AE52" s="87" t="str">
        <f t="shared" ca="1" si="29"/>
        <v/>
      </c>
      <c r="AF52" s="87" t="str">
        <f t="shared" ca="1" si="30"/>
        <v>D</v>
      </c>
      <c r="AG52" s="79">
        <f t="shared" ca="1" si="31"/>
        <v>3</v>
      </c>
      <c r="AH52" s="87"/>
      <c r="AI52" s="79"/>
    </row>
    <row r="53" spans="1:35" s="77" customFormat="1" ht="30" x14ac:dyDescent="0.25">
      <c r="A53" s="67">
        <v>405</v>
      </c>
      <c r="B53" s="68" t="str">
        <f t="shared" ca="1" si="20"/>
        <v>B.2.14</v>
      </c>
      <c r="C53" s="69">
        <f t="shared" ca="1" si="21"/>
        <v>5</v>
      </c>
      <c r="D53" s="20"/>
      <c r="E53" s="92" t="str">
        <f t="shared" ca="1" si="22"/>
        <v>B.2.14</v>
      </c>
      <c r="F53" s="71" t="str">
        <f t="shared" ca="1" si="18"/>
        <v>Have you identified technical issues that can affect the scope of the test or the security countermeasures in place to detect and deter attacks?</v>
      </c>
      <c r="G53" s="220" t="str">
        <f ca="1">VLOOKUP($A53,Assess_B_Reference,15,FALSE)</f>
        <v/>
      </c>
      <c r="H53" s="220">
        <f ca="1">(VLOOKUP(LEFT($B53,3),targets_lookup,5,FALSE))*VLOOKUP($A53,Weightings_Assessments,23,FALSE)</f>
        <v>20</v>
      </c>
      <c r="I53" s="71" t="str">
        <f t="shared" ca="1" si="19"/>
        <v/>
      </c>
      <c r="J53" s="69"/>
      <c r="K53" s="69"/>
      <c r="L53" s="69"/>
      <c r="M53" s="69"/>
      <c r="N53" s="69"/>
      <c r="O53" s="69"/>
      <c r="P53" s="69"/>
      <c r="Q53" s="69"/>
      <c r="R53" s="69"/>
      <c r="S53" s="69"/>
      <c r="T53" s="78"/>
      <c r="U53" s="78" t="str">
        <f t="shared" ca="1" si="23"/>
        <v>B.2</v>
      </c>
      <c r="V53" s="78">
        <f t="shared" ca="1" si="24"/>
        <v>5</v>
      </c>
      <c r="W53" s="78">
        <f t="shared" ca="1" si="25"/>
        <v>1</v>
      </c>
      <c r="X53" s="78">
        <f t="shared" ca="1" si="26"/>
        <v>20</v>
      </c>
      <c r="Y53" s="77" t="str">
        <f t="shared" ca="1" si="27"/>
        <v>3B.2</v>
      </c>
      <c r="AD53" s="87" t="str">
        <f t="shared" ca="1" si="28"/>
        <v/>
      </c>
      <c r="AE53" s="87" t="str">
        <f t="shared" ca="1" si="29"/>
        <v/>
      </c>
      <c r="AF53" s="87" t="str">
        <f t="shared" ca="1" si="30"/>
        <v>D</v>
      </c>
      <c r="AG53" s="79">
        <f t="shared" ca="1" si="31"/>
        <v>3</v>
      </c>
      <c r="AH53" s="87"/>
      <c r="AI53" s="79"/>
    </row>
    <row r="54" spans="1:35" s="77" customFormat="1" ht="30" customHeight="1" x14ac:dyDescent="0.25">
      <c r="A54" s="67">
        <v>406</v>
      </c>
      <c r="B54" s="68" t="str">
        <f t="shared" ca="1" si="20"/>
        <v>B.2.15</v>
      </c>
      <c r="C54" s="69">
        <f t="shared" ca="1" si="21"/>
        <v>4</v>
      </c>
      <c r="D54" s="20"/>
      <c r="E54" s="92" t="str">
        <f t="shared" ca="1" si="22"/>
        <v>B.2.15</v>
      </c>
      <c r="F54" s="71" t="str">
        <f t="shared" ca="1" si="18"/>
        <v xml:space="preserve">When considering technical issues, do you consider: </v>
      </c>
      <c r="G54" s="220"/>
      <c r="H54" s="220"/>
      <c r="I54" s="71" t="str">
        <f t="shared" ca="1" si="19"/>
        <v/>
      </c>
      <c r="J54" s="69"/>
      <c r="K54" s="69"/>
      <c r="L54" s="69"/>
      <c r="M54" s="69"/>
      <c r="N54" s="69"/>
      <c r="O54" s="69"/>
      <c r="P54" s="69"/>
      <c r="Q54" s="69"/>
      <c r="R54" s="69"/>
      <c r="S54" s="69"/>
      <c r="T54" s="78"/>
      <c r="U54" s="78" t="str">
        <f t="shared" ca="1" si="23"/>
        <v/>
      </c>
      <c r="V54" s="78" t="str">
        <f t="shared" ca="1" si="24"/>
        <v>N/A</v>
      </c>
      <c r="W54" s="78">
        <f t="shared" ca="1" si="25"/>
        <v>1</v>
      </c>
      <c r="X54" s="78" t="e">
        <f t="shared" ca="1" si="26"/>
        <v>#VALUE!</v>
      </c>
      <c r="Y54" s="77" t="str">
        <f t="shared" ca="1" si="27"/>
        <v>3</v>
      </c>
      <c r="AD54" s="87" t="str">
        <f t="shared" ca="1" si="28"/>
        <v/>
      </c>
      <c r="AE54" s="87" t="str">
        <f t="shared" ca="1" si="29"/>
        <v/>
      </c>
      <c r="AF54" s="87" t="str">
        <f t="shared" ca="1" si="30"/>
        <v>D</v>
      </c>
      <c r="AG54" s="79">
        <f t="shared" ca="1" si="31"/>
        <v>3</v>
      </c>
      <c r="AH54" s="87"/>
      <c r="AI54" s="79"/>
    </row>
    <row r="55" spans="1:35" s="77" customFormat="1" ht="30" x14ac:dyDescent="0.25">
      <c r="A55" s="67">
        <v>407</v>
      </c>
      <c r="B55" s="68" t="str">
        <f t="shared" ca="1" si="20"/>
        <v>B.2.15a</v>
      </c>
      <c r="C55" s="69">
        <f t="shared" ca="1" si="21"/>
        <v>6</v>
      </c>
      <c r="D55" s="20"/>
      <c r="E55" s="92" t="str">
        <f t="shared" ca="1" si="22"/>
        <v>B.2.15a</v>
      </c>
      <c r="F55" s="74" t="str">
        <f t="shared" ca="1" si="18"/>
        <v>Implementing policy exceptions and ensuring that they do not significantly block the testing?</v>
      </c>
      <c r="G55" s="220" t="str">
        <f t="shared" ref="G55:G60" ca="1" si="32">VLOOKUP($A55,Assess_B_Reference,15,FALSE)</f>
        <v/>
      </c>
      <c r="H55" s="220">
        <f t="shared" ref="H55:H60" ca="1" si="33">(VLOOKUP(LEFT($B55,3),targets_lookup,5,FALSE))*VLOOKUP($A55,Weightings_Assessments,23,FALSE)</f>
        <v>20</v>
      </c>
      <c r="I55" s="71" t="str">
        <f t="shared" ca="1" si="19"/>
        <v/>
      </c>
      <c r="J55" s="69"/>
      <c r="K55" s="69"/>
      <c r="L55" s="69"/>
      <c r="M55" s="69"/>
      <c r="N55" s="69"/>
      <c r="O55" s="69"/>
      <c r="P55" s="69"/>
      <c r="Q55" s="69"/>
      <c r="R55" s="69"/>
      <c r="S55" s="69"/>
      <c r="T55" s="78"/>
      <c r="U55" s="78" t="str">
        <f t="shared" ca="1" si="23"/>
        <v>B.2</v>
      </c>
      <c r="V55" s="78">
        <f t="shared" ca="1" si="24"/>
        <v>5</v>
      </c>
      <c r="W55" s="78">
        <f t="shared" ca="1" si="25"/>
        <v>1</v>
      </c>
      <c r="X55" s="78">
        <f t="shared" ca="1" si="26"/>
        <v>20</v>
      </c>
      <c r="Y55" s="77" t="str">
        <f t="shared" ca="1" si="27"/>
        <v>3B.2</v>
      </c>
      <c r="AD55" s="87" t="str">
        <f t="shared" ca="1" si="28"/>
        <v/>
      </c>
      <c r="AE55" s="87" t="str">
        <f t="shared" ca="1" si="29"/>
        <v/>
      </c>
      <c r="AF55" s="87" t="str">
        <f t="shared" ca="1" si="30"/>
        <v>D</v>
      </c>
      <c r="AG55" s="79">
        <f t="shared" ca="1" si="31"/>
        <v>3</v>
      </c>
      <c r="AH55" s="87"/>
      <c r="AI55" s="79"/>
    </row>
    <row r="56" spans="1:35" s="77" customFormat="1" ht="45" x14ac:dyDescent="0.25">
      <c r="A56" s="67">
        <v>408</v>
      </c>
      <c r="B56" s="68" t="str">
        <f t="shared" ca="1" si="20"/>
        <v>B.2.15b</v>
      </c>
      <c r="C56" s="69">
        <f t="shared" ca="1" si="21"/>
        <v>6</v>
      </c>
      <c r="D56" s="20"/>
      <c r="E56" s="92" t="str">
        <f t="shared" ca="1" si="22"/>
        <v>B.2.15b</v>
      </c>
      <c r="F56" s="74" t="str">
        <f t="shared" ca="1" si="18"/>
        <v>Allowing for vulnerabilities present in your servers or application that will not be discovered if the testing is undertaken from outside your network?</v>
      </c>
      <c r="G56" s="220" t="str">
        <f t="shared" ca="1" si="32"/>
        <v/>
      </c>
      <c r="H56" s="220">
        <f t="shared" ca="1" si="33"/>
        <v>16</v>
      </c>
      <c r="I56" s="71" t="str">
        <f t="shared" ca="1" si="19"/>
        <v/>
      </c>
      <c r="J56" s="69"/>
      <c r="K56" s="69"/>
      <c r="L56" s="69"/>
      <c r="M56" s="69"/>
      <c r="N56" s="69"/>
      <c r="O56" s="69"/>
      <c r="P56" s="69"/>
      <c r="Q56" s="69"/>
      <c r="R56" s="69"/>
      <c r="S56" s="69"/>
      <c r="T56" s="78"/>
      <c r="U56" s="78" t="str">
        <f t="shared" ca="1" si="23"/>
        <v>B.2</v>
      </c>
      <c r="V56" s="78">
        <f t="shared" ca="1" si="24"/>
        <v>4</v>
      </c>
      <c r="W56" s="78">
        <f t="shared" ca="1" si="25"/>
        <v>1</v>
      </c>
      <c r="X56" s="78">
        <f t="shared" ca="1" si="26"/>
        <v>16</v>
      </c>
      <c r="Y56" s="77" t="str">
        <f t="shared" ca="1" si="27"/>
        <v>3B.2</v>
      </c>
      <c r="AD56" s="87" t="str">
        <f t="shared" ca="1" si="28"/>
        <v/>
      </c>
      <c r="AE56" s="87" t="str">
        <f t="shared" ca="1" si="29"/>
        <v/>
      </c>
      <c r="AF56" s="87" t="str">
        <f t="shared" ca="1" si="30"/>
        <v>D</v>
      </c>
      <c r="AG56" s="79">
        <f t="shared" ca="1" si="31"/>
        <v>3</v>
      </c>
      <c r="AH56" s="87"/>
      <c r="AI56" s="79"/>
    </row>
    <row r="57" spans="1:35" s="77" customFormat="1" ht="30" customHeight="1" x14ac:dyDescent="0.25">
      <c r="A57" s="67">
        <v>409</v>
      </c>
      <c r="B57" s="68" t="str">
        <f t="shared" ca="1" si="20"/>
        <v>B.2.15c</v>
      </c>
      <c r="C57" s="69">
        <f t="shared" ca="1" si="21"/>
        <v>6</v>
      </c>
      <c r="D57" s="20"/>
      <c r="E57" s="92" t="str">
        <f t="shared" ca="1" si="22"/>
        <v>B.2.15c</v>
      </c>
      <c r="F57" s="74" t="str">
        <f t="shared" ca="1" si="18"/>
        <v>Defining how the testing will be conducted during the scoping phase?</v>
      </c>
      <c r="G57" s="220" t="str">
        <f t="shared" ca="1" si="32"/>
        <v/>
      </c>
      <c r="H57" s="220">
        <f t="shared" ca="1" si="33"/>
        <v>12</v>
      </c>
      <c r="I57" s="71" t="str">
        <f t="shared" ca="1" si="19"/>
        <v/>
      </c>
      <c r="J57" s="69"/>
      <c r="K57" s="69"/>
      <c r="L57" s="69"/>
      <c r="M57" s="69"/>
      <c r="N57" s="69"/>
      <c r="O57" s="69"/>
      <c r="P57" s="69"/>
      <c r="Q57" s="69"/>
      <c r="R57" s="69"/>
      <c r="S57" s="69"/>
      <c r="T57" s="78"/>
      <c r="U57" s="78" t="str">
        <f t="shared" ca="1" si="23"/>
        <v>B.2</v>
      </c>
      <c r="V57" s="78">
        <f t="shared" ca="1" si="24"/>
        <v>3</v>
      </c>
      <c r="W57" s="78">
        <f t="shared" ca="1" si="25"/>
        <v>1</v>
      </c>
      <c r="X57" s="78">
        <f t="shared" ca="1" si="26"/>
        <v>12</v>
      </c>
      <c r="Y57" s="77" t="str">
        <f t="shared" ca="1" si="27"/>
        <v>3B.2</v>
      </c>
      <c r="AD57" s="87" t="str">
        <f t="shared" ca="1" si="28"/>
        <v/>
      </c>
      <c r="AE57" s="87" t="str">
        <f t="shared" ca="1" si="29"/>
        <v/>
      </c>
      <c r="AF57" s="87" t="str">
        <f t="shared" ca="1" si="30"/>
        <v>D</v>
      </c>
      <c r="AG57" s="79">
        <f t="shared" ca="1" si="31"/>
        <v>3</v>
      </c>
      <c r="AH57" s="87"/>
      <c r="AI57" s="79"/>
    </row>
    <row r="58" spans="1:35" s="77" customFormat="1" ht="30" x14ac:dyDescent="0.25">
      <c r="A58" s="67">
        <v>410</v>
      </c>
      <c r="B58" s="68" t="str">
        <f t="shared" ca="1" si="20"/>
        <v>B.2.15d</v>
      </c>
      <c r="C58" s="69">
        <f t="shared" ca="1" si="21"/>
        <v>6</v>
      </c>
      <c r="D58" s="20"/>
      <c r="E58" s="92" t="str">
        <f t="shared" ca="1" si="22"/>
        <v>B.2.15d</v>
      </c>
      <c r="F58" s="74" t="str">
        <f t="shared" ca="1" si="18"/>
        <v>Ensuring that the scope is practical and that the testing will meet your requirements?</v>
      </c>
      <c r="G58" s="220" t="str">
        <f t="shared" ca="1" si="32"/>
        <v/>
      </c>
      <c r="H58" s="220">
        <f t="shared" ca="1" si="33"/>
        <v>16</v>
      </c>
      <c r="I58" s="71" t="str">
        <f t="shared" ca="1" si="19"/>
        <v/>
      </c>
      <c r="J58" s="69"/>
      <c r="K58" s="69"/>
      <c r="L58" s="69"/>
      <c r="M58" s="69"/>
      <c r="N58" s="69"/>
      <c r="O58" s="69"/>
      <c r="P58" s="69"/>
      <c r="Q58" s="69"/>
      <c r="R58" s="69"/>
      <c r="S58" s="69"/>
      <c r="T58" s="78"/>
      <c r="U58" s="78" t="str">
        <f t="shared" ca="1" si="23"/>
        <v>B.2</v>
      </c>
      <c r="V58" s="78">
        <f t="shared" ca="1" si="24"/>
        <v>4</v>
      </c>
      <c r="W58" s="78">
        <f t="shared" ca="1" si="25"/>
        <v>1</v>
      </c>
      <c r="X58" s="78">
        <f t="shared" ca="1" si="26"/>
        <v>16</v>
      </c>
      <c r="Y58" s="77" t="str">
        <f t="shared" ca="1" si="27"/>
        <v>3B.2</v>
      </c>
      <c r="AD58" s="87" t="str">
        <f t="shared" ca="1" si="28"/>
        <v/>
      </c>
      <c r="AE58" s="87" t="str">
        <f t="shared" ca="1" si="29"/>
        <v/>
      </c>
      <c r="AF58" s="87" t="str">
        <f t="shared" ca="1" si="30"/>
        <v>D</v>
      </c>
      <c r="AG58" s="79">
        <f t="shared" ca="1" si="31"/>
        <v>3</v>
      </c>
      <c r="AH58" s="87"/>
      <c r="AI58" s="79"/>
    </row>
    <row r="59" spans="1:35" s="77" customFormat="1" ht="60" x14ac:dyDescent="0.25">
      <c r="A59" s="67">
        <v>411</v>
      </c>
      <c r="B59" s="68" t="str">
        <f t="shared" ca="1" si="20"/>
        <v>B.2.15e</v>
      </c>
      <c r="C59" s="69">
        <f t="shared" ca="1" si="21"/>
        <v>6</v>
      </c>
      <c r="D59" s="20"/>
      <c r="E59" s="92" t="str">
        <f t="shared" ca="1" si="22"/>
        <v>B.2.15e</v>
      </c>
      <c r="F59" s="74" t="str">
        <f t="shared" ca="1" si="18"/>
        <v>Ensuring that the test simulation comes very close to replicating a real malicious attack (e.g. by employing professional penetration testers who will have knowledge of the system being tested and a greater understanding of the context in which the system operates)?</v>
      </c>
      <c r="G59" s="220" t="str">
        <f t="shared" ca="1" si="32"/>
        <v/>
      </c>
      <c r="H59" s="220">
        <f t="shared" ca="1" si="33"/>
        <v>20</v>
      </c>
      <c r="I59" s="71" t="str">
        <f t="shared" ca="1" si="19"/>
        <v/>
      </c>
      <c r="J59" s="69"/>
      <c r="K59" s="69"/>
      <c r="L59" s="69"/>
      <c r="M59" s="69"/>
      <c r="N59" s="69"/>
      <c r="O59" s="69"/>
      <c r="P59" s="69"/>
      <c r="Q59" s="69"/>
      <c r="R59" s="69"/>
      <c r="S59" s="69"/>
      <c r="T59" s="78"/>
      <c r="U59" s="78" t="str">
        <f t="shared" ca="1" si="23"/>
        <v>B.2</v>
      </c>
      <c r="V59" s="78">
        <f t="shared" ca="1" si="24"/>
        <v>5</v>
      </c>
      <c r="W59" s="78">
        <f t="shared" ca="1" si="25"/>
        <v>1</v>
      </c>
      <c r="X59" s="78">
        <f t="shared" ca="1" si="26"/>
        <v>20</v>
      </c>
      <c r="Y59" s="77" t="str">
        <f t="shared" ca="1" si="27"/>
        <v>3B.2</v>
      </c>
      <c r="AD59" s="87" t="str">
        <f t="shared" ca="1" si="28"/>
        <v/>
      </c>
      <c r="AE59" s="87" t="str">
        <f t="shared" ca="1" si="29"/>
        <v/>
      </c>
      <c r="AF59" s="87" t="str">
        <f t="shared" ca="1" si="30"/>
        <v>D</v>
      </c>
      <c r="AG59" s="79">
        <f t="shared" ca="1" si="31"/>
        <v>3</v>
      </c>
      <c r="AH59" s="87"/>
      <c r="AI59" s="79"/>
    </row>
    <row r="60" spans="1:35" s="77" customFormat="1" ht="30" x14ac:dyDescent="0.25">
      <c r="A60" s="67">
        <v>412</v>
      </c>
      <c r="B60" s="68" t="str">
        <f t="shared" ca="1" si="20"/>
        <v>B.2.16</v>
      </c>
      <c r="C60" s="69">
        <f t="shared" ca="1" si="21"/>
        <v>5</v>
      </c>
      <c r="D60" s="20"/>
      <c r="E60" s="92" t="str">
        <f t="shared" ca="1" si="22"/>
        <v>B.2.16</v>
      </c>
      <c r="F60" s="71" t="str">
        <f t="shared" ca="1" si="18"/>
        <v>Have you determined how you will make sure that all parties adhere to these testing constraints?</v>
      </c>
      <c r="G60" s="220" t="str">
        <f t="shared" ca="1" si="32"/>
        <v/>
      </c>
      <c r="H60" s="220">
        <f t="shared" ca="1" si="33"/>
        <v>20</v>
      </c>
      <c r="I60" s="71" t="str">
        <f t="shared" ca="1" si="19"/>
        <v/>
      </c>
      <c r="J60" s="69"/>
      <c r="K60" s="69"/>
      <c r="L60" s="69"/>
      <c r="M60" s="69"/>
      <c r="N60" s="69"/>
      <c r="O60" s="69"/>
      <c r="P60" s="69"/>
      <c r="Q60" s="69"/>
      <c r="R60" s="69"/>
      <c r="S60" s="69"/>
      <c r="T60" s="78"/>
      <c r="U60" s="78" t="str">
        <f t="shared" ca="1" si="23"/>
        <v>B.2</v>
      </c>
      <c r="V60" s="78">
        <f t="shared" ca="1" si="24"/>
        <v>5</v>
      </c>
      <c r="W60" s="78">
        <f t="shared" ca="1" si="25"/>
        <v>1</v>
      </c>
      <c r="X60" s="78">
        <f t="shared" ca="1" si="26"/>
        <v>20</v>
      </c>
      <c r="Y60" s="77" t="str">
        <f t="shared" ca="1" si="27"/>
        <v>3B.2</v>
      </c>
      <c r="AD60" s="87" t="str">
        <f t="shared" ca="1" si="28"/>
        <v/>
      </c>
      <c r="AE60" s="87" t="str">
        <f t="shared" ca="1" si="29"/>
        <v/>
      </c>
      <c r="AF60" s="87" t="str">
        <f t="shared" ca="1" si="30"/>
        <v>D</v>
      </c>
      <c r="AG60" s="79">
        <f t="shared" ca="1" si="31"/>
        <v>3</v>
      </c>
      <c r="AH60" s="87"/>
      <c r="AI60" s="79"/>
    </row>
    <row r="61" spans="1:35" s="77" customFormat="1" ht="30" customHeight="1" x14ac:dyDescent="0.25">
      <c r="A61" s="67">
        <v>413</v>
      </c>
      <c r="B61" s="68" t="str">
        <f t="shared" ca="1" si="20"/>
        <v>B.3</v>
      </c>
      <c r="C61" s="69">
        <f t="shared" ca="1" si="21"/>
        <v>2</v>
      </c>
      <c r="D61" s="20"/>
      <c r="E61" s="111" t="str">
        <f t="shared" ca="1" si="22"/>
        <v>Step 3</v>
      </c>
      <c r="F61" s="108" t="str">
        <f ca="1">VLOOKUP(A61,contentrefmockup,7,FALSE)&amp;"  "&amp;"("&amp;VLOOKUP(S61,level_selection_ref,2,FALSE)&amp;")"</f>
        <v>Produce scope statements  (Detailed)</v>
      </c>
      <c r="G61" s="217" t="str">
        <f ca="1">"Maturity level:  "&amp;O61</f>
        <v>Maturity level:  Level 1</v>
      </c>
      <c r="H61" s="219" t="str">
        <f ca="1">"Maturity rating: "&amp;TEXT(R61,"0.00")</f>
        <v>Maturity rating: 0.00</v>
      </c>
      <c r="I61" s="194"/>
      <c r="J61" s="107"/>
      <c r="K61" s="107"/>
      <c r="L61" s="107" t="str">
        <f ca="1">TEXT(B61,"0.0")</f>
        <v>B.3</v>
      </c>
      <c r="M61" s="106">
        <f ca="1">SUMIF(Y:Y,S61&amp;L61,G:G)/(SUMIF(Y:Y,S61&amp;L61,X:X))</f>
        <v>0</v>
      </c>
      <c r="N61" s="106" t="str">
        <f ca="1">HLOOKUP(M61*100,level_ref,2,TRUE)</f>
        <v>Level 1</v>
      </c>
      <c r="O61" s="106" t="str">
        <f ca="1">IF(ISERROR(N61),"",N61)</f>
        <v>Level 1</v>
      </c>
      <c r="P61" s="106">
        <f ca="1">HLOOKUP(M61*100,level_ref,3,TRUE)</f>
        <v>1</v>
      </c>
      <c r="Q61" s="106">
        <f ca="1">IF(ISERROR(P61),"",P61)</f>
        <v>1</v>
      </c>
      <c r="R61" s="106">
        <f ca="1">M61*5</f>
        <v>0</v>
      </c>
      <c r="S61" s="106">
        <f ca="1">VLOOKUP(A61,Assess_B_Reference,35,FALSE)</f>
        <v>3</v>
      </c>
      <c r="T61" s="106"/>
      <c r="U61" s="106" t="str">
        <f t="shared" ca="1" si="23"/>
        <v/>
      </c>
      <c r="V61" s="106">
        <f t="shared" ca="1" si="24"/>
        <v>0</v>
      </c>
      <c r="W61" s="106">
        <f t="shared" ca="1" si="25"/>
        <v>1</v>
      </c>
      <c r="X61" s="106">
        <f t="shared" ca="1" si="26"/>
        <v>0</v>
      </c>
      <c r="Y61" s="77" t="str">
        <f t="shared" ca="1" si="27"/>
        <v>1</v>
      </c>
      <c r="AD61" s="87" t="str">
        <f t="shared" ca="1" si="28"/>
        <v>S</v>
      </c>
      <c r="AE61" s="87" t="str">
        <f t="shared" ca="1" si="29"/>
        <v>I</v>
      </c>
      <c r="AF61" s="87" t="str">
        <f t="shared" ca="1" si="30"/>
        <v>D</v>
      </c>
      <c r="AG61" s="79">
        <f t="shared" ca="1" si="31"/>
        <v>1</v>
      </c>
      <c r="AH61" s="87"/>
      <c r="AI61" s="79"/>
    </row>
    <row r="62" spans="1:35" s="77" customFormat="1" ht="30" customHeight="1" x14ac:dyDescent="0.25">
      <c r="A62" s="67">
        <v>429</v>
      </c>
      <c r="B62" s="68" t="str">
        <f t="shared" ca="1" si="20"/>
        <v>B.3.01</v>
      </c>
      <c r="C62" s="69">
        <f t="shared" ca="1" si="21"/>
        <v>5</v>
      </c>
      <c r="D62" s="20"/>
      <c r="E62" s="92" t="str">
        <f t="shared" ca="1" si="22"/>
        <v>B.3.01</v>
      </c>
      <c r="F62" s="71" t="str">
        <f t="shared" ref="F62:F78" ca="1" si="34">VLOOKUP(A62,contentrefmockup,7,FALSE)</f>
        <v>Do you formally define the scope of penetration tests prior to tests commencing?</v>
      </c>
      <c r="G62" s="220" t="str">
        <f ca="1">VLOOKUP($A62,Assess_B_Reference,15,FALSE)</f>
        <v/>
      </c>
      <c r="H62" s="220">
        <f ca="1">(VLOOKUP(LEFT($B62,3),targets_lookup,5,FALSE))*VLOOKUP($A62,Weightings_Assessments,23,FALSE)</f>
        <v>4</v>
      </c>
      <c r="I62" s="71" t="str">
        <f t="shared" ref="I62:I91" ca="1" si="35">IF(VLOOKUP(A62,Assess_B_Reference,16,FALSE)=0,"",VLOOKUP(A62,Assess_B_Reference,16,FALSE))</f>
        <v/>
      </c>
      <c r="J62" s="69"/>
      <c r="K62" s="69"/>
      <c r="L62" s="69"/>
      <c r="M62" s="69"/>
      <c r="N62" s="69"/>
      <c r="O62" s="69"/>
      <c r="P62" s="69"/>
      <c r="Q62" s="69"/>
      <c r="R62" s="69"/>
      <c r="S62" s="69"/>
      <c r="T62" s="78"/>
      <c r="U62" s="78" t="str">
        <f t="shared" ca="1" si="23"/>
        <v>B.3</v>
      </c>
      <c r="V62" s="78">
        <f t="shared" ca="1" si="24"/>
        <v>1</v>
      </c>
      <c r="W62" s="78">
        <f t="shared" ca="1" si="25"/>
        <v>1</v>
      </c>
      <c r="X62" s="78">
        <f t="shared" ca="1" si="26"/>
        <v>4</v>
      </c>
      <c r="Y62" s="77" t="str">
        <f t="shared" ca="1" si="27"/>
        <v>3B.3</v>
      </c>
      <c r="AD62" s="87" t="str">
        <f t="shared" ca="1" si="28"/>
        <v/>
      </c>
      <c r="AE62" s="87" t="str">
        <f t="shared" ca="1" si="29"/>
        <v/>
      </c>
      <c r="AF62" s="87" t="str">
        <f t="shared" ca="1" si="30"/>
        <v>D</v>
      </c>
      <c r="AG62" s="79">
        <f t="shared" ca="1" si="31"/>
        <v>3</v>
      </c>
      <c r="AH62" s="87"/>
      <c r="AI62" s="79"/>
    </row>
    <row r="63" spans="1:35" s="77" customFormat="1" ht="30" customHeight="1" x14ac:dyDescent="0.25">
      <c r="A63" s="67">
        <v>430</v>
      </c>
      <c r="B63" s="68" t="str">
        <f t="shared" ca="1" si="20"/>
        <v>B.3.02</v>
      </c>
      <c r="C63" s="69">
        <f t="shared" ca="1" si="21"/>
        <v>4</v>
      </c>
      <c r="D63" s="20"/>
      <c r="E63" s="92" t="str">
        <f t="shared" ca="1" si="22"/>
        <v>B.3.02</v>
      </c>
      <c r="F63" s="71" t="str">
        <f t="shared" ca="1" si="34"/>
        <v xml:space="preserve">Is the scope of penetration tests: </v>
      </c>
      <c r="G63" s="220"/>
      <c r="H63" s="220"/>
      <c r="I63" s="71" t="str">
        <f t="shared" ca="1" si="35"/>
        <v/>
      </c>
      <c r="J63" s="69"/>
      <c r="K63" s="69"/>
      <c r="L63" s="69"/>
      <c r="M63" s="69"/>
      <c r="N63" s="69"/>
      <c r="O63" s="69"/>
      <c r="P63" s="69"/>
      <c r="Q63" s="69"/>
      <c r="R63" s="69"/>
      <c r="S63" s="69"/>
      <c r="T63" s="78"/>
      <c r="U63" s="78" t="str">
        <f t="shared" ca="1" si="23"/>
        <v/>
      </c>
      <c r="V63" s="78" t="str">
        <f t="shared" ca="1" si="24"/>
        <v>N/A</v>
      </c>
      <c r="W63" s="78">
        <f t="shared" ca="1" si="25"/>
        <v>1</v>
      </c>
      <c r="X63" s="78" t="e">
        <f t="shared" ca="1" si="26"/>
        <v>#VALUE!</v>
      </c>
      <c r="Y63" s="77" t="str">
        <f t="shared" ca="1" si="27"/>
        <v>3</v>
      </c>
      <c r="AD63" s="87" t="str">
        <f t="shared" ca="1" si="28"/>
        <v/>
      </c>
      <c r="AE63" s="87" t="str">
        <f t="shared" ca="1" si="29"/>
        <v/>
      </c>
      <c r="AF63" s="87" t="str">
        <f t="shared" ca="1" si="30"/>
        <v>D</v>
      </c>
      <c r="AG63" s="79">
        <f t="shared" ca="1" si="31"/>
        <v>3</v>
      </c>
      <c r="AH63" s="87"/>
      <c r="AI63" s="79"/>
    </row>
    <row r="64" spans="1:35" s="77" customFormat="1" ht="30" customHeight="1" x14ac:dyDescent="0.25">
      <c r="A64" s="67">
        <v>431</v>
      </c>
      <c r="B64" s="68" t="str">
        <f t="shared" ca="1" si="20"/>
        <v>B.3.02a</v>
      </c>
      <c r="C64" s="69">
        <f t="shared" ca="1" si="21"/>
        <v>6</v>
      </c>
      <c r="D64" s="20"/>
      <c r="E64" s="92" t="str">
        <f t="shared" ca="1" si="22"/>
        <v>B.3.02a</v>
      </c>
      <c r="F64" s="74" t="str">
        <f t="shared" ca="1" si="34"/>
        <v>Recorded in a formal document, such as a scope statement?</v>
      </c>
      <c r="G64" s="220" t="str">
        <f ca="1">VLOOKUP($A64,Assess_B_Reference,15,FALSE)</f>
        <v/>
      </c>
      <c r="H64" s="220">
        <f ca="1">(VLOOKUP(LEFT($B64,3),targets_lookup,5,FALSE))*VLOOKUP($A64,Weightings_Assessments,23,FALSE)</f>
        <v>8</v>
      </c>
      <c r="I64" s="71" t="str">
        <f t="shared" ca="1" si="35"/>
        <v/>
      </c>
      <c r="J64" s="69"/>
      <c r="K64" s="69"/>
      <c r="L64" s="69"/>
      <c r="M64" s="69"/>
      <c r="N64" s="69"/>
      <c r="O64" s="69"/>
      <c r="P64" s="69"/>
      <c r="Q64" s="69"/>
      <c r="R64" s="69"/>
      <c r="S64" s="69"/>
      <c r="T64" s="78"/>
      <c r="U64" s="78" t="str">
        <f t="shared" ca="1" si="23"/>
        <v>B.3</v>
      </c>
      <c r="V64" s="78">
        <f t="shared" ca="1" si="24"/>
        <v>2</v>
      </c>
      <c r="W64" s="78">
        <f t="shared" ca="1" si="25"/>
        <v>1</v>
      </c>
      <c r="X64" s="78">
        <f t="shared" ca="1" si="26"/>
        <v>8</v>
      </c>
      <c r="Y64" s="77" t="str">
        <f t="shared" ca="1" si="27"/>
        <v>3B.3</v>
      </c>
      <c r="AD64" s="87" t="str">
        <f t="shared" ca="1" si="28"/>
        <v/>
      </c>
      <c r="AE64" s="87" t="str">
        <f t="shared" ca="1" si="29"/>
        <v/>
      </c>
      <c r="AF64" s="87" t="str">
        <f t="shared" ca="1" si="30"/>
        <v>D</v>
      </c>
      <c r="AG64" s="79">
        <f t="shared" ca="1" si="31"/>
        <v>3</v>
      </c>
      <c r="AH64" s="87"/>
      <c r="AI64" s="79"/>
    </row>
    <row r="65" spans="1:35" s="77" customFormat="1" ht="30" customHeight="1" x14ac:dyDescent="0.25">
      <c r="A65" s="67">
        <v>432</v>
      </c>
      <c r="B65" s="68" t="str">
        <f t="shared" ca="1" si="20"/>
        <v>B.3.02b</v>
      </c>
      <c r="C65" s="69">
        <f t="shared" ca="1" si="21"/>
        <v>6</v>
      </c>
      <c r="D65" s="20"/>
      <c r="E65" s="92" t="str">
        <f t="shared" ca="1" si="22"/>
        <v>B.3.02b</v>
      </c>
      <c r="F65" s="74" t="str">
        <f t="shared" ca="1" si="34"/>
        <v>Signed off by authorised individuals from all relevant parties?</v>
      </c>
      <c r="G65" s="220" t="str">
        <f ca="1">VLOOKUP($A65,Assess_B_Reference,15,FALSE)</f>
        <v/>
      </c>
      <c r="H65" s="220">
        <f ca="1">(VLOOKUP(LEFT($B65,3),targets_lookup,5,FALSE))*VLOOKUP($A65,Weightings_Assessments,23,FALSE)</f>
        <v>12</v>
      </c>
      <c r="I65" s="71" t="str">
        <f t="shared" ca="1" si="35"/>
        <v/>
      </c>
      <c r="J65" s="69"/>
      <c r="K65" s="69"/>
      <c r="L65" s="69"/>
      <c r="M65" s="69"/>
      <c r="N65" s="69"/>
      <c r="O65" s="69"/>
      <c r="P65" s="69"/>
      <c r="Q65" s="69"/>
      <c r="R65" s="69"/>
      <c r="S65" s="69"/>
      <c r="T65" s="78"/>
      <c r="U65" s="78" t="str">
        <f t="shared" ca="1" si="23"/>
        <v>B.3</v>
      </c>
      <c r="V65" s="78">
        <f t="shared" ca="1" si="24"/>
        <v>3</v>
      </c>
      <c r="W65" s="78">
        <f t="shared" ca="1" si="25"/>
        <v>1</v>
      </c>
      <c r="X65" s="78">
        <f t="shared" ca="1" si="26"/>
        <v>12</v>
      </c>
      <c r="Y65" s="77" t="str">
        <f t="shared" ca="1" si="27"/>
        <v>3B.3</v>
      </c>
      <c r="AD65" s="87" t="str">
        <f t="shared" ca="1" si="28"/>
        <v/>
      </c>
      <c r="AE65" s="87" t="str">
        <f t="shared" ca="1" si="29"/>
        <v/>
      </c>
      <c r="AF65" s="87" t="str">
        <f t="shared" ca="1" si="30"/>
        <v>D</v>
      </c>
      <c r="AG65" s="79">
        <f t="shared" ca="1" si="31"/>
        <v>3</v>
      </c>
      <c r="AH65" s="87"/>
      <c r="AI65" s="79"/>
    </row>
    <row r="66" spans="1:35" s="77" customFormat="1" ht="30" customHeight="1" x14ac:dyDescent="0.25">
      <c r="A66" s="67">
        <v>433</v>
      </c>
      <c r="B66" s="68" t="str">
        <f t="shared" ca="1" si="20"/>
        <v>B.3.02c</v>
      </c>
      <c r="C66" s="69">
        <f t="shared" ca="1" si="21"/>
        <v>6</v>
      </c>
      <c r="D66" s="20"/>
      <c r="E66" s="92" t="str">
        <f t="shared" ca="1" si="22"/>
        <v>B.3.02c</v>
      </c>
      <c r="F66" s="74" t="str">
        <f t="shared" ca="1" si="34"/>
        <v>Signed off by suitably qualified individuals from all relevant parties?</v>
      </c>
      <c r="G66" s="220" t="str">
        <f ca="1">VLOOKUP($A66,Assess_B_Reference,15,FALSE)</f>
        <v/>
      </c>
      <c r="H66" s="220">
        <f ca="1">(VLOOKUP(LEFT($B66,3),targets_lookup,5,FALSE))*VLOOKUP($A66,Weightings_Assessments,23,FALSE)</f>
        <v>16</v>
      </c>
      <c r="I66" s="71" t="str">
        <f t="shared" ca="1" si="35"/>
        <v/>
      </c>
      <c r="J66" s="69"/>
      <c r="K66" s="69"/>
      <c r="L66" s="69"/>
      <c r="M66" s="69"/>
      <c r="N66" s="69"/>
      <c r="O66" s="69"/>
      <c r="P66" s="69"/>
      <c r="Q66" s="69"/>
      <c r="R66" s="69"/>
      <c r="S66" s="69"/>
      <c r="T66" s="78"/>
      <c r="U66" s="78" t="str">
        <f t="shared" ca="1" si="23"/>
        <v>B.3</v>
      </c>
      <c r="V66" s="78">
        <f t="shared" ca="1" si="24"/>
        <v>4</v>
      </c>
      <c r="W66" s="78">
        <f t="shared" ca="1" si="25"/>
        <v>1</v>
      </c>
      <c r="X66" s="78">
        <f t="shared" ca="1" si="26"/>
        <v>16</v>
      </c>
      <c r="Y66" s="77" t="str">
        <f t="shared" ca="1" si="27"/>
        <v>3B.3</v>
      </c>
      <c r="AD66" s="87" t="str">
        <f t="shared" ca="1" si="28"/>
        <v/>
      </c>
      <c r="AE66" s="87" t="str">
        <f t="shared" ca="1" si="29"/>
        <v/>
      </c>
      <c r="AF66" s="87" t="str">
        <f t="shared" ca="1" si="30"/>
        <v>D</v>
      </c>
      <c r="AG66" s="79">
        <f t="shared" ca="1" si="31"/>
        <v>3</v>
      </c>
      <c r="AH66" s="87"/>
      <c r="AI66" s="79"/>
    </row>
    <row r="67" spans="1:35" s="77" customFormat="1" ht="30" x14ac:dyDescent="0.25">
      <c r="A67" s="67">
        <v>434</v>
      </c>
      <c r="B67" s="68" t="str">
        <f t="shared" ca="1" si="20"/>
        <v>B.3.02d</v>
      </c>
      <c r="C67" s="69">
        <f t="shared" ca="1" si="21"/>
        <v>6</v>
      </c>
      <c r="D67" s="20"/>
      <c r="E67" s="92" t="str">
        <f t="shared" ca="1" si="22"/>
        <v>B.3.02d</v>
      </c>
      <c r="F67" s="74" t="str">
        <f t="shared" ca="1" si="34"/>
        <v>Signed off by relevant, qualified individuals dependent on the value of the system being tested (or similar)?</v>
      </c>
      <c r="G67" s="220" t="str">
        <f ca="1">VLOOKUP($A67,Assess_B_Reference,15,FALSE)</f>
        <v/>
      </c>
      <c r="H67" s="220">
        <f ca="1">(VLOOKUP(LEFT($B67,3),targets_lookup,5,FALSE))*VLOOKUP($A67,Weightings_Assessments,23,FALSE)</f>
        <v>20</v>
      </c>
      <c r="I67" s="71" t="str">
        <f t="shared" ca="1" si="35"/>
        <v/>
      </c>
      <c r="J67" s="69"/>
      <c r="K67" s="69"/>
      <c r="L67" s="69"/>
      <c r="M67" s="69"/>
      <c r="N67" s="69"/>
      <c r="O67" s="69"/>
      <c r="P67" s="69"/>
      <c r="Q67" s="69"/>
      <c r="R67" s="69"/>
      <c r="S67" s="69"/>
      <c r="T67" s="78"/>
      <c r="U67" s="78" t="str">
        <f t="shared" ca="1" si="23"/>
        <v>B.3</v>
      </c>
      <c r="V67" s="78">
        <f t="shared" ca="1" si="24"/>
        <v>5</v>
      </c>
      <c r="W67" s="78">
        <f t="shared" ca="1" si="25"/>
        <v>1</v>
      </c>
      <c r="X67" s="78">
        <f t="shared" ca="1" si="26"/>
        <v>20</v>
      </c>
      <c r="Y67" s="77" t="str">
        <f t="shared" ca="1" si="27"/>
        <v>3B.3</v>
      </c>
      <c r="AD67" s="87" t="str">
        <f t="shared" ca="1" si="28"/>
        <v/>
      </c>
      <c r="AE67" s="87" t="str">
        <f t="shared" ca="1" si="29"/>
        <v/>
      </c>
      <c r="AF67" s="87" t="str">
        <f t="shared" ca="1" si="30"/>
        <v>D</v>
      </c>
      <c r="AG67" s="79">
        <f t="shared" ca="1" si="31"/>
        <v>3</v>
      </c>
      <c r="AH67" s="87"/>
      <c r="AI67" s="79"/>
    </row>
    <row r="68" spans="1:35" s="77" customFormat="1" ht="30" customHeight="1" x14ac:dyDescent="0.25">
      <c r="A68" s="67">
        <v>435</v>
      </c>
      <c r="B68" s="68" t="str">
        <f t="shared" ca="1" si="20"/>
        <v>B.3.03</v>
      </c>
      <c r="C68" s="69">
        <f t="shared" ca="1" si="21"/>
        <v>5</v>
      </c>
      <c r="D68" s="20"/>
      <c r="E68" s="92" t="str">
        <f t="shared" ca="1" si="22"/>
        <v>B.3.03</v>
      </c>
      <c r="F68" s="71" t="str">
        <f t="shared" ca="1" si="34"/>
        <v>Does your scope statement include a definition of the target environment?</v>
      </c>
      <c r="G68" s="220" t="str">
        <f ca="1">VLOOKUP($A68,Assess_B_Reference,15,FALSE)</f>
        <v/>
      </c>
      <c r="H68" s="220">
        <f ca="1">(VLOOKUP(LEFT($B68,3),targets_lookup,5,FALSE))*VLOOKUP($A68,Weightings_Assessments,23,FALSE)</f>
        <v>8</v>
      </c>
      <c r="I68" s="71" t="str">
        <f t="shared" ca="1" si="35"/>
        <v/>
      </c>
      <c r="J68" s="69"/>
      <c r="K68" s="69"/>
      <c r="L68" s="69"/>
      <c r="M68" s="69"/>
      <c r="N68" s="69"/>
      <c r="O68" s="69"/>
      <c r="P68" s="69"/>
      <c r="Q68" s="69"/>
      <c r="R68" s="69"/>
      <c r="S68" s="69"/>
      <c r="T68" s="78"/>
      <c r="U68" s="78" t="str">
        <f t="shared" ca="1" si="23"/>
        <v>B.3</v>
      </c>
      <c r="V68" s="78">
        <f t="shared" ca="1" si="24"/>
        <v>2</v>
      </c>
      <c r="W68" s="78">
        <f t="shared" ca="1" si="25"/>
        <v>1</v>
      </c>
      <c r="X68" s="78">
        <f t="shared" ca="1" si="26"/>
        <v>8</v>
      </c>
      <c r="Y68" s="77" t="str">
        <f t="shared" ca="1" si="27"/>
        <v>3B.3</v>
      </c>
      <c r="AD68" s="87" t="str">
        <f t="shared" ca="1" si="28"/>
        <v/>
      </c>
      <c r="AE68" s="87" t="str">
        <f t="shared" ca="1" si="29"/>
        <v/>
      </c>
      <c r="AF68" s="87" t="str">
        <f t="shared" ca="1" si="30"/>
        <v>D</v>
      </c>
      <c r="AG68" s="79">
        <f t="shared" ca="1" si="31"/>
        <v>3</v>
      </c>
      <c r="AH68" s="87"/>
      <c r="AI68" s="79"/>
    </row>
    <row r="69" spans="1:35" s="77" customFormat="1" ht="30" customHeight="1" x14ac:dyDescent="0.25">
      <c r="A69" s="67">
        <v>436</v>
      </c>
      <c r="B69" s="68" t="str">
        <f t="shared" ca="1" si="20"/>
        <v>B.3.04</v>
      </c>
      <c r="C69" s="69">
        <f t="shared" ca="1" si="21"/>
        <v>4</v>
      </c>
      <c r="D69" s="20"/>
      <c r="E69" s="92" t="str">
        <f t="shared" ca="1" si="22"/>
        <v>B.3.04</v>
      </c>
      <c r="F69" s="71" t="str">
        <f t="shared" ca="1" si="34"/>
        <v xml:space="preserve">Does your definition of the target environment include: </v>
      </c>
      <c r="G69" s="220"/>
      <c r="H69" s="220"/>
      <c r="I69" s="71" t="str">
        <f t="shared" ca="1" si="35"/>
        <v/>
      </c>
      <c r="J69" s="69"/>
      <c r="K69" s="69"/>
      <c r="L69" s="69"/>
      <c r="M69" s="69"/>
      <c r="N69" s="69"/>
      <c r="O69" s="69"/>
      <c r="P69" s="69"/>
      <c r="Q69" s="69"/>
      <c r="R69" s="69"/>
      <c r="S69" s="69"/>
      <c r="T69" s="78"/>
      <c r="U69" s="78" t="str">
        <f t="shared" ca="1" si="23"/>
        <v/>
      </c>
      <c r="V69" s="78" t="str">
        <f t="shared" ca="1" si="24"/>
        <v>N/A</v>
      </c>
      <c r="W69" s="78">
        <f t="shared" ca="1" si="25"/>
        <v>1</v>
      </c>
      <c r="X69" s="78" t="e">
        <f t="shared" ca="1" si="26"/>
        <v>#VALUE!</v>
      </c>
      <c r="Y69" s="77" t="str">
        <f t="shared" ca="1" si="27"/>
        <v>3</v>
      </c>
      <c r="AD69" s="87" t="str">
        <f t="shared" ca="1" si="28"/>
        <v/>
      </c>
      <c r="AE69" s="87" t="str">
        <f t="shared" ca="1" si="29"/>
        <v/>
      </c>
      <c r="AF69" s="87" t="str">
        <f t="shared" ca="1" si="30"/>
        <v>D</v>
      </c>
      <c r="AG69" s="79">
        <f t="shared" ca="1" si="31"/>
        <v>3</v>
      </c>
      <c r="AH69" s="87"/>
      <c r="AI69" s="79"/>
    </row>
    <row r="70" spans="1:35" s="77" customFormat="1" ht="30" customHeight="1" x14ac:dyDescent="0.25">
      <c r="A70" s="67">
        <v>437</v>
      </c>
      <c r="B70" s="68" t="str">
        <f t="shared" ca="1" si="20"/>
        <v>B.3.04a</v>
      </c>
      <c r="C70" s="69">
        <f t="shared" ca="1" si="21"/>
        <v>6</v>
      </c>
      <c r="D70" s="20"/>
      <c r="E70" s="92" t="str">
        <f t="shared" ca="1" si="22"/>
        <v>B.3.04a</v>
      </c>
      <c r="F70" s="74" t="str">
        <f t="shared" ca="1" si="34"/>
        <v>Which systems are in and out of scope?</v>
      </c>
      <c r="G70" s="220" t="str">
        <f t="shared" ref="G70:G75" ca="1" si="36">VLOOKUP($A70,Assess_B_Reference,15,FALSE)</f>
        <v/>
      </c>
      <c r="H70" s="220">
        <f t="shared" ref="H70:H75" ca="1" si="37">(VLOOKUP(LEFT($B70,3),targets_lookup,5,FALSE))*VLOOKUP($A70,Weightings_Assessments,23,FALSE)</f>
        <v>12</v>
      </c>
      <c r="I70" s="71" t="str">
        <f t="shared" ca="1" si="35"/>
        <v/>
      </c>
      <c r="J70" s="69"/>
      <c r="K70" s="69"/>
      <c r="L70" s="69"/>
      <c r="M70" s="69"/>
      <c r="N70" s="69"/>
      <c r="O70" s="69"/>
      <c r="P70" s="69"/>
      <c r="Q70" s="69"/>
      <c r="R70" s="69"/>
      <c r="S70" s="69"/>
      <c r="T70" s="78"/>
      <c r="U70" s="78" t="str">
        <f t="shared" ca="1" si="23"/>
        <v>B.3</v>
      </c>
      <c r="V70" s="78">
        <f t="shared" ca="1" si="24"/>
        <v>3</v>
      </c>
      <c r="W70" s="78">
        <f t="shared" ca="1" si="25"/>
        <v>1</v>
      </c>
      <c r="X70" s="78">
        <f t="shared" ca="1" si="26"/>
        <v>12</v>
      </c>
      <c r="Y70" s="77" t="str">
        <f t="shared" ca="1" si="27"/>
        <v>3B.3</v>
      </c>
      <c r="AD70" s="87" t="str">
        <f t="shared" ca="1" si="28"/>
        <v/>
      </c>
      <c r="AE70" s="87" t="str">
        <f t="shared" ca="1" si="29"/>
        <v/>
      </c>
      <c r="AF70" s="87" t="str">
        <f t="shared" ca="1" si="30"/>
        <v>D</v>
      </c>
      <c r="AG70" s="79">
        <f t="shared" ca="1" si="31"/>
        <v>3</v>
      </c>
      <c r="AH70" s="87"/>
      <c r="AI70" s="79"/>
    </row>
    <row r="71" spans="1:35" s="77" customFormat="1" ht="30" customHeight="1" x14ac:dyDescent="0.25">
      <c r="A71" s="67">
        <v>438</v>
      </c>
      <c r="B71" s="68" t="str">
        <f t="shared" ca="1" si="20"/>
        <v>B.3.04b</v>
      </c>
      <c r="C71" s="69">
        <f t="shared" ca="1" si="21"/>
        <v>6</v>
      </c>
      <c r="D71" s="20"/>
      <c r="E71" s="92" t="str">
        <f t="shared" ca="1" si="22"/>
        <v>B.3.04b</v>
      </c>
      <c r="F71" s="74" t="str">
        <f t="shared" ca="1" si="34"/>
        <v>The testing approach being adopted (e.g. black, white or grey box)?</v>
      </c>
      <c r="G71" s="220" t="str">
        <f t="shared" ca="1" si="36"/>
        <v/>
      </c>
      <c r="H71" s="220">
        <f t="shared" ca="1" si="37"/>
        <v>12</v>
      </c>
      <c r="I71" s="71" t="str">
        <f t="shared" ca="1" si="35"/>
        <v/>
      </c>
      <c r="J71" s="69"/>
      <c r="K71" s="69"/>
      <c r="L71" s="69"/>
      <c r="M71" s="69"/>
      <c r="N71" s="69"/>
      <c r="O71" s="69"/>
      <c r="P71" s="69"/>
      <c r="Q71" s="69"/>
      <c r="R71" s="69"/>
      <c r="S71" s="69"/>
      <c r="T71" s="78"/>
      <c r="U71" s="78" t="str">
        <f t="shared" ca="1" si="23"/>
        <v>B.3</v>
      </c>
      <c r="V71" s="78">
        <f t="shared" ca="1" si="24"/>
        <v>3</v>
      </c>
      <c r="W71" s="78">
        <f t="shared" ca="1" si="25"/>
        <v>1</v>
      </c>
      <c r="X71" s="78">
        <f t="shared" ca="1" si="26"/>
        <v>12</v>
      </c>
      <c r="Y71" s="77" t="str">
        <f t="shared" ca="1" si="27"/>
        <v>3B.3</v>
      </c>
      <c r="AD71" s="87" t="str">
        <f t="shared" ca="1" si="28"/>
        <v/>
      </c>
      <c r="AE71" s="87" t="str">
        <f t="shared" ca="1" si="29"/>
        <v/>
      </c>
      <c r="AF71" s="87" t="str">
        <f t="shared" ca="1" si="30"/>
        <v>D</v>
      </c>
      <c r="AG71" s="79">
        <f t="shared" ca="1" si="31"/>
        <v>3</v>
      </c>
      <c r="AH71" s="87"/>
      <c r="AI71" s="79"/>
    </row>
    <row r="72" spans="1:35" s="77" customFormat="1" ht="30" customHeight="1" x14ac:dyDescent="0.25">
      <c r="A72" s="67">
        <v>439</v>
      </c>
      <c r="B72" s="68" t="str">
        <f t="shared" ca="1" si="20"/>
        <v>B.3.04c</v>
      </c>
      <c r="C72" s="69">
        <f t="shared" ca="1" si="21"/>
        <v>6</v>
      </c>
      <c r="D72" s="20"/>
      <c r="E72" s="92" t="str">
        <f t="shared" ca="1" si="22"/>
        <v>B.3.04c</v>
      </c>
      <c r="F72" s="74" t="str">
        <f t="shared" ca="1" si="34"/>
        <v>Types of test that are prohibited (e.g. 'denial of service' type testing)?</v>
      </c>
      <c r="G72" s="220" t="str">
        <f t="shared" ca="1" si="36"/>
        <v/>
      </c>
      <c r="H72" s="220">
        <f t="shared" ca="1" si="37"/>
        <v>20</v>
      </c>
      <c r="I72" s="71" t="str">
        <f t="shared" ca="1" si="35"/>
        <v/>
      </c>
      <c r="J72" s="69"/>
      <c r="K72" s="69"/>
      <c r="L72" s="69"/>
      <c r="M72" s="69"/>
      <c r="N72" s="69"/>
      <c r="O72" s="69"/>
      <c r="P72" s="69"/>
      <c r="Q72" s="69"/>
      <c r="R72" s="69"/>
      <c r="S72" s="69"/>
      <c r="T72" s="78"/>
      <c r="U72" s="78" t="str">
        <f t="shared" ca="1" si="23"/>
        <v>B.3</v>
      </c>
      <c r="V72" s="78">
        <f t="shared" ca="1" si="24"/>
        <v>5</v>
      </c>
      <c r="W72" s="78">
        <f t="shared" ca="1" si="25"/>
        <v>1</v>
      </c>
      <c r="X72" s="78">
        <f t="shared" ca="1" si="26"/>
        <v>20</v>
      </c>
      <c r="Y72" s="77" t="str">
        <f t="shared" ca="1" si="27"/>
        <v>3B.3</v>
      </c>
      <c r="AD72" s="87" t="str">
        <f t="shared" ca="1" si="28"/>
        <v/>
      </c>
      <c r="AE72" s="87" t="str">
        <f t="shared" ca="1" si="29"/>
        <v/>
      </c>
      <c r="AF72" s="87" t="str">
        <f t="shared" ca="1" si="30"/>
        <v>D</v>
      </c>
      <c r="AG72" s="79">
        <f t="shared" ca="1" si="31"/>
        <v>3</v>
      </c>
      <c r="AH72" s="87"/>
      <c r="AI72" s="79"/>
    </row>
    <row r="73" spans="1:35" s="77" customFormat="1" ht="30" x14ac:dyDescent="0.25">
      <c r="A73" s="67">
        <v>440</v>
      </c>
      <c r="B73" s="68" t="str">
        <f t="shared" ca="1" si="20"/>
        <v>B.3.04d</v>
      </c>
      <c r="C73" s="69">
        <f t="shared" ca="1" si="21"/>
        <v>6</v>
      </c>
      <c r="D73" s="20"/>
      <c r="E73" s="92" t="str">
        <f t="shared" ca="1" si="22"/>
        <v>B.3.04d</v>
      </c>
      <c r="F73" s="74" t="str">
        <f t="shared" ca="1" si="34"/>
        <v>Where the testing team will need to be in order to conduct the testing (e.g. on the customer's site or at the test service provider's premises)?</v>
      </c>
      <c r="G73" s="220" t="str">
        <f t="shared" ca="1" si="36"/>
        <v/>
      </c>
      <c r="H73" s="220">
        <f t="shared" ca="1" si="37"/>
        <v>16</v>
      </c>
      <c r="I73" s="71" t="str">
        <f t="shared" ca="1" si="35"/>
        <v/>
      </c>
      <c r="J73" s="69"/>
      <c r="K73" s="69"/>
      <c r="L73" s="69"/>
      <c r="M73" s="69"/>
      <c r="N73" s="69"/>
      <c r="O73" s="69"/>
      <c r="P73" s="69"/>
      <c r="Q73" s="69"/>
      <c r="R73" s="69"/>
      <c r="S73" s="69"/>
      <c r="T73" s="78"/>
      <c r="U73" s="78" t="str">
        <f t="shared" ca="1" si="23"/>
        <v>B.3</v>
      </c>
      <c r="V73" s="78">
        <f t="shared" ca="1" si="24"/>
        <v>4</v>
      </c>
      <c r="W73" s="78">
        <f t="shared" ca="1" si="25"/>
        <v>1</v>
      </c>
      <c r="X73" s="78">
        <f t="shared" ca="1" si="26"/>
        <v>16</v>
      </c>
      <c r="Y73" s="77" t="str">
        <f t="shared" ca="1" si="27"/>
        <v>3B.3</v>
      </c>
      <c r="AD73" s="87" t="str">
        <f t="shared" ca="1" si="28"/>
        <v/>
      </c>
      <c r="AE73" s="87" t="str">
        <f t="shared" ca="1" si="29"/>
        <v/>
      </c>
      <c r="AF73" s="87" t="str">
        <f t="shared" ca="1" si="30"/>
        <v>D</v>
      </c>
      <c r="AG73" s="79">
        <f t="shared" ca="1" si="31"/>
        <v>3</v>
      </c>
      <c r="AH73" s="87"/>
      <c r="AI73" s="79"/>
    </row>
    <row r="74" spans="1:35" s="77" customFormat="1" ht="30" customHeight="1" x14ac:dyDescent="0.25">
      <c r="A74" s="67">
        <v>441</v>
      </c>
      <c r="B74" s="68" t="str">
        <f t="shared" ca="1" si="20"/>
        <v>B.3.04e</v>
      </c>
      <c r="C74" s="69">
        <f t="shared" ca="1" si="21"/>
        <v>6</v>
      </c>
      <c r="D74" s="20"/>
      <c r="E74" s="92" t="str">
        <f t="shared" ca="1" si="22"/>
        <v>B.3.04e</v>
      </c>
      <c r="F74" s="74" t="str">
        <f t="shared" ca="1" si="34"/>
        <v>Approvals required for various elements of the testing to go ahead?</v>
      </c>
      <c r="G74" s="220" t="str">
        <f t="shared" ca="1" si="36"/>
        <v/>
      </c>
      <c r="H74" s="220">
        <f t="shared" ca="1" si="37"/>
        <v>16</v>
      </c>
      <c r="I74" s="71" t="str">
        <f t="shared" ca="1" si="35"/>
        <v/>
      </c>
      <c r="J74" s="69"/>
      <c r="K74" s="69"/>
      <c r="L74" s="69"/>
      <c r="M74" s="69"/>
      <c r="N74" s="69"/>
      <c r="O74" s="69"/>
      <c r="P74" s="69"/>
      <c r="Q74" s="69"/>
      <c r="R74" s="69"/>
      <c r="S74" s="69"/>
      <c r="T74" s="78"/>
      <c r="U74" s="78" t="str">
        <f t="shared" ca="1" si="23"/>
        <v>B.3</v>
      </c>
      <c r="V74" s="78">
        <f t="shared" ca="1" si="24"/>
        <v>4</v>
      </c>
      <c r="W74" s="78">
        <f t="shared" ca="1" si="25"/>
        <v>1</v>
      </c>
      <c r="X74" s="78">
        <f t="shared" ca="1" si="26"/>
        <v>16</v>
      </c>
      <c r="Y74" s="77" t="str">
        <f t="shared" ca="1" si="27"/>
        <v>3B.3</v>
      </c>
      <c r="AD74" s="87" t="str">
        <f t="shared" ca="1" si="28"/>
        <v/>
      </c>
      <c r="AE74" s="87" t="str">
        <f t="shared" ca="1" si="29"/>
        <v/>
      </c>
      <c r="AF74" s="87" t="str">
        <f t="shared" ca="1" si="30"/>
        <v>D</v>
      </c>
      <c r="AG74" s="79">
        <f t="shared" ca="1" si="31"/>
        <v>3</v>
      </c>
      <c r="AH74" s="87"/>
      <c r="AI74" s="79"/>
    </row>
    <row r="75" spans="1:35" s="77" customFormat="1" ht="30" customHeight="1" x14ac:dyDescent="0.25">
      <c r="A75" s="67">
        <v>442</v>
      </c>
      <c r="B75" s="68" t="str">
        <f t="shared" ca="1" si="20"/>
        <v>B.3.05</v>
      </c>
      <c r="C75" s="69">
        <f t="shared" ca="1" si="21"/>
        <v>5</v>
      </c>
      <c r="D75" s="20"/>
      <c r="E75" s="92" t="str">
        <f t="shared" ca="1" si="22"/>
        <v>B.3.05</v>
      </c>
      <c r="F75" s="71" t="str">
        <f t="shared" ca="1" si="34"/>
        <v>Does your scope statement include resourcing requirements?</v>
      </c>
      <c r="G75" s="220" t="str">
        <f t="shared" ca="1" si="36"/>
        <v/>
      </c>
      <c r="H75" s="220">
        <f t="shared" ca="1" si="37"/>
        <v>12</v>
      </c>
      <c r="I75" s="71" t="str">
        <f t="shared" ca="1" si="35"/>
        <v/>
      </c>
      <c r="J75" s="69"/>
      <c r="K75" s="69"/>
      <c r="L75" s="69"/>
      <c r="M75" s="69"/>
      <c r="N75" s="69"/>
      <c r="O75" s="69"/>
      <c r="P75" s="69"/>
      <c r="Q75" s="69"/>
      <c r="R75" s="69"/>
      <c r="S75" s="69"/>
      <c r="T75" s="78"/>
      <c r="U75" s="78" t="str">
        <f t="shared" ca="1" si="23"/>
        <v>B.3</v>
      </c>
      <c r="V75" s="78">
        <f t="shared" ca="1" si="24"/>
        <v>3</v>
      </c>
      <c r="W75" s="78">
        <f t="shared" ca="1" si="25"/>
        <v>1</v>
      </c>
      <c r="X75" s="78">
        <f t="shared" ca="1" si="26"/>
        <v>12</v>
      </c>
      <c r="Y75" s="77" t="str">
        <f t="shared" ca="1" si="27"/>
        <v>3B.3</v>
      </c>
      <c r="AD75" s="87" t="str">
        <f t="shared" ca="1" si="28"/>
        <v/>
      </c>
      <c r="AE75" s="87" t="str">
        <f t="shared" ca="1" si="29"/>
        <v/>
      </c>
      <c r="AF75" s="87" t="str">
        <f t="shared" ca="1" si="30"/>
        <v>D</v>
      </c>
      <c r="AG75" s="79">
        <f t="shared" ca="1" si="31"/>
        <v>3</v>
      </c>
      <c r="AH75" s="87"/>
      <c r="AI75" s="79"/>
    </row>
    <row r="76" spans="1:35" s="77" customFormat="1" ht="30" customHeight="1" x14ac:dyDescent="0.25">
      <c r="A76" s="67">
        <v>443</v>
      </c>
      <c r="B76" s="68" t="str">
        <f t="shared" ca="1" si="20"/>
        <v>B.3.06</v>
      </c>
      <c r="C76" s="69">
        <f t="shared" ca="1" si="21"/>
        <v>4</v>
      </c>
      <c r="D76" s="20"/>
      <c r="E76" s="92" t="str">
        <f t="shared" ca="1" si="22"/>
        <v>B.3.06</v>
      </c>
      <c r="F76" s="71" t="str">
        <f t="shared" ca="1" si="34"/>
        <v xml:space="preserve">Does your resourcing requirements specify: </v>
      </c>
      <c r="G76" s="220"/>
      <c r="H76" s="220"/>
      <c r="I76" s="71" t="str">
        <f t="shared" ca="1" si="35"/>
        <v/>
      </c>
      <c r="J76" s="69"/>
      <c r="K76" s="69"/>
      <c r="L76" s="69"/>
      <c r="M76" s="69"/>
      <c r="N76" s="69"/>
      <c r="O76" s="69"/>
      <c r="P76" s="69"/>
      <c r="Q76" s="69"/>
      <c r="R76" s="69"/>
      <c r="S76" s="69"/>
      <c r="T76" s="78"/>
      <c r="U76" s="78" t="str">
        <f t="shared" ca="1" si="23"/>
        <v/>
      </c>
      <c r="V76" s="78" t="str">
        <f t="shared" ca="1" si="24"/>
        <v>N/A</v>
      </c>
      <c r="W76" s="78">
        <f t="shared" ca="1" si="25"/>
        <v>1</v>
      </c>
      <c r="X76" s="78" t="e">
        <f t="shared" ca="1" si="26"/>
        <v>#VALUE!</v>
      </c>
      <c r="Y76" s="77" t="str">
        <f t="shared" ca="1" si="27"/>
        <v>3</v>
      </c>
      <c r="AD76" s="87" t="str">
        <f t="shared" ca="1" si="28"/>
        <v/>
      </c>
      <c r="AE76" s="87" t="str">
        <f t="shared" ca="1" si="29"/>
        <v/>
      </c>
      <c r="AF76" s="87" t="str">
        <f t="shared" ca="1" si="30"/>
        <v>D</v>
      </c>
      <c r="AG76" s="79">
        <f t="shared" ca="1" si="31"/>
        <v>3</v>
      </c>
      <c r="AH76" s="87"/>
      <c r="AI76" s="79"/>
    </row>
    <row r="77" spans="1:35" s="77" customFormat="1" ht="30" customHeight="1" x14ac:dyDescent="0.25">
      <c r="A77" s="67">
        <v>444</v>
      </c>
      <c r="B77" s="68" t="str">
        <f t="shared" ca="1" si="20"/>
        <v>B.3.06a</v>
      </c>
      <c r="C77" s="69">
        <f t="shared" ca="1" si="21"/>
        <v>6</v>
      </c>
      <c r="D77" s="20"/>
      <c r="E77" s="92" t="str">
        <f t="shared" ca="1" si="22"/>
        <v>B.3.06a</v>
      </c>
      <c r="F77" s="74" t="str">
        <f t="shared" ca="1" si="34"/>
        <v>Who will be leading the testing engagement?</v>
      </c>
      <c r="G77" s="220" t="str">
        <f ca="1">VLOOKUP($A77,Assess_B_Reference,15,FALSE)</f>
        <v/>
      </c>
      <c r="H77" s="220">
        <f ca="1">(VLOOKUP(LEFT($B77,3),targets_lookup,5,FALSE))*VLOOKUP($A77,Weightings_Assessments,23,FALSE)</f>
        <v>12</v>
      </c>
      <c r="I77" s="71" t="str">
        <f t="shared" ca="1" si="35"/>
        <v/>
      </c>
      <c r="J77" s="69"/>
      <c r="K77" s="69"/>
      <c r="L77" s="69"/>
      <c r="M77" s="69"/>
      <c r="N77" s="69"/>
      <c r="O77" s="69"/>
      <c r="P77" s="69"/>
      <c r="Q77" s="69"/>
      <c r="R77" s="69"/>
      <c r="S77" s="69"/>
      <c r="T77" s="78"/>
      <c r="U77" s="78" t="str">
        <f t="shared" ca="1" si="23"/>
        <v>B.3</v>
      </c>
      <c r="V77" s="78">
        <f t="shared" ca="1" si="24"/>
        <v>3</v>
      </c>
      <c r="W77" s="78">
        <f t="shared" ca="1" si="25"/>
        <v>1</v>
      </c>
      <c r="X77" s="78">
        <f t="shared" ca="1" si="26"/>
        <v>12</v>
      </c>
      <c r="Y77" s="77" t="str">
        <f t="shared" ca="1" si="27"/>
        <v>3B.3</v>
      </c>
      <c r="AD77" s="87" t="str">
        <f t="shared" ca="1" si="28"/>
        <v/>
      </c>
      <c r="AE77" s="87" t="str">
        <f t="shared" ca="1" si="29"/>
        <v/>
      </c>
      <c r="AF77" s="87" t="str">
        <f t="shared" ca="1" si="30"/>
        <v>D</v>
      </c>
      <c r="AG77" s="79">
        <f t="shared" ca="1" si="31"/>
        <v>3</v>
      </c>
      <c r="AH77" s="87"/>
      <c r="AI77" s="79"/>
    </row>
    <row r="78" spans="1:35" s="77" customFormat="1" ht="45" x14ac:dyDescent="0.25">
      <c r="A78" s="67">
        <v>445</v>
      </c>
      <c r="B78" s="68" t="str">
        <f t="shared" ca="1" si="20"/>
        <v>B.3.06b</v>
      </c>
      <c r="C78" s="69">
        <f t="shared" ca="1" si="21"/>
        <v>6</v>
      </c>
      <c r="D78" s="20"/>
      <c r="E78" s="92" t="str">
        <f t="shared" ca="1" si="22"/>
        <v>B.3.06b</v>
      </c>
      <c r="F78" s="74" t="str">
        <f t="shared" ca="1" si="34"/>
        <v>The names of testers that will be used for the testing engagement, with details about their roles, skills, experience, qualifications and backgrounds?</v>
      </c>
      <c r="G78" s="220" t="str">
        <f ca="1">VLOOKUP($A78,Assess_B_Reference,15,FALSE)</f>
        <v/>
      </c>
      <c r="H78" s="220">
        <f ca="1">(VLOOKUP(LEFT($B78,3),targets_lookup,5,FALSE))*VLOOKUP($A78,Weightings_Assessments,23,FALSE)</f>
        <v>16</v>
      </c>
      <c r="I78" s="71" t="str">
        <f t="shared" ca="1" si="35"/>
        <v/>
      </c>
      <c r="J78" s="69"/>
      <c r="K78" s="69"/>
      <c r="L78" s="69"/>
      <c r="M78" s="69"/>
      <c r="N78" s="69"/>
      <c r="O78" s="69"/>
      <c r="P78" s="69"/>
      <c r="Q78" s="69"/>
      <c r="R78" s="69"/>
      <c r="S78" s="69"/>
      <c r="T78" s="78"/>
      <c r="U78" s="78" t="str">
        <f t="shared" ca="1" si="23"/>
        <v>B.3</v>
      </c>
      <c r="V78" s="78">
        <f t="shared" ca="1" si="24"/>
        <v>4</v>
      </c>
      <c r="W78" s="78">
        <f t="shared" ca="1" si="25"/>
        <v>1</v>
      </c>
      <c r="X78" s="78">
        <f t="shared" ca="1" si="26"/>
        <v>16</v>
      </c>
      <c r="Y78" s="77" t="str">
        <f t="shared" ca="1" si="27"/>
        <v>3B.3</v>
      </c>
      <c r="AD78" s="87" t="str">
        <f t="shared" ca="1" si="28"/>
        <v/>
      </c>
      <c r="AE78" s="87" t="str">
        <f t="shared" ca="1" si="29"/>
        <v/>
      </c>
      <c r="AF78" s="87" t="str">
        <f t="shared" ca="1" si="30"/>
        <v>D</v>
      </c>
      <c r="AG78" s="79">
        <f t="shared" ca="1" si="31"/>
        <v>3</v>
      </c>
      <c r="AH78" s="87"/>
      <c r="AI78" s="79"/>
    </row>
    <row r="79" spans="1:35" s="77" customFormat="1" ht="30" customHeight="1" x14ac:dyDescent="0.25">
      <c r="A79" s="67">
        <v>446</v>
      </c>
      <c r="B79" s="68" t="str">
        <f t="shared" ca="1" si="20"/>
        <v>B.3.06c</v>
      </c>
      <c r="C79" s="69">
        <f t="shared" ca="1" si="21"/>
        <v>6</v>
      </c>
      <c r="D79" s="20"/>
      <c r="E79" s="92" t="str">
        <f t="shared" ca="1" si="22"/>
        <v>B.3.06c</v>
      </c>
      <c r="F79" s="74" t="str">
        <f t="shared" ref="F79:F110" ca="1" si="38">VLOOKUP(A79,contentrefmockup,7,FALSE)</f>
        <v>The number of days required (including the days on which testing will take place)?</v>
      </c>
      <c r="G79" s="220" t="str">
        <f ca="1">VLOOKUP($A79,Assess_B_Reference,15,FALSE)</f>
        <v/>
      </c>
      <c r="H79" s="220">
        <f ca="1">(VLOOKUP(LEFT($B79,3),targets_lookup,5,FALSE))*VLOOKUP($A79,Weightings_Assessments,23,FALSE)</f>
        <v>12</v>
      </c>
      <c r="I79" s="71" t="str">
        <f t="shared" ca="1" si="35"/>
        <v/>
      </c>
      <c r="J79" s="69"/>
      <c r="K79" s="69"/>
      <c r="L79" s="69"/>
      <c r="M79" s="69"/>
      <c r="N79" s="69"/>
      <c r="O79" s="69"/>
      <c r="P79" s="69"/>
      <c r="Q79" s="69"/>
      <c r="R79" s="69"/>
      <c r="S79" s="69"/>
      <c r="T79" s="78"/>
      <c r="U79" s="78" t="str">
        <f t="shared" ca="1" si="23"/>
        <v>B.3</v>
      </c>
      <c r="V79" s="78">
        <f t="shared" ca="1" si="24"/>
        <v>3</v>
      </c>
      <c r="W79" s="78">
        <f t="shared" ca="1" si="25"/>
        <v>1</v>
      </c>
      <c r="X79" s="78">
        <f t="shared" ca="1" si="26"/>
        <v>12</v>
      </c>
      <c r="Y79" s="77" t="str">
        <f t="shared" ca="1" si="27"/>
        <v>3B.3</v>
      </c>
      <c r="AD79" s="87" t="str">
        <f t="shared" ca="1" si="28"/>
        <v/>
      </c>
      <c r="AE79" s="87" t="str">
        <f t="shared" ca="1" si="29"/>
        <v/>
      </c>
      <c r="AF79" s="87" t="str">
        <f t="shared" ca="1" si="30"/>
        <v>D</v>
      </c>
      <c r="AG79" s="79">
        <f t="shared" ca="1" si="31"/>
        <v>3</v>
      </c>
      <c r="AH79" s="87"/>
      <c r="AI79" s="79"/>
    </row>
    <row r="80" spans="1:35" s="77" customFormat="1" ht="30" customHeight="1" x14ac:dyDescent="0.25">
      <c r="A80" s="67">
        <v>447</v>
      </c>
      <c r="B80" s="68" t="str">
        <f t="shared" ca="1" si="20"/>
        <v>B.3.06d</v>
      </c>
      <c r="C80" s="69">
        <f t="shared" ca="1" si="21"/>
        <v>6</v>
      </c>
      <c r="D80" s="20"/>
      <c r="E80" s="92" t="str">
        <f t="shared" ca="1" si="22"/>
        <v>B.3.06d</v>
      </c>
      <c r="F80" s="74" t="str">
        <f t="shared" ca="1" si="38"/>
        <v>Defined testing times and locations?</v>
      </c>
      <c r="G80" s="220" t="str">
        <f ca="1">VLOOKUP($A80,Assess_B_Reference,15,FALSE)</f>
        <v/>
      </c>
      <c r="H80" s="220">
        <f ca="1">(VLOOKUP(LEFT($B80,3),targets_lookup,5,FALSE))*VLOOKUP($A80,Weightings_Assessments,23,FALSE)</f>
        <v>8</v>
      </c>
      <c r="I80" s="71" t="str">
        <f t="shared" ca="1" si="35"/>
        <v/>
      </c>
      <c r="J80" s="69"/>
      <c r="K80" s="69"/>
      <c r="L80" s="69"/>
      <c r="M80" s="69"/>
      <c r="N80" s="69"/>
      <c r="O80" s="69"/>
      <c r="P80" s="69"/>
      <c r="Q80" s="69"/>
      <c r="R80" s="69"/>
      <c r="S80" s="69"/>
      <c r="T80" s="78"/>
      <c r="U80" s="78" t="str">
        <f t="shared" ca="1" si="23"/>
        <v>B.3</v>
      </c>
      <c r="V80" s="78">
        <f t="shared" ca="1" si="24"/>
        <v>2</v>
      </c>
      <c r="W80" s="78">
        <f t="shared" ca="1" si="25"/>
        <v>1</v>
      </c>
      <c r="X80" s="78">
        <f t="shared" ca="1" si="26"/>
        <v>8</v>
      </c>
      <c r="Y80" s="77" t="str">
        <f t="shared" ca="1" si="27"/>
        <v>3B.3</v>
      </c>
      <c r="AD80" s="87" t="str">
        <f t="shared" ca="1" si="28"/>
        <v/>
      </c>
      <c r="AE80" s="87" t="str">
        <f t="shared" ca="1" si="29"/>
        <v/>
      </c>
      <c r="AF80" s="87" t="str">
        <f t="shared" ca="1" si="30"/>
        <v>D</v>
      </c>
      <c r="AG80" s="79">
        <f t="shared" ca="1" si="31"/>
        <v>3</v>
      </c>
      <c r="AH80" s="87"/>
      <c r="AI80" s="79"/>
    </row>
    <row r="81" spans="1:35" s="77" customFormat="1" ht="30" customHeight="1" x14ac:dyDescent="0.25">
      <c r="A81" s="67">
        <v>448</v>
      </c>
      <c r="B81" s="68" t="str">
        <f t="shared" ca="1" si="20"/>
        <v>B.3.07</v>
      </c>
      <c r="C81" s="69">
        <f t="shared" ca="1" si="21"/>
        <v>4</v>
      </c>
      <c r="D81" s="20"/>
      <c r="E81" s="92" t="str">
        <f t="shared" ca="1" si="22"/>
        <v>B.3.07</v>
      </c>
      <c r="F81" s="71" t="str">
        <f t="shared" ca="1" si="38"/>
        <v xml:space="preserve">Does your scope statement specify: </v>
      </c>
      <c r="G81" s="220"/>
      <c r="H81" s="220"/>
      <c r="I81" s="71" t="str">
        <f t="shared" ca="1" si="35"/>
        <v/>
      </c>
      <c r="J81" s="69"/>
      <c r="K81" s="69"/>
      <c r="L81" s="69"/>
      <c r="M81" s="69"/>
      <c r="N81" s="69"/>
      <c r="O81" s="69"/>
      <c r="P81" s="69"/>
      <c r="Q81" s="69"/>
      <c r="R81" s="69"/>
      <c r="S81" s="69"/>
      <c r="T81" s="78"/>
      <c r="U81" s="78" t="str">
        <f t="shared" ca="1" si="23"/>
        <v/>
      </c>
      <c r="V81" s="78" t="str">
        <f t="shared" ca="1" si="24"/>
        <v>N/A</v>
      </c>
      <c r="W81" s="78">
        <f t="shared" ca="1" si="25"/>
        <v>1</v>
      </c>
      <c r="X81" s="78" t="e">
        <f t="shared" ca="1" si="26"/>
        <v>#VALUE!</v>
      </c>
      <c r="Y81" s="77" t="str">
        <f t="shared" ca="1" si="27"/>
        <v>3</v>
      </c>
      <c r="AD81" s="87" t="str">
        <f t="shared" ca="1" si="28"/>
        <v/>
      </c>
      <c r="AE81" s="87" t="str">
        <f t="shared" ca="1" si="29"/>
        <v/>
      </c>
      <c r="AF81" s="87" t="str">
        <f t="shared" ca="1" si="30"/>
        <v>D</v>
      </c>
      <c r="AG81" s="79">
        <f t="shared" ca="1" si="31"/>
        <v>3</v>
      </c>
      <c r="AH81" s="87"/>
      <c r="AI81" s="79"/>
    </row>
    <row r="82" spans="1:35" s="77" customFormat="1" ht="30" customHeight="1" x14ac:dyDescent="0.25">
      <c r="A82" s="67">
        <v>449</v>
      </c>
      <c r="B82" s="68" t="str">
        <f t="shared" ca="1" si="20"/>
        <v>B.3.07a</v>
      </c>
      <c r="C82" s="69">
        <f t="shared" ca="1" si="21"/>
        <v>6</v>
      </c>
      <c r="D82" s="20"/>
      <c r="E82" s="92" t="str">
        <f t="shared" ca="1" si="22"/>
        <v>B.3.07a</v>
      </c>
      <c r="F82" s="74" t="str">
        <f t="shared" ca="1" si="38"/>
        <v>Information and resources that the testers will need prior to testing?</v>
      </c>
      <c r="G82" s="220" t="str">
        <f t="shared" ref="G82:G87" ca="1" si="39">VLOOKUP($A82,Assess_B_Reference,15,FALSE)</f>
        <v/>
      </c>
      <c r="H82" s="220">
        <f t="shared" ref="H82:H87" ca="1" si="40">(VLOOKUP(LEFT($B82,3),targets_lookup,5,FALSE))*VLOOKUP($A82,Weightings_Assessments,23,FALSE)</f>
        <v>16</v>
      </c>
      <c r="I82" s="71" t="str">
        <f t="shared" ca="1" si="35"/>
        <v/>
      </c>
      <c r="J82" s="69"/>
      <c r="K82" s="69"/>
      <c r="L82" s="69"/>
      <c r="M82" s="69"/>
      <c r="N82" s="69"/>
      <c r="O82" s="69"/>
      <c r="P82" s="69"/>
      <c r="Q82" s="69"/>
      <c r="R82" s="69"/>
      <c r="S82" s="69"/>
      <c r="T82" s="78"/>
      <c r="U82" s="78" t="str">
        <f t="shared" ca="1" si="23"/>
        <v>B.3</v>
      </c>
      <c r="V82" s="78">
        <f t="shared" ca="1" si="24"/>
        <v>4</v>
      </c>
      <c r="W82" s="78">
        <f t="shared" ca="1" si="25"/>
        <v>1</v>
      </c>
      <c r="X82" s="78">
        <f t="shared" ca="1" si="26"/>
        <v>16</v>
      </c>
      <c r="Y82" s="77" t="str">
        <f t="shared" ca="1" si="27"/>
        <v>3B.3</v>
      </c>
      <c r="AD82" s="87" t="str">
        <f t="shared" ca="1" si="28"/>
        <v/>
      </c>
      <c r="AE82" s="87" t="str">
        <f t="shared" ca="1" si="29"/>
        <v/>
      </c>
      <c r="AF82" s="87" t="str">
        <f t="shared" ca="1" si="30"/>
        <v>D</v>
      </c>
      <c r="AG82" s="79">
        <f t="shared" ca="1" si="31"/>
        <v>3</v>
      </c>
      <c r="AH82" s="87"/>
      <c r="AI82" s="79"/>
    </row>
    <row r="83" spans="1:35" s="77" customFormat="1" ht="30" x14ac:dyDescent="0.25">
      <c r="A83" s="67">
        <v>450</v>
      </c>
      <c r="B83" s="68" t="str">
        <f t="shared" ca="1" si="20"/>
        <v>B.3.07b</v>
      </c>
      <c r="C83" s="69">
        <f t="shared" ca="1" si="21"/>
        <v>6</v>
      </c>
      <c r="D83" s="20"/>
      <c r="E83" s="92" t="str">
        <f t="shared" ca="1" si="22"/>
        <v>B.3.07b</v>
      </c>
      <c r="F83" s="74" t="str">
        <f t="shared" ca="1" si="38"/>
        <v>How affected third parties will be informed and consulted in relation to testing activities?</v>
      </c>
      <c r="G83" s="220" t="str">
        <f t="shared" ca="1" si="39"/>
        <v/>
      </c>
      <c r="H83" s="220">
        <f t="shared" ca="1" si="40"/>
        <v>20</v>
      </c>
      <c r="I83" s="71" t="str">
        <f t="shared" ca="1" si="35"/>
        <v/>
      </c>
      <c r="J83" s="69"/>
      <c r="K83" s="69"/>
      <c r="L83" s="69"/>
      <c r="M83" s="69"/>
      <c r="N83" s="69"/>
      <c r="O83" s="69"/>
      <c r="P83" s="69"/>
      <c r="Q83" s="69"/>
      <c r="R83" s="69"/>
      <c r="S83" s="69"/>
      <c r="T83" s="78"/>
      <c r="U83" s="78" t="str">
        <f t="shared" ca="1" si="23"/>
        <v>B.3</v>
      </c>
      <c r="V83" s="78">
        <f t="shared" ca="1" si="24"/>
        <v>5</v>
      </c>
      <c r="W83" s="78">
        <f t="shared" ca="1" si="25"/>
        <v>1</v>
      </c>
      <c r="X83" s="78">
        <f t="shared" ca="1" si="26"/>
        <v>20</v>
      </c>
      <c r="Y83" s="77" t="str">
        <f t="shared" ca="1" si="27"/>
        <v>3B.3</v>
      </c>
      <c r="AD83" s="87" t="str">
        <f t="shared" ca="1" si="28"/>
        <v/>
      </c>
      <c r="AE83" s="87" t="str">
        <f t="shared" ca="1" si="29"/>
        <v/>
      </c>
      <c r="AF83" s="87" t="str">
        <f t="shared" ca="1" si="30"/>
        <v>D</v>
      </c>
      <c r="AG83" s="79">
        <f t="shared" ca="1" si="31"/>
        <v>3</v>
      </c>
      <c r="AH83" s="87"/>
      <c r="AI83" s="79"/>
    </row>
    <row r="84" spans="1:35" s="77" customFormat="1" ht="30" customHeight="1" x14ac:dyDescent="0.25">
      <c r="A84" s="67">
        <v>451</v>
      </c>
      <c r="B84" s="68" t="str">
        <f t="shared" ca="1" si="20"/>
        <v>B.3.07c</v>
      </c>
      <c r="C84" s="69">
        <f t="shared" ca="1" si="21"/>
        <v>6</v>
      </c>
      <c r="D84" s="20"/>
      <c r="E84" s="92" t="str">
        <f t="shared" ca="1" si="22"/>
        <v>B.3.07c</v>
      </c>
      <c r="F84" s="74" t="str">
        <f t="shared" ca="1" si="38"/>
        <v>How testing start-up and close-down will be covered?</v>
      </c>
      <c r="G84" s="220" t="str">
        <f t="shared" ca="1" si="39"/>
        <v/>
      </c>
      <c r="H84" s="220">
        <f t="shared" ca="1" si="40"/>
        <v>12</v>
      </c>
      <c r="I84" s="71" t="str">
        <f t="shared" ca="1" si="35"/>
        <v/>
      </c>
      <c r="J84" s="69"/>
      <c r="K84" s="69"/>
      <c r="L84" s="69"/>
      <c r="M84" s="69"/>
      <c r="N84" s="69"/>
      <c r="O84" s="69"/>
      <c r="P84" s="69"/>
      <c r="Q84" s="69"/>
      <c r="R84" s="69"/>
      <c r="S84" s="69"/>
      <c r="T84" s="78"/>
      <c r="U84" s="78" t="str">
        <f t="shared" ca="1" si="23"/>
        <v>B.3</v>
      </c>
      <c r="V84" s="78">
        <f t="shared" ca="1" si="24"/>
        <v>3</v>
      </c>
      <c r="W84" s="78">
        <f t="shared" ca="1" si="25"/>
        <v>1</v>
      </c>
      <c r="X84" s="78">
        <f t="shared" ca="1" si="26"/>
        <v>12</v>
      </c>
      <c r="Y84" s="77" t="str">
        <f t="shared" ca="1" si="27"/>
        <v>3B.3</v>
      </c>
      <c r="AD84" s="87" t="str">
        <f t="shared" ca="1" si="28"/>
        <v/>
      </c>
      <c r="AE84" s="87" t="str">
        <f t="shared" ca="1" si="29"/>
        <v/>
      </c>
      <c r="AF84" s="87" t="str">
        <f t="shared" ca="1" si="30"/>
        <v>D</v>
      </c>
      <c r="AG84" s="79">
        <f t="shared" ca="1" si="31"/>
        <v>3</v>
      </c>
      <c r="AH84" s="87"/>
      <c r="AI84" s="79"/>
    </row>
    <row r="85" spans="1:35" s="77" customFormat="1" ht="30" x14ac:dyDescent="0.25">
      <c r="A85" s="67">
        <v>452</v>
      </c>
      <c r="B85" s="68" t="str">
        <f t="shared" ca="1" si="20"/>
        <v>B.3.07d</v>
      </c>
      <c r="C85" s="69">
        <f t="shared" ca="1" si="21"/>
        <v>6</v>
      </c>
      <c r="D85" s="20"/>
      <c r="E85" s="92" t="str">
        <f t="shared" ca="1" si="22"/>
        <v>B.3.07d</v>
      </c>
      <c r="F85" s="74" t="str">
        <f t="shared" ca="1" si="38"/>
        <v>Details about regular (often daily) communication processes (e.g. teleconferences or meetings)?</v>
      </c>
      <c r="G85" s="220" t="str">
        <f t="shared" ca="1" si="39"/>
        <v/>
      </c>
      <c r="H85" s="220">
        <f t="shared" ca="1" si="40"/>
        <v>12</v>
      </c>
      <c r="I85" s="71" t="str">
        <f t="shared" ca="1" si="35"/>
        <v/>
      </c>
      <c r="J85" s="69"/>
      <c r="K85" s="69"/>
      <c r="L85" s="69"/>
      <c r="M85" s="69"/>
      <c r="N85" s="69"/>
      <c r="O85" s="69"/>
      <c r="P85" s="69"/>
      <c r="Q85" s="69"/>
      <c r="R85" s="69"/>
      <c r="S85" s="69"/>
      <c r="T85" s="78"/>
      <c r="U85" s="78" t="str">
        <f t="shared" ca="1" si="23"/>
        <v>B.3</v>
      </c>
      <c r="V85" s="78">
        <f t="shared" ca="1" si="24"/>
        <v>3</v>
      </c>
      <c r="W85" s="78">
        <f t="shared" ca="1" si="25"/>
        <v>1</v>
      </c>
      <c r="X85" s="78">
        <f t="shared" ca="1" si="26"/>
        <v>12</v>
      </c>
      <c r="Y85" s="77" t="str">
        <f t="shared" ca="1" si="27"/>
        <v>3B.3</v>
      </c>
      <c r="AD85" s="87" t="str">
        <f t="shared" ca="1" si="28"/>
        <v/>
      </c>
      <c r="AE85" s="87" t="str">
        <f t="shared" ca="1" si="29"/>
        <v/>
      </c>
      <c r="AF85" s="87" t="str">
        <f t="shared" ca="1" si="30"/>
        <v>D</v>
      </c>
      <c r="AG85" s="79">
        <f t="shared" ca="1" si="31"/>
        <v>3</v>
      </c>
      <c r="AH85" s="87"/>
      <c r="AI85" s="79"/>
    </row>
    <row r="86" spans="1:35" s="77" customFormat="1" ht="30" customHeight="1" x14ac:dyDescent="0.25">
      <c r="A86" s="67">
        <v>453</v>
      </c>
      <c r="B86" s="68" t="str">
        <f t="shared" ca="1" si="20"/>
        <v>B.3.08</v>
      </c>
      <c r="C86" s="69">
        <f t="shared" ca="1" si="21"/>
        <v>5</v>
      </c>
      <c r="D86" s="20"/>
      <c r="E86" s="92" t="str">
        <f t="shared" ca="1" si="22"/>
        <v>B.3.08</v>
      </c>
      <c r="F86" s="71" t="str">
        <f t="shared" ca="1" si="38"/>
        <v>Does your scope statement include reporting requirements?</v>
      </c>
      <c r="G86" s="220" t="str">
        <f t="shared" ca="1" si="39"/>
        <v/>
      </c>
      <c r="H86" s="220">
        <f t="shared" ca="1" si="40"/>
        <v>12</v>
      </c>
      <c r="I86" s="71" t="str">
        <f t="shared" ca="1" si="35"/>
        <v/>
      </c>
      <c r="J86" s="69"/>
      <c r="K86" s="69"/>
      <c r="L86" s="69"/>
      <c r="M86" s="69"/>
      <c r="N86" s="69"/>
      <c r="O86" s="69"/>
      <c r="P86" s="69"/>
      <c r="Q86" s="69"/>
      <c r="R86" s="69"/>
      <c r="S86" s="69"/>
      <c r="T86" s="78"/>
      <c r="U86" s="78" t="str">
        <f t="shared" ca="1" si="23"/>
        <v>B.3</v>
      </c>
      <c r="V86" s="78">
        <f t="shared" ca="1" si="24"/>
        <v>3</v>
      </c>
      <c r="W86" s="78">
        <f t="shared" ca="1" si="25"/>
        <v>1</v>
      </c>
      <c r="X86" s="78">
        <f t="shared" ca="1" si="26"/>
        <v>12</v>
      </c>
      <c r="Y86" s="77" t="str">
        <f t="shared" ca="1" si="27"/>
        <v>3B.3</v>
      </c>
      <c r="AD86" s="87" t="str">
        <f t="shared" ca="1" si="28"/>
        <v/>
      </c>
      <c r="AE86" s="87" t="str">
        <f t="shared" ca="1" si="29"/>
        <v/>
      </c>
      <c r="AF86" s="87" t="str">
        <f t="shared" ca="1" si="30"/>
        <v>D</v>
      </c>
      <c r="AG86" s="79">
        <f t="shared" ca="1" si="31"/>
        <v>3</v>
      </c>
      <c r="AH86" s="87"/>
      <c r="AI86" s="79"/>
    </row>
    <row r="87" spans="1:35" s="77" customFormat="1" ht="30" customHeight="1" x14ac:dyDescent="0.25">
      <c r="A87" s="67">
        <v>454</v>
      </c>
      <c r="B87" s="68" t="str">
        <f t="shared" ca="1" si="20"/>
        <v>B.3.09</v>
      </c>
      <c r="C87" s="69">
        <f t="shared" ca="1" si="21"/>
        <v>5</v>
      </c>
      <c r="D87" s="20"/>
      <c r="E87" s="92" t="str">
        <f t="shared" ca="1" si="22"/>
        <v>B.3.09</v>
      </c>
      <c r="F87" s="71" t="str">
        <f t="shared" ca="1" si="38"/>
        <v>Does your scope statement specify the liabilities of both parties?</v>
      </c>
      <c r="G87" s="220" t="str">
        <f t="shared" ca="1" si="39"/>
        <v/>
      </c>
      <c r="H87" s="220">
        <f t="shared" ca="1" si="40"/>
        <v>16</v>
      </c>
      <c r="I87" s="71" t="str">
        <f t="shared" ca="1" si="35"/>
        <v/>
      </c>
      <c r="J87" s="69"/>
      <c r="K87" s="69"/>
      <c r="L87" s="69"/>
      <c r="M87" s="69"/>
      <c r="N87" s="69"/>
      <c r="O87" s="69"/>
      <c r="P87" s="69"/>
      <c r="Q87" s="69"/>
      <c r="R87" s="69"/>
      <c r="S87" s="69"/>
      <c r="T87" s="78"/>
      <c r="U87" s="78" t="str">
        <f t="shared" ca="1" si="23"/>
        <v>B.3</v>
      </c>
      <c r="V87" s="78">
        <f t="shared" ca="1" si="24"/>
        <v>4</v>
      </c>
      <c r="W87" s="78">
        <f t="shared" ca="1" si="25"/>
        <v>1</v>
      </c>
      <c r="X87" s="78">
        <f t="shared" ca="1" si="26"/>
        <v>16</v>
      </c>
      <c r="Y87" s="77" t="str">
        <f t="shared" ca="1" si="27"/>
        <v>3B.3</v>
      </c>
      <c r="AD87" s="87" t="str">
        <f t="shared" ca="1" si="28"/>
        <v/>
      </c>
      <c r="AE87" s="87" t="str">
        <f t="shared" ca="1" si="29"/>
        <v/>
      </c>
      <c r="AF87" s="87" t="str">
        <f t="shared" ca="1" si="30"/>
        <v>D</v>
      </c>
      <c r="AG87" s="79">
        <f t="shared" ca="1" si="31"/>
        <v>3</v>
      </c>
      <c r="AH87" s="87"/>
      <c r="AI87" s="79"/>
    </row>
    <row r="88" spans="1:35" s="77" customFormat="1" ht="30" customHeight="1" x14ac:dyDescent="0.25">
      <c r="A88" s="67">
        <v>455</v>
      </c>
      <c r="B88" s="68" t="str">
        <f t="shared" ca="1" si="20"/>
        <v>B.3.10</v>
      </c>
      <c r="C88" s="69">
        <f t="shared" ca="1" si="21"/>
        <v>4</v>
      </c>
      <c r="D88" s="20"/>
      <c r="E88" s="92" t="str">
        <f t="shared" ca="1" si="22"/>
        <v>B.3.10</v>
      </c>
      <c r="F88" s="71" t="str">
        <f t="shared" ca="1" si="38"/>
        <v xml:space="preserve">Does your liability specification include: </v>
      </c>
      <c r="G88" s="220"/>
      <c r="H88" s="220"/>
      <c r="I88" s="71" t="str">
        <f t="shared" ca="1" si="35"/>
        <v/>
      </c>
      <c r="J88" s="69"/>
      <c r="K88" s="69"/>
      <c r="L88" s="69"/>
      <c r="M88" s="69"/>
      <c r="N88" s="69"/>
      <c r="O88" s="69"/>
      <c r="P88" s="69"/>
      <c r="Q88" s="69"/>
      <c r="R88" s="69"/>
      <c r="S88" s="69"/>
      <c r="T88" s="78"/>
      <c r="U88" s="78" t="str">
        <f t="shared" ca="1" si="23"/>
        <v/>
      </c>
      <c r="V88" s="78" t="str">
        <f t="shared" ca="1" si="24"/>
        <v>N/A</v>
      </c>
      <c r="W88" s="78">
        <f t="shared" ca="1" si="25"/>
        <v>1</v>
      </c>
      <c r="X88" s="78" t="e">
        <f t="shared" ca="1" si="26"/>
        <v>#VALUE!</v>
      </c>
      <c r="Y88" s="77" t="str">
        <f t="shared" ca="1" si="27"/>
        <v>3</v>
      </c>
      <c r="AD88" s="87" t="str">
        <f t="shared" ca="1" si="28"/>
        <v/>
      </c>
      <c r="AE88" s="87" t="str">
        <f t="shared" ca="1" si="29"/>
        <v/>
      </c>
      <c r="AF88" s="87" t="str">
        <f t="shared" ca="1" si="30"/>
        <v>D</v>
      </c>
      <c r="AG88" s="79">
        <f t="shared" ca="1" si="31"/>
        <v>3</v>
      </c>
      <c r="AH88" s="87"/>
      <c r="AI88" s="79"/>
    </row>
    <row r="89" spans="1:35" s="77" customFormat="1" ht="30" customHeight="1" x14ac:dyDescent="0.25">
      <c r="A89" s="67">
        <v>456</v>
      </c>
      <c r="B89" s="68" t="str">
        <f t="shared" ca="1" si="20"/>
        <v>B.3.10a</v>
      </c>
      <c r="C89" s="69">
        <f t="shared" ca="1" si="21"/>
        <v>6</v>
      </c>
      <c r="D89" s="20"/>
      <c r="E89" s="92" t="str">
        <f t="shared" ca="1" si="22"/>
        <v>B.3.10a</v>
      </c>
      <c r="F89" s="74" t="str">
        <f t="shared" ca="1" si="38"/>
        <v>Steps required by both parties should problems (e.g. slippage) arise?</v>
      </c>
      <c r="G89" s="220" t="str">
        <f ca="1">VLOOKUP($A89,Assess_B_Reference,15,FALSE)</f>
        <v/>
      </c>
      <c r="H89" s="220">
        <f ca="1">(VLOOKUP(LEFT($B89,3),targets_lookup,5,FALSE))*VLOOKUP($A89,Weightings_Assessments,23,FALSE)</f>
        <v>20</v>
      </c>
      <c r="I89" s="71" t="str">
        <f t="shared" ca="1" si="35"/>
        <v/>
      </c>
      <c r="J89" s="69"/>
      <c r="K89" s="69"/>
      <c r="L89" s="69"/>
      <c r="M89" s="69"/>
      <c r="N89" s="69"/>
      <c r="O89" s="69"/>
      <c r="P89" s="69"/>
      <c r="Q89" s="69"/>
      <c r="R89" s="69"/>
      <c r="S89" s="69"/>
      <c r="T89" s="78"/>
      <c r="U89" s="78" t="str">
        <f t="shared" ca="1" si="23"/>
        <v>B.3</v>
      </c>
      <c r="V89" s="78">
        <f t="shared" ca="1" si="24"/>
        <v>5</v>
      </c>
      <c r="W89" s="78">
        <f t="shared" ca="1" si="25"/>
        <v>1</v>
      </c>
      <c r="X89" s="78">
        <f t="shared" ca="1" si="26"/>
        <v>20</v>
      </c>
      <c r="Y89" s="77" t="str">
        <f t="shared" ca="1" si="27"/>
        <v>3B.3</v>
      </c>
      <c r="AD89" s="87" t="str">
        <f t="shared" ca="1" si="28"/>
        <v/>
      </c>
      <c r="AE89" s="87" t="str">
        <f t="shared" ca="1" si="29"/>
        <v/>
      </c>
      <c r="AF89" s="87" t="str">
        <f t="shared" ca="1" si="30"/>
        <v>D</v>
      </c>
      <c r="AG89" s="79">
        <f t="shared" ca="1" si="31"/>
        <v>3</v>
      </c>
      <c r="AH89" s="87"/>
      <c r="AI89" s="79"/>
    </row>
    <row r="90" spans="1:35" s="77" customFormat="1" ht="30" customHeight="1" x14ac:dyDescent="0.25">
      <c r="A90" s="67">
        <v>457</v>
      </c>
      <c r="B90" s="68" t="str">
        <f t="shared" ca="1" si="20"/>
        <v>B.3.10b</v>
      </c>
      <c r="C90" s="69">
        <f t="shared" ca="1" si="21"/>
        <v>6</v>
      </c>
      <c r="D90" s="20"/>
      <c r="E90" s="92" t="str">
        <f t="shared" ca="1" si="22"/>
        <v>B.3.10b</v>
      </c>
      <c r="F90" s="74" t="str">
        <f t="shared" ca="1" si="38"/>
        <v>Details of liability (indemnity) insurance to be held by the testing service provider?</v>
      </c>
      <c r="G90" s="220" t="str">
        <f ca="1">VLOOKUP($A90,Assess_B_Reference,15,FALSE)</f>
        <v/>
      </c>
      <c r="H90" s="220">
        <f ca="1">(VLOOKUP(LEFT($B90,3),targets_lookup,5,FALSE))*VLOOKUP($A90,Weightings_Assessments,23,FALSE)</f>
        <v>16</v>
      </c>
      <c r="I90" s="71" t="str">
        <f t="shared" ca="1" si="35"/>
        <v/>
      </c>
      <c r="J90" s="69"/>
      <c r="K90" s="69"/>
      <c r="L90" s="69"/>
      <c r="M90" s="69"/>
      <c r="N90" s="69"/>
      <c r="O90" s="69"/>
      <c r="P90" s="69"/>
      <c r="Q90" s="69"/>
      <c r="R90" s="69"/>
      <c r="S90" s="69"/>
      <c r="T90" s="78"/>
      <c r="U90" s="78" t="str">
        <f t="shared" ca="1" si="23"/>
        <v>B.3</v>
      </c>
      <c r="V90" s="78">
        <f t="shared" ca="1" si="24"/>
        <v>4</v>
      </c>
      <c r="W90" s="78">
        <f t="shared" ca="1" si="25"/>
        <v>1</v>
      </c>
      <c r="X90" s="78">
        <f t="shared" ca="1" si="26"/>
        <v>16</v>
      </c>
      <c r="Y90" s="77" t="str">
        <f t="shared" ca="1" si="27"/>
        <v>3B.3</v>
      </c>
      <c r="AD90" s="87" t="str">
        <f t="shared" ca="1" si="28"/>
        <v/>
      </c>
      <c r="AE90" s="87" t="str">
        <f t="shared" ca="1" si="29"/>
        <v/>
      </c>
      <c r="AF90" s="87" t="str">
        <f t="shared" ca="1" si="30"/>
        <v>D</v>
      </c>
      <c r="AG90" s="79">
        <f t="shared" ca="1" si="31"/>
        <v>3</v>
      </c>
      <c r="AH90" s="87"/>
      <c r="AI90" s="79"/>
    </row>
    <row r="91" spans="1:35" s="77" customFormat="1" ht="30" customHeight="1" x14ac:dyDescent="0.25">
      <c r="A91" s="67">
        <v>458</v>
      </c>
      <c r="B91" s="68" t="str">
        <f t="shared" ca="1" si="20"/>
        <v>B.3.11</v>
      </c>
      <c r="C91" s="69">
        <f t="shared" ca="1" si="21"/>
        <v>5</v>
      </c>
      <c r="D91" s="20"/>
      <c r="E91" s="92" t="str">
        <f t="shared" ca="1" si="22"/>
        <v>B.3.11</v>
      </c>
      <c r="F91" s="71" t="str">
        <f t="shared" ca="1" si="38"/>
        <v>Does your scope statement include follow-up activities?</v>
      </c>
      <c r="G91" s="220" t="str">
        <f ca="1">VLOOKUP($A91,Assess_B_Reference,15,FALSE)</f>
        <v/>
      </c>
      <c r="H91" s="220">
        <f ca="1">(VLOOKUP(LEFT($B91,3),targets_lookup,5,FALSE))*VLOOKUP($A91,Weightings_Assessments,23,FALSE)</f>
        <v>8</v>
      </c>
      <c r="I91" s="71" t="str">
        <f t="shared" ca="1" si="35"/>
        <v/>
      </c>
      <c r="J91" s="69"/>
      <c r="K91" s="69"/>
      <c r="L91" s="69"/>
      <c r="M91" s="69"/>
      <c r="N91" s="69"/>
      <c r="O91" s="69"/>
      <c r="P91" s="69"/>
      <c r="Q91" s="69"/>
      <c r="R91" s="69"/>
      <c r="S91" s="69"/>
      <c r="T91" s="78"/>
      <c r="U91" s="78" t="str">
        <f t="shared" ca="1" si="23"/>
        <v>B.3</v>
      </c>
      <c r="V91" s="78">
        <f t="shared" ca="1" si="24"/>
        <v>2</v>
      </c>
      <c r="W91" s="78">
        <f t="shared" ca="1" si="25"/>
        <v>1</v>
      </c>
      <c r="X91" s="78">
        <f t="shared" ca="1" si="26"/>
        <v>8</v>
      </c>
      <c r="Y91" s="77" t="str">
        <f t="shared" ca="1" si="27"/>
        <v>3B.3</v>
      </c>
      <c r="AD91" s="87" t="str">
        <f t="shared" ca="1" si="28"/>
        <v/>
      </c>
      <c r="AE91" s="87" t="str">
        <f t="shared" ca="1" si="29"/>
        <v/>
      </c>
      <c r="AF91" s="87" t="str">
        <f t="shared" ca="1" si="30"/>
        <v>D</v>
      </c>
      <c r="AG91" s="79">
        <f t="shared" ca="1" si="31"/>
        <v>3</v>
      </c>
      <c r="AH91" s="87"/>
      <c r="AI91" s="79"/>
    </row>
    <row r="92" spans="1:35" s="77" customFormat="1" ht="30" customHeight="1" x14ac:dyDescent="0.25">
      <c r="A92" s="67">
        <v>459</v>
      </c>
      <c r="B92" s="68" t="str">
        <f t="shared" ca="1" si="20"/>
        <v>B.3.12</v>
      </c>
      <c r="C92" s="69">
        <f t="shared" ca="1" si="21"/>
        <v>4</v>
      </c>
      <c r="D92" s="20"/>
      <c r="E92" s="92" t="str">
        <f t="shared" ca="1" si="22"/>
        <v>B.3.12</v>
      </c>
      <c r="F92" s="71" t="str">
        <f t="shared" ca="1" si="38"/>
        <v xml:space="preserve">Do your follow-up activities include: </v>
      </c>
      <c r="G92" s="220"/>
      <c r="H92" s="220"/>
      <c r="I92" s="71" t="str">
        <f t="shared" ref="I92:I110" ca="1" si="41">IF(VLOOKUP(A92,Assess_B_Reference,16,FALSE)=0,"",VLOOKUP(A92,Assess_B_Reference,16,FALSE))</f>
        <v/>
      </c>
      <c r="J92" s="69"/>
      <c r="K92" s="69"/>
      <c r="L92" s="69"/>
      <c r="M92" s="69"/>
      <c r="N92" s="69"/>
      <c r="O92" s="69"/>
      <c r="P92" s="69"/>
      <c r="Q92" s="69"/>
      <c r="R92" s="69"/>
      <c r="S92" s="69"/>
      <c r="T92" s="78"/>
      <c r="U92" s="78" t="str">
        <f t="shared" ca="1" si="23"/>
        <v/>
      </c>
      <c r="V92" s="78" t="str">
        <f t="shared" ca="1" si="24"/>
        <v>N/A</v>
      </c>
      <c r="W92" s="78">
        <f t="shared" ca="1" si="25"/>
        <v>1</v>
      </c>
      <c r="X92" s="78" t="e">
        <f t="shared" ca="1" si="26"/>
        <v>#VALUE!</v>
      </c>
      <c r="Y92" s="77" t="str">
        <f t="shared" ca="1" si="27"/>
        <v>3</v>
      </c>
      <c r="AD92" s="87" t="str">
        <f t="shared" ca="1" si="28"/>
        <v/>
      </c>
      <c r="AE92" s="87" t="str">
        <f t="shared" ca="1" si="29"/>
        <v/>
      </c>
      <c r="AF92" s="87" t="str">
        <f t="shared" ca="1" si="30"/>
        <v>D</v>
      </c>
      <c r="AG92" s="79">
        <f t="shared" ca="1" si="31"/>
        <v>3</v>
      </c>
      <c r="AH92" s="87"/>
      <c r="AI92" s="79"/>
    </row>
    <row r="93" spans="1:35" s="77" customFormat="1" ht="30" customHeight="1" x14ac:dyDescent="0.25">
      <c r="A93" s="67">
        <v>460</v>
      </c>
      <c r="B93" s="68" t="str">
        <f t="shared" ca="1" si="20"/>
        <v>B.3.12a</v>
      </c>
      <c r="C93" s="69">
        <f t="shared" ca="1" si="21"/>
        <v>6</v>
      </c>
      <c r="D93" s="20"/>
      <c r="E93" s="92" t="str">
        <f t="shared" ca="1" si="22"/>
        <v>B.3.12a</v>
      </c>
      <c r="F93" s="74" t="str">
        <f t="shared" ca="1" si="38"/>
        <v>Presentation of key findings and recommendations to senior management?</v>
      </c>
      <c r="G93" s="220" t="str">
        <f ca="1">VLOOKUP($A93,Assess_B_Reference,15,FALSE)</f>
        <v/>
      </c>
      <c r="H93" s="220">
        <f ca="1">(VLOOKUP(LEFT($B93,3),targets_lookup,5,FALSE))*VLOOKUP($A93,Weightings_Assessments,23,FALSE)</f>
        <v>12</v>
      </c>
      <c r="I93" s="71" t="str">
        <f t="shared" ca="1" si="41"/>
        <v/>
      </c>
      <c r="J93" s="69"/>
      <c r="K93" s="69"/>
      <c r="L93" s="69"/>
      <c r="M93" s="69"/>
      <c r="N93" s="69"/>
      <c r="O93" s="69"/>
      <c r="P93" s="69"/>
      <c r="Q93" s="69"/>
      <c r="R93" s="69"/>
      <c r="S93" s="69"/>
      <c r="T93" s="78"/>
      <c r="U93" s="78" t="str">
        <f t="shared" ca="1" si="23"/>
        <v>B.3</v>
      </c>
      <c r="V93" s="78">
        <f t="shared" ca="1" si="24"/>
        <v>3</v>
      </c>
      <c r="W93" s="78">
        <f t="shared" ca="1" si="25"/>
        <v>1</v>
      </c>
      <c r="X93" s="78">
        <f t="shared" ca="1" si="26"/>
        <v>12</v>
      </c>
      <c r="Y93" s="77" t="str">
        <f t="shared" ca="1" si="27"/>
        <v>3B.3</v>
      </c>
      <c r="AD93" s="87" t="str">
        <f t="shared" ca="1" si="28"/>
        <v/>
      </c>
      <c r="AE93" s="87" t="str">
        <f t="shared" ca="1" si="29"/>
        <v/>
      </c>
      <c r="AF93" s="87" t="str">
        <f t="shared" ca="1" si="30"/>
        <v>D</v>
      </c>
      <c r="AG93" s="79">
        <f t="shared" ca="1" si="31"/>
        <v>3</v>
      </c>
      <c r="AH93" s="87"/>
      <c r="AI93" s="79"/>
    </row>
    <row r="94" spans="1:35" s="77" customFormat="1" ht="45" x14ac:dyDescent="0.25">
      <c r="A94" s="67">
        <v>461</v>
      </c>
      <c r="B94" s="68" t="str">
        <f t="shared" ca="1" si="20"/>
        <v>B.3.12b</v>
      </c>
      <c r="C94" s="69">
        <f t="shared" ca="1" si="21"/>
        <v>6</v>
      </c>
      <c r="D94" s="20"/>
      <c r="E94" s="92" t="str">
        <f t="shared" ca="1" si="22"/>
        <v>B.3.12b</v>
      </c>
      <c r="F94" s="74" t="str">
        <f t="shared" ca="1" si="38"/>
        <v>Any re-testing needed once mitigations have been made for the discovered vulnerabilities' required by both parties should problems (e.g. slippage) arise?</v>
      </c>
      <c r="G94" s="220" t="str">
        <f ca="1">VLOOKUP($A94,Assess_B_Reference,15,FALSE)</f>
        <v/>
      </c>
      <c r="H94" s="220">
        <f ca="1">(VLOOKUP(LEFT($B94,3),targets_lookup,5,FALSE))*VLOOKUP($A94,Weightings_Assessments,23,FALSE)</f>
        <v>12</v>
      </c>
      <c r="I94" s="71" t="str">
        <f t="shared" ca="1" si="41"/>
        <v/>
      </c>
      <c r="J94" s="69"/>
      <c r="K94" s="69"/>
      <c r="L94" s="69"/>
      <c r="M94" s="69"/>
      <c r="N94" s="69"/>
      <c r="O94" s="69"/>
      <c r="P94" s="69"/>
      <c r="Q94" s="69"/>
      <c r="R94" s="69"/>
      <c r="S94" s="69"/>
      <c r="T94" s="78"/>
      <c r="U94" s="78" t="str">
        <f t="shared" ca="1" si="23"/>
        <v>B.3</v>
      </c>
      <c r="V94" s="78">
        <f t="shared" ca="1" si="24"/>
        <v>3</v>
      </c>
      <c r="W94" s="78">
        <f t="shared" ca="1" si="25"/>
        <v>1</v>
      </c>
      <c r="X94" s="78">
        <f t="shared" ca="1" si="26"/>
        <v>12</v>
      </c>
      <c r="Y94" s="77" t="str">
        <f t="shared" ca="1" si="27"/>
        <v>3B.3</v>
      </c>
      <c r="AD94" s="87" t="str">
        <f t="shared" ca="1" si="28"/>
        <v/>
      </c>
      <c r="AE94" s="87" t="str">
        <f t="shared" ca="1" si="29"/>
        <v/>
      </c>
      <c r="AF94" s="87" t="str">
        <f t="shared" ca="1" si="30"/>
        <v>D</v>
      </c>
      <c r="AG94" s="79">
        <f t="shared" ca="1" si="31"/>
        <v>3</v>
      </c>
      <c r="AH94" s="87"/>
      <c r="AI94" s="79"/>
    </row>
    <row r="95" spans="1:35" s="77" customFormat="1" ht="30" customHeight="1" x14ac:dyDescent="0.25">
      <c r="A95" s="67">
        <v>462</v>
      </c>
      <c r="B95" s="68" t="str">
        <f t="shared" ca="1" si="20"/>
        <v>B.3.13</v>
      </c>
      <c r="C95" s="69">
        <f t="shared" ca="1" si="21"/>
        <v>4</v>
      </c>
      <c r="D95" s="20"/>
      <c r="E95" s="92" t="str">
        <f t="shared" ca="1" si="22"/>
        <v>B.3.13</v>
      </c>
      <c r="F95" s="71" t="str">
        <f t="shared" ca="1" si="38"/>
        <v>Does your scope statement:</v>
      </c>
      <c r="G95" s="220"/>
      <c r="H95" s="220"/>
      <c r="I95" s="71" t="str">
        <f t="shared" ca="1" si="41"/>
        <v/>
      </c>
      <c r="J95" s="69"/>
      <c r="K95" s="69"/>
      <c r="L95" s="69"/>
      <c r="M95" s="69"/>
      <c r="N95" s="69"/>
      <c r="O95" s="69"/>
      <c r="P95" s="69"/>
      <c r="Q95" s="69"/>
      <c r="R95" s="69"/>
      <c r="S95" s="69"/>
      <c r="T95" s="78"/>
      <c r="U95" s="78" t="str">
        <f t="shared" ca="1" si="23"/>
        <v/>
      </c>
      <c r="V95" s="78" t="str">
        <f t="shared" ca="1" si="24"/>
        <v>N/A</v>
      </c>
      <c r="W95" s="78">
        <f t="shared" ca="1" si="25"/>
        <v>1</v>
      </c>
      <c r="X95" s="78" t="e">
        <f t="shared" ca="1" si="26"/>
        <v>#VALUE!</v>
      </c>
      <c r="Y95" s="77" t="str">
        <f t="shared" ca="1" si="27"/>
        <v>3</v>
      </c>
      <c r="AD95" s="87" t="str">
        <f t="shared" ca="1" si="28"/>
        <v/>
      </c>
      <c r="AE95" s="87" t="str">
        <f t="shared" ca="1" si="29"/>
        <v/>
      </c>
      <c r="AF95" s="87" t="str">
        <f t="shared" ca="1" si="30"/>
        <v>D</v>
      </c>
      <c r="AG95" s="79">
        <f t="shared" ca="1" si="31"/>
        <v>3</v>
      </c>
      <c r="AH95" s="87"/>
      <c r="AI95" s="79"/>
    </row>
    <row r="96" spans="1:35" s="77" customFormat="1" ht="45" x14ac:dyDescent="0.25">
      <c r="A96" s="67">
        <v>463</v>
      </c>
      <c r="B96" s="68" t="str">
        <f t="shared" ca="1" si="20"/>
        <v>B.3.13a</v>
      </c>
      <c r="C96" s="69">
        <f t="shared" ca="1" si="21"/>
        <v>6</v>
      </c>
      <c r="D96" s="20"/>
      <c r="E96" s="92" t="str">
        <f t="shared" ca="1" si="22"/>
        <v>B.3.13a</v>
      </c>
      <c r="F96" s="74" t="str">
        <f t="shared" ca="1" si="38"/>
        <v>Specify that penetration testers are authorised to perform any tests on your systems, which can often be achieved by formally defining what is to be tested and how it will be tested?</v>
      </c>
      <c r="G96" s="220" t="str">
        <f ca="1">VLOOKUP($A96,Assess_B_Reference,15,FALSE)</f>
        <v/>
      </c>
      <c r="H96" s="220">
        <f ca="1">(VLOOKUP(LEFT($B96,3),targets_lookup,5,FALSE))*VLOOKUP($A96,Weightings_Assessments,23,FALSE)</f>
        <v>16</v>
      </c>
      <c r="I96" s="71" t="str">
        <f t="shared" ca="1" si="41"/>
        <v/>
      </c>
      <c r="J96" s="69"/>
      <c r="K96" s="69"/>
      <c r="L96" s="69"/>
      <c r="M96" s="69"/>
      <c r="N96" s="69"/>
      <c r="O96" s="69"/>
      <c r="P96" s="69"/>
      <c r="Q96" s="69"/>
      <c r="R96" s="69"/>
      <c r="S96" s="69"/>
      <c r="T96" s="78"/>
      <c r="U96" s="78" t="str">
        <f t="shared" ca="1" si="23"/>
        <v>B.3</v>
      </c>
      <c r="V96" s="78">
        <f t="shared" ca="1" si="24"/>
        <v>4</v>
      </c>
      <c r="W96" s="78">
        <f t="shared" ca="1" si="25"/>
        <v>1</v>
      </c>
      <c r="X96" s="78">
        <f t="shared" ca="1" si="26"/>
        <v>16</v>
      </c>
      <c r="Y96" s="77" t="str">
        <f t="shared" ca="1" si="27"/>
        <v>3B.3</v>
      </c>
      <c r="AD96" s="87" t="str">
        <f t="shared" ca="1" si="28"/>
        <v/>
      </c>
      <c r="AE96" s="87" t="str">
        <f t="shared" ca="1" si="29"/>
        <v/>
      </c>
      <c r="AF96" s="87" t="str">
        <f t="shared" ca="1" si="30"/>
        <v>D</v>
      </c>
      <c r="AG96" s="79">
        <f t="shared" ca="1" si="31"/>
        <v>3</v>
      </c>
      <c r="AH96" s="87"/>
      <c r="AI96" s="79"/>
    </row>
    <row r="97" spans="1:35" s="77" customFormat="1" ht="30" x14ac:dyDescent="0.25">
      <c r="A97" s="67">
        <v>464</v>
      </c>
      <c r="B97" s="68" t="str">
        <f t="shared" ref="B97:B147" ca="1" si="42">VLOOKUP(A97,contentrefmockup,2,FALSE)</f>
        <v>B.3.13b</v>
      </c>
      <c r="C97" s="69">
        <f t="shared" ref="C97:C147" ca="1" si="43">VLOOKUP(A97,contentrefmockup,15,FALSE)</f>
        <v>6</v>
      </c>
      <c r="D97" s="20"/>
      <c r="E97" s="92" t="str">
        <f t="shared" ref="E97:E147" ca="1" si="44">IF(C97=1,"Phase "&amp;B97,IF(C97=2,"Step "&amp;VLOOKUP(A97,contentrefmockup,4,FALSE),B97))</f>
        <v>B.3.13b</v>
      </c>
      <c r="F97" s="74" t="str">
        <f t="shared" ca="1" si="38"/>
        <v>Require a disclaimer stating that they are legally authorised to carry out specified activity on your property and systems?</v>
      </c>
      <c r="G97" s="220" t="str">
        <f ca="1">VLOOKUP($A97,Assess_B_Reference,15,FALSE)</f>
        <v/>
      </c>
      <c r="H97" s="220">
        <f ca="1">(VLOOKUP(LEFT($B97,3),targets_lookup,5,FALSE))*VLOOKUP($A97,Weightings_Assessments,23,FALSE)</f>
        <v>20</v>
      </c>
      <c r="I97" s="71" t="str">
        <f t="shared" ca="1" si="41"/>
        <v/>
      </c>
      <c r="J97" s="69"/>
      <c r="K97" s="69"/>
      <c r="L97" s="69"/>
      <c r="M97" s="69"/>
      <c r="N97" s="69"/>
      <c r="O97" s="69"/>
      <c r="P97" s="69"/>
      <c r="Q97" s="69"/>
      <c r="R97" s="69"/>
      <c r="S97" s="69"/>
      <c r="T97" s="78"/>
      <c r="U97" s="78" t="str">
        <f t="shared" ref="U97:U147" ca="1" si="45">IF(AND(C97&gt;4,VLOOKUP(A97,Assess_B_Reference,34,FALSE)&lt;&gt;8),LEFT(B97,3),"")</f>
        <v>B.3</v>
      </c>
      <c r="V97" s="78">
        <f t="shared" ref="V97:V147" ca="1" si="46">VLOOKUP(A97,Weightings_Assessments,23,FALSE)</f>
        <v>5</v>
      </c>
      <c r="W97" s="78">
        <f t="shared" ref="W97:W147" ca="1" si="47">IF(VLOOKUP(A97,Assess_B_Reference,34,FALSE)=8,0,1)</f>
        <v>1</v>
      </c>
      <c r="X97" s="78">
        <f t="shared" ref="X97:X147" ca="1" si="48">W97*V97*4</f>
        <v>20</v>
      </c>
      <c r="Y97" s="77" t="str">
        <f t="shared" ref="Y97:Y147" ca="1" si="49">AG97&amp;U97</f>
        <v>3B.3</v>
      </c>
      <c r="AD97" s="87" t="str">
        <f t="shared" ref="AD97:AD147" ca="1" si="50">VLOOKUP($A97,contentrefmockup,26,FALSE)</f>
        <v/>
      </c>
      <c r="AE97" s="87" t="str">
        <f t="shared" ref="AE97:AE147" ca="1" si="51">VLOOKUP($A97,contentrefmockup,27,FALSE)</f>
        <v/>
      </c>
      <c r="AF97" s="87" t="str">
        <f t="shared" ref="AF97:AF147" ca="1" si="52">VLOOKUP($A97,contentrefmockup,28,FALSE)</f>
        <v>D</v>
      </c>
      <c r="AG97" s="79">
        <f t="shared" ref="AG97:AG147" ca="1" si="53">IF(AD97="S",1,IF(AE97="I",2,IF(AF97="D",3,4)))</f>
        <v>3</v>
      </c>
      <c r="AH97" s="87"/>
      <c r="AI97" s="79"/>
    </row>
    <row r="98" spans="1:35" s="77" customFormat="1" ht="30" x14ac:dyDescent="0.25">
      <c r="A98" s="67">
        <v>465</v>
      </c>
      <c r="B98" s="68" t="str">
        <f t="shared" ca="1" si="42"/>
        <v>B.3.14</v>
      </c>
      <c r="C98" s="69">
        <f t="shared" ca="1" si="43"/>
        <v>5</v>
      </c>
      <c r="D98" s="20"/>
      <c r="E98" s="92" t="str">
        <f t="shared" ca="1" si="44"/>
        <v>B.3.14</v>
      </c>
      <c r="F98" s="71" t="str">
        <f t="shared" ca="1" si="38"/>
        <v>Is your scope statement supported by formally defined reporting requirements for your penetration testing prior to tests commencing?</v>
      </c>
      <c r="G98" s="220" t="str">
        <f ca="1">VLOOKUP($A98,Assess_B_Reference,15,FALSE)</f>
        <v/>
      </c>
      <c r="H98" s="220">
        <f ca="1">(VLOOKUP(LEFT($B98,3),targets_lookup,5,FALSE))*VLOOKUP($A98,Weightings_Assessments,23,FALSE)</f>
        <v>4</v>
      </c>
      <c r="I98" s="71" t="str">
        <f t="shared" ca="1" si="41"/>
        <v/>
      </c>
      <c r="J98" s="69"/>
      <c r="K98" s="69"/>
      <c r="L98" s="69"/>
      <c r="M98" s="69"/>
      <c r="N98" s="69"/>
      <c r="O98" s="69"/>
      <c r="P98" s="69"/>
      <c r="Q98" s="69"/>
      <c r="R98" s="69"/>
      <c r="S98" s="69"/>
      <c r="T98" s="78"/>
      <c r="U98" s="78" t="str">
        <f t="shared" ca="1" si="45"/>
        <v>B.3</v>
      </c>
      <c r="V98" s="78">
        <f t="shared" ca="1" si="46"/>
        <v>1</v>
      </c>
      <c r="W98" s="78">
        <f t="shared" ca="1" si="47"/>
        <v>1</v>
      </c>
      <c r="X98" s="78">
        <f t="shared" ca="1" si="48"/>
        <v>4</v>
      </c>
      <c r="Y98" s="77" t="str">
        <f t="shared" ca="1" si="49"/>
        <v>3B.3</v>
      </c>
      <c r="AD98" s="87" t="str">
        <f t="shared" ca="1" si="50"/>
        <v/>
      </c>
      <c r="AE98" s="87" t="str">
        <f t="shared" ca="1" si="51"/>
        <v/>
      </c>
      <c r="AF98" s="87" t="str">
        <f t="shared" ca="1" si="52"/>
        <v>D</v>
      </c>
      <c r="AG98" s="79">
        <f t="shared" ca="1" si="53"/>
        <v>3</v>
      </c>
      <c r="AH98" s="87"/>
      <c r="AI98" s="79"/>
    </row>
    <row r="99" spans="1:35" s="77" customFormat="1" ht="30" customHeight="1" x14ac:dyDescent="0.25">
      <c r="A99" s="67">
        <v>466</v>
      </c>
      <c r="B99" s="68" t="str">
        <f t="shared" ca="1" si="42"/>
        <v>B.3.15</v>
      </c>
      <c r="C99" s="69">
        <f t="shared" ca="1" si="43"/>
        <v>4</v>
      </c>
      <c r="D99" s="20"/>
      <c r="E99" s="92" t="str">
        <f t="shared" ca="1" si="44"/>
        <v>B.3.15</v>
      </c>
      <c r="F99" s="71" t="str">
        <f t="shared" ca="1" si="38"/>
        <v xml:space="preserve">Do your reporting requirements cover: </v>
      </c>
      <c r="G99" s="220"/>
      <c r="H99" s="220"/>
      <c r="I99" s="71" t="str">
        <f t="shared" ca="1" si="41"/>
        <v/>
      </c>
      <c r="J99" s="69"/>
      <c r="K99" s="69"/>
      <c r="L99" s="69"/>
      <c r="M99" s="69"/>
      <c r="N99" s="69"/>
      <c r="O99" s="69"/>
      <c r="P99" s="69"/>
      <c r="Q99" s="69"/>
      <c r="R99" s="69"/>
      <c r="S99" s="69"/>
      <c r="T99" s="78"/>
      <c r="U99" s="78" t="str">
        <f t="shared" ca="1" si="45"/>
        <v/>
      </c>
      <c r="V99" s="78" t="str">
        <f t="shared" ca="1" si="46"/>
        <v>N/A</v>
      </c>
      <c r="W99" s="78">
        <f t="shared" ca="1" si="47"/>
        <v>1</v>
      </c>
      <c r="X99" s="78" t="e">
        <f t="shared" ca="1" si="48"/>
        <v>#VALUE!</v>
      </c>
      <c r="Y99" s="77" t="str">
        <f t="shared" ca="1" si="49"/>
        <v>3</v>
      </c>
      <c r="AD99" s="87" t="str">
        <f t="shared" ca="1" si="50"/>
        <v/>
      </c>
      <c r="AE99" s="87" t="str">
        <f t="shared" ca="1" si="51"/>
        <v/>
      </c>
      <c r="AF99" s="87" t="str">
        <f t="shared" ca="1" si="52"/>
        <v>D</v>
      </c>
      <c r="AG99" s="79">
        <f t="shared" ca="1" si="53"/>
        <v>3</v>
      </c>
      <c r="AH99" s="87"/>
      <c r="AI99" s="79"/>
    </row>
    <row r="100" spans="1:35" s="77" customFormat="1" ht="30" customHeight="1" x14ac:dyDescent="0.25">
      <c r="A100" s="67">
        <v>467</v>
      </c>
      <c r="B100" s="68" t="str">
        <f t="shared" ca="1" si="42"/>
        <v>B.3.15a</v>
      </c>
      <c r="C100" s="69">
        <f t="shared" ca="1" si="43"/>
        <v>6</v>
      </c>
      <c r="D100" s="20"/>
      <c r="E100" s="92" t="str">
        <f t="shared" ca="1" si="44"/>
        <v>B.3.15a</v>
      </c>
      <c r="F100" s="74" t="str">
        <f t="shared" ca="1" si="38"/>
        <v>The format and type of content to be used in the test report (template often used)?</v>
      </c>
      <c r="G100" s="220" t="str">
        <f ca="1">VLOOKUP($A100,Assess_B_Reference,15,FALSE)</f>
        <v/>
      </c>
      <c r="H100" s="220">
        <f ca="1">(VLOOKUP(LEFT($B100,3),targets_lookup,5,FALSE))*VLOOKUP($A100,Weightings_Assessments,23,FALSE)</f>
        <v>12</v>
      </c>
      <c r="I100" s="71" t="str">
        <f t="shared" ca="1" si="41"/>
        <v/>
      </c>
      <c r="J100" s="69"/>
      <c r="K100" s="69"/>
      <c r="L100" s="69"/>
      <c r="M100" s="69"/>
      <c r="N100" s="69"/>
      <c r="O100" s="69"/>
      <c r="P100" s="69"/>
      <c r="Q100" s="69"/>
      <c r="R100" s="69"/>
      <c r="S100" s="69"/>
      <c r="T100" s="78"/>
      <c r="U100" s="78" t="str">
        <f t="shared" ca="1" si="45"/>
        <v>B.3</v>
      </c>
      <c r="V100" s="78">
        <f t="shared" ca="1" si="46"/>
        <v>3</v>
      </c>
      <c r="W100" s="78">
        <f t="shared" ca="1" si="47"/>
        <v>1</v>
      </c>
      <c r="X100" s="78">
        <f t="shared" ca="1" si="48"/>
        <v>12</v>
      </c>
      <c r="Y100" s="77" t="str">
        <f t="shared" ca="1" si="49"/>
        <v>3B.3</v>
      </c>
      <c r="AD100" s="87" t="str">
        <f t="shared" ca="1" si="50"/>
        <v/>
      </c>
      <c r="AE100" s="87" t="str">
        <f t="shared" ca="1" si="51"/>
        <v/>
      </c>
      <c r="AF100" s="87" t="str">
        <f t="shared" ca="1" si="52"/>
        <v>D</v>
      </c>
      <c r="AG100" s="79">
        <f t="shared" ca="1" si="53"/>
        <v>3</v>
      </c>
      <c r="AH100" s="87"/>
      <c r="AI100" s="79"/>
    </row>
    <row r="101" spans="1:35" s="77" customFormat="1" ht="30" x14ac:dyDescent="0.25">
      <c r="A101" s="67">
        <v>468</v>
      </c>
      <c r="B101" s="68" t="str">
        <f t="shared" ca="1" si="42"/>
        <v>B.3.15b</v>
      </c>
      <c r="C101" s="69">
        <f t="shared" ca="1" si="43"/>
        <v>6</v>
      </c>
      <c r="D101" s="20"/>
      <c r="E101" s="92" t="str">
        <f t="shared" ca="1" si="44"/>
        <v>B.3.15b</v>
      </c>
      <c r="F101" s="74" t="str">
        <f t="shared" ca="1" si="38"/>
        <v>When the test report will be delivered (not later than a few days after completion of the test)?</v>
      </c>
      <c r="G101" s="220" t="str">
        <f ca="1">VLOOKUP($A101,Assess_B_Reference,15,FALSE)</f>
        <v/>
      </c>
      <c r="H101" s="220">
        <f ca="1">(VLOOKUP(LEFT($B101,3),targets_lookup,5,FALSE))*VLOOKUP($A101,Weightings_Assessments,23,FALSE)</f>
        <v>8</v>
      </c>
      <c r="I101" s="71" t="str">
        <f t="shared" ca="1" si="41"/>
        <v/>
      </c>
      <c r="J101" s="69"/>
      <c r="K101" s="69"/>
      <c r="L101" s="69"/>
      <c r="M101" s="69"/>
      <c r="N101" s="69"/>
      <c r="O101" s="69"/>
      <c r="P101" s="69"/>
      <c r="Q101" s="69"/>
      <c r="R101" s="69"/>
      <c r="S101" s="69"/>
      <c r="T101" s="78"/>
      <c r="U101" s="78" t="str">
        <f t="shared" ca="1" si="45"/>
        <v>B.3</v>
      </c>
      <c r="V101" s="78">
        <f t="shared" ca="1" si="46"/>
        <v>2</v>
      </c>
      <c r="W101" s="78">
        <f t="shared" ca="1" si="47"/>
        <v>1</v>
      </c>
      <c r="X101" s="78">
        <f t="shared" ca="1" si="48"/>
        <v>8</v>
      </c>
      <c r="Y101" s="77" t="str">
        <f t="shared" ca="1" si="49"/>
        <v>3B.3</v>
      </c>
      <c r="AD101" s="87" t="str">
        <f t="shared" ca="1" si="50"/>
        <v/>
      </c>
      <c r="AE101" s="87" t="str">
        <f t="shared" ca="1" si="51"/>
        <v/>
      </c>
      <c r="AF101" s="87" t="str">
        <f t="shared" ca="1" si="52"/>
        <v>D</v>
      </c>
      <c r="AG101" s="79">
        <f t="shared" ca="1" si="53"/>
        <v>3</v>
      </c>
      <c r="AH101" s="87"/>
      <c r="AI101" s="79"/>
    </row>
    <row r="102" spans="1:35" s="77" customFormat="1" ht="30" customHeight="1" x14ac:dyDescent="0.25">
      <c r="A102" s="67">
        <v>469</v>
      </c>
      <c r="B102" s="68" t="str">
        <f t="shared" ca="1" si="42"/>
        <v>B.3.15c</v>
      </c>
      <c r="C102" s="69">
        <f t="shared" ca="1" si="43"/>
        <v>6</v>
      </c>
      <c r="D102" s="20"/>
      <c r="E102" s="92" t="str">
        <f t="shared" ca="1" si="44"/>
        <v>B.3.15c</v>
      </c>
      <c r="F102" s="74" t="str">
        <f t="shared" ca="1" si="38"/>
        <v>How the test report will be delivered (electronic and / or physical)?</v>
      </c>
      <c r="G102" s="220" t="str">
        <f ca="1">VLOOKUP($A102,Assess_B_Reference,15,FALSE)</f>
        <v/>
      </c>
      <c r="H102" s="220">
        <f ca="1">(VLOOKUP(LEFT($B102,3),targets_lookup,5,FALSE))*VLOOKUP($A102,Weightings_Assessments,23,FALSE)</f>
        <v>8</v>
      </c>
      <c r="I102" s="71" t="str">
        <f t="shared" ca="1" si="41"/>
        <v/>
      </c>
      <c r="J102" s="69"/>
      <c r="K102" s="69"/>
      <c r="L102" s="69"/>
      <c r="M102" s="69"/>
      <c r="N102" s="69"/>
      <c r="O102" s="69"/>
      <c r="P102" s="69"/>
      <c r="Q102" s="69"/>
      <c r="R102" s="69"/>
      <c r="S102" s="69"/>
      <c r="T102" s="78"/>
      <c r="U102" s="78" t="str">
        <f t="shared" ca="1" si="45"/>
        <v>B.3</v>
      </c>
      <c r="V102" s="78">
        <f t="shared" ca="1" si="46"/>
        <v>2</v>
      </c>
      <c r="W102" s="78">
        <f t="shared" ca="1" si="47"/>
        <v>1</v>
      </c>
      <c r="X102" s="78">
        <f t="shared" ca="1" si="48"/>
        <v>8</v>
      </c>
      <c r="Y102" s="77" t="str">
        <f t="shared" ca="1" si="49"/>
        <v>3B.3</v>
      </c>
      <c r="AD102" s="87" t="str">
        <f t="shared" ca="1" si="50"/>
        <v/>
      </c>
      <c r="AE102" s="87" t="str">
        <f t="shared" ca="1" si="51"/>
        <v/>
      </c>
      <c r="AF102" s="87" t="str">
        <f t="shared" ca="1" si="52"/>
        <v>D</v>
      </c>
      <c r="AG102" s="79">
        <f t="shared" ca="1" si="53"/>
        <v>3</v>
      </c>
      <c r="AH102" s="87"/>
      <c r="AI102" s="79"/>
    </row>
    <row r="103" spans="1:35" s="77" customFormat="1" ht="30" customHeight="1" x14ac:dyDescent="0.25">
      <c r="A103" s="67">
        <v>470</v>
      </c>
      <c r="B103" s="68" t="str">
        <f t="shared" ca="1" si="42"/>
        <v>B.3.16</v>
      </c>
      <c r="C103" s="69">
        <f t="shared" ca="1" si="43"/>
        <v>4</v>
      </c>
      <c r="D103" s="20"/>
      <c r="E103" s="92" t="str">
        <f t="shared" ca="1" si="44"/>
        <v>B.3.16</v>
      </c>
      <c r="F103" s="71" t="str">
        <f t="shared" ca="1" si="38"/>
        <v>Depending on the test objective, do you ensure that your service provider will:</v>
      </c>
      <c r="G103" s="220"/>
      <c r="H103" s="220"/>
      <c r="I103" s="71" t="str">
        <f t="shared" ca="1" si="41"/>
        <v/>
      </c>
      <c r="J103" s="69"/>
      <c r="K103" s="69"/>
      <c r="L103" s="69"/>
      <c r="M103" s="69"/>
      <c r="N103" s="69"/>
      <c r="O103" s="69"/>
      <c r="P103" s="69"/>
      <c r="Q103" s="69"/>
      <c r="R103" s="69"/>
      <c r="S103" s="69"/>
      <c r="T103" s="78"/>
      <c r="U103" s="78" t="str">
        <f t="shared" ca="1" si="45"/>
        <v/>
      </c>
      <c r="V103" s="78" t="str">
        <f t="shared" ca="1" si="46"/>
        <v>N/A</v>
      </c>
      <c r="W103" s="78">
        <f t="shared" ca="1" si="47"/>
        <v>1</v>
      </c>
      <c r="X103" s="78" t="e">
        <f t="shared" ca="1" si="48"/>
        <v>#VALUE!</v>
      </c>
      <c r="Y103" s="77" t="str">
        <f t="shared" ca="1" si="49"/>
        <v>3</v>
      </c>
      <c r="AD103" s="87" t="str">
        <f t="shared" ca="1" si="50"/>
        <v/>
      </c>
      <c r="AE103" s="87" t="str">
        <f t="shared" ca="1" si="51"/>
        <v/>
      </c>
      <c r="AF103" s="87" t="str">
        <f t="shared" ca="1" si="52"/>
        <v>D</v>
      </c>
      <c r="AG103" s="79">
        <f t="shared" ca="1" si="53"/>
        <v>3</v>
      </c>
      <c r="AH103" s="87"/>
      <c r="AI103" s="79"/>
    </row>
    <row r="104" spans="1:35" s="77" customFormat="1" ht="30" customHeight="1" x14ac:dyDescent="0.25">
      <c r="A104" s="67">
        <v>471</v>
      </c>
      <c r="B104" s="68" t="str">
        <f t="shared" ca="1" si="42"/>
        <v>B.3.16a</v>
      </c>
      <c r="C104" s="69">
        <f t="shared" ca="1" si="43"/>
        <v>6</v>
      </c>
      <c r="D104" s="20"/>
      <c r="E104" s="92" t="str">
        <f t="shared" ca="1" si="44"/>
        <v>B.3.16a</v>
      </c>
      <c r="F104" s="74" t="str">
        <f t="shared" ca="1" si="38"/>
        <v>Provide a detailed technical report on the vulnerabilities of the system?</v>
      </c>
      <c r="G104" s="220" t="str">
        <f t="shared" ref="G104:G110" ca="1" si="54">VLOOKUP($A104,Assess_B_Reference,15,FALSE)</f>
        <v/>
      </c>
      <c r="H104" s="220">
        <f t="shared" ref="H104:H110" ca="1" si="55">(VLOOKUP(LEFT($B104,3),targets_lookup,5,FALSE))*VLOOKUP($A104,Weightings_Assessments,23,FALSE)</f>
        <v>12</v>
      </c>
      <c r="I104" s="71" t="str">
        <f t="shared" ca="1" si="41"/>
        <v/>
      </c>
      <c r="J104" s="69"/>
      <c r="K104" s="69"/>
      <c r="L104" s="69"/>
      <c r="M104" s="69"/>
      <c r="N104" s="69"/>
      <c r="O104" s="69"/>
      <c r="P104" s="69"/>
      <c r="Q104" s="69"/>
      <c r="R104" s="69"/>
      <c r="S104" s="69"/>
      <c r="T104" s="78"/>
      <c r="U104" s="78" t="str">
        <f t="shared" ca="1" si="45"/>
        <v>B.3</v>
      </c>
      <c r="V104" s="78">
        <f t="shared" ca="1" si="46"/>
        <v>3</v>
      </c>
      <c r="W104" s="78">
        <f t="shared" ca="1" si="47"/>
        <v>1</v>
      </c>
      <c r="X104" s="78">
        <f t="shared" ca="1" si="48"/>
        <v>12</v>
      </c>
      <c r="Y104" s="77" t="str">
        <f t="shared" ca="1" si="49"/>
        <v>3B.3</v>
      </c>
      <c r="AD104" s="87" t="str">
        <f t="shared" ca="1" si="50"/>
        <v/>
      </c>
      <c r="AE104" s="87" t="str">
        <f t="shared" ca="1" si="51"/>
        <v/>
      </c>
      <c r="AF104" s="87" t="str">
        <f t="shared" ca="1" si="52"/>
        <v>D</v>
      </c>
      <c r="AG104" s="79">
        <f t="shared" ca="1" si="53"/>
        <v>3</v>
      </c>
      <c r="AH104" s="87"/>
      <c r="AI104" s="79"/>
    </row>
    <row r="105" spans="1:35" s="77" customFormat="1" ht="30" customHeight="1" x14ac:dyDescent="0.25">
      <c r="A105" s="67">
        <v>472</v>
      </c>
      <c r="B105" s="68" t="str">
        <f t="shared" ca="1" si="42"/>
        <v>B.3.16b</v>
      </c>
      <c r="C105" s="69">
        <f t="shared" ca="1" si="43"/>
        <v>6</v>
      </c>
      <c r="D105" s="20"/>
      <c r="E105" s="92" t="str">
        <f t="shared" ca="1" si="44"/>
        <v>B.3.16b</v>
      </c>
      <c r="F105" s="74" t="str">
        <f t="shared" ca="1" si="38"/>
        <v>Explain the vulnerabilities in a way that is understandable by senior management?</v>
      </c>
      <c r="G105" s="220" t="str">
        <f t="shared" ca="1" si="54"/>
        <v/>
      </c>
      <c r="H105" s="220">
        <f t="shared" ca="1" si="55"/>
        <v>16</v>
      </c>
      <c r="I105" s="71" t="str">
        <f t="shared" ca="1" si="41"/>
        <v/>
      </c>
      <c r="J105" s="69"/>
      <c r="K105" s="69"/>
      <c r="L105" s="69"/>
      <c r="M105" s="69"/>
      <c r="N105" s="69"/>
      <c r="O105" s="69"/>
      <c r="P105" s="69"/>
      <c r="Q105" s="69"/>
      <c r="R105" s="69"/>
      <c r="S105" s="69"/>
      <c r="T105" s="78"/>
      <c r="U105" s="78" t="str">
        <f t="shared" ca="1" si="45"/>
        <v>B.3</v>
      </c>
      <c r="V105" s="78">
        <f t="shared" ca="1" si="46"/>
        <v>4</v>
      </c>
      <c r="W105" s="78">
        <f t="shared" ca="1" si="47"/>
        <v>1</v>
      </c>
      <c r="X105" s="78">
        <f t="shared" ca="1" si="48"/>
        <v>16</v>
      </c>
      <c r="Y105" s="77" t="str">
        <f t="shared" ca="1" si="49"/>
        <v>3B.3</v>
      </c>
      <c r="AD105" s="87" t="str">
        <f t="shared" ca="1" si="50"/>
        <v/>
      </c>
      <c r="AE105" s="87" t="str">
        <f t="shared" ca="1" si="51"/>
        <v/>
      </c>
      <c r="AF105" s="87" t="str">
        <f t="shared" ca="1" si="52"/>
        <v>D</v>
      </c>
      <c r="AG105" s="79">
        <f t="shared" ca="1" si="53"/>
        <v>3</v>
      </c>
      <c r="AH105" s="87"/>
      <c r="AI105" s="79"/>
    </row>
    <row r="106" spans="1:35" s="77" customFormat="1" ht="30" customHeight="1" x14ac:dyDescent="0.25">
      <c r="A106" s="67">
        <v>473</v>
      </c>
      <c r="B106" s="68" t="str">
        <f t="shared" ca="1" si="42"/>
        <v>B.3.16c</v>
      </c>
      <c r="C106" s="69">
        <f t="shared" ca="1" si="43"/>
        <v>6</v>
      </c>
      <c r="D106" s="20"/>
      <c r="E106" s="92" t="str">
        <f t="shared" ca="1" si="44"/>
        <v>B.3.16c</v>
      </c>
      <c r="F106" s="74" t="str">
        <f t="shared" ca="1" si="38"/>
        <v>Report the outcome of the test in business risk terms?</v>
      </c>
      <c r="G106" s="220" t="str">
        <f t="shared" ca="1" si="54"/>
        <v/>
      </c>
      <c r="H106" s="220">
        <f t="shared" ca="1" si="55"/>
        <v>16</v>
      </c>
      <c r="I106" s="71" t="str">
        <f t="shared" ca="1" si="41"/>
        <v/>
      </c>
      <c r="J106" s="69"/>
      <c r="K106" s="69"/>
      <c r="L106" s="69"/>
      <c r="M106" s="69"/>
      <c r="N106" s="69"/>
      <c r="O106" s="69"/>
      <c r="P106" s="69"/>
      <c r="Q106" s="69"/>
      <c r="R106" s="69"/>
      <c r="S106" s="69"/>
      <c r="T106" s="78"/>
      <c r="U106" s="78" t="str">
        <f t="shared" ca="1" si="45"/>
        <v>B.3</v>
      </c>
      <c r="V106" s="78">
        <f t="shared" ca="1" si="46"/>
        <v>4</v>
      </c>
      <c r="W106" s="78">
        <f t="shared" ca="1" si="47"/>
        <v>1</v>
      </c>
      <c r="X106" s="78">
        <f t="shared" ca="1" si="48"/>
        <v>16</v>
      </c>
      <c r="Y106" s="77" t="str">
        <f t="shared" ca="1" si="49"/>
        <v>3B.3</v>
      </c>
      <c r="AD106" s="87" t="str">
        <f t="shared" ca="1" si="50"/>
        <v/>
      </c>
      <c r="AE106" s="87" t="str">
        <f t="shared" ca="1" si="51"/>
        <v/>
      </c>
      <c r="AF106" s="87" t="str">
        <f t="shared" ca="1" si="52"/>
        <v>D</v>
      </c>
      <c r="AG106" s="79">
        <f t="shared" ca="1" si="53"/>
        <v>3</v>
      </c>
      <c r="AH106" s="87"/>
      <c r="AI106" s="79"/>
    </row>
    <row r="107" spans="1:35" s="77" customFormat="1" ht="30" customHeight="1" x14ac:dyDescent="0.25">
      <c r="A107" s="67">
        <v>474</v>
      </c>
      <c r="B107" s="68" t="str">
        <f t="shared" ca="1" si="42"/>
        <v>B.3.16d</v>
      </c>
      <c r="C107" s="69">
        <f t="shared" ca="1" si="43"/>
        <v>6</v>
      </c>
      <c r="D107" s="20"/>
      <c r="E107" s="92" t="str">
        <f t="shared" ca="1" si="44"/>
        <v>B.3.16d</v>
      </c>
      <c r="F107" s="74" t="str">
        <f t="shared" ca="1" si="38"/>
        <v>Identify short term (tactical) recommendations?</v>
      </c>
      <c r="G107" s="220" t="str">
        <f t="shared" ca="1" si="54"/>
        <v/>
      </c>
      <c r="H107" s="220">
        <f t="shared" ca="1" si="55"/>
        <v>12</v>
      </c>
      <c r="I107" s="71" t="str">
        <f t="shared" ca="1" si="41"/>
        <v/>
      </c>
      <c r="J107" s="69"/>
      <c r="K107" s="69"/>
      <c r="L107" s="69"/>
      <c r="M107" s="69"/>
      <c r="N107" s="69"/>
      <c r="O107" s="69"/>
      <c r="P107" s="69"/>
      <c r="Q107" s="69"/>
      <c r="R107" s="69"/>
      <c r="S107" s="69"/>
      <c r="T107" s="78"/>
      <c r="U107" s="78" t="str">
        <f t="shared" ca="1" si="45"/>
        <v>B.3</v>
      </c>
      <c r="V107" s="78">
        <f t="shared" ca="1" si="46"/>
        <v>3</v>
      </c>
      <c r="W107" s="78">
        <f t="shared" ca="1" si="47"/>
        <v>1</v>
      </c>
      <c r="X107" s="78">
        <f t="shared" ca="1" si="48"/>
        <v>12</v>
      </c>
      <c r="Y107" s="77" t="str">
        <f t="shared" ca="1" si="49"/>
        <v>3B.3</v>
      </c>
      <c r="AD107" s="87" t="str">
        <f t="shared" ca="1" si="50"/>
        <v/>
      </c>
      <c r="AE107" s="87" t="str">
        <f t="shared" ca="1" si="51"/>
        <v/>
      </c>
      <c r="AF107" s="87" t="str">
        <f t="shared" ca="1" si="52"/>
        <v>D</v>
      </c>
      <c r="AG107" s="79">
        <f t="shared" ca="1" si="53"/>
        <v>3</v>
      </c>
      <c r="AH107" s="87"/>
      <c r="AI107" s="79"/>
    </row>
    <row r="108" spans="1:35" s="77" customFormat="1" ht="30" customHeight="1" x14ac:dyDescent="0.25">
      <c r="A108" s="67">
        <v>475</v>
      </c>
      <c r="B108" s="68" t="str">
        <f t="shared" ca="1" si="42"/>
        <v>B.3.16e</v>
      </c>
      <c r="C108" s="69">
        <f t="shared" ca="1" si="43"/>
        <v>6</v>
      </c>
      <c r="D108" s="20"/>
      <c r="E108" s="92" t="str">
        <f t="shared" ca="1" si="44"/>
        <v>B.3.16e</v>
      </c>
      <c r="F108" s="74" t="str">
        <f t="shared" ca="1" si="38"/>
        <v>Conclude with and define 'root cause' long term (strategic) recommendations?</v>
      </c>
      <c r="G108" s="220" t="str">
        <f t="shared" ca="1" si="54"/>
        <v/>
      </c>
      <c r="H108" s="220">
        <f t="shared" ca="1" si="55"/>
        <v>20</v>
      </c>
      <c r="I108" s="71" t="str">
        <f t="shared" ca="1" si="41"/>
        <v/>
      </c>
      <c r="J108" s="69"/>
      <c r="K108" s="69"/>
      <c r="L108" s="69"/>
      <c r="M108" s="69"/>
      <c r="N108" s="69"/>
      <c r="O108" s="69"/>
      <c r="P108" s="69"/>
      <c r="Q108" s="69"/>
      <c r="R108" s="69"/>
      <c r="S108" s="69"/>
      <c r="T108" s="78"/>
      <c r="U108" s="78" t="str">
        <f t="shared" ca="1" si="45"/>
        <v>B.3</v>
      </c>
      <c r="V108" s="78">
        <f t="shared" ca="1" si="46"/>
        <v>5</v>
      </c>
      <c r="W108" s="78">
        <f t="shared" ca="1" si="47"/>
        <v>1</v>
      </c>
      <c r="X108" s="78">
        <f t="shared" ca="1" si="48"/>
        <v>20</v>
      </c>
      <c r="Y108" s="77" t="str">
        <f t="shared" ca="1" si="49"/>
        <v>3B.3</v>
      </c>
      <c r="AD108" s="87" t="str">
        <f t="shared" ca="1" si="50"/>
        <v/>
      </c>
      <c r="AE108" s="87" t="str">
        <f t="shared" ca="1" si="51"/>
        <v/>
      </c>
      <c r="AF108" s="87" t="str">
        <f t="shared" ca="1" si="52"/>
        <v>D</v>
      </c>
      <c r="AG108" s="79">
        <f t="shared" ca="1" si="53"/>
        <v>3</v>
      </c>
      <c r="AH108" s="87"/>
      <c r="AI108" s="79"/>
    </row>
    <row r="109" spans="1:35" s="77" customFormat="1" ht="30" customHeight="1" x14ac:dyDescent="0.25">
      <c r="A109" s="67">
        <v>476</v>
      </c>
      <c r="B109" s="68" t="str">
        <f t="shared" ca="1" si="42"/>
        <v>B.3.16f</v>
      </c>
      <c r="C109" s="69">
        <f t="shared" ca="1" si="43"/>
        <v>6</v>
      </c>
      <c r="D109" s="20"/>
      <c r="E109" s="92" t="str">
        <f t="shared" ca="1" si="44"/>
        <v>B.3.16f</v>
      </c>
      <c r="F109" s="74" t="str">
        <f t="shared" ca="1" si="38"/>
        <v>Include a security improvement action plan?</v>
      </c>
      <c r="G109" s="220" t="str">
        <f t="shared" ca="1" si="54"/>
        <v/>
      </c>
      <c r="H109" s="220">
        <f t="shared" ca="1" si="55"/>
        <v>16</v>
      </c>
      <c r="I109" s="71" t="str">
        <f t="shared" ca="1" si="41"/>
        <v/>
      </c>
      <c r="J109" s="69"/>
      <c r="K109" s="69"/>
      <c r="L109" s="69"/>
      <c r="M109" s="69"/>
      <c r="N109" s="69"/>
      <c r="O109" s="69"/>
      <c r="P109" s="69"/>
      <c r="Q109" s="69"/>
      <c r="R109" s="69"/>
      <c r="S109" s="69"/>
      <c r="T109" s="78"/>
      <c r="U109" s="78" t="str">
        <f t="shared" ca="1" si="45"/>
        <v>B.3</v>
      </c>
      <c r="V109" s="78">
        <f t="shared" ca="1" si="46"/>
        <v>4</v>
      </c>
      <c r="W109" s="78">
        <f t="shared" ca="1" si="47"/>
        <v>1</v>
      </c>
      <c r="X109" s="78">
        <f t="shared" ca="1" si="48"/>
        <v>16</v>
      </c>
      <c r="Y109" s="77" t="str">
        <f t="shared" ca="1" si="49"/>
        <v>3B.3</v>
      </c>
      <c r="AD109" s="87" t="str">
        <f t="shared" ca="1" si="50"/>
        <v/>
      </c>
      <c r="AE109" s="87" t="str">
        <f t="shared" ca="1" si="51"/>
        <v/>
      </c>
      <c r="AF109" s="87" t="str">
        <f t="shared" ca="1" si="52"/>
        <v>D</v>
      </c>
      <c r="AG109" s="79">
        <f t="shared" ca="1" si="53"/>
        <v>3</v>
      </c>
      <c r="AH109" s="87"/>
      <c r="AI109" s="79"/>
    </row>
    <row r="110" spans="1:35" s="77" customFormat="1" ht="30" customHeight="1" x14ac:dyDescent="0.25">
      <c r="A110" s="67">
        <v>477</v>
      </c>
      <c r="B110" s="68" t="str">
        <f t="shared" ca="1" si="42"/>
        <v>B.3.16g</v>
      </c>
      <c r="C110" s="69">
        <f t="shared" ca="1" si="43"/>
        <v>6</v>
      </c>
      <c r="D110" s="20"/>
      <c r="E110" s="92" t="str">
        <f t="shared" ca="1" si="44"/>
        <v>B.3.16g</v>
      </c>
      <c r="F110" s="74" t="str">
        <f t="shared" ca="1" si="38"/>
        <v>Provide assistance in implementing security improvements?</v>
      </c>
      <c r="G110" s="220" t="str">
        <f t="shared" ca="1" si="54"/>
        <v/>
      </c>
      <c r="H110" s="220">
        <f t="shared" ca="1" si="55"/>
        <v>16</v>
      </c>
      <c r="I110" s="71" t="str">
        <f t="shared" ca="1" si="41"/>
        <v/>
      </c>
      <c r="J110" s="69"/>
      <c r="K110" s="69"/>
      <c r="L110" s="69"/>
      <c r="M110" s="69"/>
      <c r="N110" s="69"/>
      <c r="O110" s="69"/>
      <c r="P110" s="69"/>
      <c r="Q110" s="69"/>
      <c r="R110" s="69"/>
      <c r="S110" s="69"/>
      <c r="T110" s="78"/>
      <c r="U110" s="78" t="str">
        <f t="shared" ca="1" si="45"/>
        <v>B.3</v>
      </c>
      <c r="V110" s="78">
        <f t="shared" ca="1" si="46"/>
        <v>4</v>
      </c>
      <c r="W110" s="78">
        <f t="shared" ca="1" si="47"/>
        <v>1</v>
      </c>
      <c r="X110" s="78">
        <f t="shared" ca="1" si="48"/>
        <v>16</v>
      </c>
      <c r="Y110" s="77" t="str">
        <f t="shared" ca="1" si="49"/>
        <v>3B.3</v>
      </c>
      <c r="AD110" s="87" t="str">
        <f t="shared" ca="1" si="50"/>
        <v/>
      </c>
      <c r="AE110" s="87" t="str">
        <f t="shared" ca="1" si="51"/>
        <v/>
      </c>
      <c r="AF110" s="87" t="str">
        <f t="shared" ca="1" si="52"/>
        <v>D</v>
      </c>
      <c r="AG110" s="79">
        <f t="shared" ca="1" si="53"/>
        <v>3</v>
      </c>
      <c r="AH110" s="87"/>
      <c r="AI110" s="79"/>
    </row>
    <row r="111" spans="1:35" s="77" customFormat="1" ht="30" customHeight="1" x14ac:dyDescent="0.25">
      <c r="A111" s="67">
        <v>478</v>
      </c>
      <c r="B111" s="68" t="str">
        <f t="shared" ca="1" si="42"/>
        <v>B.4</v>
      </c>
      <c r="C111" s="69">
        <f t="shared" ca="1" si="43"/>
        <v>2</v>
      </c>
      <c r="D111" s="20"/>
      <c r="E111" s="111" t="str">
        <f t="shared" ca="1" si="44"/>
        <v>Step 4</v>
      </c>
      <c r="F111" s="108" t="str">
        <f ca="1">VLOOKUP(A111,contentrefmockup,7,FALSE)&amp;"  "&amp;"("&amp;VLOOKUP(S111,level_selection_ref,2,FALSE)&amp;")"</f>
        <v>Establish a management assurance framework  (Detailed)</v>
      </c>
      <c r="G111" s="217" t="str">
        <f ca="1">"Maturity level:  "&amp;O111</f>
        <v>Maturity level:  Level 1</v>
      </c>
      <c r="H111" s="219" t="str">
        <f ca="1">"Maturity rating: "&amp;TEXT(R111,"0.00")</f>
        <v>Maturity rating: 0.00</v>
      </c>
      <c r="I111" s="194"/>
      <c r="J111" s="107"/>
      <c r="K111" s="107"/>
      <c r="L111" s="107" t="str">
        <f ca="1">TEXT(B111,"0.0")</f>
        <v>B.4</v>
      </c>
      <c r="M111" s="106">
        <f ca="1">SUMIF(Y:Y,S111&amp;L111,G:G)/(SUMIF(Y:Y,S111&amp;L111,X:X))</f>
        <v>0</v>
      </c>
      <c r="N111" s="106" t="str">
        <f ca="1">HLOOKUP(M111*100,level_ref,2,TRUE)</f>
        <v>Level 1</v>
      </c>
      <c r="O111" s="106" t="str">
        <f ca="1">IF(ISERROR(N111),"",N111)</f>
        <v>Level 1</v>
      </c>
      <c r="P111" s="106">
        <f ca="1">HLOOKUP(M111*100,level_ref,3,TRUE)</f>
        <v>1</v>
      </c>
      <c r="Q111" s="106">
        <f ca="1">IF(ISERROR(P111),"",P111)</f>
        <v>1</v>
      </c>
      <c r="R111" s="106">
        <f ca="1">M111*5</f>
        <v>0</v>
      </c>
      <c r="S111" s="106">
        <f ca="1">VLOOKUP(A111,Assess_B_Reference,35,FALSE)</f>
        <v>3</v>
      </c>
      <c r="T111" s="106"/>
      <c r="U111" s="106" t="str">
        <f t="shared" ca="1" si="45"/>
        <v/>
      </c>
      <c r="V111" s="106">
        <f t="shared" ca="1" si="46"/>
        <v>0</v>
      </c>
      <c r="W111" s="106">
        <f t="shared" ca="1" si="47"/>
        <v>1</v>
      </c>
      <c r="X111" s="106">
        <f t="shared" ca="1" si="48"/>
        <v>0</v>
      </c>
      <c r="Y111" s="77" t="str">
        <f t="shared" ca="1" si="49"/>
        <v>1</v>
      </c>
      <c r="AD111" s="87" t="str">
        <f t="shared" ca="1" si="50"/>
        <v>S</v>
      </c>
      <c r="AE111" s="87" t="str">
        <f t="shared" ca="1" si="51"/>
        <v>I</v>
      </c>
      <c r="AF111" s="87" t="str">
        <f t="shared" ca="1" si="52"/>
        <v>D</v>
      </c>
      <c r="AG111" s="79">
        <f t="shared" ca="1" si="53"/>
        <v>1</v>
      </c>
      <c r="AH111" s="87"/>
      <c r="AI111" s="79"/>
    </row>
    <row r="112" spans="1:35" s="77" customFormat="1" ht="45" x14ac:dyDescent="0.25">
      <c r="A112" s="67">
        <v>492</v>
      </c>
      <c r="B112" s="68" t="str">
        <f t="shared" ca="1" si="42"/>
        <v>B.4.01</v>
      </c>
      <c r="C112" s="69">
        <f t="shared" ca="1" si="43"/>
        <v>5</v>
      </c>
      <c r="D112" s="20"/>
      <c r="E112" s="92" t="str">
        <f t="shared" ca="1" si="44"/>
        <v>B.4.01</v>
      </c>
      <c r="F112" s="71" t="str">
        <f t="shared" ref="F112:F130" ca="1" si="56">VLOOKUP(A112,contentrefmockup,7,FALSE)</f>
        <v>Are you aware that responsibility for the actual systems and data during penetration testing - and any assurance about them - rests with your organisation?</v>
      </c>
      <c r="G112" s="220" t="str">
        <f ca="1">VLOOKUP($A112,Assess_B_Reference,15,FALSE)</f>
        <v/>
      </c>
      <c r="H112" s="220">
        <f ca="1">(VLOOKUP(LEFT($B112,3),targets_lookup,5,FALSE))*VLOOKUP($A112,Weightings_Assessments,23,FALSE)</f>
        <v>16</v>
      </c>
      <c r="I112" s="71" t="str">
        <f t="shared" ref="I112:I150" ca="1" si="57">IF(VLOOKUP(A112,Assess_B_Reference,16,FALSE)=0,"",VLOOKUP(A112,Assess_B_Reference,16,FALSE))</f>
        <v/>
      </c>
      <c r="J112" s="69"/>
      <c r="K112" s="69"/>
      <c r="L112" s="69"/>
      <c r="M112" s="69"/>
      <c r="N112" s="69"/>
      <c r="O112" s="69"/>
      <c r="P112" s="69"/>
      <c r="Q112" s="69"/>
      <c r="R112" s="69"/>
      <c r="S112" s="69"/>
      <c r="T112" s="78"/>
      <c r="U112" s="78" t="str">
        <f t="shared" ca="1" si="45"/>
        <v>B.4</v>
      </c>
      <c r="V112" s="78">
        <f t="shared" ca="1" si="46"/>
        <v>4</v>
      </c>
      <c r="W112" s="78">
        <f t="shared" ca="1" si="47"/>
        <v>1</v>
      </c>
      <c r="X112" s="78">
        <f t="shared" ca="1" si="48"/>
        <v>16</v>
      </c>
      <c r="Y112" s="77" t="str">
        <f t="shared" ca="1" si="49"/>
        <v>3B.4</v>
      </c>
      <c r="AD112" s="87" t="str">
        <f t="shared" ca="1" si="50"/>
        <v/>
      </c>
      <c r="AE112" s="87" t="str">
        <f t="shared" ca="1" si="51"/>
        <v/>
      </c>
      <c r="AF112" s="87" t="str">
        <f t="shared" ca="1" si="52"/>
        <v>D</v>
      </c>
      <c r="AG112" s="79">
        <f t="shared" ca="1" si="53"/>
        <v>3</v>
      </c>
      <c r="AH112" s="87"/>
      <c r="AI112" s="79"/>
    </row>
    <row r="113" spans="1:35" s="77" customFormat="1" ht="30" x14ac:dyDescent="0.25">
      <c r="A113" s="67">
        <v>493</v>
      </c>
      <c r="B113" s="68" t="str">
        <f t="shared" ca="1" si="42"/>
        <v>B.4.02</v>
      </c>
      <c r="C113" s="69">
        <f t="shared" ca="1" si="43"/>
        <v>5</v>
      </c>
      <c r="D113" s="20"/>
      <c r="E113" s="92" t="str">
        <f t="shared" ca="1" si="44"/>
        <v>B.4.02</v>
      </c>
      <c r="F113" s="71" t="str">
        <f t="shared" ca="1" si="56"/>
        <v>Have you created a management assurance framework to help manage all aspects of the penetration test?</v>
      </c>
      <c r="G113" s="220" t="str">
        <f ca="1">VLOOKUP($A113,Assess_B_Reference,15,FALSE)</f>
        <v/>
      </c>
      <c r="H113" s="220">
        <f ca="1">(VLOOKUP(LEFT($B113,3),targets_lookup,5,FALSE))*VLOOKUP($A113,Weightings_Assessments,23,FALSE)</f>
        <v>4</v>
      </c>
      <c r="I113" s="71" t="str">
        <f t="shared" ca="1" si="57"/>
        <v/>
      </c>
      <c r="J113" s="69"/>
      <c r="K113" s="69"/>
      <c r="L113" s="69"/>
      <c r="M113" s="69"/>
      <c r="N113" s="69"/>
      <c r="O113" s="69"/>
      <c r="P113" s="69"/>
      <c r="Q113" s="69"/>
      <c r="R113" s="69"/>
      <c r="S113" s="69"/>
      <c r="T113" s="78"/>
      <c r="U113" s="78" t="str">
        <f t="shared" ca="1" si="45"/>
        <v>B.4</v>
      </c>
      <c r="V113" s="78">
        <f t="shared" ca="1" si="46"/>
        <v>1</v>
      </c>
      <c r="W113" s="78">
        <f t="shared" ca="1" si="47"/>
        <v>1</v>
      </c>
      <c r="X113" s="78">
        <f t="shared" ca="1" si="48"/>
        <v>4</v>
      </c>
      <c r="Y113" s="77" t="str">
        <f t="shared" ca="1" si="49"/>
        <v>3B.4</v>
      </c>
      <c r="AD113" s="87" t="str">
        <f t="shared" ca="1" si="50"/>
        <v/>
      </c>
      <c r="AE113" s="87" t="str">
        <f t="shared" ca="1" si="51"/>
        <v/>
      </c>
      <c r="AF113" s="87" t="str">
        <f t="shared" ca="1" si="52"/>
        <v>D</v>
      </c>
      <c r="AG113" s="79">
        <f t="shared" ca="1" si="53"/>
        <v>3</v>
      </c>
      <c r="AH113" s="87"/>
      <c r="AI113" s="79"/>
    </row>
    <row r="114" spans="1:35" s="77" customFormat="1" ht="30" customHeight="1" x14ac:dyDescent="0.25">
      <c r="A114" s="67">
        <v>494</v>
      </c>
      <c r="B114" s="68" t="str">
        <f t="shared" ca="1" si="42"/>
        <v>B.4.03</v>
      </c>
      <c r="C114" s="69">
        <f t="shared" ca="1" si="43"/>
        <v>5</v>
      </c>
      <c r="D114" s="20"/>
      <c r="E114" s="92" t="str">
        <f t="shared" ca="1" si="44"/>
        <v>B.4.03</v>
      </c>
      <c r="F114" s="71" t="str">
        <f t="shared" ca="1" si="56"/>
        <v>Is your management assurance framework documented?</v>
      </c>
      <c r="G114" s="220" t="str">
        <f ca="1">VLOOKUP($A114,Assess_B_Reference,15,FALSE)</f>
        <v/>
      </c>
      <c r="H114" s="220">
        <f ca="1">(VLOOKUP(LEFT($B114,3),targets_lookup,5,FALSE))*VLOOKUP($A114,Weightings_Assessments,23,FALSE)</f>
        <v>8</v>
      </c>
      <c r="I114" s="71" t="str">
        <f t="shared" ca="1" si="57"/>
        <v/>
      </c>
      <c r="J114" s="69"/>
      <c r="K114" s="69"/>
      <c r="L114" s="69"/>
      <c r="M114" s="69"/>
      <c r="N114" s="69"/>
      <c r="O114" s="69"/>
      <c r="P114" s="69"/>
      <c r="Q114" s="69"/>
      <c r="R114" s="69"/>
      <c r="S114" s="69"/>
      <c r="T114" s="78"/>
      <c r="U114" s="78" t="str">
        <f t="shared" ca="1" si="45"/>
        <v>B.4</v>
      </c>
      <c r="V114" s="78">
        <f t="shared" ca="1" si="46"/>
        <v>2</v>
      </c>
      <c r="W114" s="78">
        <f t="shared" ca="1" si="47"/>
        <v>1</v>
      </c>
      <c r="X114" s="78">
        <f t="shared" ca="1" si="48"/>
        <v>8</v>
      </c>
      <c r="Y114" s="77" t="str">
        <f t="shared" ca="1" si="49"/>
        <v>3B.4</v>
      </c>
      <c r="AD114" s="87" t="str">
        <f t="shared" ca="1" si="50"/>
        <v/>
      </c>
      <c r="AE114" s="87" t="str">
        <f t="shared" ca="1" si="51"/>
        <v/>
      </c>
      <c r="AF114" s="87" t="str">
        <f t="shared" ca="1" si="52"/>
        <v>D</v>
      </c>
      <c r="AG114" s="79">
        <f t="shared" ca="1" si="53"/>
        <v>3</v>
      </c>
      <c r="AH114" s="87"/>
      <c r="AI114" s="79"/>
    </row>
    <row r="115" spans="1:35" s="77" customFormat="1" ht="30" customHeight="1" x14ac:dyDescent="0.25">
      <c r="A115" s="67">
        <v>495</v>
      </c>
      <c r="B115" s="68" t="str">
        <f t="shared" ca="1" si="42"/>
        <v>B.4.04</v>
      </c>
      <c r="C115" s="69">
        <f t="shared" ca="1" si="43"/>
        <v>4</v>
      </c>
      <c r="D115" s="20"/>
      <c r="E115" s="92" t="str">
        <f t="shared" ca="1" si="44"/>
        <v>B.4.04</v>
      </c>
      <c r="F115" s="71" t="str">
        <f t="shared" ca="1" si="56"/>
        <v xml:space="preserve">Does your management assurance framework provide assurance to stakeholders that: </v>
      </c>
      <c r="G115" s="220"/>
      <c r="H115" s="220"/>
      <c r="I115" s="71" t="str">
        <f t="shared" ca="1" si="57"/>
        <v/>
      </c>
      <c r="J115" s="69"/>
      <c r="K115" s="69"/>
      <c r="L115" s="69"/>
      <c r="M115" s="69"/>
      <c r="N115" s="69"/>
      <c r="O115" s="69"/>
      <c r="P115" s="69"/>
      <c r="Q115" s="69"/>
      <c r="R115" s="69"/>
      <c r="S115" s="69"/>
      <c r="T115" s="78"/>
      <c r="U115" s="78" t="str">
        <f t="shared" ca="1" si="45"/>
        <v/>
      </c>
      <c r="V115" s="78" t="str">
        <f t="shared" ca="1" si="46"/>
        <v>N/A</v>
      </c>
      <c r="W115" s="78">
        <f t="shared" ca="1" si="47"/>
        <v>1</v>
      </c>
      <c r="X115" s="78" t="e">
        <f t="shared" ca="1" si="48"/>
        <v>#VALUE!</v>
      </c>
      <c r="Y115" s="77" t="str">
        <f t="shared" ca="1" si="49"/>
        <v>3</v>
      </c>
      <c r="AD115" s="87" t="str">
        <f t="shared" ca="1" si="50"/>
        <v/>
      </c>
      <c r="AE115" s="87" t="str">
        <f t="shared" ca="1" si="51"/>
        <v/>
      </c>
      <c r="AF115" s="87" t="str">
        <f t="shared" ca="1" si="52"/>
        <v>D</v>
      </c>
      <c r="AG115" s="79">
        <f t="shared" ca="1" si="53"/>
        <v>3</v>
      </c>
      <c r="AH115" s="87"/>
      <c r="AI115" s="79"/>
    </row>
    <row r="116" spans="1:35" s="77" customFormat="1" ht="30" x14ac:dyDescent="0.25">
      <c r="A116" s="67">
        <v>496</v>
      </c>
      <c r="B116" s="68" t="str">
        <f t="shared" ca="1" si="42"/>
        <v>B.4.04a</v>
      </c>
      <c r="C116" s="69">
        <f t="shared" ca="1" si="43"/>
        <v>6</v>
      </c>
      <c r="D116" s="20"/>
      <c r="E116" s="92" t="str">
        <f t="shared" ca="1" si="44"/>
        <v>B.4.04a</v>
      </c>
      <c r="F116" s="74" t="str">
        <f t="shared" ca="1" si="56"/>
        <v>The objectives of penetration tests are achieved (i.e. business requirements are met)?</v>
      </c>
      <c r="G116" s="220" t="str">
        <f ca="1">VLOOKUP($A116,Assess_B_Reference,15,FALSE)</f>
        <v/>
      </c>
      <c r="H116" s="220">
        <f ca="1">(VLOOKUP(LEFT($B116,3),targets_lookup,5,FALSE))*VLOOKUP($A116,Weightings_Assessments,23,FALSE)</f>
        <v>20</v>
      </c>
      <c r="I116" s="71" t="str">
        <f t="shared" ca="1" si="57"/>
        <v/>
      </c>
      <c r="J116" s="69"/>
      <c r="K116" s="69"/>
      <c r="L116" s="69"/>
      <c r="M116" s="69"/>
      <c r="N116" s="69"/>
      <c r="O116" s="69"/>
      <c r="P116" s="69"/>
      <c r="Q116" s="69"/>
      <c r="R116" s="69"/>
      <c r="S116" s="69"/>
      <c r="T116" s="78"/>
      <c r="U116" s="78" t="str">
        <f t="shared" ca="1" si="45"/>
        <v>B.4</v>
      </c>
      <c r="V116" s="78">
        <f t="shared" ca="1" si="46"/>
        <v>5</v>
      </c>
      <c r="W116" s="78">
        <f t="shared" ca="1" si="47"/>
        <v>1</v>
      </c>
      <c r="X116" s="78">
        <f t="shared" ca="1" si="48"/>
        <v>20</v>
      </c>
      <c r="Y116" s="77" t="str">
        <f t="shared" ca="1" si="49"/>
        <v>3B.4</v>
      </c>
      <c r="AD116" s="87" t="str">
        <f t="shared" ca="1" si="50"/>
        <v/>
      </c>
      <c r="AE116" s="87" t="str">
        <f t="shared" ca="1" si="51"/>
        <v/>
      </c>
      <c r="AF116" s="87" t="str">
        <f t="shared" ca="1" si="52"/>
        <v>D</v>
      </c>
      <c r="AG116" s="79">
        <f t="shared" ca="1" si="53"/>
        <v>3</v>
      </c>
      <c r="AH116" s="87"/>
      <c r="AI116" s="79"/>
    </row>
    <row r="117" spans="1:35" s="77" customFormat="1" ht="30" customHeight="1" x14ac:dyDescent="0.25">
      <c r="A117" s="67">
        <v>497</v>
      </c>
      <c r="B117" s="68" t="str">
        <f t="shared" ca="1" si="42"/>
        <v>B.4.04b</v>
      </c>
      <c r="C117" s="69">
        <f t="shared" ca="1" si="43"/>
        <v>6</v>
      </c>
      <c r="D117" s="20"/>
      <c r="E117" s="92" t="str">
        <f t="shared" ca="1" si="44"/>
        <v>B.4.04b</v>
      </c>
      <c r="F117" s="74" t="str">
        <f t="shared" ca="1" si="56"/>
        <v>Contracts with service providers are defined, agreed, signed off and monitored?</v>
      </c>
      <c r="G117" s="220" t="str">
        <f ca="1">VLOOKUP($A117,Assess_B_Reference,15,FALSE)</f>
        <v/>
      </c>
      <c r="H117" s="220">
        <f ca="1">(VLOOKUP(LEFT($B117,3),targets_lookup,5,FALSE))*VLOOKUP($A117,Weightings_Assessments,23,FALSE)</f>
        <v>16</v>
      </c>
      <c r="I117" s="71" t="str">
        <f t="shared" ca="1" si="57"/>
        <v/>
      </c>
      <c r="J117" s="69"/>
      <c r="K117" s="69"/>
      <c r="L117" s="69"/>
      <c r="M117" s="69"/>
      <c r="N117" s="69"/>
      <c r="O117" s="69"/>
      <c r="P117" s="69"/>
      <c r="Q117" s="69"/>
      <c r="R117" s="69"/>
      <c r="S117" s="69"/>
      <c r="T117" s="78"/>
      <c r="U117" s="78" t="str">
        <f t="shared" ca="1" si="45"/>
        <v>B.4</v>
      </c>
      <c r="V117" s="78">
        <f t="shared" ca="1" si="46"/>
        <v>4</v>
      </c>
      <c r="W117" s="78">
        <f t="shared" ca="1" si="47"/>
        <v>1</v>
      </c>
      <c r="X117" s="78">
        <f t="shared" ca="1" si="48"/>
        <v>16</v>
      </c>
      <c r="Y117" s="77" t="str">
        <f t="shared" ca="1" si="49"/>
        <v>3B.4</v>
      </c>
      <c r="AD117" s="87" t="str">
        <f t="shared" ca="1" si="50"/>
        <v/>
      </c>
      <c r="AE117" s="87" t="str">
        <f t="shared" ca="1" si="51"/>
        <v/>
      </c>
      <c r="AF117" s="87" t="str">
        <f t="shared" ca="1" si="52"/>
        <v>D</v>
      </c>
      <c r="AG117" s="79">
        <f t="shared" ca="1" si="53"/>
        <v>3</v>
      </c>
      <c r="AH117" s="87"/>
      <c r="AI117" s="79"/>
    </row>
    <row r="118" spans="1:35" s="77" customFormat="1" ht="30" x14ac:dyDescent="0.25">
      <c r="A118" s="67">
        <v>498</v>
      </c>
      <c r="B118" s="68" t="str">
        <f t="shared" ca="1" si="42"/>
        <v>B.4.04c</v>
      </c>
      <c r="C118" s="69">
        <f t="shared" ca="1" si="43"/>
        <v>6</v>
      </c>
      <c r="D118" s="20"/>
      <c r="E118" s="92" t="str">
        <f t="shared" ca="1" si="44"/>
        <v>B.4.04c</v>
      </c>
      <c r="F118" s="74" t="str">
        <f t="shared" ca="1" si="56"/>
        <v>Risks to your organisation (e.g. degradation or loss of services; disclosure of sensitive information) are kept to a minimum?</v>
      </c>
      <c r="G118" s="220" t="str">
        <f ca="1">VLOOKUP($A118,Assess_B_Reference,15,FALSE)</f>
        <v/>
      </c>
      <c r="H118" s="220">
        <f ca="1">(VLOOKUP(LEFT($B118,3),targets_lookup,5,FALSE))*VLOOKUP($A118,Weightings_Assessments,23,FALSE)</f>
        <v>16</v>
      </c>
      <c r="I118" s="71" t="str">
        <f t="shared" ca="1" si="57"/>
        <v/>
      </c>
      <c r="J118" s="69"/>
      <c r="K118" s="69"/>
      <c r="L118" s="69"/>
      <c r="M118" s="69"/>
      <c r="N118" s="69"/>
      <c r="O118" s="69"/>
      <c r="P118" s="69"/>
      <c r="Q118" s="69"/>
      <c r="R118" s="69"/>
      <c r="S118" s="69"/>
      <c r="T118" s="78"/>
      <c r="U118" s="78" t="str">
        <f t="shared" ca="1" si="45"/>
        <v>B.4</v>
      </c>
      <c r="V118" s="78">
        <f t="shared" ca="1" si="46"/>
        <v>4</v>
      </c>
      <c r="W118" s="78">
        <f t="shared" ca="1" si="47"/>
        <v>1</v>
      </c>
      <c r="X118" s="78">
        <f t="shared" ca="1" si="48"/>
        <v>16</v>
      </c>
      <c r="Y118" s="77" t="str">
        <f t="shared" ca="1" si="49"/>
        <v>3B.4</v>
      </c>
      <c r="AD118" s="87" t="str">
        <f t="shared" ca="1" si="50"/>
        <v/>
      </c>
      <c r="AE118" s="87" t="str">
        <f t="shared" ca="1" si="51"/>
        <v/>
      </c>
      <c r="AF118" s="87" t="str">
        <f t="shared" ca="1" si="52"/>
        <v>D</v>
      </c>
      <c r="AG118" s="79">
        <f t="shared" ca="1" si="53"/>
        <v>3</v>
      </c>
      <c r="AH118" s="87"/>
      <c r="AI118" s="79"/>
    </row>
    <row r="119" spans="1:35" s="77" customFormat="1" ht="60" x14ac:dyDescent="0.25">
      <c r="A119" s="67">
        <v>499</v>
      </c>
      <c r="B119" s="68" t="str">
        <f t="shared" ca="1" si="42"/>
        <v>B.4.04d</v>
      </c>
      <c r="C119" s="69">
        <f t="shared" ca="1" si="43"/>
        <v>6</v>
      </c>
      <c r="D119" s="20"/>
      <c r="E119" s="92" t="str">
        <f t="shared" ca="1" si="44"/>
        <v>B.4.04d</v>
      </c>
      <c r="F119" s="74" t="str">
        <f t="shared" ca="1" si="56"/>
        <v>Any changes to the scope of the penetration test (e.g. additional testing requested, such as to include wireless or device testing) or to organisational controls (e.g. to address a critical weakness uncovered during testing) are managed quickly and efficiently?</v>
      </c>
      <c r="G119" s="220" t="str">
        <f ca="1">VLOOKUP($A119,Assess_B_Reference,15,FALSE)</f>
        <v/>
      </c>
      <c r="H119" s="220">
        <f ca="1">(VLOOKUP(LEFT($B119,3),targets_lookup,5,FALSE))*VLOOKUP($A119,Weightings_Assessments,23,FALSE)</f>
        <v>16</v>
      </c>
      <c r="I119" s="71" t="str">
        <f t="shared" ca="1" si="57"/>
        <v/>
      </c>
      <c r="J119" s="69"/>
      <c r="K119" s="69"/>
      <c r="L119" s="69"/>
      <c r="M119" s="69"/>
      <c r="N119" s="69"/>
      <c r="O119" s="69"/>
      <c r="P119" s="69"/>
      <c r="Q119" s="69"/>
      <c r="R119" s="69"/>
      <c r="S119" s="69"/>
      <c r="T119" s="78"/>
      <c r="U119" s="78" t="str">
        <f t="shared" ca="1" si="45"/>
        <v>B.4</v>
      </c>
      <c r="V119" s="78">
        <f t="shared" ca="1" si="46"/>
        <v>4</v>
      </c>
      <c r="W119" s="78">
        <f t="shared" ca="1" si="47"/>
        <v>1</v>
      </c>
      <c r="X119" s="78">
        <f t="shared" ca="1" si="48"/>
        <v>16</v>
      </c>
      <c r="Y119" s="77" t="str">
        <f t="shared" ca="1" si="49"/>
        <v>3B.4</v>
      </c>
      <c r="AD119" s="87" t="str">
        <f t="shared" ca="1" si="50"/>
        <v/>
      </c>
      <c r="AE119" s="87" t="str">
        <f t="shared" ca="1" si="51"/>
        <v/>
      </c>
      <c r="AF119" s="87" t="str">
        <f t="shared" ca="1" si="52"/>
        <v>D</v>
      </c>
      <c r="AG119" s="79">
        <f t="shared" ca="1" si="53"/>
        <v>3</v>
      </c>
      <c r="AH119" s="87"/>
      <c r="AI119" s="79"/>
    </row>
    <row r="120" spans="1:35" s="77" customFormat="1" ht="45" x14ac:dyDescent="0.25">
      <c r="A120" s="67">
        <v>500</v>
      </c>
      <c r="B120" s="68" t="str">
        <f t="shared" ca="1" si="42"/>
        <v>B.4.04e</v>
      </c>
      <c r="C120" s="69">
        <f t="shared" ca="1" si="43"/>
        <v>6</v>
      </c>
      <c r="D120" s="20"/>
      <c r="E120" s="92" t="str">
        <f t="shared" ca="1" si="44"/>
        <v>B.4.04e</v>
      </c>
      <c r="F120" s="74" t="str">
        <f t="shared" ca="1" si="56"/>
        <v>Problems (and complaints) arising during the test (e.g. due to resources not being made available, tests not working as planned or an ethical breach) are satisfactorily resolved?</v>
      </c>
      <c r="G120" s="220" t="str">
        <f ca="1">VLOOKUP($A120,Assess_B_Reference,15,FALSE)</f>
        <v/>
      </c>
      <c r="H120" s="220">
        <f ca="1">(VLOOKUP(LEFT($B120,3),targets_lookup,5,FALSE))*VLOOKUP($A120,Weightings_Assessments,23,FALSE)</f>
        <v>12</v>
      </c>
      <c r="I120" s="71" t="str">
        <f t="shared" ca="1" si="57"/>
        <v/>
      </c>
      <c r="J120" s="69"/>
      <c r="K120" s="69"/>
      <c r="L120" s="69"/>
      <c r="M120" s="69"/>
      <c r="N120" s="69"/>
      <c r="O120" s="69"/>
      <c r="P120" s="69"/>
      <c r="Q120" s="69"/>
      <c r="R120" s="69"/>
      <c r="S120" s="69"/>
      <c r="T120" s="78"/>
      <c r="U120" s="78" t="str">
        <f t="shared" ca="1" si="45"/>
        <v>B.4</v>
      </c>
      <c r="V120" s="78">
        <f t="shared" ca="1" si="46"/>
        <v>3</v>
      </c>
      <c r="W120" s="78">
        <f t="shared" ca="1" si="47"/>
        <v>1</v>
      </c>
      <c r="X120" s="78">
        <f t="shared" ca="1" si="48"/>
        <v>12</v>
      </c>
      <c r="Y120" s="77" t="str">
        <f t="shared" ca="1" si="49"/>
        <v>3B.4</v>
      </c>
      <c r="AD120" s="87" t="str">
        <f t="shared" ca="1" si="50"/>
        <v/>
      </c>
      <c r="AE120" s="87" t="str">
        <f t="shared" ca="1" si="51"/>
        <v/>
      </c>
      <c r="AF120" s="87" t="str">
        <f t="shared" ca="1" si="52"/>
        <v>D</v>
      </c>
      <c r="AG120" s="79">
        <f t="shared" ca="1" si="53"/>
        <v>3</v>
      </c>
      <c r="AH120" s="87"/>
      <c r="AI120" s="79"/>
    </row>
    <row r="121" spans="1:35" s="77" customFormat="1" ht="30" customHeight="1" x14ac:dyDescent="0.25">
      <c r="A121" s="67">
        <v>501</v>
      </c>
      <c r="B121" s="68" t="str">
        <f t="shared" ca="1" si="42"/>
        <v>B.4.05</v>
      </c>
      <c r="C121" s="69">
        <f t="shared" ca="1" si="43"/>
        <v>4</v>
      </c>
      <c r="D121" s="20"/>
      <c r="E121" s="92" t="str">
        <f t="shared" ca="1" si="44"/>
        <v>B.4.05</v>
      </c>
      <c r="F121" s="71" t="str">
        <f t="shared" ca="1" si="56"/>
        <v xml:space="preserve">Have you made sure that any service provider: </v>
      </c>
      <c r="G121" s="220"/>
      <c r="H121" s="220"/>
      <c r="I121" s="71" t="str">
        <f t="shared" ca="1" si="57"/>
        <v/>
      </c>
      <c r="J121" s="69"/>
      <c r="K121" s="69"/>
      <c r="L121" s="69"/>
      <c r="M121" s="69"/>
      <c r="N121" s="69"/>
      <c r="O121" s="69"/>
      <c r="P121" s="69"/>
      <c r="Q121" s="69"/>
      <c r="R121" s="69"/>
      <c r="S121" s="69"/>
      <c r="T121" s="78"/>
      <c r="U121" s="78" t="str">
        <f t="shared" ca="1" si="45"/>
        <v/>
      </c>
      <c r="V121" s="78" t="str">
        <f t="shared" ca="1" si="46"/>
        <v>N/A</v>
      </c>
      <c r="W121" s="78">
        <f t="shared" ca="1" si="47"/>
        <v>1</v>
      </c>
      <c r="X121" s="78" t="e">
        <f t="shared" ca="1" si="48"/>
        <v>#VALUE!</v>
      </c>
      <c r="Y121" s="77" t="str">
        <f t="shared" ca="1" si="49"/>
        <v>3</v>
      </c>
      <c r="AD121" s="87" t="str">
        <f t="shared" ca="1" si="50"/>
        <v/>
      </c>
      <c r="AE121" s="87" t="str">
        <f t="shared" ca="1" si="51"/>
        <v/>
      </c>
      <c r="AF121" s="87" t="str">
        <f t="shared" ca="1" si="52"/>
        <v>D</v>
      </c>
      <c r="AG121" s="79">
        <f t="shared" ca="1" si="53"/>
        <v>3</v>
      </c>
      <c r="AH121" s="87"/>
      <c r="AI121" s="79"/>
    </row>
    <row r="122" spans="1:35" s="77" customFormat="1" ht="30" customHeight="1" x14ac:dyDescent="0.25">
      <c r="A122" s="67">
        <v>502</v>
      </c>
      <c r="B122" s="68" t="str">
        <f t="shared" ca="1" si="42"/>
        <v>B.4.05a</v>
      </c>
      <c r="C122" s="69">
        <f t="shared" ca="1" si="43"/>
        <v>6</v>
      </c>
      <c r="D122" s="20"/>
      <c r="E122" s="92" t="str">
        <f t="shared" ca="1" si="44"/>
        <v>B.4.05a</v>
      </c>
      <c r="F122" s="74" t="str">
        <f t="shared" ca="1" si="56"/>
        <v>Is aware of your management assurance framework?</v>
      </c>
      <c r="G122" s="220" t="str">
        <f ca="1">VLOOKUP($A122,Assess_B_Reference,15,FALSE)</f>
        <v/>
      </c>
      <c r="H122" s="220">
        <f ca="1">(VLOOKUP(LEFT($B122,3),targets_lookup,5,FALSE))*VLOOKUP($A122,Weightings_Assessments,23,FALSE)</f>
        <v>12</v>
      </c>
      <c r="I122" s="71" t="str">
        <f t="shared" ca="1" si="57"/>
        <v/>
      </c>
      <c r="J122" s="69"/>
      <c r="K122" s="69"/>
      <c r="L122" s="69"/>
      <c r="M122" s="69"/>
      <c r="N122" s="69"/>
      <c r="O122" s="69"/>
      <c r="P122" s="69"/>
      <c r="Q122" s="69"/>
      <c r="R122" s="69"/>
      <c r="S122" s="69"/>
      <c r="T122" s="78"/>
      <c r="U122" s="78" t="str">
        <f t="shared" ca="1" si="45"/>
        <v>B.4</v>
      </c>
      <c r="V122" s="78">
        <f t="shared" ca="1" si="46"/>
        <v>3</v>
      </c>
      <c r="W122" s="78">
        <f t="shared" ca="1" si="47"/>
        <v>1</v>
      </c>
      <c r="X122" s="78">
        <f t="shared" ca="1" si="48"/>
        <v>12</v>
      </c>
      <c r="Y122" s="77" t="str">
        <f t="shared" ca="1" si="49"/>
        <v>3B.4</v>
      </c>
      <c r="AD122" s="87" t="str">
        <f t="shared" ca="1" si="50"/>
        <v/>
      </c>
      <c r="AE122" s="87" t="str">
        <f t="shared" ca="1" si="51"/>
        <v/>
      </c>
      <c r="AF122" s="87" t="str">
        <f t="shared" ca="1" si="52"/>
        <v>D</v>
      </c>
      <c r="AG122" s="79">
        <f t="shared" ca="1" si="53"/>
        <v>3</v>
      </c>
      <c r="AH122" s="87"/>
      <c r="AI122" s="79"/>
    </row>
    <row r="123" spans="1:35" s="77" customFormat="1" ht="30" customHeight="1" x14ac:dyDescent="0.25">
      <c r="A123" s="67">
        <v>503</v>
      </c>
      <c r="B123" s="68" t="str">
        <f t="shared" ca="1" si="42"/>
        <v>B.4.05b</v>
      </c>
      <c r="C123" s="69">
        <f t="shared" ca="1" si="43"/>
        <v>6</v>
      </c>
      <c r="D123" s="20"/>
      <c r="E123" s="92" t="str">
        <f t="shared" ca="1" si="44"/>
        <v>B.4.05b</v>
      </c>
      <c r="F123" s="74" t="str">
        <f t="shared" ca="1" si="56"/>
        <v>Helps you to both define and adhere to your management assurance framework?</v>
      </c>
      <c r="G123" s="220" t="str">
        <f ca="1">VLOOKUP($A123,Assess_B_Reference,15,FALSE)</f>
        <v/>
      </c>
      <c r="H123" s="220">
        <f ca="1">(VLOOKUP(LEFT($B123,3),targets_lookup,5,FALSE))*VLOOKUP($A123,Weightings_Assessments,23,FALSE)</f>
        <v>16</v>
      </c>
      <c r="I123" s="71" t="str">
        <f t="shared" ca="1" si="57"/>
        <v/>
      </c>
      <c r="J123" s="69"/>
      <c r="K123" s="69"/>
      <c r="L123" s="69"/>
      <c r="M123" s="69"/>
      <c r="N123" s="69"/>
      <c r="O123" s="69"/>
      <c r="P123" s="69"/>
      <c r="Q123" s="69"/>
      <c r="R123" s="69"/>
      <c r="S123" s="69"/>
      <c r="T123" s="78"/>
      <c r="U123" s="78" t="str">
        <f t="shared" ca="1" si="45"/>
        <v>B.4</v>
      </c>
      <c r="V123" s="78">
        <f t="shared" ca="1" si="46"/>
        <v>4</v>
      </c>
      <c r="W123" s="78">
        <f t="shared" ca="1" si="47"/>
        <v>1</v>
      </c>
      <c r="X123" s="78">
        <f t="shared" ca="1" si="48"/>
        <v>16</v>
      </c>
      <c r="Y123" s="77" t="str">
        <f t="shared" ca="1" si="49"/>
        <v>3B.4</v>
      </c>
      <c r="AD123" s="87" t="str">
        <f t="shared" ca="1" si="50"/>
        <v/>
      </c>
      <c r="AE123" s="87" t="str">
        <f t="shared" ca="1" si="51"/>
        <v/>
      </c>
      <c r="AF123" s="87" t="str">
        <f t="shared" ca="1" si="52"/>
        <v>D</v>
      </c>
      <c r="AG123" s="79">
        <f t="shared" ca="1" si="53"/>
        <v>3</v>
      </c>
      <c r="AH123" s="87"/>
      <c r="AI123" s="79"/>
    </row>
    <row r="124" spans="1:35" s="77" customFormat="1" ht="30" x14ac:dyDescent="0.25">
      <c r="A124" s="67">
        <v>504</v>
      </c>
      <c r="B124" s="68" t="str">
        <f t="shared" ca="1" si="42"/>
        <v>B.4.06</v>
      </c>
      <c r="C124" s="69">
        <f t="shared" ca="1" si="43"/>
        <v>5</v>
      </c>
      <c r="D124" s="20"/>
      <c r="E124" s="92" t="str">
        <f t="shared" ca="1" si="44"/>
        <v>B.4.06</v>
      </c>
      <c r="F124" s="71" t="str">
        <f t="shared" ca="1" si="56"/>
        <v>Have you established an assurance process to ensure that the penetration testing process meets requirements?</v>
      </c>
      <c r="G124" s="220" t="str">
        <f ca="1">VLOOKUP($A124,Assess_B_Reference,15,FALSE)</f>
        <v/>
      </c>
      <c r="H124" s="220">
        <f ca="1">(VLOOKUP(LEFT($B124,3),targets_lookup,5,FALSE))*VLOOKUP($A124,Weightings_Assessments,23,FALSE)</f>
        <v>4</v>
      </c>
      <c r="I124" s="71" t="str">
        <f t="shared" ca="1" si="57"/>
        <v/>
      </c>
      <c r="J124" s="69"/>
      <c r="K124" s="69"/>
      <c r="L124" s="69"/>
      <c r="M124" s="69"/>
      <c r="N124" s="69"/>
      <c r="O124" s="69"/>
      <c r="P124" s="69"/>
      <c r="Q124" s="69"/>
      <c r="R124" s="69"/>
      <c r="S124" s="69"/>
      <c r="T124" s="78"/>
      <c r="U124" s="78" t="str">
        <f t="shared" ca="1" si="45"/>
        <v>B.4</v>
      </c>
      <c r="V124" s="78">
        <f t="shared" ca="1" si="46"/>
        <v>1</v>
      </c>
      <c r="W124" s="78">
        <f t="shared" ca="1" si="47"/>
        <v>1</v>
      </c>
      <c r="X124" s="78">
        <f t="shared" ca="1" si="48"/>
        <v>4</v>
      </c>
      <c r="Y124" s="77" t="str">
        <f t="shared" ca="1" si="49"/>
        <v>3B.4</v>
      </c>
      <c r="AD124" s="87" t="str">
        <f t="shared" ca="1" si="50"/>
        <v/>
      </c>
      <c r="AE124" s="87" t="str">
        <f t="shared" ca="1" si="51"/>
        <v/>
      </c>
      <c r="AF124" s="87" t="str">
        <f t="shared" ca="1" si="52"/>
        <v>D</v>
      </c>
      <c r="AG124" s="79">
        <f t="shared" ca="1" si="53"/>
        <v>3</v>
      </c>
      <c r="AH124" s="87"/>
      <c r="AI124" s="79"/>
    </row>
    <row r="125" spans="1:35" s="77" customFormat="1" ht="30" customHeight="1" x14ac:dyDescent="0.25">
      <c r="A125" s="67">
        <v>505</v>
      </c>
      <c r="B125" s="68" t="str">
        <f t="shared" ca="1" si="42"/>
        <v>B.4.07</v>
      </c>
      <c r="C125" s="69">
        <f t="shared" ca="1" si="43"/>
        <v>4</v>
      </c>
      <c r="D125" s="20"/>
      <c r="E125" s="92" t="str">
        <f t="shared" ca="1" si="44"/>
        <v>B.4.07</v>
      </c>
      <c r="F125" s="71" t="str">
        <f t="shared" ca="1" si="56"/>
        <v xml:space="preserve">Does your assurance process help you effectively monitor: </v>
      </c>
      <c r="G125" s="220"/>
      <c r="H125" s="220"/>
      <c r="I125" s="71" t="str">
        <f t="shared" ca="1" si="57"/>
        <v/>
      </c>
      <c r="J125" s="69"/>
      <c r="K125" s="69"/>
      <c r="L125" s="69"/>
      <c r="M125" s="69"/>
      <c r="N125" s="69"/>
      <c r="O125" s="69"/>
      <c r="P125" s="69"/>
      <c r="Q125" s="69"/>
      <c r="R125" s="69"/>
      <c r="S125" s="69"/>
      <c r="T125" s="78"/>
      <c r="U125" s="78" t="str">
        <f t="shared" ca="1" si="45"/>
        <v/>
      </c>
      <c r="V125" s="78" t="str">
        <f t="shared" ca="1" si="46"/>
        <v>N/A</v>
      </c>
      <c r="W125" s="78">
        <f t="shared" ca="1" si="47"/>
        <v>1</v>
      </c>
      <c r="X125" s="78" t="e">
        <f t="shared" ca="1" si="48"/>
        <v>#VALUE!</v>
      </c>
      <c r="Y125" s="77" t="str">
        <f t="shared" ca="1" si="49"/>
        <v>3</v>
      </c>
      <c r="AD125" s="87" t="str">
        <f t="shared" ca="1" si="50"/>
        <v/>
      </c>
      <c r="AE125" s="87" t="str">
        <f t="shared" ca="1" si="51"/>
        <v/>
      </c>
      <c r="AF125" s="87" t="str">
        <f t="shared" ca="1" si="52"/>
        <v>D</v>
      </c>
      <c r="AG125" s="79">
        <f t="shared" ca="1" si="53"/>
        <v>3</v>
      </c>
      <c r="AH125" s="87"/>
      <c r="AI125" s="79"/>
    </row>
    <row r="126" spans="1:35" s="77" customFormat="1" ht="30" customHeight="1" x14ac:dyDescent="0.25">
      <c r="A126" s="67">
        <v>506</v>
      </c>
      <c r="B126" s="68" t="str">
        <f t="shared" ca="1" si="42"/>
        <v>B.4.07a</v>
      </c>
      <c r="C126" s="69">
        <f t="shared" ca="1" si="43"/>
        <v>6</v>
      </c>
      <c r="D126" s="20"/>
      <c r="E126" s="92" t="str">
        <f t="shared" ca="1" si="44"/>
        <v>B.4.07a</v>
      </c>
      <c r="F126" s="74" t="str">
        <f t="shared" ca="1" si="56"/>
        <v>Requirements definitions?</v>
      </c>
      <c r="G126" s="220" t="str">
        <f ca="1">VLOOKUP($A126,Assess_B_Reference,15,FALSE)</f>
        <v/>
      </c>
      <c r="H126" s="220">
        <f ca="1">(VLOOKUP(LEFT($B126,3),targets_lookup,5,FALSE))*VLOOKUP($A126,Weightings_Assessments,23,FALSE)</f>
        <v>12</v>
      </c>
      <c r="I126" s="71" t="str">
        <f t="shared" ca="1" si="57"/>
        <v/>
      </c>
      <c r="J126" s="69"/>
      <c r="K126" s="69"/>
      <c r="L126" s="69"/>
      <c r="M126" s="69"/>
      <c r="N126" s="69"/>
      <c r="O126" s="69"/>
      <c r="P126" s="69"/>
      <c r="Q126" s="69"/>
      <c r="R126" s="69"/>
      <c r="S126" s="69"/>
      <c r="T126" s="78"/>
      <c r="U126" s="78" t="str">
        <f t="shared" ca="1" si="45"/>
        <v>B.4</v>
      </c>
      <c r="V126" s="78">
        <f t="shared" ca="1" si="46"/>
        <v>3</v>
      </c>
      <c r="W126" s="78">
        <f t="shared" ca="1" si="47"/>
        <v>1</v>
      </c>
      <c r="X126" s="78">
        <f t="shared" ca="1" si="48"/>
        <v>12</v>
      </c>
      <c r="Y126" s="77" t="str">
        <f t="shared" ca="1" si="49"/>
        <v>3B.4</v>
      </c>
      <c r="AD126" s="87" t="str">
        <f t="shared" ca="1" si="50"/>
        <v/>
      </c>
      <c r="AE126" s="87" t="str">
        <f t="shared" ca="1" si="51"/>
        <v/>
      </c>
      <c r="AF126" s="87" t="str">
        <f t="shared" ca="1" si="52"/>
        <v>D</v>
      </c>
      <c r="AG126" s="79">
        <f t="shared" ca="1" si="53"/>
        <v>3</v>
      </c>
      <c r="AH126" s="87"/>
      <c r="AI126" s="79"/>
    </row>
    <row r="127" spans="1:35" s="77" customFormat="1" ht="30" customHeight="1" x14ac:dyDescent="0.25">
      <c r="A127" s="67">
        <v>507</v>
      </c>
      <c r="B127" s="68" t="str">
        <f t="shared" ca="1" si="42"/>
        <v>B.4.07b</v>
      </c>
      <c r="C127" s="69">
        <f t="shared" ca="1" si="43"/>
        <v>6</v>
      </c>
      <c r="D127" s="20"/>
      <c r="E127" s="92" t="str">
        <f t="shared" ca="1" si="44"/>
        <v>B.4.07b</v>
      </c>
      <c r="F127" s="74" t="str">
        <f t="shared" ca="1" si="56"/>
        <v>Planning and preparation?</v>
      </c>
      <c r="G127" s="220" t="str">
        <f ca="1">VLOOKUP($A127,Assess_B_Reference,15,FALSE)</f>
        <v/>
      </c>
      <c r="H127" s="220">
        <f ca="1">(VLOOKUP(LEFT($B127,3),targets_lookup,5,FALSE))*VLOOKUP($A127,Weightings_Assessments,23,FALSE)</f>
        <v>12</v>
      </c>
      <c r="I127" s="71" t="str">
        <f t="shared" ca="1" si="57"/>
        <v/>
      </c>
      <c r="J127" s="69"/>
      <c r="K127" s="69"/>
      <c r="L127" s="69"/>
      <c r="M127" s="69"/>
      <c r="N127" s="69"/>
      <c r="O127" s="69"/>
      <c r="P127" s="69"/>
      <c r="Q127" s="69"/>
      <c r="R127" s="69"/>
      <c r="S127" s="69"/>
      <c r="T127" s="78"/>
      <c r="U127" s="78" t="str">
        <f t="shared" ca="1" si="45"/>
        <v>B.4</v>
      </c>
      <c r="V127" s="78">
        <f t="shared" ca="1" si="46"/>
        <v>3</v>
      </c>
      <c r="W127" s="78">
        <f t="shared" ca="1" si="47"/>
        <v>1</v>
      </c>
      <c r="X127" s="78">
        <f t="shared" ca="1" si="48"/>
        <v>12</v>
      </c>
      <c r="Y127" s="77" t="str">
        <f t="shared" ca="1" si="49"/>
        <v>3B.4</v>
      </c>
      <c r="AD127" s="87" t="str">
        <f t="shared" ca="1" si="50"/>
        <v/>
      </c>
      <c r="AE127" s="87" t="str">
        <f t="shared" ca="1" si="51"/>
        <v/>
      </c>
      <c r="AF127" s="87" t="str">
        <f t="shared" ca="1" si="52"/>
        <v>D</v>
      </c>
      <c r="AG127" s="79">
        <f t="shared" ca="1" si="53"/>
        <v>3</v>
      </c>
      <c r="AH127" s="87"/>
      <c r="AI127" s="79"/>
    </row>
    <row r="128" spans="1:35" s="77" customFormat="1" ht="30" customHeight="1" x14ac:dyDescent="0.25">
      <c r="A128" s="67">
        <v>508</v>
      </c>
      <c r="B128" s="68" t="str">
        <f t="shared" ca="1" si="42"/>
        <v>B.4.07c</v>
      </c>
      <c r="C128" s="69">
        <f t="shared" ca="1" si="43"/>
        <v>6</v>
      </c>
      <c r="D128" s="20"/>
      <c r="E128" s="92" t="str">
        <f t="shared" ca="1" si="44"/>
        <v>B.4.07c</v>
      </c>
      <c r="F128" s="74" t="str">
        <f t="shared" ca="1" si="56"/>
        <v>Performance of the actual tests?</v>
      </c>
      <c r="G128" s="220" t="str">
        <f ca="1">VLOOKUP($A128,Assess_B_Reference,15,FALSE)</f>
        <v/>
      </c>
      <c r="H128" s="220">
        <f ca="1">(VLOOKUP(LEFT($B128,3),targets_lookup,5,FALSE))*VLOOKUP($A128,Weightings_Assessments,23,FALSE)</f>
        <v>8</v>
      </c>
      <c r="I128" s="71" t="str">
        <f t="shared" ca="1" si="57"/>
        <v/>
      </c>
      <c r="J128" s="69"/>
      <c r="K128" s="69"/>
      <c r="L128" s="69"/>
      <c r="M128" s="69"/>
      <c r="N128" s="69"/>
      <c r="O128" s="69"/>
      <c r="P128" s="69"/>
      <c r="Q128" s="69"/>
      <c r="R128" s="69"/>
      <c r="S128" s="69"/>
      <c r="T128" s="78"/>
      <c r="U128" s="78" t="str">
        <f t="shared" ca="1" si="45"/>
        <v>B.4</v>
      </c>
      <c r="V128" s="78">
        <f t="shared" ca="1" si="46"/>
        <v>2</v>
      </c>
      <c r="W128" s="78">
        <f t="shared" ca="1" si="47"/>
        <v>1</v>
      </c>
      <c r="X128" s="78">
        <f t="shared" ca="1" si="48"/>
        <v>8</v>
      </c>
      <c r="Y128" s="77" t="str">
        <f t="shared" ca="1" si="49"/>
        <v>3B.4</v>
      </c>
      <c r="AD128" s="87" t="str">
        <f t="shared" ca="1" si="50"/>
        <v/>
      </c>
      <c r="AE128" s="87" t="str">
        <f t="shared" ca="1" si="51"/>
        <v/>
      </c>
      <c r="AF128" s="87" t="str">
        <f t="shared" ca="1" si="52"/>
        <v>D</v>
      </c>
      <c r="AG128" s="79">
        <f t="shared" ca="1" si="53"/>
        <v>3</v>
      </c>
      <c r="AH128" s="87"/>
      <c r="AI128" s="79"/>
    </row>
    <row r="129" spans="1:35" s="77" customFormat="1" ht="30" x14ac:dyDescent="0.25">
      <c r="A129" s="67">
        <v>509</v>
      </c>
      <c r="B129" s="68" t="str">
        <f t="shared" ca="1" si="42"/>
        <v>B.4.08</v>
      </c>
      <c r="C129" s="69">
        <f t="shared" ca="1" si="43"/>
        <v>4</v>
      </c>
      <c r="D129" s="20"/>
      <c r="E129" s="92" t="str">
        <f t="shared" ca="1" si="44"/>
        <v>B.4.08</v>
      </c>
      <c r="F129" s="71" t="str">
        <f t="shared" ca="1" si="56"/>
        <v xml:space="preserve">Does your assurance process define control processes over all important management aspects of testing, including: </v>
      </c>
      <c r="G129" s="220"/>
      <c r="H129" s="220"/>
      <c r="I129" s="71" t="str">
        <f t="shared" ca="1" si="57"/>
        <v/>
      </c>
      <c r="J129" s="69"/>
      <c r="K129" s="69"/>
      <c r="L129" s="69"/>
      <c r="M129" s="69"/>
      <c r="N129" s="69"/>
      <c r="O129" s="69"/>
      <c r="P129" s="69"/>
      <c r="Q129" s="69"/>
      <c r="R129" s="69"/>
      <c r="S129" s="69"/>
      <c r="T129" s="78"/>
      <c r="U129" s="78" t="str">
        <f t="shared" ca="1" si="45"/>
        <v/>
      </c>
      <c r="V129" s="78" t="str">
        <f t="shared" ca="1" si="46"/>
        <v>N/A</v>
      </c>
      <c r="W129" s="78">
        <f t="shared" ca="1" si="47"/>
        <v>1</v>
      </c>
      <c r="X129" s="78" t="e">
        <f t="shared" ca="1" si="48"/>
        <v>#VALUE!</v>
      </c>
      <c r="Y129" s="77" t="str">
        <f t="shared" ca="1" si="49"/>
        <v>3</v>
      </c>
      <c r="AD129" s="87" t="str">
        <f t="shared" ca="1" si="50"/>
        <v/>
      </c>
      <c r="AE129" s="87" t="str">
        <f t="shared" ca="1" si="51"/>
        <v/>
      </c>
      <c r="AF129" s="87" t="str">
        <f t="shared" ca="1" si="52"/>
        <v>D</v>
      </c>
      <c r="AG129" s="79">
        <f t="shared" ca="1" si="53"/>
        <v>3</v>
      </c>
      <c r="AH129" s="87"/>
      <c r="AI129" s="79"/>
    </row>
    <row r="130" spans="1:35" s="77" customFormat="1" ht="30" customHeight="1" x14ac:dyDescent="0.25">
      <c r="A130" s="67">
        <v>510</v>
      </c>
      <c r="B130" s="68" t="str">
        <f t="shared" ca="1" si="42"/>
        <v>B.4.08a</v>
      </c>
      <c r="C130" s="69">
        <f t="shared" ca="1" si="43"/>
        <v>6</v>
      </c>
      <c r="D130" s="20"/>
      <c r="E130" s="92" t="str">
        <f t="shared" ca="1" si="44"/>
        <v>B.4.08a</v>
      </c>
      <c r="F130" s="74" t="str">
        <f t="shared" ca="1" si="56"/>
        <v>Test administration (e.g. scope; legal constraints; disclosure; and reporting)?</v>
      </c>
      <c r="G130" s="220" t="str">
        <f ca="1">VLOOKUP($A130,Assess_B_Reference,15,FALSE)</f>
        <v/>
      </c>
      <c r="H130" s="220">
        <f ca="1">(VLOOKUP(LEFT($B130,3),targets_lookup,5,FALSE))*VLOOKUP($A130,Weightings_Assessments,23,FALSE)</f>
        <v>16</v>
      </c>
      <c r="I130" s="71" t="str">
        <f t="shared" ca="1" si="57"/>
        <v/>
      </c>
      <c r="J130" s="69"/>
      <c r="K130" s="69"/>
      <c r="L130" s="69"/>
      <c r="M130" s="69"/>
      <c r="N130" s="69"/>
      <c r="O130" s="69"/>
      <c r="P130" s="69"/>
      <c r="Q130" s="69"/>
      <c r="R130" s="69"/>
      <c r="S130" s="69"/>
      <c r="T130" s="78"/>
      <c r="U130" s="78" t="str">
        <f t="shared" ca="1" si="45"/>
        <v>B.4</v>
      </c>
      <c r="V130" s="78">
        <f t="shared" ca="1" si="46"/>
        <v>4</v>
      </c>
      <c r="W130" s="78">
        <f t="shared" ca="1" si="47"/>
        <v>1</v>
      </c>
      <c r="X130" s="78">
        <f t="shared" ca="1" si="48"/>
        <v>16</v>
      </c>
      <c r="Y130" s="77" t="str">
        <f t="shared" ca="1" si="49"/>
        <v>3B.4</v>
      </c>
      <c r="AD130" s="87" t="str">
        <f t="shared" ca="1" si="50"/>
        <v/>
      </c>
      <c r="AE130" s="87" t="str">
        <f t="shared" ca="1" si="51"/>
        <v/>
      </c>
      <c r="AF130" s="87" t="str">
        <f t="shared" ca="1" si="52"/>
        <v>D</v>
      </c>
      <c r="AG130" s="79">
        <f t="shared" ca="1" si="53"/>
        <v>3</v>
      </c>
      <c r="AH130" s="87"/>
      <c r="AI130" s="79"/>
    </row>
    <row r="131" spans="1:35" s="77" customFormat="1" ht="30" x14ac:dyDescent="0.25">
      <c r="A131" s="67">
        <v>511</v>
      </c>
      <c r="B131" s="68" t="str">
        <f t="shared" ca="1" si="42"/>
        <v>B.4.08b</v>
      </c>
      <c r="C131" s="69">
        <f t="shared" ca="1" si="43"/>
        <v>6</v>
      </c>
      <c r="D131" s="20"/>
      <c r="E131" s="92" t="str">
        <f t="shared" ca="1" si="44"/>
        <v>B.4.08b</v>
      </c>
      <c r="F131" s="74" t="str">
        <f t="shared" ref="F131:F150" ca="1" si="58">VLOOKUP(A131,contentrefmockup,7,FALSE)</f>
        <v>Test execution (e.g. approach; separation of systems and duties; tool heritage; traceability and repeatability of tests)?</v>
      </c>
      <c r="G131" s="220" t="str">
        <f ca="1">VLOOKUP($A131,Assess_B_Reference,15,FALSE)</f>
        <v/>
      </c>
      <c r="H131" s="220">
        <f ca="1">(VLOOKUP(LEFT($B131,3),targets_lookup,5,FALSE))*VLOOKUP($A131,Weightings_Assessments,23,FALSE)</f>
        <v>20</v>
      </c>
      <c r="I131" s="71" t="str">
        <f t="shared" ca="1" si="57"/>
        <v/>
      </c>
      <c r="J131" s="69"/>
      <c r="K131" s="69"/>
      <c r="L131" s="69"/>
      <c r="M131" s="69"/>
      <c r="N131" s="69"/>
      <c r="O131" s="69"/>
      <c r="P131" s="69"/>
      <c r="Q131" s="69"/>
      <c r="R131" s="69"/>
      <c r="S131" s="69"/>
      <c r="T131" s="78"/>
      <c r="U131" s="78" t="str">
        <f t="shared" ca="1" si="45"/>
        <v>B.4</v>
      </c>
      <c r="V131" s="78">
        <f t="shared" ca="1" si="46"/>
        <v>5</v>
      </c>
      <c r="W131" s="78">
        <f t="shared" ca="1" si="47"/>
        <v>1</v>
      </c>
      <c r="X131" s="78">
        <f t="shared" ca="1" si="48"/>
        <v>20</v>
      </c>
      <c r="Y131" s="77" t="str">
        <f t="shared" ca="1" si="49"/>
        <v>3B.4</v>
      </c>
      <c r="AD131" s="87" t="str">
        <f t="shared" ca="1" si="50"/>
        <v/>
      </c>
      <c r="AE131" s="87" t="str">
        <f t="shared" ca="1" si="51"/>
        <v/>
      </c>
      <c r="AF131" s="87" t="str">
        <f t="shared" ca="1" si="52"/>
        <v>D</v>
      </c>
      <c r="AG131" s="79">
        <f t="shared" ca="1" si="53"/>
        <v>3</v>
      </c>
      <c r="AH131" s="87"/>
      <c r="AI131" s="79"/>
    </row>
    <row r="132" spans="1:35" s="77" customFormat="1" ht="45" x14ac:dyDescent="0.25">
      <c r="A132" s="67">
        <v>512</v>
      </c>
      <c r="B132" s="68" t="str">
        <f t="shared" ca="1" si="42"/>
        <v>B.4.08c</v>
      </c>
      <c r="C132" s="69">
        <f t="shared" ca="1" si="43"/>
        <v>6</v>
      </c>
      <c r="D132" s="20"/>
      <c r="E132" s="92" t="str">
        <f t="shared" ca="1" si="44"/>
        <v>B.4.08c</v>
      </c>
      <c r="F132" s="74" t="str">
        <f t="shared" ca="1" si="58"/>
        <v>Data security (e.g. secure storage, transmission, processing and destruction of critical or sensitive information provided or accessed during the test; the results of the test; and recommended actions)?</v>
      </c>
      <c r="G132" s="220" t="str">
        <f ca="1">VLOOKUP($A132,Assess_B_Reference,15,FALSE)</f>
        <v/>
      </c>
      <c r="H132" s="220">
        <f ca="1">(VLOOKUP(LEFT($B132,3),targets_lookup,5,FALSE))*VLOOKUP($A132,Weightings_Assessments,23,FALSE)</f>
        <v>16</v>
      </c>
      <c r="I132" s="71" t="str">
        <f t="shared" ca="1" si="57"/>
        <v/>
      </c>
      <c r="J132" s="69"/>
      <c r="K132" s="69"/>
      <c r="L132" s="69"/>
      <c r="M132" s="69"/>
      <c r="N132" s="69"/>
      <c r="O132" s="69"/>
      <c r="P132" s="69"/>
      <c r="Q132" s="69"/>
      <c r="R132" s="69"/>
      <c r="S132" s="69"/>
      <c r="T132" s="78"/>
      <c r="U132" s="78" t="str">
        <f t="shared" ca="1" si="45"/>
        <v>B.4</v>
      </c>
      <c r="V132" s="78">
        <f t="shared" ca="1" si="46"/>
        <v>4</v>
      </c>
      <c r="W132" s="78">
        <f t="shared" ca="1" si="47"/>
        <v>1</v>
      </c>
      <c r="X132" s="78">
        <f t="shared" ca="1" si="48"/>
        <v>16</v>
      </c>
      <c r="Y132" s="77" t="str">
        <f t="shared" ca="1" si="49"/>
        <v>3B.4</v>
      </c>
      <c r="AD132" s="87" t="str">
        <f t="shared" ca="1" si="50"/>
        <v/>
      </c>
      <c r="AE132" s="87" t="str">
        <f t="shared" ca="1" si="51"/>
        <v/>
      </c>
      <c r="AF132" s="87" t="str">
        <f t="shared" ca="1" si="52"/>
        <v>D</v>
      </c>
      <c r="AG132" s="79">
        <f t="shared" ca="1" si="53"/>
        <v>3</v>
      </c>
      <c r="AH132" s="87"/>
      <c r="AI132" s="79"/>
    </row>
    <row r="133" spans="1:35" s="77" customFormat="1" ht="30" customHeight="1" x14ac:dyDescent="0.25">
      <c r="A133" s="67">
        <v>513</v>
      </c>
      <c r="B133" s="68" t="str">
        <f t="shared" ca="1" si="42"/>
        <v>B.4.09</v>
      </c>
      <c r="C133" s="69">
        <f t="shared" ca="1" si="43"/>
        <v>4</v>
      </c>
      <c r="D133" s="20"/>
      <c r="E133" s="92" t="str">
        <f t="shared" ca="1" si="44"/>
        <v>B.4.09</v>
      </c>
      <c r="F133" s="71" t="str">
        <f t="shared" ca="1" si="58"/>
        <v>Is the scope of your penetration tests:</v>
      </c>
      <c r="G133" s="220"/>
      <c r="H133" s="220"/>
      <c r="I133" s="71" t="str">
        <f t="shared" ca="1" si="57"/>
        <v/>
      </c>
      <c r="J133" s="69"/>
      <c r="K133" s="69"/>
      <c r="L133" s="69"/>
      <c r="M133" s="69"/>
      <c r="N133" s="69"/>
      <c r="O133" s="69"/>
      <c r="P133" s="69"/>
      <c r="Q133" s="69"/>
      <c r="R133" s="69"/>
      <c r="S133" s="69"/>
      <c r="T133" s="78"/>
      <c r="U133" s="78" t="str">
        <f t="shared" ca="1" si="45"/>
        <v/>
      </c>
      <c r="V133" s="78" t="str">
        <f t="shared" ca="1" si="46"/>
        <v>N/A</v>
      </c>
      <c r="W133" s="78">
        <f t="shared" ca="1" si="47"/>
        <v>1</v>
      </c>
      <c r="X133" s="78" t="e">
        <f t="shared" ca="1" si="48"/>
        <v>#VALUE!</v>
      </c>
      <c r="Y133" s="77" t="str">
        <f t="shared" ca="1" si="49"/>
        <v>3</v>
      </c>
      <c r="AD133" s="87" t="str">
        <f t="shared" ca="1" si="50"/>
        <v/>
      </c>
      <c r="AE133" s="87" t="str">
        <f t="shared" ca="1" si="51"/>
        <v/>
      </c>
      <c r="AF133" s="87" t="str">
        <f t="shared" ca="1" si="52"/>
        <v>D</v>
      </c>
      <c r="AG133" s="79">
        <f t="shared" ca="1" si="53"/>
        <v>3</v>
      </c>
      <c r="AH133" s="87"/>
      <c r="AI133" s="79"/>
    </row>
    <row r="134" spans="1:35" s="77" customFormat="1" ht="30" customHeight="1" x14ac:dyDescent="0.25">
      <c r="A134" s="67">
        <v>514</v>
      </c>
      <c r="B134" s="68" t="str">
        <f t="shared" ca="1" si="42"/>
        <v>B.4.09a</v>
      </c>
      <c r="C134" s="69">
        <f t="shared" ca="1" si="43"/>
        <v>6</v>
      </c>
      <c r="D134" s="20"/>
      <c r="E134" s="92" t="str">
        <f t="shared" ca="1" si="44"/>
        <v>B.4.09a</v>
      </c>
      <c r="F134" s="74" t="str">
        <f t="shared" ca="1" si="58"/>
        <v>Documented in an agreement?</v>
      </c>
      <c r="G134" s="220" t="str">
        <f ca="1">VLOOKUP($A134,Assess_B_Reference,15,FALSE)</f>
        <v/>
      </c>
      <c r="H134" s="220">
        <f ca="1">(VLOOKUP(LEFT($B134,3),targets_lookup,5,FALSE))*VLOOKUP($A134,Weightings_Assessments,23,FALSE)</f>
        <v>4</v>
      </c>
      <c r="I134" s="71" t="str">
        <f t="shared" ca="1" si="57"/>
        <v/>
      </c>
      <c r="J134" s="69"/>
      <c r="K134" s="69"/>
      <c r="L134" s="69"/>
      <c r="M134" s="69"/>
      <c r="N134" s="69"/>
      <c r="O134" s="69"/>
      <c r="P134" s="69"/>
      <c r="Q134" s="69"/>
      <c r="R134" s="69"/>
      <c r="S134" s="69"/>
      <c r="T134" s="78"/>
      <c r="U134" s="78" t="str">
        <f t="shared" ca="1" si="45"/>
        <v>B.4</v>
      </c>
      <c r="V134" s="78">
        <f t="shared" ca="1" si="46"/>
        <v>1</v>
      </c>
      <c r="W134" s="78">
        <f t="shared" ca="1" si="47"/>
        <v>1</v>
      </c>
      <c r="X134" s="78">
        <f t="shared" ca="1" si="48"/>
        <v>4</v>
      </c>
      <c r="Y134" s="77" t="str">
        <f t="shared" ca="1" si="49"/>
        <v>3B.4</v>
      </c>
      <c r="AD134" s="87" t="str">
        <f t="shared" ca="1" si="50"/>
        <v/>
      </c>
      <c r="AE134" s="87" t="str">
        <f t="shared" ca="1" si="51"/>
        <v/>
      </c>
      <c r="AF134" s="87" t="str">
        <f t="shared" ca="1" si="52"/>
        <v>D</v>
      </c>
      <c r="AG134" s="79">
        <f t="shared" ca="1" si="53"/>
        <v>3</v>
      </c>
      <c r="AH134" s="87"/>
      <c r="AI134" s="79"/>
    </row>
    <row r="135" spans="1:35" s="77" customFormat="1" ht="30" customHeight="1" x14ac:dyDescent="0.25">
      <c r="A135" s="67">
        <v>515</v>
      </c>
      <c r="B135" s="68" t="str">
        <f t="shared" ca="1" si="42"/>
        <v>B.4.09b</v>
      </c>
      <c r="C135" s="69">
        <f t="shared" ca="1" si="43"/>
        <v>6</v>
      </c>
      <c r="D135" s="20"/>
      <c r="E135" s="92" t="str">
        <f t="shared" ca="1" si="44"/>
        <v>B.4.09b</v>
      </c>
      <c r="F135" s="74" t="str">
        <f t="shared" ca="1" si="58"/>
        <v>Defined in a legally binding contact?</v>
      </c>
      <c r="G135" s="220" t="str">
        <f ca="1">VLOOKUP($A135,Assess_B_Reference,15,FALSE)</f>
        <v/>
      </c>
      <c r="H135" s="220">
        <f ca="1">(VLOOKUP(LEFT($B135,3),targets_lookup,5,FALSE))*VLOOKUP($A135,Weightings_Assessments,23,FALSE)</f>
        <v>8</v>
      </c>
      <c r="I135" s="71" t="str">
        <f t="shared" ca="1" si="57"/>
        <v/>
      </c>
      <c r="J135" s="69"/>
      <c r="K135" s="69"/>
      <c r="L135" s="69"/>
      <c r="M135" s="69"/>
      <c r="N135" s="69"/>
      <c r="O135" s="69"/>
      <c r="P135" s="69"/>
      <c r="Q135" s="69"/>
      <c r="R135" s="69"/>
      <c r="S135" s="69"/>
      <c r="T135" s="78"/>
      <c r="U135" s="78" t="str">
        <f t="shared" ca="1" si="45"/>
        <v>B.4</v>
      </c>
      <c r="V135" s="78">
        <f t="shared" ca="1" si="46"/>
        <v>2</v>
      </c>
      <c r="W135" s="78">
        <f t="shared" ca="1" si="47"/>
        <v>1</v>
      </c>
      <c r="X135" s="78">
        <f t="shared" ca="1" si="48"/>
        <v>8</v>
      </c>
      <c r="Y135" s="77" t="str">
        <f t="shared" ca="1" si="49"/>
        <v>3B.4</v>
      </c>
      <c r="AD135" s="87" t="str">
        <f t="shared" ca="1" si="50"/>
        <v/>
      </c>
      <c r="AE135" s="87" t="str">
        <f t="shared" ca="1" si="51"/>
        <v/>
      </c>
      <c r="AF135" s="87" t="str">
        <f t="shared" ca="1" si="52"/>
        <v>D</v>
      </c>
      <c r="AG135" s="79">
        <f t="shared" ca="1" si="53"/>
        <v>3</v>
      </c>
      <c r="AH135" s="87"/>
      <c r="AI135" s="79"/>
    </row>
    <row r="136" spans="1:35" s="77" customFormat="1" ht="30" customHeight="1" x14ac:dyDescent="0.25">
      <c r="A136" s="67">
        <v>516</v>
      </c>
      <c r="B136" s="68" t="str">
        <f t="shared" ca="1" si="42"/>
        <v>B.4.09c</v>
      </c>
      <c r="C136" s="69">
        <f t="shared" ca="1" si="43"/>
        <v>6</v>
      </c>
      <c r="D136" s="20"/>
      <c r="E136" s="92" t="str">
        <f t="shared" ca="1" si="44"/>
        <v>B.4.09c</v>
      </c>
      <c r="F136" s="74" t="str">
        <f t="shared" ca="1" si="58"/>
        <v>Signed off by all relevant parties before testing starts?</v>
      </c>
      <c r="G136" s="220" t="str">
        <f ca="1">VLOOKUP($A136,Assess_B_Reference,15,FALSE)</f>
        <v/>
      </c>
      <c r="H136" s="220">
        <f ca="1">(VLOOKUP(LEFT($B136,3),targets_lookup,5,FALSE))*VLOOKUP($A136,Weightings_Assessments,23,FALSE)</f>
        <v>12</v>
      </c>
      <c r="I136" s="71" t="str">
        <f t="shared" ca="1" si="57"/>
        <v/>
      </c>
      <c r="J136" s="69"/>
      <c r="K136" s="69"/>
      <c r="L136" s="69"/>
      <c r="M136" s="69"/>
      <c r="N136" s="69"/>
      <c r="O136" s="69"/>
      <c r="P136" s="69"/>
      <c r="Q136" s="69"/>
      <c r="R136" s="69"/>
      <c r="S136" s="69"/>
      <c r="T136" s="78"/>
      <c r="U136" s="78" t="str">
        <f t="shared" ca="1" si="45"/>
        <v>B.4</v>
      </c>
      <c r="V136" s="78">
        <f t="shared" ca="1" si="46"/>
        <v>3</v>
      </c>
      <c r="W136" s="78">
        <f t="shared" ca="1" si="47"/>
        <v>1</v>
      </c>
      <c r="X136" s="78">
        <f t="shared" ca="1" si="48"/>
        <v>12</v>
      </c>
      <c r="Y136" s="77" t="str">
        <f t="shared" ca="1" si="49"/>
        <v>3B.4</v>
      </c>
      <c r="AD136" s="87" t="str">
        <f t="shared" ca="1" si="50"/>
        <v/>
      </c>
      <c r="AE136" s="87" t="str">
        <f t="shared" ca="1" si="51"/>
        <v/>
      </c>
      <c r="AF136" s="87" t="str">
        <f t="shared" ca="1" si="52"/>
        <v>D</v>
      </c>
      <c r="AG136" s="79">
        <f t="shared" ca="1" si="53"/>
        <v>3</v>
      </c>
      <c r="AH136" s="87"/>
      <c r="AI136" s="79"/>
    </row>
    <row r="137" spans="1:35" s="77" customFormat="1" ht="30" customHeight="1" x14ac:dyDescent="0.25">
      <c r="A137" s="67">
        <v>517</v>
      </c>
      <c r="B137" s="68" t="str">
        <f t="shared" ca="1" si="42"/>
        <v>B.4.10</v>
      </c>
      <c r="C137" s="69">
        <f t="shared" ca="1" si="43"/>
        <v>4</v>
      </c>
      <c r="D137" s="20"/>
      <c r="E137" s="92" t="str">
        <f t="shared" ca="1" si="44"/>
        <v>B.4.10</v>
      </c>
      <c r="F137" s="71" t="str">
        <f t="shared" ca="1" si="58"/>
        <v>Does the penetration testing contract specify:</v>
      </c>
      <c r="G137" s="220"/>
      <c r="H137" s="220"/>
      <c r="I137" s="71" t="str">
        <f t="shared" ca="1" si="57"/>
        <v/>
      </c>
      <c r="J137" s="69"/>
      <c r="K137" s="69"/>
      <c r="L137" s="69"/>
      <c r="M137" s="69"/>
      <c r="N137" s="69"/>
      <c r="O137" s="69"/>
      <c r="P137" s="69"/>
      <c r="Q137" s="69"/>
      <c r="R137" s="69"/>
      <c r="S137" s="69"/>
      <c r="T137" s="78"/>
      <c r="U137" s="78" t="str">
        <f t="shared" ca="1" si="45"/>
        <v/>
      </c>
      <c r="V137" s="78" t="str">
        <f t="shared" ca="1" si="46"/>
        <v>N/A</v>
      </c>
      <c r="W137" s="78">
        <f t="shared" ca="1" si="47"/>
        <v>1</v>
      </c>
      <c r="X137" s="78" t="e">
        <f t="shared" ca="1" si="48"/>
        <v>#VALUE!</v>
      </c>
      <c r="Y137" s="77" t="str">
        <f t="shared" ca="1" si="49"/>
        <v>3</v>
      </c>
      <c r="AD137" s="87" t="str">
        <f t="shared" ca="1" si="50"/>
        <v/>
      </c>
      <c r="AE137" s="87" t="str">
        <f t="shared" ca="1" si="51"/>
        <v/>
      </c>
      <c r="AF137" s="87" t="str">
        <f t="shared" ca="1" si="52"/>
        <v>D</v>
      </c>
      <c r="AG137" s="79">
        <f t="shared" ca="1" si="53"/>
        <v>3</v>
      </c>
      <c r="AH137" s="87"/>
      <c r="AI137" s="79"/>
    </row>
    <row r="138" spans="1:35" s="77" customFormat="1" ht="30" customHeight="1" x14ac:dyDescent="0.25">
      <c r="A138" s="67">
        <v>518</v>
      </c>
      <c r="B138" s="68" t="str">
        <f t="shared" ca="1" si="42"/>
        <v>B.4.10a</v>
      </c>
      <c r="C138" s="69">
        <f t="shared" ca="1" si="43"/>
        <v>6</v>
      </c>
      <c r="D138" s="20"/>
      <c r="E138" s="92" t="str">
        <f t="shared" ca="1" si="44"/>
        <v>B.4.10a</v>
      </c>
      <c r="F138" s="74" t="str">
        <f t="shared" ca="1" si="58"/>
        <v>Explicit exclusions (e.g. systems that are out of scope)?</v>
      </c>
      <c r="G138" s="220" t="str">
        <f t="shared" ref="G138:G146" ca="1" si="59">VLOOKUP($A138,Assess_B_Reference,15,FALSE)</f>
        <v/>
      </c>
      <c r="H138" s="220">
        <f t="shared" ref="H138:H146" ca="1" si="60">(VLOOKUP(LEFT($B138,3),targets_lookup,5,FALSE))*VLOOKUP($A138,Weightings_Assessments,23,FALSE)</f>
        <v>16</v>
      </c>
      <c r="I138" s="71" t="str">
        <f t="shared" ca="1" si="57"/>
        <v/>
      </c>
      <c r="J138" s="69"/>
      <c r="K138" s="69"/>
      <c r="L138" s="69"/>
      <c r="M138" s="69"/>
      <c r="N138" s="69"/>
      <c r="O138" s="69"/>
      <c r="P138" s="69"/>
      <c r="Q138" s="69"/>
      <c r="R138" s="69"/>
      <c r="S138" s="69"/>
      <c r="T138" s="78"/>
      <c r="U138" s="78" t="str">
        <f t="shared" ca="1" si="45"/>
        <v>B.4</v>
      </c>
      <c r="V138" s="78">
        <f t="shared" ca="1" si="46"/>
        <v>4</v>
      </c>
      <c r="W138" s="78">
        <f t="shared" ca="1" si="47"/>
        <v>1</v>
      </c>
      <c r="X138" s="78">
        <f t="shared" ca="1" si="48"/>
        <v>16</v>
      </c>
      <c r="Y138" s="77" t="str">
        <f t="shared" ca="1" si="49"/>
        <v>3B.4</v>
      </c>
      <c r="AD138" s="87" t="str">
        <f t="shared" ca="1" si="50"/>
        <v/>
      </c>
      <c r="AE138" s="87" t="str">
        <f t="shared" ca="1" si="51"/>
        <v/>
      </c>
      <c r="AF138" s="87" t="str">
        <f t="shared" ca="1" si="52"/>
        <v>D</v>
      </c>
      <c r="AG138" s="79">
        <f t="shared" ca="1" si="53"/>
        <v>3</v>
      </c>
      <c r="AH138" s="87"/>
      <c r="AI138" s="79"/>
    </row>
    <row r="139" spans="1:35" s="77" customFormat="1" ht="30" customHeight="1" x14ac:dyDescent="0.25">
      <c r="A139" s="67">
        <v>519</v>
      </c>
      <c r="B139" s="68" t="str">
        <f t="shared" ca="1" si="42"/>
        <v>B.4.10b</v>
      </c>
      <c r="C139" s="69">
        <f t="shared" ca="1" si="43"/>
        <v>6</v>
      </c>
      <c r="D139" s="20"/>
      <c r="E139" s="92" t="str">
        <f t="shared" ca="1" si="44"/>
        <v>B.4.10b</v>
      </c>
      <c r="F139" s="74" t="str">
        <f t="shared" ca="1" si="58"/>
        <v xml:space="preserve">Technical and operational constraints? </v>
      </c>
      <c r="G139" s="220" t="str">
        <f t="shared" ca="1" si="59"/>
        <v/>
      </c>
      <c r="H139" s="220">
        <f t="shared" ca="1" si="60"/>
        <v>16</v>
      </c>
      <c r="I139" s="71" t="str">
        <f t="shared" ca="1" si="57"/>
        <v/>
      </c>
      <c r="J139" s="69"/>
      <c r="K139" s="69"/>
      <c r="L139" s="69"/>
      <c r="M139" s="69"/>
      <c r="N139" s="69"/>
      <c r="O139" s="69"/>
      <c r="P139" s="69"/>
      <c r="Q139" s="69"/>
      <c r="R139" s="69"/>
      <c r="S139" s="69"/>
      <c r="T139" s="78"/>
      <c r="U139" s="78" t="str">
        <f t="shared" ca="1" si="45"/>
        <v>B.4</v>
      </c>
      <c r="V139" s="78">
        <f t="shared" ca="1" si="46"/>
        <v>4</v>
      </c>
      <c r="W139" s="78">
        <f t="shared" ca="1" si="47"/>
        <v>1</v>
      </c>
      <c r="X139" s="78">
        <f t="shared" ca="1" si="48"/>
        <v>16</v>
      </c>
      <c r="Y139" s="77" t="str">
        <f t="shared" ca="1" si="49"/>
        <v>3B.4</v>
      </c>
      <c r="AD139" s="87" t="str">
        <f t="shared" ca="1" si="50"/>
        <v/>
      </c>
      <c r="AE139" s="87" t="str">
        <f t="shared" ca="1" si="51"/>
        <v/>
      </c>
      <c r="AF139" s="87" t="str">
        <f t="shared" ca="1" si="52"/>
        <v>D</v>
      </c>
      <c r="AG139" s="79">
        <f t="shared" ca="1" si="53"/>
        <v>3</v>
      </c>
      <c r="AH139" s="87"/>
      <c r="AI139" s="79"/>
    </row>
    <row r="140" spans="1:35" s="77" customFormat="1" ht="30" customHeight="1" x14ac:dyDescent="0.25">
      <c r="A140" s="67">
        <v>520</v>
      </c>
      <c r="B140" s="68" t="str">
        <f t="shared" ca="1" si="42"/>
        <v>B.4.10c</v>
      </c>
      <c r="C140" s="69">
        <f t="shared" ca="1" si="43"/>
        <v>6</v>
      </c>
      <c r="D140" s="20"/>
      <c r="E140" s="92" t="str">
        <f t="shared" ca="1" si="44"/>
        <v>B.4.10c</v>
      </c>
      <c r="F140" s="74" t="str">
        <f t="shared" ca="1" si="58"/>
        <v xml:space="preserve">Roles and responsibilities for all parties concerned? </v>
      </c>
      <c r="G140" s="220" t="str">
        <f t="shared" ca="1" si="59"/>
        <v/>
      </c>
      <c r="H140" s="220">
        <f t="shared" ca="1" si="60"/>
        <v>12</v>
      </c>
      <c r="I140" s="71" t="str">
        <f t="shared" ca="1" si="57"/>
        <v/>
      </c>
      <c r="J140" s="69"/>
      <c r="K140" s="69"/>
      <c r="L140" s="69"/>
      <c r="M140" s="69"/>
      <c r="N140" s="69"/>
      <c r="O140" s="69"/>
      <c r="P140" s="69"/>
      <c r="Q140" s="69"/>
      <c r="R140" s="69"/>
      <c r="S140" s="69"/>
      <c r="T140" s="78"/>
      <c r="U140" s="78" t="str">
        <f t="shared" ca="1" si="45"/>
        <v>B.4</v>
      </c>
      <c r="V140" s="78">
        <f t="shared" ca="1" si="46"/>
        <v>3</v>
      </c>
      <c r="W140" s="78">
        <f t="shared" ca="1" si="47"/>
        <v>1</v>
      </c>
      <c r="X140" s="78">
        <f t="shared" ca="1" si="48"/>
        <v>12</v>
      </c>
      <c r="Y140" s="77" t="str">
        <f t="shared" ca="1" si="49"/>
        <v>3B.4</v>
      </c>
      <c r="AD140" s="87" t="str">
        <f t="shared" ca="1" si="50"/>
        <v/>
      </c>
      <c r="AE140" s="87" t="str">
        <f t="shared" ca="1" si="51"/>
        <v/>
      </c>
      <c r="AF140" s="87" t="str">
        <f t="shared" ca="1" si="52"/>
        <v>D</v>
      </c>
      <c r="AG140" s="79">
        <f t="shared" ca="1" si="53"/>
        <v>3</v>
      </c>
      <c r="AH140" s="87"/>
      <c r="AI140" s="79"/>
    </row>
    <row r="141" spans="1:35" s="77" customFormat="1" ht="30" customHeight="1" x14ac:dyDescent="0.25">
      <c r="A141" s="67">
        <v>521</v>
      </c>
      <c r="B141" s="68" t="str">
        <f t="shared" ca="1" si="42"/>
        <v>B.4.10d</v>
      </c>
      <c r="C141" s="69">
        <f t="shared" ca="1" si="43"/>
        <v>6</v>
      </c>
      <c r="D141" s="20"/>
      <c r="E141" s="92" t="str">
        <f t="shared" ca="1" si="44"/>
        <v>B.4.10d</v>
      </c>
      <c r="F141" s="74" t="str">
        <f t="shared" ca="1" si="58"/>
        <v>Specific legal / regulatory requirements?</v>
      </c>
      <c r="G141" s="220" t="str">
        <f t="shared" ca="1" si="59"/>
        <v/>
      </c>
      <c r="H141" s="220">
        <f t="shared" ca="1" si="60"/>
        <v>12</v>
      </c>
      <c r="I141" s="71" t="str">
        <f t="shared" ca="1" si="57"/>
        <v/>
      </c>
      <c r="J141" s="69"/>
      <c r="K141" s="69"/>
      <c r="L141" s="69"/>
      <c r="M141" s="69"/>
      <c r="N141" s="69"/>
      <c r="O141" s="69"/>
      <c r="P141" s="69"/>
      <c r="Q141" s="69"/>
      <c r="R141" s="69"/>
      <c r="S141" s="69"/>
      <c r="T141" s="78"/>
      <c r="U141" s="78" t="str">
        <f t="shared" ca="1" si="45"/>
        <v>B.4</v>
      </c>
      <c r="V141" s="78">
        <f t="shared" ca="1" si="46"/>
        <v>3</v>
      </c>
      <c r="W141" s="78">
        <f t="shared" ca="1" si="47"/>
        <v>1</v>
      </c>
      <c r="X141" s="78">
        <f t="shared" ca="1" si="48"/>
        <v>12</v>
      </c>
      <c r="Y141" s="77" t="str">
        <f t="shared" ca="1" si="49"/>
        <v>3B.4</v>
      </c>
      <c r="AD141" s="87" t="str">
        <f t="shared" ca="1" si="50"/>
        <v/>
      </c>
      <c r="AE141" s="87" t="str">
        <f t="shared" ca="1" si="51"/>
        <v/>
      </c>
      <c r="AF141" s="87" t="str">
        <f t="shared" ca="1" si="52"/>
        <v>D</v>
      </c>
      <c r="AG141" s="79">
        <f t="shared" ca="1" si="53"/>
        <v>3</v>
      </c>
      <c r="AH141" s="87"/>
      <c r="AI141" s="79"/>
    </row>
    <row r="142" spans="1:35" s="77" customFormat="1" ht="30" customHeight="1" x14ac:dyDescent="0.25">
      <c r="A142" s="67">
        <v>522</v>
      </c>
      <c r="B142" s="68" t="str">
        <f t="shared" ca="1" si="42"/>
        <v>B.4.10e</v>
      </c>
      <c r="C142" s="69">
        <f t="shared" ca="1" si="43"/>
        <v>6</v>
      </c>
      <c r="D142" s="20"/>
      <c r="E142" s="92" t="str">
        <f t="shared" ca="1" si="44"/>
        <v>B.4.10e</v>
      </c>
      <c r="F142" s="74" t="str">
        <f t="shared" ca="1" si="58"/>
        <v xml:space="preserve">Timings and checkpoints? </v>
      </c>
      <c r="G142" s="220" t="str">
        <f t="shared" ca="1" si="59"/>
        <v/>
      </c>
      <c r="H142" s="220">
        <f t="shared" ca="1" si="60"/>
        <v>16</v>
      </c>
      <c r="I142" s="71" t="str">
        <f t="shared" ca="1" si="57"/>
        <v/>
      </c>
      <c r="J142" s="69"/>
      <c r="K142" s="69"/>
      <c r="L142" s="69"/>
      <c r="M142" s="69"/>
      <c r="N142" s="69"/>
      <c r="O142" s="69"/>
      <c r="P142" s="69"/>
      <c r="Q142" s="69"/>
      <c r="R142" s="69"/>
      <c r="S142" s="69"/>
      <c r="T142" s="78"/>
      <c r="U142" s="78" t="str">
        <f t="shared" ca="1" si="45"/>
        <v>B.4</v>
      </c>
      <c r="V142" s="78">
        <f t="shared" ca="1" si="46"/>
        <v>4</v>
      </c>
      <c r="W142" s="78">
        <f t="shared" ca="1" si="47"/>
        <v>1</v>
      </c>
      <c r="X142" s="78">
        <f t="shared" ca="1" si="48"/>
        <v>16</v>
      </c>
      <c r="Y142" s="77" t="str">
        <f t="shared" ca="1" si="49"/>
        <v>3B.4</v>
      </c>
      <c r="AD142" s="87" t="str">
        <f t="shared" ca="1" si="50"/>
        <v/>
      </c>
      <c r="AE142" s="87" t="str">
        <f t="shared" ca="1" si="51"/>
        <v/>
      </c>
      <c r="AF142" s="87" t="str">
        <f t="shared" ca="1" si="52"/>
        <v>D</v>
      </c>
      <c r="AG142" s="79">
        <f t="shared" ca="1" si="53"/>
        <v>3</v>
      </c>
      <c r="AH142" s="87"/>
      <c r="AI142" s="79"/>
    </row>
    <row r="143" spans="1:35" s="77" customFormat="1" ht="30" customHeight="1" x14ac:dyDescent="0.25">
      <c r="A143" s="67">
        <v>523</v>
      </c>
      <c r="B143" s="68" t="str">
        <f t="shared" ca="1" si="42"/>
        <v>B.4.10f</v>
      </c>
      <c r="C143" s="69">
        <f t="shared" ca="1" si="43"/>
        <v>6</v>
      </c>
      <c r="D143" s="20"/>
      <c r="E143" s="92" t="str">
        <f t="shared" ca="1" si="44"/>
        <v>B.4.10f</v>
      </c>
      <c r="F143" s="74" t="str">
        <f t="shared" ca="1" si="58"/>
        <v>A problem escalation process?</v>
      </c>
      <c r="G143" s="220" t="str">
        <f t="shared" ca="1" si="59"/>
        <v/>
      </c>
      <c r="H143" s="220">
        <f t="shared" ca="1" si="60"/>
        <v>16</v>
      </c>
      <c r="I143" s="71" t="str">
        <f t="shared" ca="1" si="57"/>
        <v/>
      </c>
      <c r="J143" s="69"/>
      <c r="K143" s="69"/>
      <c r="L143" s="69"/>
      <c r="M143" s="69"/>
      <c r="N143" s="69"/>
      <c r="O143" s="69"/>
      <c r="P143" s="69"/>
      <c r="Q143" s="69"/>
      <c r="R143" s="69"/>
      <c r="S143" s="69"/>
      <c r="T143" s="78"/>
      <c r="U143" s="78" t="str">
        <f t="shared" ca="1" si="45"/>
        <v>B.4</v>
      </c>
      <c r="V143" s="78">
        <f t="shared" ca="1" si="46"/>
        <v>4</v>
      </c>
      <c r="W143" s="78">
        <f t="shared" ca="1" si="47"/>
        <v>1</v>
      </c>
      <c r="X143" s="78">
        <f t="shared" ca="1" si="48"/>
        <v>16</v>
      </c>
      <c r="Y143" s="77" t="str">
        <f t="shared" ca="1" si="49"/>
        <v>3B.4</v>
      </c>
      <c r="AD143" s="87" t="str">
        <f t="shared" ca="1" si="50"/>
        <v/>
      </c>
      <c r="AE143" s="87" t="str">
        <f t="shared" ca="1" si="51"/>
        <v/>
      </c>
      <c r="AF143" s="87" t="str">
        <f t="shared" ca="1" si="52"/>
        <v>D</v>
      </c>
      <c r="AG143" s="79">
        <f t="shared" ca="1" si="53"/>
        <v>3</v>
      </c>
      <c r="AH143" s="87"/>
      <c r="AI143" s="79"/>
    </row>
    <row r="144" spans="1:35" s="77" customFormat="1" ht="30" customHeight="1" x14ac:dyDescent="0.25">
      <c r="A144" s="67">
        <v>524</v>
      </c>
      <c r="B144" s="68" t="str">
        <f t="shared" ca="1" si="42"/>
        <v>B.4.10g</v>
      </c>
      <c r="C144" s="69">
        <f t="shared" ca="1" si="43"/>
        <v>6</v>
      </c>
      <c r="D144" s="20"/>
      <c r="E144" s="92" t="str">
        <f t="shared" ca="1" si="44"/>
        <v>B.4.10g</v>
      </c>
      <c r="F144" s="74" t="str">
        <f t="shared" ca="1" si="58"/>
        <v xml:space="preserve">Reporting and presentation style? </v>
      </c>
      <c r="G144" s="220" t="str">
        <f t="shared" ca="1" si="59"/>
        <v/>
      </c>
      <c r="H144" s="220">
        <f t="shared" ca="1" si="60"/>
        <v>12</v>
      </c>
      <c r="I144" s="71" t="str">
        <f t="shared" ca="1" si="57"/>
        <v/>
      </c>
      <c r="J144" s="69"/>
      <c r="K144" s="69"/>
      <c r="L144" s="69"/>
      <c r="M144" s="69"/>
      <c r="N144" s="69"/>
      <c r="O144" s="69"/>
      <c r="P144" s="69"/>
      <c r="Q144" s="69"/>
      <c r="R144" s="69"/>
      <c r="S144" s="69"/>
      <c r="T144" s="78"/>
      <c r="U144" s="78" t="str">
        <f t="shared" ca="1" si="45"/>
        <v>B.4</v>
      </c>
      <c r="V144" s="78">
        <f t="shared" ca="1" si="46"/>
        <v>3</v>
      </c>
      <c r="W144" s="78">
        <f t="shared" ca="1" si="47"/>
        <v>1</v>
      </c>
      <c r="X144" s="78">
        <f t="shared" ca="1" si="48"/>
        <v>12</v>
      </c>
      <c r="Y144" s="77" t="str">
        <f t="shared" ca="1" si="49"/>
        <v>3B.4</v>
      </c>
      <c r="AD144" s="87" t="str">
        <f t="shared" ca="1" si="50"/>
        <v/>
      </c>
      <c r="AE144" s="87" t="str">
        <f t="shared" ca="1" si="51"/>
        <v/>
      </c>
      <c r="AF144" s="87" t="str">
        <f t="shared" ca="1" si="52"/>
        <v>D</v>
      </c>
      <c r="AG144" s="79">
        <f t="shared" ca="1" si="53"/>
        <v>3</v>
      </c>
      <c r="AH144" s="87"/>
      <c r="AI144" s="79"/>
    </row>
    <row r="145" spans="1:35" s="77" customFormat="1" ht="30" customHeight="1" x14ac:dyDescent="0.25">
      <c r="A145" s="67">
        <v>525</v>
      </c>
      <c r="B145" s="68" t="str">
        <f t="shared" ca="1" si="42"/>
        <v>B.4.10h</v>
      </c>
      <c r="C145" s="69">
        <f t="shared" ca="1" si="43"/>
        <v>6</v>
      </c>
      <c r="D145" s="20"/>
      <c r="E145" s="92" t="str">
        <f t="shared" ca="1" si="44"/>
        <v>B.4.10h</v>
      </c>
      <c r="F145" s="74" t="str">
        <f t="shared" ca="1" si="58"/>
        <v>Post-test corrective action strategy and action plan development?</v>
      </c>
      <c r="G145" s="220" t="str">
        <f t="shared" ca="1" si="59"/>
        <v/>
      </c>
      <c r="H145" s="220">
        <f t="shared" ca="1" si="60"/>
        <v>20</v>
      </c>
      <c r="I145" s="71" t="str">
        <f t="shared" ca="1" si="57"/>
        <v/>
      </c>
      <c r="J145" s="69"/>
      <c r="K145" s="69"/>
      <c r="L145" s="69"/>
      <c r="M145" s="69"/>
      <c r="N145" s="69"/>
      <c r="O145" s="69"/>
      <c r="P145" s="69"/>
      <c r="Q145" s="69"/>
      <c r="R145" s="69"/>
      <c r="S145" s="69"/>
      <c r="T145" s="78"/>
      <c r="U145" s="78" t="str">
        <f t="shared" ca="1" si="45"/>
        <v>B.4</v>
      </c>
      <c r="V145" s="78">
        <f t="shared" ca="1" si="46"/>
        <v>5</v>
      </c>
      <c r="W145" s="78">
        <f t="shared" ca="1" si="47"/>
        <v>1</v>
      </c>
      <c r="X145" s="78">
        <f t="shared" ca="1" si="48"/>
        <v>20</v>
      </c>
      <c r="Y145" s="77" t="str">
        <f t="shared" ca="1" si="49"/>
        <v>3B.4</v>
      </c>
      <c r="AD145" s="87" t="str">
        <f t="shared" ca="1" si="50"/>
        <v/>
      </c>
      <c r="AE145" s="87" t="str">
        <f t="shared" ca="1" si="51"/>
        <v/>
      </c>
      <c r="AF145" s="87" t="str">
        <f t="shared" ca="1" si="52"/>
        <v>D</v>
      </c>
      <c r="AG145" s="79">
        <f t="shared" ca="1" si="53"/>
        <v>3</v>
      </c>
      <c r="AH145" s="87"/>
      <c r="AI145" s="79"/>
    </row>
    <row r="146" spans="1:35" s="77" customFormat="1" ht="30" customHeight="1" x14ac:dyDescent="0.25">
      <c r="A146" s="67">
        <v>526</v>
      </c>
      <c r="B146" s="68" t="str">
        <f t="shared" ca="1" si="42"/>
        <v>B.4.10i</v>
      </c>
      <c r="C146" s="69">
        <f t="shared" ca="1" si="43"/>
        <v>6</v>
      </c>
      <c r="D146" s="20"/>
      <c r="E146" s="92" t="str">
        <f t="shared" ca="1" si="44"/>
        <v>B.4.10i</v>
      </c>
      <c r="F146" s="74" t="str">
        <f t="shared" ca="1" si="58"/>
        <v>Agreed pricing and terms of business?</v>
      </c>
      <c r="G146" s="220" t="str">
        <f t="shared" ca="1" si="59"/>
        <v/>
      </c>
      <c r="H146" s="220">
        <f t="shared" ca="1" si="60"/>
        <v>12</v>
      </c>
      <c r="I146" s="71" t="str">
        <f t="shared" ca="1" si="57"/>
        <v/>
      </c>
      <c r="J146" s="69"/>
      <c r="K146" s="69"/>
      <c r="L146" s="69"/>
      <c r="M146" s="69"/>
      <c r="N146" s="69"/>
      <c r="O146" s="69"/>
      <c r="P146" s="69"/>
      <c r="Q146" s="69"/>
      <c r="R146" s="69"/>
      <c r="S146" s="69"/>
      <c r="T146" s="78"/>
      <c r="U146" s="78" t="str">
        <f t="shared" ca="1" si="45"/>
        <v>B.4</v>
      </c>
      <c r="V146" s="78">
        <f t="shared" ca="1" si="46"/>
        <v>3</v>
      </c>
      <c r="W146" s="78">
        <f t="shared" ca="1" si="47"/>
        <v>1</v>
      </c>
      <c r="X146" s="78">
        <f t="shared" ca="1" si="48"/>
        <v>12</v>
      </c>
      <c r="Y146" s="77" t="str">
        <f t="shared" ca="1" si="49"/>
        <v>3B.4</v>
      </c>
      <c r="AD146" s="87" t="str">
        <f t="shared" ca="1" si="50"/>
        <v/>
      </c>
      <c r="AE146" s="87" t="str">
        <f t="shared" ca="1" si="51"/>
        <v/>
      </c>
      <c r="AF146" s="87" t="str">
        <f t="shared" ca="1" si="52"/>
        <v>D</v>
      </c>
      <c r="AG146" s="79">
        <f t="shared" ca="1" si="53"/>
        <v>3</v>
      </c>
      <c r="AH146" s="87"/>
      <c r="AI146" s="79"/>
    </row>
    <row r="147" spans="1:35" s="77" customFormat="1" ht="30" customHeight="1" x14ac:dyDescent="0.25">
      <c r="A147" s="67">
        <v>527</v>
      </c>
      <c r="B147" s="68" t="str">
        <f t="shared" ca="1" si="42"/>
        <v>B.4.11</v>
      </c>
      <c r="C147" s="69">
        <f t="shared" ca="1" si="43"/>
        <v>4</v>
      </c>
      <c r="D147" s="20"/>
      <c r="E147" s="92" t="str">
        <f t="shared" ca="1" si="44"/>
        <v>B.4.11</v>
      </c>
      <c r="F147" s="71" t="str">
        <f t="shared" ca="1" si="58"/>
        <v>Do you require your service providers to:</v>
      </c>
      <c r="G147" s="220"/>
      <c r="H147" s="220"/>
      <c r="I147" s="71" t="str">
        <f t="shared" ca="1" si="57"/>
        <v/>
      </c>
      <c r="J147" s="69"/>
      <c r="K147" s="69"/>
      <c r="L147" s="69"/>
      <c r="M147" s="69"/>
      <c r="N147" s="69"/>
      <c r="O147" s="69"/>
      <c r="P147" s="69"/>
      <c r="Q147" s="69"/>
      <c r="R147" s="69"/>
      <c r="S147" s="69"/>
      <c r="T147" s="78"/>
      <c r="U147" s="78" t="str">
        <f t="shared" ca="1" si="45"/>
        <v/>
      </c>
      <c r="V147" s="78" t="str">
        <f t="shared" ca="1" si="46"/>
        <v>N/A</v>
      </c>
      <c r="W147" s="78">
        <f t="shared" ca="1" si="47"/>
        <v>1</v>
      </c>
      <c r="X147" s="78" t="e">
        <f t="shared" ca="1" si="48"/>
        <v>#VALUE!</v>
      </c>
      <c r="Y147" s="77" t="str">
        <f t="shared" ca="1" si="49"/>
        <v>3</v>
      </c>
      <c r="AD147" s="87" t="str">
        <f t="shared" ca="1" si="50"/>
        <v/>
      </c>
      <c r="AE147" s="87" t="str">
        <f t="shared" ca="1" si="51"/>
        <v/>
      </c>
      <c r="AF147" s="87" t="str">
        <f t="shared" ca="1" si="52"/>
        <v>D</v>
      </c>
      <c r="AG147" s="79">
        <f t="shared" ca="1" si="53"/>
        <v>3</v>
      </c>
      <c r="AH147" s="87"/>
      <c r="AI147" s="79"/>
    </row>
    <row r="148" spans="1:35" s="77" customFormat="1" ht="45" x14ac:dyDescent="0.25">
      <c r="A148" s="67">
        <v>528</v>
      </c>
      <c r="B148" s="68" t="str">
        <f t="shared" ref="B148:B191" ca="1" si="61">VLOOKUP(A148,contentrefmockup,2,FALSE)</f>
        <v>B.4.11a</v>
      </c>
      <c r="C148" s="69">
        <f t="shared" ref="C148:C191" ca="1" si="62">VLOOKUP(A148,contentrefmockup,15,FALSE)</f>
        <v>6</v>
      </c>
      <c r="D148" s="20"/>
      <c r="E148" s="92" t="str">
        <f t="shared" ref="E148:E191" ca="1" si="63">IF(C148=1,"Phase "&amp;B148,IF(C148=2,"Step "&amp;VLOOKUP(A148,contentrefmockup,4,FALSE),B148))</f>
        <v>B.4.11a</v>
      </c>
      <c r="F148" s="74" t="str">
        <f t="shared" ca="1" si="58"/>
        <v>Nominate a senior manager (who can be easily contacted during the testing process) to be accountable for managing the delivery of the test?</v>
      </c>
      <c r="G148" s="220" t="str">
        <f ca="1">VLOOKUP($A148,Assess_B_Reference,15,FALSE)</f>
        <v/>
      </c>
      <c r="H148" s="220">
        <f ca="1">(VLOOKUP(LEFT($B148,3),targets_lookup,5,FALSE))*VLOOKUP($A148,Weightings_Assessments,23,FALSE)</f>
        <v>12</v>
      </c>
      <c r="I148" s="71" t="str">
        <f t="shared" ca="1" si="57"/>
        <v/>
      </c>
      <c r="J148" s="69"/>
      <c r="K148" s="69"/>
      <c r="L148" s="69"/>
      <c r="M148" s="69"/>
      <c r="N148" s="69"/>
      <c r="O148" s="69"/>
      <c r="P148" s="69"/>
      <c r="Q148" s="69"/>
      <c r="R148" s="69"/>
      <c r="S148" s="69"/>
      <c r="T148" s="78"/>
      <c r="U148" s="78" t="str">
        <f t="shared" ref="U148:U191" ca="1" si="64">IF(AND(C148&gt;4,VLOOKUP(A148,Assess_B_Reference,34,FALSE)&lt;&gt;8),LEFT(B148,3),"")</f>
        <v>B.4</v>
      </c>
      <c r="V148" s="78">
        <f t="shared" ref="V148:V191" ca="1" si="65">VLOOKUP(A148,Weightings_Assessments,23,FALSE)</f>
        <v>3</v>
      </c>
      <c r="W148" s="78">
        <f t="shared" ref="W148:W191" ca="1" si="66">IF(VLOOKUP(A148,Assess_B_Reference,34,FALSE)=8,0,1)</f>
        <v>1</v>
      </c>
      <c r="X148" s="78">
        <f t="shared" ref="X148:X191" ca="1" si="67">W148*V148*4</f>
        <v>12</v>
      </c>
      <c r="Y148" s="77" t="str">
        <f t="shared" ref="Y148:Y191" ca="1" si="68">AG148&amp;U148</f>
        <v>3B.4</v>
      </c>
      <c r="AD148" s="87" t="str">
        <f t="shared" ref="AD148:AD191" ca="1" si="69">VLOOKUP($A148,contentrefmockup,26,FALSE)</f>
        <v/>
      </c>
      <c r="AE148" s="87" t="str">
        <f t="shared" ref="AE148:AE191" ca="1" si="70">VLOOKUP($A148,contentrefmockup,27,FALSE)</f>
        <v/>
      </c>
      <c r="AF148" s="87" t="str">
        <f t="shared" ref="AF148:AF191" ca="1" si="71">VLOOKUP($A148,contentrefmockup,28,FALSE)</f>
        <v>D</v>
      </c>
      <c r="AG148" s="79">
        <f t="shared" ref="AG148:AG191" ca="1" si="72">IF(AD148="S",1,IF(AE148="I",2,IF(AF148="D",3,4)))</f>
        <v>3</v>
      </c>
      <c r="AH148" s="87"/>
      <c r="AI148" s="79"/>
    </row>
    <row r="149" spans="1:35" s="77" customFormat="1" ht="30" x14ac:dyDescent="0.25">
      <c r="A149" s="67">
        <v>529</v>
      </c>
      <c r="B149" s="68" t="str">
        <f t="shared" ca="1" si="61"/>
        <v>B.4.11b</v>
      </c>
      <c r="C149" s="69">
        <f t="shared" ca="1" si="62"/>
        <v>6</v>
      </c>
      <c r="D149" s="20"/>
      <c r="E149" s="92" t="str">
        <f t="shared" ca="1" si="63"/>
        <v>B.4.11b</v>
      </c>
      <c r="F149" s="74" t="str">
        <f t="shared" ca="1" si="58"/>
        <v>Clearly explain the limits and dangers of the security test as part of the statement of work?</v>
      </c>
      <c r="G149" s="220" t="str">
        <f ca="1">VLOOKUP($A149,Assess_B_Reference,15,FALSE)</f>
        <v/>
      </c>
      <c r="H149" s="220">
        <f ca="1">(VLOOKUP(LEFT($B149,3),targets_lookup,5,FALSE))*VLOOKUP($A149,Weightings_Assessments,23,FALSE)</f>
        <v>20</v>
      </c>
      <c r="I149" s="71" t="str">
        <f t="shared" ca="1" si="57"/>
        <v/>
      </c>
      <c r="J149" s="69"/>
      <c r="K149" s="69"/>
      <c r="L149" s="69"/>
      <c r="M149" s="69"/>
      <c r="N149" s="69"/>
      <c r="O149" s="69"/>
      <c r="P149" s="69"/>
      <c r="Q149" s="69"/>
      <c r="R149" s="69"/>
      <c r="S149" s="69"/>
      <c r="T149" s="78"/>
      <c r="U149" s="78" t="str">
        <f t="shared" ca="1" si="64"/>
        <v>B.4</v>
      </c>
      <c r="V149" s="78">
        <f t="shared" ca="1" si="65"/>
        <v>5</v>
      </c>
      <c r="W149" s="78">
        <f t="shared" ca="1" si="66"/>
        <v>1</v>
      </c>
      <c r="X149" s="78">
        <f t="shared" ca="1" si="67"/>
        <v>20</v>
      </c>
      <c r="Y149" s="77" t="str">
        <f t="shared" ca="1" si="68"/>
        <v>3B.4</v>
      </c>
      <c r="AD149" s="87" t="str">
        <f t="shared" ca="1" si="69"/>
        <v/>
      </c>
      <c r="AE149" s="87" t="str">
        <f t="shared" ca="1" si="70"/>
        <v/>
      </c>
      <c r="AF149" s="87" t="str">
        <f t="shared" ca="1" si="71"/>
        <v>D</v>
      </c>
      <c r="AG149" s="79">
        <f t="shared" ca="1" si="72"/>
        <v>3</v>
      </c>
      <c r="AH149" s="87"/>
      <c r="AI149" s="79"/>
    </row>
    <row r="150" spans="1:35" s="77" customFormat="1" ht="30" x14ac:dyDescent="0.25">
      <c r="A150" s="67">
        <v>530</v>
      </c>
      <c r="B150" s="68" t="str">
        <f t="shared" ca="1" si="61"/>
        <v>B.4.11c</v>
      </c>
      <c r="C150" s="69">
        <f t="shared" ca="1" si="62"/>
        <v>6</v>
      </c>
      <c r="D150" s="20"/>
      <c r="E150" s="92" t="str">
        <f t="shared" ca="1" si="63"/>
        <v>B.4.11c</v>
      </c>
      <c r="F150" s="74" t="str">
        <f t="shared" ca="1" si="58"/>
        <v>Provide confidentiality and non-disclosure of customer information and test results?</v>
      </c>
      <c r="G150" s="220" t="str">
        <f ca="1">VLOOKUP($A150,Assess_B_Reference,15,FALSE)</f>
        <v/>
      </c>
      <c r="H150" s="220">
        <f ca="1">(VLOOKUP(LEFT($B150,3),targets_lookup,5,FALSE))*VLOOKUP($A150,Weightings_Assessments,23,FALSE)</f>
        <v>16</v>
      </c>
      <c r="I150" s="71" t="str">
        <f t="shared" ca="1" si="57"/>
        <v/>
      </c>
      <c r="J150" s="69"/>
      <c r="K150" s="69"/>
      <c r="L150" s="69"/>
      <c r="M150" s="69"/>
      <c r="N150" s="69"/>
      <c r="O150" s="69"/>
      <c r="P150" s="69"/>
      <c r="Q150" s="69"/>
      <c r="R150" s="69"/>
      <c r="S150" s="69"/>
      <c r="T150" s="78"/>
      <c r="U150" s="78" t="str">
        <f t="shared" ca="1" si="64"/>
        <v>B.4</v>
      </c>
      <c r="V150" s="78">
        <f t="shared" ca="1" si="65"/>
        <v>4</v>
      </c>
      <c r="W150" s="78">
        <f t="shared" ca="1" si="66"/>
        <v>1</v>
      </c>
      <c r="X150" s="78">
        <f t="shared" ca="1" si="67"/>
        <v>16</v>
      </c>
      <c r="Y150" s="77" t="str">
        <f t="shared" ca="1" si="68"/>
        <v>3B.4</v>
      </c>
      <c r="AD150" s="87" t="str">
        <f t="shared" ca="1" si="69"/>
        <v/>
      </c>
      <c r="AE150" s="87" t="str">
        <f t="shared" ca="1" si="70"/>
        <v/>
      </c>
      <c r="AF150" s="87" t="str">
        <f t="shared" ca="1" si="71"/>
        <v>D</v>
      </c>
      <c r="AG150" s="79">
        <f t="shared" ca="1" si="72"/>
        <v>3</v>
      </c>
      <c r="AH150" s="87"/>
      <c r="AI150" s="79"/>
    </row>
    <row r="151" spans="1:35" s="77" customFormat="1" ht="30" customHeight="1" x14ac:dyDescent="0.25">
      <c r="A151" s="67">
        <v>531</v>
      </c>
      <c r="B151" s="68" t="str">
        <f t="shared" ca="1" si="61"/>
        <v>B.5</v>
      </c>
      <c r="C151" s="69">
        <f t="shared" ca="1" si="62"/>
        <v>2</v>
      </c>
      <c r="D151" s="20"/>
      <c r="E151" s="111" t="str">
        <f t="shared" ca="1" si="63"/>
        <v>Step 5</v>
      </c>
      <c r="F151" s="108" t="str">
        <f ca="1">VLOOKUP(A151,contentrefmockup,7,FALSE)&amp;"  "&amp;"("&amp;VLOOKUP(S151,level_selection_ref,2,FALSE)&amp;")"</f>
        <v>Implement management control processes  (Detailed)</v>
      </c>
      <c r="G151" s="217" t="str">
        <f ca="1">"Maturity level:  "&amp;O151</f>
        <v>Maturity level:  Level 1</v>
      </c>
      <c r="H151" s="219" t="str">
        <f ca="1">"Maturity rating: "&amp;TEXT(R151,"0.00")</f>
        <v>Maturity rating: 0.00</v>
      </c>
      <c r="I151" s="194"/>
      <c r="J151" s="107"/>
      <c r="K151" s="107"/>
      <c r="L151" s="107" t="str">
        <f ca="1">TEXT(B151,"0.0")</f>
        <v>B.5</v>
      </c>
      <c r="M151" s="106">
        <f ca="1">SUMIF(Y:Y,S151&amp;L151,G:G)/(SUMIF(Y:Y,S151&amp;L151,X:X))</f>
        <v>0</v>
      </c>
      <c r="N151" s="106" t="str">
        <f ca="1">HLOOKUP(M151*100,level_ref,2,TRUE)</f>
        <v>Level 1</v>
      </c>
      <c r="O151" s="106" t="str">
        <f ca="1">IF(ISERROR(N151),"",N151)</f>
        <v>Level 1</v>
      </c>
      <c r="P151" s="106">
        <f ca="1">HLOOKUP(M151*100,level_ref,3,TRUE)</f>
        <v>1</v>
      </c>
      <c r="Q151" s="106">
        <f ca="1">IF(ISERROR(P151),"",P151)</f>
        <v>1</v>
      </c>
      <c r="R151" s="106">
        <f ca="1">M151*5</f>
        <v>0</v>
      </c>
      <c r="S151" s="106">
        <f ca="1">VLOOKUP(A151,Assess_B_Reference,35,FALSE)</f>
        <v>3</v>
      </c>
      <c r="T151" s="106"/>
      <c r="U151" s="106" t="str">
        <f t="shared" ca="1" si="64"/>
        <v/>
      </c>
      <c r="V151" s="106">
        <f t="shared" ca="1" si="65"/>
        <v>0</v>
      </c>
      <c r="W151" s="106">
        <f t="shared" ca="1" si="66"/>
        <v>1</v>
      </c>
      <c r="X151" s="106">
        <f t="shared" ca="1" si="67"/>
        <v>0</v>
      </c>
      <c r="Y151" s="77" t="str">
        <f t="shared" ca="1" si="68"/>
        <v>1</v>
      </c>
      <c r="AD151" s="87" t="str">
        <f t="shared" ca="1" si="69"/>
        <v>S</v>
      </c>
      <c r="AE151" s="87" t="str">
        <f t="shared" ca="1" si="70"/>
        <v>I</v>
      </c>
      <c r="AF151" s="87" t="str">
        <f t="shared" ca="1" si="71"/>
        <v>D</v>
      </c>
      <c r="AG151" s="79">
        <f t="shared" ca="1" si="72"/>
        <v>1</v>
      </c>
      <c r="AH151" s="87"/>
      <c r="AI151" s="79"/>
    </row>
    <row r="152" spans="1:35" s="77" customFormat="1" ht="60" x14ac:dyDescent="0.25">
      <c r="A152" s="67">
        <v>548</v>
      </c>
      <c r="B152" s="68" t="str">
        <f t="shared" ca="1" si="61"/>
        <v>B.5.01</v>
      </c>
      <c r="C152" s="69">
        <f t="shared" ca="1" si="62"/>
        <v>5</v>
      </c>
      <c r="D152" s="20"/>
      <c r="E152" s="92" t="str">
        <f t="shared" ca="1" si="63"/>
        <v>B.5.01</v>
      </c>
      <c r="F152" s="71" t="str">
        <f t="shared" ref="F152:F171" ca="1" si="73">VLOOKUP(A152,contentrefmockup,7,FALSE)</f>
        <v>Is your organisation aware that performing any sort of penetration test carries with it some risk to the target system and the business information associated with it (e.g. degradation or loss of services; disclosure of sensitive information)?</v>
      </c>
      <c r="G152" s="220" t="str">
        <f ca="1">VLOOKUP($A152,Assess_B_Reference,15,FALSE)</f>
        <v/>
      </c>
      <c r="H152" s="220">
        <f ca="1">(VLOOKUP(LEFT($B152,3),targets_lookup,5,FALSE))*VLOOKUP($A152,Weightings_Assessments,23,FALSE)</f>
        <v>4</v>
      </c>
      <c r="I152" s="71" t="str">
        <f t="shared" ref="I152:I190" ca="1" si="74">IF(VLOOKUP(A152,Assess_B_Reference,16,FALSE)=0,"",VLOOKUP(A152,Assess_B_Reference,16,FALSE))</f>
        <v/>
      </c>
      <c r="J152" s="69"/>
      <c r="K152" s="69"/>
      <c r="L152" s="69"/>
      <c r="M152" s="69"/>
      <c r="N152" s="69"/>
      <c r="O152" s="69"/>
      <c r="P152" s="69"/>
      <c r="Q152" s="69"/>
      <c r="R152" s="69"/>
      <c r="S152" s="69"/>
      <c r="T152" s="78"/>
      <c r="U152" s="78" t="str">
        <f t="shared" ca="1" si="64"/>
        <v>B.5</v>
      </c>
      <c r="V152" s="78">
        <f t="shared" ca="1" si="65"/>
        <v>1</v>
      </c>
      <c r="W152" s="78">
        <f t="shared" ca="1" si="66"/>
        <v>1</v>
      </c>
      <c r="X152" s="78">
        <f t="shared" ca="1" si="67"/>
        <v>4</v>
      </c>
      <c r="Y152" s="77" t="str">
        <f t="shared" ca="1" si="68"/>
        <v>3B.5</v>
      </c>
      <c r="AD152" s="87" t="str">
        <f t="shared" ca="1" si="69"/>
        <v/>
      </c>
      <c r="AE152" s="87" t="str">
        <f t="shared" ca="1" si="70"/>
        <v/>
      </c>
      <c r="AF152" s="87" t="str">
        <f t="shared" ca="1" si="71"/>
        <v>D</v>
      </c>
      <c r="AG152" s="79">
        <f t="shared" ca="1" si="72"/>
        <v>3</v>
      </c>
      <c r="AH152" s="87"/>
      <c r="AI152" s="79"/>
    </row>
    <row r="153" spans="1:35" s="77" customFormat="1" ht="30" x14ac:dyDescent="0.25">
      <c r="A153" s="67">
        <v>549</v>
      </c>
      <c r="B153" s="68" t="str">
        <f t="shared" ca="1" si="61"/>
        <v>B.5.02</v>
      </c>
      <c r="C153" s="69">
        <f t="shared" ca="1" si="62"/>
        <v>5</v>
      </c>
      <c r="D153" s="20"/>
      <c r="E153" s="92" t="str">
        <f t="shared" ca="1" si="63"/>
        <v>B.5.02</v>
      </c>
      <c r="F153" s="71" t="str">
        <f t="shared" ca="1" si="73"/>
        <v>Have you developed methods of keeping risks to your organisation during penetration testing to a minimum?</v>
      </c>
      <c r="G153" s="220" t="str">
        <f ca="1">VLOOKUP($A153,Assess_B_Reference,15,FALSE)</f>
        <v/>
      </c>
      <c r="H153" s="220">
        <f ca="1">(VLOOKUP(LEFT($B153,3),targets_lookup,5,FALSE))*VLOOKUP($A153,Weightings_Assessments,23,FALSE)</f>
        <v>8</v>
      </c>
      <c r="I153" s="71" t="str">
        <f t="shared" ca="1" si="74"/>
        <v/>
      </c>
      <c r="J153" s="69"/>
      <c r="K153" s="69"/>
      <c r="L153" s="69"/>
      <c r="M153" s="69"/>
      <c r="N153" s="69"/>
      <c r="O153" s="69"/>
      <c r="P153" s="69"/>
      <c r="Q153" s="69"/>
      <c r="R153" s="69"/>
      <c r="S153" s="69"/>
      <c r="T153" s="78"/>
      <c r="U153" s="78" t="str">
        <f t="shared" ca="1" si="64"/>
        <v>B.5</v>
      </c>
      <c r="V153" s="78">
        <f t="shared" ca="1" si="65"/>
        <v>2</v>
      </c>
      <c r="W153" s="78">
        <f t="shared" ca="1" si="66"/>
        <v>1</v>
      </c>
      <c r="X153" s="78">
        <f t="shared" ca="1" si="67"/>
        <v>8</v>
      </c>
      <c r="Y153" s="77" t="str">
        <f t="shared" ca="1" si="68"/>
        <v>3B.5</v>
      </c>
      <c r="AD153" s="87" t="str">
        <f t="shared" ca="1" si="69"/>
        <v/>
      </c>
      <c r="AE153" s="87" t="str">
        <f t="shared" ca="1" si="70"/>
        <v/>
      </c>
      <c r="AF153" s="87" t="str">
        <f t="shared" ca="1" si="71"/>
        <v>D</v>
      </c>
      <c r="AG153" s="79">
        <f t="shared" ca="1" si="72"/>
        <v>3</v>
      </c>
      <c r="AH153" s="87"/>
      <c r="AI153" s="79"/>
    </row>
    <row r="154" spans="1:35" s="77" customFormat="1" ht="30" customHeight="1" x14ac:dyDescent="0.25">
      <c r="A154" s="67">
        <v>550</v>
      </c>
      <c r="B154" s="68" t="str">
        <f t="shared" ca="1" si="61"/>
        <v>B.5.03</v>
      </c>
      <c r="C154" s="69">
        <f t="shared" ca="1" si="62"/>
        <v>4</v>
      </c>
      <c r="D154" s="20"/>
      <c r="E154" s="92" t="str">
        <f t="shared" ca="1" si="63"/>
        <v>B.5.03</v>
      </c>
      <c r="F154" s="71" t="str">
        <f t="shared" ca="1" si="73"/>
        <v xml:space="preserve">Do you help to reduce risk associated with penetration testing by: </v>
      </c>
      <c r="G154" s="220"/>
      <c r="H154" s="220"/>
      <c r="I154" s="71" t="str">
        <f t="shared" ca="1" si="74"/>
        <v/>
      </c>
      <c r="J154" s="69"/>
      <c r="K154" s="69"/>
      <c r="L154" s="69"/>
      <c r="M154" s="69"/>
      <c r="N154" s="69"/>
      <c r="O154" s="69"/>
      <c r="P154" s="69"/>
      <c r="Q154" s="69"/>
      <c r="R154" s="69"/>
      <c r="S154" s="69"/>
      <c r="T154" s="78"/>
      <c r="U154" s="78" t="str">
        <f t="shared" ca="1" si="64"/>
        <v/>
      </c>
      <c r="V154" s="78" t="str">
        <f t="shared" ca="1" si="65"/>
        <v>N/A</v>
      </c>
      <c r="W154" s="78">
        <f t="shared" ca="1" si="66"/>
        <v>1</v>
      </c>
      <c r="X154" s="78" t="e">
        <f t="shared" ca="1" si="67"/>
        <v>#VALUE!</v>
      </c>
      <c r="Y154" s="77" t="str">
        <f t="shared" ca="1" si="68"/>
        <v>3</v>
      </c>
      <c r="AD154" s="87" t="str">
        <f t="shared" ca="1" si="69"/>
        <v/>
      </c>
      <c r="AE154" s="87" t="str">
        <f t="shared" ca="1" si="70"/>
        <v/>
      </c>
      <c r="AF154" s="87" t="str">
        <f t="shared" ca="1" si="71"/>
        <v>D</v>
      </c>
      <c r="AG154" s="79">
        <f t="shared" ca="1" si="72"/>
        <v>3</v>
      </c>
      <c r="AH154" s="87"/>
      <c r="AI154" s="79"/>
    </row>
    <row r="155" spans="1:35" s="77" customFormat="1" ht="30" customHeight="1" x14ac:dyDescent="0.25">
      <c r="A155" s="67">
        <v>551</v>
      </c>
      <c r="B155" s="68" t="str">
        <f t="shared" ca="1" si="61"/>
        <v>B.5.03a</v>
      </c>
      <c r="C155" s="69">
        <f t="shared" ca="1" si="62"/>
        <v>6</v>
      </c>
      <c r="D155" s="20"/>
      <c r="E155" s="92" t="str">
        <f t="shared" ca="1" si="63"/>
        <v>B.5.03a</v>
      </c>
      <c r="F155" s="74" t="str">
        <f t="shared" ca="1" si="73"/>
        <v>Carrying out planning in advance?</v>
      </c>
      <c r="G155" s="220" t="str">
        <f ca="1">VLOOKUP($A155,Assess_B_Reference,15,FALSE)</f>
        <v/>
      </c>
      <c r="H155" s="220">
        <f ca="1">(VLOOKUP(LEFT($B155,3),targets_lookup,5,FALSE))*VLOOKUP($A155,Weightings_Assessments,23,FALSE)</f>
        <v>12</v>
      </c>
      <c r="I155" s="71" t="str">
        <f t="shared" ca="1" si="74"/>
        <v/>
      </c>
      <c r="J155" s="69"/>
      <c r="K155" s="69"/>
      <c r="L155" s="69"/>
      <c r="M155" s="69"/>
      <c r="N155" s="69"/>
      <c r="O155" s="69"/>
      <c r="P155" s="69"/>
      <c r="Q155" s="69"/>
      <c r="R155" s="69"/>
      <c r="S155" s="69"/>
      <c r="T155" s="78"/>
      <c r="U155" s="78" t="str">
        <f t="shared" ca="1" si="64"/>
        <v>B.5</v>
      </c>
      <c r="V155" s="78">
        <f t="shared" ca="1" si="65"/>
        <v>3</v>
      </c>
      <c r="W155" s="78">
        <f t="shared" ca="1" si="66"/>
        <v>1</v>
      </c>
      <c r="X155" s="78">
        <f t="shared" ca="1" si="67"/>
        <v>12</v>
      </c>
      <c r="Y155" s="77" t="str">
        <f t="shared" ca="1" si="68"/>
        <v>3B.5</v>
      </c>
      <c r="AD155" s="87" t="str">
        <f t="shared" ca="1" si="69"/>
        <v/>
      </c>
      <c r="AE155" s="87" t="str">
        <f t="shared" ca="1" si="70"/>
        <v/>
      </c>
      <c r="AF155" s="87" t="str">
        <f t="shared" ca="1" si="71"/>
        <v>D</v>
      </c>
      <c r="AG155" s="79">
        <f t="shared" ca="1" si="72"/>
        <v>3</v>
      </c>
      <c r="AH155" s="87"/>
      <c r="AI155" s="79"/>
    </row>
    <row r="156" spans="1:35" s="77" customFormat="1" ht="30" customHeight="1" x14ac:dyDescent="0.25">
      <c r="A156" s="67">
        <v>552</v>
      </c>
      <c r="B156" s="68" t="str">
        <f t="shared" ca="1" si="61"/>
        <v>B.5.03b</v>
      </c>
      <c r="C156" s="69">
        <f t="shared" ca="1" si="62"/>
        <v>6</v>
      </c>
      <c r="D156" s="20"/>
      <c r="E156" s="92" t="str">
        <f t="shared" ca="1" si="63"/>
        <v>B.5.03b</v>
      </c>
      <c r="F156" s="74" t="str">
        <f t="shared" ca="1" si="73"/>
        <v>Clear definition of scope?</v>
      </c>
      <c r="G156" s="220" t="str">
        <f ca="1">VLOOKUP($A156,Assess_B_Reference,15,FALSE)</f>
        <v/>
      </c>
      <c r="H156" s="220">
        <f ca="1">(VLOOKUP(LEFT($B156,3),targets_lookup,5,FALSE))*VLOOKUP($A156,Weightings_Assessments,23,FALSE)</f>
        <v>12</v>
      </c>
      <c r="I156" s="71" t="str">
        <f t="shared" ca="1" si="74"/>
        <v/>
      </c>
      <c r="J156" s="69"/>
      <c r="K156" s="69"/>
      <c r="L156" s="69"/>
      <c r="M156" s="69"/>
      <c r="N156" s="69"/>
      <c r="O156" s="69"/>
      <c r="P156" s="69"/>
      <c r="Q156" s="69"/>
      <c r="R156" s="69"/>
      <c r="S156" s="69"/>
      <c r="T156" s="78"/>
      <c r="U156" s="78" t="str">
        <f t="shared" ca="1" si="64"/>
        <v>B.5</v>
      </c>
      <c r="V156" s="78">
        <f t="shared" ca="1" si="65"/>
        <v>3</v>
      </c>
      <c r="W156" s="78">
        <f t="shared" ca="1" si="66"/>
        <v>1</v>
      </c>
      <c r="X156" s="78">
        <f t="shared" ca="1" si="67"/>
        <v>12</v>
      </c>
      <c r="Y156" s="77" t="str">
        <f t="shared" ca="1" si="68"/>
        <v>3B.5</v>
      </c>
      <c r="AD156" s="87" t="str">
        <f t="shared" ca="1" si="69"/>
        <v/>
      </c>
      <c r="AE156" s="87" t="str">
        <f t="shared" ca="1" si="70"/>
        <v/>
      </c>
      <c r="AF156" s="87" t="str">
        <f t="shared" ca="1" si="71"/>
        <v>D</v>
      </c>
      <c r="AG156" s="79">
        <f t="shared" ca="1" si="72"/>
        <v>3</v>
      </c>
      <c r="AH156" s="87"/>
      <c r="AI156" s="79"/>
    </row>
    <row r="157" spans="1:35" s="77" customFormat="1" ht="30" customHeight="1" x14ac:dyDescent="0.25">
      <c r="A157" s="67">
        <v>553</v>
      </c>
      <c r="B157" s="68" t="str">
        <f t="shared" ca="1" si="61"/>
        <v>B.5.03c</v>
      </c>
      <c r="C157" s="69">
        <f t="shared" ca="1" si="62"/>
        <v>6</v>
      </c>
      <c r="D157" s="20"/>
      <c r="E157" s="92" t="str">
        <f t="shared" ca="1" si="63"/>
        <v>B.5.03c</v>
      </c>
      <c r="F157" s="74" t="str">
        <f t="shared" ca="1" si="73"/>
        <v>Predefined escalation procedures?</v>
      </c>
      <c r="G157" s="220" t="str">
        <f ca="1">VLOOKUP($A157,Assess_B_Reference,15,FALSE)</f>
        <v/>
      </c>
      <c r="H157" s="220">
        <f ca="1">(VLOOKUP(LEFT($B157,3),targets_lookup,5,FALSE))*VLOOKUP($A157,Weightings_Assessments,23,FALSE)</f>
        <v>16</v>
      </c>
      <c r="I157" s="71" t="str">
        <f t="shared" ca="1" si="74"/>
        <v/>
      </c>
      <c r="J157" s="69"/>
      <c r="K157" s="69"/>
      <c r="L157" s="69"/>
      <c r="M157" s="69"/>
      <c r="N157" s="69"/>
      <c r="O157" s="69"/>
      <c r="P157" s="69"/>
      <c r="Q157" s="69"/>
      <c r="R157" s="69"/>
      <c r="S157" s="69"/>
      <c r="T157" s="78"/>
      <c r="U157" s="78" t="str">
        <f t="shared" ca="1" si="64"/>
        <v>B.5</v>
      </c>
      <c r="V157" s="78">
        <f t="shared" ca="1" si="65"/>
        <v>4</v>
      </c>
      <c r="W157" s="78">
        <f t="shared" ca="1" si="66"/>
        <v>1</v>
      </c>
      <c r="X157" s="78">
        <f t="shared" ca="1" si="67"/>
        <v>16</v>
      </c>
      <c r="Y157" s="77" t="str">
        <f t="shared" ca="1" si="68"/>
        <v>3B.5</v>
      </c>
      <c r="AD157" s="87" t="str">
        <f t="shared" ca="1" si="69"/>
        <v/>
      </c>
      <c r="AE157" s="87" t="str">
        <f t="shared" ca="1" si="70"/>
        <v/>
      </c>
      <c r="AF157" s="87" t="str">
        <f t="shared" ca="1" si="71"/>
        <v>D</v>
      </c>
      <c r="AG157" s="79">
        <f t="shared" ca="1" si="72"/>
        <v>3</v>
      </c>
      <c r="AH157" s="87"/>
      <c r="AI157" s="79"/>
    </row>
    <row r="158" spans="1:35" s="77" customFormat="1" ht="30" customHeight="1" x14ac:dyDescent="0.25">
      <c r="A158" s="67">
        <v>554</v>
      </c>
      <c r="B158" s="68" t="str">
        <f t="shared" ca="1" si="61"/>
        <v>B.5.03d</v>
      </c>
      <c r="C158" s="69">
        <f t="shared" ca="1" si="62"/>
        <v>6</v>
      </c>
      <c r="D158" s="20"/>
      <c r="E158" s="92" t="str">
        <f t="shared" ca="1" si="63"/>
        <v>B.5.03d</v>
      </c>
      <c r="F158" s="74" t="str">
        <f t="shared" ca="1" si="73"/>
        <v>Utilising a qualified and experienced penetration tester (e.g. CREST certified)?</v>
      </c>
      <c r="G158" s="220" t="str">
        <f ca="1">VLOOKUP($A158,Assess_B_Reference,15,FALSE)</f>
        <v/>
      </c>
      <c r="H158" s="220">
        <f ca="1">(VLOOKUP(LEFT($B158,3),targets_lookup,5,FALSE))*VLOOKUP($A158,Weightings_Assessments,23,FALSE)</f>
        <v>16</v>
      </c>
      <c r="I158" s="71" t="str">
        <f t="shared" ca="1" si="74"/>
        <v/>
      </c>
      <c r="J158" s="69"/>
      <c r="K158" s="69"/>
      <c r="L158" s="69"/>
      <c r="M158" s="69"/>
      <c r="N158" s="69"/>
      <c r="O158" s="69"/>
      <c r="P158" s="69"/>
      <c r="Q158" s="69"/>
      <c r="R158" s="69"/>
      <c r="S158" s="69"/>
      <c r="T158" s="78"/>
      <c r="U158" s="78" t="str">
        <f t="shared" ca="1" si="64"/>
        <v>B.5</v>
      </c>
      <c r="V158" s="78">
        <f t="shared" ca="1" si="65"/>
        <v>4</v>
      </c>
      <c r="W158" s="78">
        <f t="shared" ca="1" si="66"/>
        <v>1</v>
      </c>
      <c r="X158" s="78">
        <f t="shared" ca="1" si="67"/>
        <v>16</v>
      </c>
      <c r="Y158" s="77" t="str">
        <f t="shared" ca="1" si="68"/>
        <v>3B.5</v>
      </c>
      <c r="AD158" s="87" t="str">
        <f t="shared" ca="1" si="69"/>
        <v/>
      </c>
      <c r="AE158" s="87" t="str">
        <f t="shared" ca="1" si="70"/>
        <v/>
      </c>
      <c r="AF158" s="87" t="str">
        <f t="shared" ca="1" si="71"/>
        <v>D</v>
      </c>
      <c r="AG158" s="79">
        <f t="shared" ca="1" si="72"/>
        <v>3</v>
      </c>
      <c r="AH158" s="87"/>
      <c r="AI158" s="79"/>
    </row>
    <row r="159" spans="1:35" s="77" customFormat="1" ht="30" x14ac:dyDescent="0.25">
      <c r="A159" s="67">
        <v>555</v>
      </c>
      <c r="B159" s="68" t="str">
        <f t="shared" ca="1" si="61"/>
        <v>B.5.03e</v>
      </c>
      <c r="C159" s="69">
        <f t="shared" ca="1" si="62"/>
        <v>6</v>
      </c>
      <c r="D159" s="20"/>
      <c r="E159" s="92" t="str">
        <f t="shared" ca="1" si="63"/>
        <v>B.5.03e</v>
      </c>
      <c r="F159" s="74" t="str">
        <f t="shared" ca="1" si="73"/>
        <v>Using the structured constraints of a certified testing company (e.g. a CREST member)?</v>
      </c>
      <c r="G159" s="220" t="str">
        <f ca="1">VLOOKUP($A159,Assess_B_Reference,15,FALSE)</f>
        <v/>
      </c>
      <c r="H159" s="220">
        <f ca="1">(VLOOKUP(LEFT($B159,3),targets_lookup,5,FALSE))*VLOOKUP($A159,Weightings_Assessments,23,FALSE)</f>
        <v>20</v>
      </c>
      <c r="I159" s="71" t="str">
        <f t="shared" ca="1" si="74"/>
        <v/>
      </c>
      <c r="J159" s="69"/>
      <c r="K159" s="69"/>
      <c r="L159" s="69"/>
      <c r="M159" s="69"/>
      <c r="N159" s="69"/>
      <c r="O159" s="69"/>
      <c r="P159" s="69"/>
      <c r="Q159" s="69"/>
      <c r="R159" s="69"/>
      <c r="S159" s="69"/>
      <c r="T159" s="78"/>
      <c r="U159" s="78" t="str">
        <f t="shared" ca="1" si="64"/>
        <v>B.5</v>
      </c>
      <c r="V159" s="78">
        <f t="shared" ca="1" si="65"/>
        <v>5</v>
      </c>
      <c r="W159" s="78">
        <f t="shared" ca="1" si="66"/>
        <v>1</v>
      </c>
      <c r="X159" s="78">
        <f t="shared" ca="1" si="67"/>
        <v>20</v>
      </c>
      <c r="Y159" s="77" t="str">
        <f t="shared" ca="1" si="68"/>
        <v>3B.5</v>
      </c>
      <c r="AD159" s="87" t="str">
        <f t="shared" ca="1" si="69"/>
        <v/>
      </c>
      <c r="AE159" s="87" t="str">
        <f t="shared" ca="1" si="70"/>
        <v/>
      </c>
      <c r="AF159" s="87" t="str">
        <f t="shared" ca="1" si="71"/>
        <v>D</v>
      </c>
      <c r="AG159" s="79">
        <f t="shared" ca="1" si="72"/>
        <v>3</v>
      </c>
      <c r="AH159" s="87"/>
      <c r="AI159" s="79"/>
    </row>
    <row r="160" spans="1:35" s="77" customFormat="1" ht="30" x14ac:dyDescent="0.25">
      <c r="A160" s="67">
        <v>556</v>
      </c>
      <c r="B160" s="68" t="str">
        <f t="shared" ca="1" si="61"/>
        <v>B.5.04</v>
      </c>
      <c r="C160" s="69">
        <f t="shared" ca="1" si="62"/>
        <v>4</v>
      </c>
      <c r="D160" s="20"/>
      <c r="E160" s="92" t="str">
        <f t="shared" ca="1" si="63"/>
        <v>B.5.04</v>
      </c>
      <c r="F160" s="71" t="str">
        <f t="shared" ca="1" si="73"/>
        <v xml:space="preserve">When conducting penetration tests, do you ensure that those individuals responsible for the running of the target systems: </v>
      </c>
      <c r="G160" s="220"/>
      <c r="H160" s="220"/>
      <c r="I160" s="71" t="str">
        <f t="shared" ca="1" si="74"/>
        <v/>
      </c>
      <c r="J160" s="69"/>
      <c r="K160" s="69"/>
      <c r="L160" s="69"/>
      <c r="M160" s="69"/>
      <c r="N160" s="69"/>
      <c r="O160" s="69"/>
      <c r="P160" s="69"/>
      <c r="Q160" s="69"/>
      <c r="R160" s="69"/>
      <c r="S160" s="69"/>
      <c r="T160" s="78"/>
      <c r="U160" s="78" t="str">
        <f t="shared" ca="1" si="64"/>
        <v/>
      </c>
      <c r="V160" s="78" t="str">
        <f t="shared" ca="1" si="65"/>
        <v>N/A</v>
      </c>
      <c r="W160" s="78">
        <f t="shared" ca="1" si="66"/>
        <v>1</v>
      </c>
      <c r="X160" s="78" t="e">
        <f t="shared" ca="1" si="67"/>
        <v>#VALUE!</v>
      </c>
      <c r="Y160" s="77" t="str">
        <f t="shared" ca="1" si="68"/>
        <v>3</v>
      </c>
      <c r="AD160" s="87" t="str">
        <f t="shared" ca="1" si="69"/>
        <v/>
      </c>
      <c r="AE160" s="87" t="str">
        <f t="shared" ca="1" si="70"/>
        <v/>
      </c>
      <c r="AF160" s="87" t="str">
        <f t="shared" ca="1" si="71"/>
        <v>D</v>
      </c>
      <c r="AG160" s="79">
        <f t="shared" ca="1" si="72"/>
        <v>3</v>
      </c>
      <c r="AH160" s="87"/>
      <c r="AI160" s="79"/>
    </row>
    <row r="161" spans="1:35" s="77" customFormat="1" ht="45" x14ac:dyDescent="0.25">
      <c r="A161" s="67">
        <v>557</v>
      </c>
      <c r="B161" s="68" t="str">
        <f t="shared" ca="1" si="61"/>
        <v>B.5.04a</v>
      </c>
      <c r="C161" s="69">
        <f t="shared" ca="1" si="62"/>
        <v>6</v>
      </c>
      <c r="D161" s="20"/>
      <c r="E161" s="92" t="str">
        <f t="shared" ca="1" si="63"/>
        <v>B.5.04a</v>
      </c>
      <c r="F161" s="74" t="str">
        <f t="shared" ca="1" si="73"/>
        <v>Have full knowledge of the tests to help protect against unexpected business consequences, such an inadvertent trigger of internal controls?</v>
      </c>
      <c r="G161" s="220" t="str">
        <f ca="1">VLOOKUP($A161,Assess_B_Reference,15,FALSE)</f>
        <v/>
      </c>
      <c r="H161" s="220">
        <f ca="1">(VLOOKUP(LEFT($B161,3),targets_lookup,5,FALSE))*VLOOKUP($A161,Weightings_Assessments,23,FALSE)</f>
        <v>20</v>
      </c>
      <c r="I161" s="71" t="str">
        <f t="shared" ca="1" si="74"/>
        <v/>
      </c>
      <c r="J161" s="69"/>
      <c r="K161" s="69"/>
      <c r="L161" s="69"/>
      <c r="M161" s="69"/>
      <c r="N161" s="69"/>
      <c r="O161" s="69"/>
      <c r="P161" s="69"/>
      <c r="Q161" s="69"/>
      <c r="R161" s="69"/>
      <c r="S161" s="69"/>
      <c r="T161" s="78"/>
      <c r="U161" s="78" t="str">
        <f t="shared" ca="1" si="64"/>
        <v>B.5</v>
      </c>
      <c r="V161" s="78">
        <f t="shared" ca="1" si="65"/>
        <v>5</v>
      </c>
      <c r="W161" s="78">
        <f t="shared" ca="1" si="66"/>
        <v>1</v>
      </c>
      <c r="X161" s="78">
        <f t="shared" ca="1" si="67"/>
        <v>20</v>
      </c>
      <c r="Y161" s="77" t="str">
        <f t="shared" ca="1" si="68"/>
        <v>3B.5</v>
      </c>
      <c r="AD161" s="87" t="str">
        <f t="shared" ca="1" si="69"/>
        <v/>
      </c>
      <c r="AE161" s="87" t="str">
        <f t="shared" ca="1" si="70"/>
        <v/>
      </c>
      <c r="AF161" s="87" t="str">
        <f t="shared" ca="1" si="71"/>
        <v>D</v>
      </c>
      <c r="AG161" s="79">
        <f t="shared" ca="1" si="72"/>
        <v>3</v>
      </c>
      <c r="AH161" s="87"/>
      <c r="AI161" s="79"/>
    </row>
    <row r="162" spans="1:35" s="77" customFormat="1" ht="30" customHeight="1" x14ac:dyDescent="0.25">
      <c r="A162" s="67">
        <v>558</v>
      </c>
      <c r="B162" s="68" t="str">
        <f t="shared" ca="1" si="61"/>
        <v>B.5.04b</v>
      </c>
      <c r="C162" s="69">
        <f t="shared" ca="1" si="62"/>
        <v>6</v>
      </c>
      <c r="D162" s="20"/>
      <c r="E162" s="92" t="str">
        <f t="shared" ca="1" si="63"/>
        <v>B.5.04b</v>
      </c>
      <c r="F162" s="74" t="str">
        <f t="shared" ca="1" si="73"/>
        <v>Are aware of - and adhere to - any escalation procedures?</v>
      </c>
      <c r="G162" s="220" t="str">
        <f ca="1">VLOOKUP($A162,Assess_B_Reference,15,FALSE)</f>
        <v/>
      </c>
      <c r="H162" s="220">
        <f ca="1">(VLOOKUP(LEFT($B162,3),targets_lookup,5,FALSE))*VLOOKUP($A162,Weightings_Assessments,23,FALSE)</f>
        <v>16</v>
      </c>
      <c r="I162" s="71" t="str">
        <f t="shared" ca="1" si="74"/>
        <v/>
      </c>
      <c r="J162" s="69"/>
      <c r="K162" s="69"/>
      <c r="L162" s="69"/>
      <c r="M162" s="69"/>
      <c r="N162" s="69"/>
      <c r="O162" s="69"/>
      <c r="P162" s="69"/>
      <c r="Q162" s="69"/>
      <c r="R162" s="69"/>
      <c r="S162" s="69"/>
      <c r="T162" s="78"/>
      <c r="U162" s="78" t="str">
        <f t="shared" ca="1" si="64"/>
        <v>B.5</v>
      </c>
      <c r="V162" s="78">
        <f t="shared" ca="1" si="65"/>
        <v>4</v>
      </c>
      <c r="W162" s="78">
        <f t="shared" ca="1" si="66"/>
        <v>1</v>
      </c>
      <c r="X162" s="78">
        <f t="shared" ca="1" si="67"/>
        <v>16</v>
      </c>
      <c r="Y162" s="77" t="str">
        <f t="shared" ca="1" si="68"/>
        <v>3B.5</v>
      </c>
      <c r="AD162" s="87" t="str">
        <f t="shared" ca="1" si="69"/>
        <v/>
      </c>
      <c r="AE162" s="87" t="str">
        <f t="shared" ca="1" si="70"/>
        <v/>
      </c>
      <c r="AF162" s="87" t="str">
        <f t="shared" ca="1" si="71"/>
        <v>D</v>
      </c>
      <c r="AG162" s="79">
        <f t="shared" ca="1" si="72"/>
        <v>3</v>
      </c>
      <c r="AH162" s="87"/>
      <c r="AI162" s="79"/>
    </row>
    <row r="163" spans="1:35" s="77" customFormat="1" ht="30" x14ac:dyDescent="0.25">
      <c r="A163" s="67">
        <v>559</v>
      </c>
      <c r="B163" s="68" t="str">
        <f t="shared" ca="1" si="61"/>
        <v>B.5.05</v>
      </c>
      <c r="C163" s="69">
        <f t="shared" ca="1" si="62"/>
        <v>4</v>
      </c>
      <c r="D163" s="20"/>
      <c r="E163" s="92" t="str">
        <f t="shared" ca="1" si="63"/>
        <v>B.5.05</v>
      </c>
      <c r="F163" s="71" t="str">
        <f t="shared" ca="1" si="73"/>
        <v xml:space="preserve">Are individuals responsible for the running of the target systems available during the test period to help: </v>
      </c>
      <c r="G163" s="220"/>
      <c r="H163" s="220"/>
      <c r="I163" s="71" t="str">
        <f t="shared" ca="1" si="74"/>
        <v/>
      </c>
      <c r="J163" s="69"/>
      <c r="K163" s="69"/>
      <c r="L163" s="69"/>
      <c r="M163" s="69"/>
      <c r="N163" s="69"/>
      <c r="O163" s="69"/>
      <c r="P163" s="69"/>
      <c r="Q163" s="69"/>
      <c r="R163" s="69"/>
      <c r="S163" s="69"/>
      <c r="T163" s="78"/>
      <c r="U163" s="78" t="str">
        <f t="shared" ca="1" si="64"/>
        <v/>
      </c>
      <c r="V163" s="78" t="str">
        <f t="shared" ca="1" si="65"/>
        <v>N/A</v>
      </c>
      <c r="W163" s="78">
        <f t="shared" ca="1" si="66"/>
        <v>1</v>
      </c>
      <c r="X163" s="78" t="e">
        <f t="shared" ca="1" si="67"/>
        <v>#VALUE!</v>
      </c>
      <c r="Y163" s="77" t="str">
        <f t="shared" ca="1" si="68"/>
        <v>3</v>
      </c>
      <c r="AD163" s="87" t="str">
        <f t="shared" ca="1" si="69"/>
        <v/>
      </c>
      <c r="AE163" s="87" t="str">
        <f t="shared" ca="1" si="70"/>
        <v/>
      </c>
      <c r="AF163" s="87" t="str">
        <f t="shared" ca="1" si="71"/>
        <v>D</v>
      </c>
      <c r="AG163" s="79">
        <f t="shared" ca="1" si="72"/>
        <v>3</v>
      </c>
      <c r="AH163" s="87"/>
      <c r="AI163" s="79"/>
    </row>
    <row r="164" spans="1:35" s="77" customFormat="1" ht="30" customHeight="1" x14ac:dyDescent="0.25">
      <c r="A164" s="67">
        <v>560</v>
      </c>
      <c r="B164" s="68" t="str">
        <f t="shared" ca="1" si="61"/>
        <v>B.5.05a</v>
      </c>
      <c r="C164" s="69">
        <f t="shared" ca="1" si="62"/>
        <v>6</v>
      </c>
      <c r="D164" s="20"/>
      <c r="E164" s="92" t="str">
        <f t="shared" ca="1" si="63"/>
        <v>B.5.05a</v>
      </c>
      <c r="F164" s="74" t="str">
        <f t="shared" ca="1" si="73"/>
        <v>Ensure that testing takes place as agreed?</v>
      </c>
      <c r="G164" s="220" t="str">
        <f ca="1">VLOOKUP($A164,Assess_B_Reference,15,FALSE)</f>
        <v/>
      </c>
      <c r="H164" s="220">
        <f ca="1">(VLOOKUP(LEFT($B164,3),targets_lookup,5,FALSE))*VLOOKUP($A164,Weightings_Assessments,23,FALSE)</f>
        <v>12</v>
      </c>
      <c r="I164" s="71" t="str">
        <f t="shared" ca="1" si="74"/>
        <v/>
      </c>
      <c r="J164" s="69"/>
      <c r="K164" s="69"/>
      <c r="L164" s="69"/>
      <c r="M164" s="69"/>
      <c r="N164" s="69"/>
      <c r="O164" s="69"/>
      <c r="P164" s="69"/>
      <c r="Q164" s="69"/>
      <c r="R164" s="69"/>
      <c r="S164" s="69"/>
      <c r="T164" s="78"/>
      <c r="U164" s="78" t="str">
        <f t="shared" ca="1" si="64"/>
        <v>B.5</v>
      </c>
      <c r="V164" s="78">
        <f t="shared" ca="1" si="65"/>
        <v>3</v>
      </c>
      <c r="W164" s="78">
        <f t="shared" ca="1" si="66"/>
        <v>1</v>
      </c>
      <c r="X164" s="78">
        <f t="shared" ca="1" si="67"/>
        <v>12</v>
      </c>
      <c r="Y164" s="77" t="str">
        <f t="shared" ca="1" si="68"/>
        <v>3B.5</v>
      </c>
      <c r="AD164" s="87" t="str">
        <f t="shared" ca="1" si="69"/>
        <v/>
      </c>
      <c r="AE164" s="87" t="str">
        <f t="shared" ca="1" si="70"/>
        <v/>
      </c>
      <c r="AF164" s="87" t="str">
        <f t="shared" ca="1" si="71"/>
        <v>D</v>
      </c>
      <c r="AG164" s="79">
        <f t="shared" ca="1" si="72"/>
        <v>3</v>
      </c>
      <c r="AH164" s="87"/>
      <c r="AI164" s="79"/>
    </row>
    <row r="165" spans="1:35" s="77" customFormat="1" ht="30" customHeight="1" x14ac:dyDescent="0.25">
      <c r="A165" s="67">
        <v>561</v>
      </c>
      <c r="B165" s="68" t="str">
        <f t="shared" ca="1" si="61"/>
        <v>B.5.05b</v>
      </c>
      <c r="C165" s="69">
        <f t="shared" ca="1" si="62"/>
        <v>6</v>
      </c>
      <c r="D165" s="20"/>
      <c r="E165" s="92" t="str">
        <f t="shared" ca="1" si="63"/>
        <v>B.5.05b</v>
      </c>
      <c r="F165" s="74" t="str">
        <f t="shared" ca="1" si="73"/>
        <v>Keep risks within acceptable boundaries?</v>
      </c>
      <c r="G165" s="220" t="str">
        <f ca="1">VLOOKUP($A165,Assess_B_Reference,15,FALSE)</f>
        <v/>
      </c>
      <c r="H165" s="220">
        <f ca="1">(VLOOKUP(LEFT($B165,3),targets_lookup,5,FALSE))*VLOOKUP($A165,Weightings_Assessments,23,FALSE)</f>
        <v>16</v>
      </c>
      <c r="I165" s="71" t="str">
        <f t="shared" ca="1" si="74"/>
        <v/>
      </c>
      <c r="J165" s="69"/>
      <c r="K165" s="69"/>
      <c r="L165" s="69"/>
      <c r="M165" s="69"/>
      <c r="N165" s="69"/>
      <c r="O165" s="69"/>
      <c r="P165" s="69"/>
      <c r="Q165" s="69"/>
      <c r="R165" s="69"/>
      <c r="S165" s="69"/>
      <c r="T165" s="78"/>
      <c r="U165" s="78" t="str">
        <f t="shared" ca="1" si="64"/>
        <v>B.5</v>
      </c>
      <c r="V165" s="78">
        <f t="shared" ca="1" si="65"/>
        <v>4</v>
      </c>
      <c r="W165" s="78">
        <f t="shared" ca="1" si="66"/>
        <v>1</v>
      </c>
      <c r="X165" s="78">
        <f t="shared" ca="1" si="67"/>
        <v>16</v>
      </c>
      <c r="Y165" s="77" t="str">
        <f t="shared" ca="1" si="68"/>
        <v>3B.5</v>
      </c>
      <c r="AD165" s="87" t="str">
        <f t="shared" ca="1" si="69"/>
        <v/>
      </c>
      <c r="AE165" s="87" t="str">
        <f t="shared" ca="1" si="70"/>
        <v/>
      </c>
      <c r="AF165" s="87" t="str">
        <f t="shared" ca="1" si="71"/>
        <v>D</v>
      </c>
      <c r="AG165" s="79">
        <f t="shared" ca="1" si="72"/>
        <v>3</v>
      </c>
      <c r="AH165" s="87"/>
      <c r="AI165" s="79"/>
    </row>
    <row r="166" spans="1:35" s="77" customFormat="1" ht="30" customHeight="1" x14ac:dyDescent="0.25">
      <c r="A166" s="67">
        <v>562</v>
      </c>
      <c r="B166" s="68" t="str">
        <f t="shared" ca="1" si="61"/>
        <v>B.5.05c</v>
      </c>
      <c r="C166" s="69">
        <f t="shared" ca="1" si="62"/>
        <v>6</v>
      </c>
      <c r="D166" s="20"/>
      <c r="E166" s="92" t="str">
        <f t="shared" ca="1" si="63"/>
        <v>B.5.05c</v>
      </c>
      <c r="F166" s="74" t="str">
        <f t="shared" ca="1" si="73"/>
        <v>Deal with any problems arising?</v>
      </c>
      <c r="G166" s="220" t="str">
        <f ca="1">VLOOKUP($A166,Assess_B_Reference,15,FALSE)</f>
        <v/>
      </c>
      <c r="H166" s="220">
        <f ca="1">(VLOOKUP(LEFT($B166,3),targets_lookup,5,FALSE))*VLOOKUP($A166,Weightings_Assessments,23,FALSE)</f>
        <v>12</v>
      </c>
      <c r="I166" s="71" t="str">
        <f t="shared" ca="1" si="74"/>
        <v/>
      </c>
      <c r="J166" s="69"/>
      <c r="K166" s="69"/>
      <c r="L166" s="69"/>
      <c r="M166" s="69"/>
      <c r="N166" s="69"/>
      <c r="O166" s="69"/>
      <c r="P166" s="69"/>
      <c r="Q166" s="69"/>
      <c r="R166" s="69"/>
      <c r="S166" s="69"/>
      <c r="T166" s="78"/>
      <c r="U166" s="78" t="str">
        <f t="shared" ca="1" si="64"/>
        <v>B.5</v>
      </c>
      <c r="V166" s="78">
        <f t="shared" ca="1" si="65"/>
        <v>3</v>
      </c>
      <c r="W166" s="78">
        <f t="shared" ca="1" si="66"/>
        <v>1</v>
      </c>
      <c r="X166" s="78">
        <f t="shared" ca="1" si="67"/>
        <v>12</v>
      </c>
      <c r="Y166" s="77" t="str">
        <f t="shared" ca="1" si="68"/>
        <v>3B.5</v>
      </c>
      <c r="AD166" s="87" t="str">
        <f t="shared" ca="1" si="69"/>
        <v/>
      </c>
      <c r="AE166" s="87" t="str">
        <f t="shared" ca="1" si="70"/>
        <v/>
      </c>
      <c r="AF166" s="87" t="str">
        <f t="shared" ca="1" si="71"/>
        <v>D</v>
      </c>
      <c r="AG166" s="79">
        <f t="shared" ca="1" si="72"/>
        <v>3</v>
      </c>
      <c r="AH166" s="87"/>
      <c r="AI166" s="79"/>
    </row>
    <row r="167" spans="1:35" s="77" customFormat="1" ht="30" customHeight="1" x14ac:dyDescent="0.25">
      <c r="A167" s="67">
        <v>563</v>
      </c>
      <c r="B167" s="68" t="str">
        <f t="shared" ca="1" si="61"/>
        <v>B.5.05d</v>
      </c>
      <c r="C167" s="69">
        <f t="shared" ca="1" si="62"/>
        <v>6</v>
      </c>
      <c r="D167" s="20"/>
      <c r="E167" s="92" t="str">
        <f t="shared" ca="1" si="63"/>
        <v>B.5.05d</v>
      </c>
      <c r="F167" s="74" t="str">
        <f t="shared" ca="1" si="73"/>
        <v>Manage issues that have been escalated?</v>
      </c>
      <c r="G167" s="220" t="str">
        <f ca="1">VLOOKUP($A167,Assess_B_Reference,15,FALSE)</f>
        <v/>
      </c>
      <c r="H167" s="220">
        <f ca="1">(VLOOKUP(LEFT($B167,3),targets_lookup,5,FALSE))*VLOOKUP($A167,Weightings_Assessments,23,FALSE)</f>
        <v>20</v>
      </c>
      <c r="I167" s="71" t="str">
        <f t="shared" ca="1" si="74"/>
        <v/>
      </c>
      <c r="J167" s="69"/>
      <c r="K167" s="69"/>
      <c r="L167" s="69"/>
      <c r="M167" s="69"/>
      <c r="N167" s="69"/>
      <c r="O167" s="69"/>
      <c r="P167" s="69"/>
      <c r="Q167" s="69"/>
      <c r="R167" s="69"/>
      <c r="S167" s="69"/>
      <c r="T167" s="78"/>
      <c r="U167" s="78" t="str">
        <f t="shared" ca="1" si="64"/>
        <v>B.5</v>
      </c>
      <c r="V167" s="78">
        <f t="shared" ca="1" si="65"/>
        <v>5</v>
      </c>
      <c r="W167" s="78">
        <f t="shared" ca="1" si="66"/>
        <v>1</v>
      </c>
      <c r="X167" s="78">
        <f t="shared" ca="1" si="67"/>
        <v>20</v>
      </c>
      <c r="Y167" s="77" t="str">
        <f t="shared" ca="1" si="68"/>
        <v>3B.5</v>
      </c>
      <c r="AD167" s="87" t="str">
        <f t="shared" ca="1" si="69"/>
        <v/>
      </c>
      <c r="AE167" s="87" t="str">
        <f t="shared" ca="1" si="70"/>
        <v/>
      </c>
      <c r="AF167" s="87" t="str">
        <f t="shared" ca="1" si="71"/>
        <v>D</v>
      </c>
      <c r="AG167" s="79">
        <f t="shared" ca="1" si="72"/>
        <v>3</v>
      </c>
      <c r="AH167" s="87"/>
      <c r="AI167" s="79"/>
    </row>
    <row r="168" spans="1:35" s="77" customFormat="1" ht="30" customHeight="1" x14ac:dyDescent="0.25">
      <c r="A168" s="67">
        <v>564</v>
      </c>
      <c r="B168" s="68" t="str">
        <f t="shared" ca="1" si="61"/>
        <v>B.5.06</v>
      </c>
      <c r="C168" s="69">
        <f t="shared" ca="1" si="62"/>
        <v>5</v>
      </c>
      <c r="D168" s="20"/>
      <c r="E168" s="92" t="str">
        <f t="shared" ca="1" si="63"/>
        <v>B.5.06</v>
      </c>
      <c r="F168" s="71" t="str">
        <f t="shared" ca="1" si="73"/>
        <v>Is your penetration testing supported by a change management process?</v>
      </c>
      <c r="G168" s="220" t="str">
        <f ca="1">VLOOKUP($A168,Assess_B_Reference,15,FALSE)</f>
        <v/>
      </c>
      <c r="H168" s="220">
        <f ca="1">(VLOOKUP(LEFT($B168,3),targets_lookup,5,FALSE))*VLOOKUP($A168,Weightings_Assessments,23,FALSE)</f>
        <v>4</v>
      </c>
      <c r="I168" s="71" t="str">
        <f t="shared" ca="1" si="74"/>
        <v/>
      </c>
      <c r="J168" s="69"/>
      <c r="K168" s="69"/>
      <c r="L168" s="69"/>
      <c r="M168" s="69"/>
      <c r="N168" s="69"/>
      <c r="O168" s="69"/>
      <c r="P168" s="69"/>
      <c r="Q168" s="69"/>
      <c r="R168" s="69"/>
      <c r="S168" s="69"/>
      <c r="T168" s="78"/>
      <c r="U168" s="78" t="str">
        <f t="shared" ca="1" si="64"/>
        <v>B.5</v>
      </c>
      <c r="V168" s="78">
        <f t="shared" ca="1" si="65"/>
        <v>1</v>
      </c>
      <c r="W168" s="78">
        <f t="shared" ca="1" si="66"/>
        <v>1</v>
      </c>
      <c r="X168" s="78">
        <f t="shared" ca="1" si="67"/>
        <v>4</v>
      </c>
      <c r="Y168" s="77" t="str">
        <f t="shared" ca="1" si="68"/>
        <v>3B.5</v>
      </c>
      <c r="AD168" s="87" t="str">
        <f t="shared" ca="1" si="69"/>
        <v/>
      </c>
      <c r="AE168" s="87" t="str">
        <f t="shared" ca="1" si="70"/>
        <v/>
      </c>
      <c r="AF168" s="87" t="str">
        <f t="shared" ca="1" si="71"/>
        <v>D</v>
      </c>
      <c r="AG168" s="79">
        <f t="shared" ca="1" si="72"/>
        <v>3</v>
      </c>
      <c r="AH168" s="87"/>
      <c r="AI168" s="79"/>
    </row>
    <row r="169" spans="1:35" s="77" customFormat="1" ht="30" customHeight="1" x14ac:dyDescent="0.25">
      <c r="A169" s="67">
        <v>565</v>
      </c>
      <c r="B169" s="68" t="str">
        <f t="shared" ca="1" si="61"/>
        <v>B.5.07</v>
      </c>
      <c r="C169" s="69">
        <f t="shared" ca="1" si="62"/>
        <v>4</v>
      </c>
      <c r="D169" s="20"/>
      <c r="E169" s="92" t="str">
        <f t="shared" ca="1" si="63"/>
        <v>B.5.07</v>
      </c>
      <c r="F169" s="71" t="str">
        <f t="shared" ca="1" si="73"/>
        <v xml:space="preserve">Does your change management process cover changes to: </v>
      </c>
      <c r="G169" s="220"/>
      <c r="H169" s="220"/>
      <c r="I169" s="71" t="str">
        <f t="shared" ca="1" si="74"/>
        <v/>
      </c>
      <c r="J169" s="69"/>
      <c r="K169" s="69"/>
      <c r="L169" s="69"/>
      <c r="M169" s="69"/>
      <c r="N169" s="69"/>
      <c r="O169" s="69"/>
      <c r="P169" s="69"/>
      <c r="Q169" s="69"/>
      <c r="R169" s="69"/>
      <c r="S169" s="69"/>
      <c r="T169" s="78"/>
      <c r="U169" s="78" t="str">
        <f t="shared" ca="1" si="64"/>
        <v/>
      </c>
      <c r="V169" s="78" t="str">
        <f t="shared" ca="1" si="65"/>
        <v>N/A</v>
      </c>
      <c r="W169" s="78">
        <f t="shared" ca="1" si="66"/>
        <v>1</v>
      </c>
      <c r="X169" s="78" t="e">
        <f t="shared" ca="1" si="67"/>
        <v>#VALUE!</v>
      </c>
      <c r="Y169" s="77" t="str">
        <f t="shared" ca="1" si="68"/>
        <v>3</v>
      </c>
      <c r="AD169" s="87" t="str">
        <f t="shared" ca="1" si="69"/>
        <v/>
      </c>
      <c r="AE169" s="87" t="str">
        <f t="shared" ca="1" si="70"/>
        <v/>
      </c>
      <c r="AF169" s="87" t="str">
        <f t="shared" ca="1" si="71"/>
        <v>D</v>
      </c>
      <c r="AG169" s="79">
        <f t="shared" ca="1" si="72"/>
        <v>3</v>
      </c>
      <c r="AH169" s="87"/>
      <c r="AI169" s="79"/>
    </row>
    <row r="170" spans="1:35" s="77" customFormat="1" ht="30" x14ac:dyDescent="0.25">
      <c r="A170" s="67">
        <v>566</v>
      </c>
      <c r="B170" s="68" t="str">
        <f t="shared" ca="1" si="61"/>
        <v>B.5.07a</v>
      </c>
      <c r="C170" s="69">
        <f t="shared" ca="1" si="62"/>
        <v>6</v>
      </c>
      <c r="D170" s="20"/>
      <c r="E170" s="92" t="str">
        <f t="shared" ca="1" si="63"/>
        <v>B.5.07a</v>
      </c>
      <c r="F170" s="74" t="str">
        <f t="shared" ca="1" si="73"/>
        <v>The scope of the penetration test (e.g. additional testing requested, such as to include wireless or device testing)?</v>
      </c>
      <c r="G170" s="220" t="str">
        <f t="shared" ref="G170:G175" ca="1" si="75">VLOOKUP($A170,Assess_B_Reference,15,FALSE)</f>
        <v/>
      </c>
      <c r="H170" s="220">
        <f t="shared" ref="H170:H175" ca="1" si="76">(VLOOKUP(LEFT($B170,3),targets_lookup,5,FALSE))*VLOOKUP($A170,Weightings_Assessments,23,FALSE)</f>
        <v>8</v>
      </c>
      <c r="I170" s="71" t="str">
        <f t="shared" ca="1" si="74"/>
        <v/>
      </c>
      <c r="J170" s="69"/>
      <c r="K170" s="69"/>
      <c r="L170" s="69"/>
      <c r="M170" s="69"/>
      <c r="N170" s="69"/>
      <c r="O170" s="69"/>
      <c r="P170" s="69"/>
      <c r="Q170" s="69"/>
      <c r="R170" s="69"/>
      <c r="S170" s="69"/>
      <c r="T170" s="78"/>
      <c r="U170" s="78" t="str">
        <f t="shared" ca="1" si="64"/>
        <v>B.5</v>
      </c>
      <c r="V170" s="78">
        <f t="shared" ca="1" si="65"/>
        <v>2</v>
      </c>
      <c r="W170" s="78">
        <f t="shared" ca="1" si="66"/>
        <v>1</v>
      </c>
      <c r="X170" s="78">
        <f t="shared" ca="1" si="67"/>
        <v>8</v>
      </c>
      <c r="Y170" s="77" t="str">
        <f t="shared" ca="1" si="68"/>
        <v>3B.5</v>
      </c>
      <c r="AD170" s="87" t="str">
        <f t="shared" ca="1" si="69"/>
        <v/>
      </c>
      <c r="AE170" s="87" t="str">
        <f t="shared" ca="1" si="70"/>
        <v/>
      </c>
      <c r="AF170" s="87" t="str">
        <f t="shared" ca="1" si="71"/>
        <v>D</v>
      </c>
      <c r="AG170" s="79">
        <f t="shared" ca="1" si="72"/>
        <v>3</v>
      </c>
      <c r="AH170" s="87"/>
      <c r="AI170" s="79"/>
    </row>
    <row r="171" spans="1:35" s="77" customFormat="1" ht="30" x14ac:dyDescent="0.25">
      <c r="A171" s="67">
        <v>567</v>
      </c>
      <c r="B171" s="68" t="str">
        <f t="shared" ca="1" si="61"/>
        <v>B.5.07b</v>
      </c>
      <c r="C171" s="69">
        <f t="shared" ca="1" si="62"/>
        <v>6</v>
      </c>
      <c r="D171" s="20"/>
      <c r="E171" s="92" t="str">
        <f t="shared" ca="1" si="63"/>
        <v>B.5.07b</v>
      </c>
      <c r="F171" s="74" t="str">
        <f t="shared" ca="1" si="73"/>
        <v>Organisational controls (e.g. to address a critical weakness uncovered during testing))?</v>
      </c>
      <c r="G171" s="220" t="str">
        <f t="shared" ca="1" si="75"/>
        <v/>
      </c>
      <c r="H171" s="220">
        <f t="shared" ca="1" si="76"/>
        <v>12</v>
      </c>
      <c r="I171" s="71" t="str">
        <f t="shared" ca="1" si="74"/>
        <v/>
      </c>
      <c r="J171" s="69"/>
      <c r="K171" s="69"/>
      <c r="L171" s="69"/>
      <c r="M171" s="69"/>
      <c r="N171" s="69"/>
      <c r="O171" s="69"/>
      <c r="P171" s="69"/>
      <c r="Q171" s="69"/>
      <c r="R171" s="69"/>
      <c r="S171" s="69"/>
      <c r="T171" s="78"/>
      <c r="U171" s="78" t="str">
        <f t="shared" ca="1" si="64"/>
        <v>B.5</v>
      </c>
      <c r="V171" s="78">
        <f t="shared" ca="1" si="65"/>
        <v>3</v>
      </c>
      <c r="W171" s="78">
        <f t="shared" ca="1" si="66"/>
        <v>1</v>
      </c>
      <c r="X171" s="78">
        <f t="shared" ca="1" si="67"/>
        <v>12</v>
      </c>
      <c r="Y171" s="77" t="str">
        <f t="shared" ca="1" si="68"/>
        <v>3B.5</v>
      </c>
      <c r="AD171" s="87" t="str">
        <f t="shared" ca="1" si="69"/>
        <v/>
      </c>
      <c r="AE171" s="87" t="str">
        <f t="shared" ca="1" si="70"/>
        <v/>
      </c>
      <c r="AF171" s="87" t="str">
        <f t="shared" ca="1" si="71"/>
        <v>D</v>
      </c>
      <c r="AG171" s="79">
        <f t="shared" ca="1" si="72"/>
        <v>3</v>
      </c>
      <c r="AH171" s="87"/>
      <c r="AI171" s="79"/>
    </row>
    <row r="172" spans="1:35" s="77" customFormat="1" ht="30" customHeight="1" x14ac:dyDescent="0.25">
      <c r="A172" s="67">
        <v>568</v>
      </c>
      <c r="B172" s="68" t="str">
        <f t="shared" ca="1" si="61"/>
        <v>B.5.07c</v>
      </c>
      <c r="C172" s="69">
        <f t="shared" ca="1" si="62"/>
        <v>6</v>
      </c>
      <c r="D172" s="20"/>
      <c r="E172" s="92" t="str">
        <f t="shared" ca="1" si="63"/>
        <v>B.5.07c</v>
      </c>
      <c r="F172" s="74" t="str">
        <f t="shared" ref="F172:F190" ca="1" si="77">VLOOKUP(A172,contentrefmockup,7,FALSE)</f>
        <v>The individuals on the testing team?</v>
      </c>
      <c r="G172" s="220" t="str">
        <f t="shared" ca="1" si="75"/>
        <v/>
      </c>
      <c r="H172" s="220">
        <f t="shared" ca="1" si="76"/>
        <v>16</v>
      </c>
      <c r="I172" s="71" t="str">
        <f t="shared" ca="1" si="74"/>
        <v/>
      </c>
      <c r="J172" s="69"/>
      <c r="K172" s="69"/>
      <c r="L172" s="69"/>
      <c r="M172" s="69"/>
      <c r="N172" s="69"/>
      <c r="O172" s="69"/>
      <c r="P172" s="69"/>
      <c r="Q172" s="69"/>
      <c r="R172" s="69"/>
      <c r="S172" s="69"/>
      <c r="T172" s="78"/>
      <c r="U172" s="78" t="str">
        <f t="shared" ca="1" si="64"/>
        <v>B.5</v>
      </c>
      <c r="V172" s="78">
        <f t="shared" ca="1" si="65"/>
        <v>4</v>
      </c>
      <c r="W172" s="78">
        <f t="shared" ca="1" si="66"/>
        <v>1</v>
      </c>
      <c r="X172" s="78">
        <f t="shared" ca="1" si="67"/>
        <v>16</v>
      </c>
      <c r="Y172" s="77" t="str">
        <f t="shared" ca="1" si="68"/>
        <v>3B.5</v>
      </c>
      <c r="AD172" s="87" t="str">
        <f t="shared" ca="1" si="69"/>
        <v/>
      </c>
      <c r="AE172" s="87" t="str">
        <f t="shared" ca="1" si="70"/>
        <v/>
      </c>
      <c r="AF172" s="87" t="str">
        <f t="shared" ca="1" si="71"/>
        <v>D</v>
      </c>
      <c r="AG172" s="79">
        <f t="shared" ca="1" si="72"/>
        <v>3</v>
      </c>
      <c r="AH172" s="87"/>
      <c r="AI172" s="79"/>
    </row>
    <row r="173" spans="1:35" s="77" customFormat="1" ht="30" customHeight="1" x14ac:dyDescent="0.25">
      <c r="A173" s="67">
        <v>569</v>
      </c>
      <c r="B173" s="68" t="str">
        <f t="shared" ca="1" si="61"/>
        <v>B.5.08</v>
      </c>
      <c r="C173" s="69">
        <f t="shared" ca="1" si="62"/>
        <v>5</v>
      </c>
      <c r="D173" s="20"/>
      <c r="E173" s="92" t="str">
        <f t="shared" ca="1" si="63"/>
        <v>B.5.08</v>
      </c>
      <c r="F173" s="71" t="str">
        <f t="shared" ca="1" si="77"/>
        <v>Do you ensure that all parties involved adhere to your change management process?</v>
      </c>
      <c r="G173" s="220" t="str">
        <f t="shared" ca="1" si="75"/>
        <v/>
      </c>
      <c r="H173" s="220">
        <f t="shared" ca="1" si="76"/>
        <v>16</v>
      </c>
      <c r="I173" s="71" t="str">
        <f t="shared" ca="1" si="74"/>
        <v/>
      </c>
      <c r="J173" s="69"/>
      <c r="K173" s="69"/>
      <c r="L173" s="69"/>
      <c r="M173" s="69"/>
      <c r="N173" s="69"/>
      <c r="O173" s="69"/>
      <c r="P173" s="69"/>
      <c r="Q173" s="69"/>
      <c r="R173" s="69"/>
      <c r="S173" s="69"/>
      <c r="T173" s="78"/>
      <c r="U173" s="78" t="str">
        <f t="shared" ca="1" si="64"/>
        <v>B.5</v>
      </c>
      <c r="V173" s="78">
        <f t="shared" ca="1" si="65"/>
        <v>4</v>
      </c>
      <c r="W173" s="78">
        <f t="shared" ca="1" si="66"/>
        <v>1</v>
      </c>
      <c r="X173" s="78">
        <f t="shared" ca="1" si="67"/>
        <v>16</v>
      </c>
      <c r="Y173" s="77" t="str">
        <f t="shared" ca="1" si="68"/>
        <v>3B.5</v>
      </c>
      <c r="AD173" s="87" t="str">
        <f t="shared" ca="1" si="69"/>
        <v/>
      </c>
      <c r="AE173" s="87" t="str">
        <f t="shared" ca="1" si="70"/>
        <v/>
      </c>
      <c r="AF173" s="87" t="str">
        <f t="shared" ca="1" si="71"/>
        <v>D</v>
      </c>
      <c r="AG173" s="79">
        <f t="shared" ca="1" si="72"/>
        <v>3</v>
      </c>
      <c r="AH173" s="87"/>
      <c r="AI173" s="79"/>
    </row>
    <row r="174" spans="1:35" s="77" customFormat="1" ht="30" customHeight="1" x14ac:dyDescent="0.25">
      <c r="A174" s="67">
        <v>570</v>
      </c>
      <c r="B174" s="68" t="str">
        <f t="shared" ca="1" si="61"/>
        <v>B.5.09</v>
      </c>
      <c r="C174" s="69">
        <f t="shared" ca="1" si="62"/>
        <v>5</v>
      </c>
      <c r="D174" s="20"/>
      <c r="E174" s="92" t="str">
        <f t="shared" ca="1" si="63"/>
        <v>B.5.09</v>
      </c>
      <c r="F174" s="71" t="str">
        <f t="shared" ca="1" si="77"/>
        <v>Are changes to penetration testing made quickly and efficiently?</v>
      </c>
      <c r="G174" s="220" t="str">
        <f t="shared" ca="1" si="75"/>
        <v/>
      </c>
      <c r="H174" s="220">
        <f t="shared" ca="1" si="76"/>
        <v>20</v>
      </c>
      <c r="I174" s="71" t="str">
        <f t="shared" ca="1" si="74"/>
        <v/>
      </c>
      <c r="J174" s="69"/>
      <c r="K174" s="69"/>
      <c r="L174" s="69"/>
      <c r="M174" s="69"/>
      <c r="N174" s="69"/>
      <c r="O174" s="69"/>
      <c r="P174" s="69"/>
      <c r="Q174" s="69"/>
      <c r="R174" s="69"/>
      <c r="S174" s="69"/>
      <c r="T174" s="78"/>
      <c r="U174" s="78" t="str">
        <f t="shared" ca="1" si="64"/>
        <v>B.5</v>
      </c>
      <c r="V174" s="78">
        <f t="shared" ca="1" si="65"/>
        <v>5</v>
      </c>
      <c r="W174" s="78">
        <f t="shared" ca="1" si="66"/>
        <v>1</v>
      </c>
      <c r="X174" s="78">
        <f t="shared" ca="1" si="67"/>
        <v>20</v>
      </c>
      <c r="Y174" s="77" t="str">
        <f t="shared" ca="1" si="68"/>
        <v>3B.5</v>
      </c>
      <c r="AD174" s="87" t="str">
        <f t="shared" ca="1" si="69"/>
        <v/>
      </c>
      <c r="AE174" s="87" t="str">
        <f t="shared" ca="1" si="70"/>
        <v/>
      </c>
      <c r="AF174" s="87" t="str">
        <f t="shared" ca="1" si="71"/>
        <v>D</v>
      </c>
      <c r="AG174" s="79">
        <f t="shared" ca="1" si="72"/>
        <v>3</v>
      </c>
      <c r="AH174" s="87"/>
      <c r="AI174" s="79"/>
    </row>
    <row r="175" spans="1:35" s="77" customFormat="1" ht="30" customHeight="1" x14ac:dyDescent="0.25">
      <c r="A175" s="67">
        <v>571</v>
      </c>
      <c r="B175" s="68" t="str">
        <f t="shared" ca="1" si="61"/>
        <v>B.5.10</v>
      </c>
      <c r="C175" s="69">
        <f t="shared" ca="1" si="62"/>
        <v>5</v>
      </c>
      <c r="D175" s="20"/>
      <c r="E175" s="92" t="str">
        <f t="shared" ca="1" si="63"/>
        <v>B.5.10</v>
      </c>
      <c r="F175" s="71" t="str">
        <f t="shared" ca="1" si="77"/>
        <v>Is your penetration testing supported by a problem resolution process?</v>
      </c>
      <c r="G175" s="220" t="str">
        <f t="shared" ca="1" si="75"/>
        <v/>
      </c>
      <c r="H175" s="220">
        <f t="shared" ca="1" si="76"/>
        <v>4</v>
      </c>
      <c r="I175" s="71" t="str">
        <f t="shared" ca="1" si="74"/>
        <v/>
      </c>
      <c r="J175" s="69"/>
      <c r="K175" s="69"/>
      <c r="L175" s="69"/>
      <c r="M175" s="69"/>
      <c r="N175" s="69"/>
      <c r="O175" s="69"/>
      <c r="P175" s="69"/>
      <c r="Q175" s="69"/>
      <c r="R175" s="69"/>
      <c r="S175" s="69"/>
      <c r="T175" s="78"/>
      <c r="U175" s="78" t="str">
        <f t="shared" ca="1" si="64"/>
        <v>B.5</v>
      </c>
      <c r="V175" s="78">
        <f t="shared" ca="1" si="65"/>
        <v>1</v>
      </c>
      <c r="W175" s="78">
        <f t="shared" ca="1" si="66"/>
        <v>1</v>
      </c>
      <c r="X175" s="78">
        <f t="shared" ca="1" si="67"/>
        <v>4</v>
      </c>
      <c r="Y175" s="77" t="str">
        <f t="shared" ca="1" si="68"/>
        <v>3B.5</v>
      </c>
      <c r="AD175" s="87" t="str">
        <f t="shared" ca="1" si="69"/>
        <v/>
      </c>
      <c r="AE175" s="87" t="str">
        <f t="shared" ca="1" si="70"/>
        <v/>
      </c>
      <c r="AF175" s="87" t="str">
        <f t="shared" ca="1" si="71"/>
        <v>D</v>
      </c>
      <c r="AG175" s="79">
        <f t="shared" ca="1" si="72"/>
        <v>3</v>
      </c>
      <c r="AH175" s="87"/>
      <c r="AI175" s="79"/>
    </row>
    <row r="176" spans="1:35" s="77" customFormat="1" ht="30" customHeight="1" x14ac:dyDescent="0.25">
      <c r="A176" s="67">
        <v>572</v>
      </c>
      <c r="B176" s="68" t="str">
        <f t="shared" ca="1" si="61"/>
        <v>B.5.11</v>
      </c>
      <c r="C176" s="69">
        <f t="shared" ca="1" si="62"/>
        <v>4</v>
      </c>
      <c r="D176" s="20"/>
      <c r="E176" s="92" t="str">
        <f t="shared" ca="1" si="63"/>
        <v>B.5.11</v>
      </c>
      <c r="F176" s="71" t="str">
        <f t="shared" ca="1" si="77"/>
        <v xml:space="preserve">Does your problem resolution process cover: </v>
      </c>
      <c r="G176" s="220"/>
      <c r="H176" s="220"/>
      <c r="I176" s="71" t="str">
        <f t="shared" ca="1" si="74"/>
        <v/>
      </c>
      <c r="J176" s="69"/>
      <c r="K176" s="69"/>
      <c r="L176" s="69"/>
      <c r="M176" s="69"/>
      <c r="N176" s="69"/>
      <c r="O176" s="69"/>
      <c r="P176" s="69"/>
      <c r="Q176" s="69"/>
      <c r="R176" s="69"/>
      <c r="S176" s="69"/>
      <c r="T176" s="78"/>
      <c r="U176" s="78" t="str">
        <f t="shared" ca="1" si="64"/>
        <v/>
      </c>
      <c r="V176" s="78" t="str">
        <f t="shared" ca="1" si="65"/>
        <v>N/A</v>
      </c>
      <c r="W176" s="78">
        <f t="shared" ca="1" si="66"/>
        <v>1</v>
      </c>
      <c r="X176" s="78" t="e">
        <f t="shared" ca="1" si="67"/>
        <v>#VALUE!</v>
      </c>
      <c r="Y176" s="77" t="str">
        <f t="shared" ca="1" si="68"/>
        <v>3</v>
      </c>
      <c r="AD176" s="87" t="str">
        <f t="shared" ca="1" si="69"/>
        <v/>
      </c>
      <c r="AE176" s="87" t="str">
        <f t="shared" ca="1" si="70"/>
        <v/>
      </c>
      <c r="AF176" s="87" t="str">
        <f t="shared" ca="1" si="71"/>
        <v>D</v>
      </c>
      <c r="AG176" s="79">
        <f t="shared" ca="1" si="72"/>
        <v>3</v>
      </c>
      <c r="AH176" s="87"/>
      <c r="AI176" s="79"/>
    </row>
    <row r="177" spans="1:35" s="77" customFormat="1" ht="30" customHeight="1" x14ac:dyDescent="0.25">
      <c r="A177" s="67">
        <v>573</v>
      </c>
      <c r="B177" s="68" t="str">
        <f t="shared" ca="1" si="61"/>
        <v>B.5.11a</v>
      </c>
      <c r="C177" s="69">
        <f t="shared" ca="1" si="62"/>
        <v>6</v>
      </c>
      <c r="D177" s="20"/>
      <c r="E177" s="92" t="str">
        <f t="shared" ca="1" si="63"/>
        <v>B.5.11a</v>
      </c>
      <c r="F177" s="74" t="str">
        <f t="shared" ca="1" si="77"/>
        <v>Tests not working as planned?</v>
      </c>
      <c r="G177" s="220" t="str">
        <f ca="1">VLOOKUP($A177,Assess_B_Reference,15,FALSE)</f>
        <v/>
      </c>
      <c r="H177" s="220">
        <f ca="1">(VLOOKUP(LEFT($B177,3),targets_lookup,5,FALSE))*VLOOKUP($A177,Weightings_Assessments,23,FALSE)</f>
        <v>8</v>
      </c>
      <c r="I177" s="71" t="str">
        <f t="shared" ca="1" si="74"/>
        <v/>
      </c>
      <c r="J177" s="69"/>
      <c r="K177" s="69"/>
      <c r="L177" s="69"/>
      <c r="M177" s="69"/>
      <c r="N177" s="69"/>
      <c r="O177" s="69"/>
      <c r="P177" s="69"/>
      <c r="Q177" s="69"/>
      <c r="R177" s="69"/>
      <c r="S177" s="69"/>
      <c r="T177" s="78"/>
      <c r="U177" s="78" t="str">
        <f t="shared" ca="1" si="64"/>
        <v>B.5</v>
      </c>
      <c r="V177" s="78">
        <f t="shared" ca="1" si="65"/>
        <v>2</v>
      </c>
      <c r="W177" s="78">
        <f t="shared" ca="1" si="66"/>
        <v>1</v>
      </c>
      <c r="X177" s="78">
        <f t="shared" ca="1" si="67"/>
        <v>8</v>
      </c>
      <c r="Y177" s="77" t="str">
        <f t="shared" ca="1" si="68"/>
        <v>3B.5</v>
      </c>
      <c r="AD177" s="87" t="str">
        <f t="shared" ca="1" si="69"/>
        <v/>
      </c>
      <c r="AE177" s="87" t="str">
        <f t="shared" ca="1" si="70"/>
        <v/>
      </c>
      <c r="AF177" s="87" t="str">
        <f t="shared" ca="1" si="71"/>
        <v>D</v>
      </c>
      <c r="AG177" s="79">
        <f t="shared" ca="1" si="72"/>
        <v>3</v>
      </c>
      <c r="AH177" s="87"/>
      <c r="AI177" s="79"/>
    </row>
    <row r="178" spans="1:35" s="77" customFormat="1" ht="30" customHeight="1" x14ac:dyDescent="0.25">
      <c r="A178" s="67">
        <v>574</v>
      </c>
      <c r="B178" s="68" t="str">
        <f t="shared" ca="1" si="61"/>
        <v>B.5.11b</v>
      </c>
      <c r="C178" s="69">
        <f t="shared" ca="1" si="62"/>
        <v>6</v>
      </c>
      <c r="D178" s="20"/>
      <c r="E178" s="92" t="str">
        <f t="shared" ca="1" si="63"/>
        <v>B.5.11b</v>
      </c>
      <c r="F178" s="74" t="str">
        <f t="shared" ca="1" si="77"/>
        <v>Resources not being made available?</v>
      </c>
      <c r="G178" s="220" t="str">
        <f ca="1">VLOOKUP($A178,Assess_B_Reference,15,FALSE)</f>
        <v/>
      </c>
      <c r="H178" s="220">
        <f ca="1">(VLOOKUP(LEFT($B178,3),targets_lookup,5,FALSE))*VLOOKUP($A178,Weightings_Assessments,23,FALSE)</f>
        <v>12</v>
      </c>
      <c r="I178" s="71" t="str">
        <f t="shared" ca="1" si="74"/>
        <v/>
      </c>
      <c r="J178" s="69"/>
      <c r="K178" s="69"/>
      <c r="L178" s="69"/>
      <c r="M178" s="69"/>
      <c r="N178" s="69"/>
      <c r="O178" s="69"/>
      <c r="P178" s="69"/>
      <c r="Q178" s="69"/>
      <c r="R178" s="69"/>
      <c r="S178" s="69"/>
      <c r="T178" s="78"/>
      <c r="U178" s="78" t="str">
        <f t="shared" ca="1" si="64"/>
        <v>B.5</v>
      </c>
      <c r="V178" s="78">
        <f t="shared" ca="1" si="65"/>
        <v>3</v>
      </c>
      <c r="W178" s="78">
        <f t="shared" ca="1" si="66"/>
        <v>1</v>
      </c>
      <c r="X178" s="78">
        <f t="shared" ca="1" si="67"/>
        <v>12</v>
      </c>
      <c r="Y178" s="77" t="str">
        <f t="shared" ca="1" si="68"/>
        <v>3B.5</v>
      </c>
      <c r="AD178" s="87" t="str">
        <f t="shared" ca="1" si="69"/>
        <v/>
      </c>
      <c r="AE178" s="87" t="str">
        <f t="shared" ca="1" si="70"/>
        <v/>
      </c>
      <c r="AF178" s="87" t="str">
        <f t="shared" ca="1" si="71"/>
        <v>D</v>
      </c>
      <c r="AG178" s="79">
        <f t="shared" ca="1" si="72"/>
        <v>3</v>
      </c>
      <c r="AH178" s="87"/>
      <c r="AI178" s="79"/>
    </row>
    <row r="179" spans="1:35" s="77" customFormat="1" ht="30" x14ac:dyDescent="0.25">
      <c r="A179" s="67">
        <v>575</v>
      </c>
      <c r="B179" s="68" t="str">
        <f t="shared" ca="1" si="61"/>
        <v>B.5.12</v>
      </c>
      <c r="C179" s="69">
        <f t="shared" ca="1" si="62"/>
        <v>4</v>
      </c>
      <c r="D179" s="20"/>
      <c r="E179" s="92" t="str">
        <f t="shared" ca="1" si="63"/>
        <v>B.5.12</v>
      </c>
      <c r="F179" s="71" t="str">
        <f t="shared" ca="1" si="77"/>
        <v>Does your problem resolution process cover problems caused as a result of the penetration testing, including:</v>
      </c>
      <c r="G179" s="220"/>
      <c r="H179" s="220"/>
      <c r="I179" s="71" t="str">
        <f t="shared" ca="1" si="74"/>
        <v/>
      </c>
      <c r="J179" s="69"/>
      <c r="K179" s="69"/>
      <c r="L179" s="69"/>
      <c r="M179" s="69"/>
      <c r="N179" s="69"/>
      <c r="O179" s="69"/>
      <c r="P179" s="69"/>
      <c r="Q179" s="69"/>
      <c r="R179" s="69"/>
      <c r="S179" s="69"/>
      <c r="T179" s="78"/>
      <c r="U179" s="78" t="str">
        <f t="shared" ca="1" si="64"/>
        <v/>
      </c>
      <c r="V179" s="78" t="str">
        <f t="shared" ca="1" si="65"/>
        <v>N/A</v>
      </c>
      <c r="W179" s="78">
        <f t="shared" ca="1" si="66"/>
        <v>1</v>
      </c>
      <c r="X179" s="78" t="e">
        <f t="shared" ca="1" si="67"/>
        <v>#VALUE!</v>
      </c>
      <c r="Y179" s="77" t="str">
        <f t="shared" ca="1" si="68"/>
        <v>3</v>
      </c>
      <c r="AD179" s="87" t="str">
        <f t="shared" ca="1" si="69"/>
        <v/>
      </c>
      <c r="AE179" s="87" t="str">
        <f t="shared" ca="1" si="70"/>
        <v/>
      </c>
      <c r="AF179" s="87" t="str">
        <f t="shared" ca="1" si="71"/>
        <v>D</v>
      </c>
      <c r="AG179" s="79">
        <f t="shared" ca="1" si="72"/>
        <v>3</v>
      </c>
      <c r="AH179" s="87"/>
      <c r="AI179" s="79"/>
    </row>
    <row r="180" spans="1:35" s="77" customFormat="1" ht="30" customHeight="1" x14ac:dyDescent="0.25">
      <c r="A180" s="67">
        <v>576</v>
      </c>
      <c r="B180" s="68" t="str">
        <f t="shared" ca="1" si="61"/>
        <v>B.5.12a</v>
      </c>
      <c r="C180" s="69">
        <f t="shared" ca="1" si="62"/>
        <v>6</v>
      </c>
      <c r="D180" s="20"/>
      <c r="E180" s="92" t="str">
        <f t="shared" ca="1" si="63"/>
        <v>B.5.12a</v>
      </c>
      <c r="F180" s="74" t="str">
        <f t="shared" ca="1" si="77"/>
        <v>Interruptions to or degradation of live systems?</v>
      </c>
      <c r="G180" s="220" t="str">
        <f ca="1">VLOOKUP($A180,Assess_B_Reference,15,FALSE)</f>
        <v/>
      </c>
      <c r="H180" s="220">
        <f ca="1">(VLOOKUP(LEFT($B180,3),targets_lookup,5,FALSE))*VLOOKUP($A180,Weightings_Assessments,23,FALSE)</f>
        <v>16</v>
      </c>
      <c r="I180" s="71" t="str">
        <f t="shared" ca="1" si="74"/>
        <v/>
      </c>
      <c r="J180" s="69"/>
      <c r="K180" s="69"/>
      <c r="L180" s="69"/>
      <c r="M180" s="69"/>
      <c r="N180" s="69"/>
      <c r="O180" s="69"/>
      <c r="P180" s="69"/>
      <c r="Q180" s="69"/>
      <c r="R180" s="69"/>
      <c r="S180" s="69"/>
      <c r="T180" s="78"/>
      <c r="U180" s="78" t="str">
        <f t="shared" ca="1" si="64"/>
        <v>B.5</v>
      </c>
      <c r="V180" s="78">
        <f t="shared" ca="1" si="65"/>
        <v>4</v>
      </c>
      <c r="W180" s="78">
        <f t="shared" ca="1" si="66"/>
        <v>1</v>
      </c>
      <c r="X180" s="78">
        <f t="shared" ca="1" si="67"/>
        <v>16</v>
      </c>
      <c r="Y180" s="77" t="str">
        <f t="shared" ca="1" si="68"/>
        <v>3B.5</v>
      </c>
      <c r="AD180" s="87" t="str">
        <f t="shared" ca="1" si="69"/>
        <v/>
      </c>
      <c r="AE180" s="87" t="str">
        <f t="shared" ca="1" si="70"/>
        <v/>
      </c>
      <c r="AF180" s="87" t="str">
        <f t="shared" ca="1" si="71"/>
        <v>D</v>
      </c>
      <c r="AG180" s="79">
        <f t="shared" ca="1" si="72"/>
        <v>3</v>
      </c>
      <c r="AH180" s="87"/>
      <c r="AI180" s="79"/>
    </row>
    <row r="181" spans="1:35" s="77" customFormat="1" ht="30" customHeight="1" x14ac:dyDescent="0.25">
      <c r="A181" s="67">
        <v>577</v>
      </c>
      <c r="B181" s="68" t="str">
        <f t="shared" ca="1" si="61"/>
        <v>B.5.12b</v>
      </c>
      <c r="C181" s="69">
        <f t="shared" ca="1" si="62"/>
        <v>6</v>
      </c>
      <c r="D181" s="20"/>
      <c r="E181" s="92" t="str">
        <f t="shared" ca="1" si="63"/>
        <v>B.5.12b</v>
      </c>
      <c r="F181" s="74" t="str">
        <f t="shared" ca="1" si="77"/>
        <v>Unauthorised disclosure of confidential information?</v>
      </c>
      <c r="G181" s="220" t="str">
        <f ca="1">VLOOKUP($A181,Assess_B_Reference,15,FALSE)</f>
        <v/>
      </c>
      <c r="H181" s="220">
        <f ca="1">(VLOOKUP(LEFT($B181,3),targets_lookup,5,FALSE))*VLOOKUP($A181,Weightings_Assessments,23,FALSE)</f>
        <v>20</v>
      </c>
      <c r="I181" s="71" t="str">
        <f t="shared" ca="1" si="74"/>
        <v/>
      </c>
      <c r="J181" s="69"/>
      <c r="K181" s="69"/>
      <c r="L181" s="69"/>
      <c r="M181" s="69"/>
      <c r="N181" s="69"/>
      <c r="O181" s="69"/>
      <c r="P181" s="69"/>
      <c r="Q181" s="69"/>
      <c r="R181" s="69"/>
      <c r="S181" s="69"/>
      <c r="T181" s="78"/>
      <c r="U181" s="78" t="str">
        <f t="shared" ca="1" si="64"/>
        <v>B.5</v>
      </c>
      <c r="V181" s="78">
        <f t="shared" ca="1" si="65"/>
        <v>5</v>
      </c>
      <c r="W181" s="78">
        <f t="shared" ca="1" si="66"/>
        <v>1</v>
      </c>
      <c r="X181" s="78">
        <f t="shared" ca="1" si="67"/>
        <v>20</v>
      </c>
      <c r="Y181" s="77" t="str">
        <f t="shared" ca="1" si="68"/>
        <v>3B.5</v>
      </c>
      <c r="AD181" s="87" t="str">
        <f t="shared" ca="1" si="69"/>
        <v/>
      </c>
      <c r="AE181" s="87" t="str">
        <f t="shared" ca="1" si="70"/>
        <v/>
      </c>
      <c r="AF181" s="87" t="str">
        <f t="shared" ca="1" si="71"/>
        <v>D</v>
      </c>
      <c r="AG181" s="79">
        <f t="shared" ca="1" si="72"/>
        <v>3</v>
      </c>
      <c r="AH181" s="87"/>
      <c r="AI181" s="79"/>
    </row>
    <row r="182" spans="1:35" s="77" customFormat="1" ht="30" x14ac:dyDescent="0.25">
      <c r="A182" s="67">
        <v>578</v>
      </c>
      <c r="B182" s="68" t="str">
        <f t="shared" ca="1" si="61"/>
        <v>B.5.12c</v>
      </c>
      <c r="C182" s="69">
        <f t="shared" ca="1" si="62"/>
        <v>6</v>
      </c>
      <c r="D182" s="20"/>
      <c r="E182" s="92" t="str">
        <f t="shared" ca="1" si="63"/>
        <v>B.5.12c</v>
      </c>
      <c r="F182" s="74" t="str">
        <f t="shared" ca="1" si="77"/>
        <v>Compromise of the integrity of information (e.g. affecting the accuracy or timeliness of information)?</v>
      </c>
      <c r="G182" s="220" t="str">
        <f ca="1">VLOOKUP($A182,Assess_B_Reference,15,FALSE)</f>
        <v/>
      </c>
      <c r="H182" s="220">
        <f ca="1">(VLOOKUP(LEFT($B182,3),targets_lookup,5,FALSE))*VLOOKUP($A182,Weightings_Assessments,23,FALSE)</f>
        <v>20</v>
      </c>
      <c r="I182" s="71" t="str">
        <f t="shared" ca="1" si="74"/>
        <v/>
      </c>
      <c r="J182" s="69"/>
      <c r="K182" s="69"/>
      <c r="L182" s="69"/>
      <c r="M182" s="69"/>
      <c r="N182" s="69"/>
      <c r="O182" s="69"/>
      <c r="P182" s="69"/>
      <c r="Q182" s="69"/>
      <c r="R182" s="69"/>
      <c r="S182" s="69"/>
      <c r="T182" s="78"/>
      <c r="U182" s="78" t="str">
        <f t="shared" ca="1" si="64"/>
        <v>B.5</v>
      </c>
      <c r="V182" s="78">
        <f t="shared" ca="1" si="65"/>
        <v>5</v>
      </c>
      <c r="W182" s="78">
        <f t="shared" ca="1" si="66"/>
        <v>1</v>
      </c>
      <c r="X182" s="78">
        <f t="shared" ca="1" si="67"/>
        <v>20</v>
      </c>
      <c r="Y182" s="77" t="str">
        <f t="shared" ca="1" si="68"/>
        <v>3B.5</v>
      </c>
      <c r="AD182" s="87" t="str">
        <f t="shared" ca="1" si="69"/>
        <v/>
      </c>
      <c r="AE182" s="87" t="str">
        <f t="shared" ca="1" si="70"/>
        <v/>
      </c>
      <c r="AF182" s="87" t="str">
        <f t="shared" ca="1" si="71"/>
        <v>D</v>
      </c>
      <c r="AG182" s="79">
        <f t="shared" ca="1" si="72"/>
        <v>3</v>
      </c>
      <c r="AH182" s="87"/>
      <c r="AI182" s="79"/>
    </row>
    <row r="183" spans="1:35" s="77" customFormat="1" ht="30" customHeight="1" x14ac:dyDescent="0.25">
      <c r="A183" s="67">
        <v>579</v>
      </c>
      <c r="B183" s="68" t="str">
        <f t="shared" ca="1" si="61"/>
        <v>B.5.13</v>
      </c>
      <c r="C183" s="69">
        <f t="shared" ca="1" si="62"/>
        <v>4</v>
      </c>
      <c r="D183" s="20"/>
      <c r="E183" s="92" t="str">
        <f t="shared" ca="1" si="63"/>
        <v>B.5.13</v>
      </c>
      <c r="F183" s="71" t="str">
        <f t="shared" ca="1" si="77"/>
        <v>Does your problem resolution process include breaches of:</v>
      </c>
      <c r="G183" s="220"/>
      <c r="H183" s="220"/>
      <c r="I183" s="71" t="str">
        <f t="shared" ca="1" si="74"/>
        <v/>
      </c>
      <c r="J183" s="69"/>
      <c r="K183" s="69"/>
      <c r="L183" s="69"/>
      <c r="M183" s="69"/>
      <c r="N183" s="69"/>
      <c r="O183" s="69"/>
      <c r="P183" s="69"/>
      <c r="Q183" s="69"/>
      <c r="R183" s="69"/>
      <c r="S183" s="69"/>
      <c r="T183" s="78"/>
      <c r="U183" s="78" t="str">
        <f t="shared" ca="1" si="64"/>
        <v/>
      </c>
      <c r="V183" s="78" t="str">
        <f t="shared" ca="1" si="65"/>
        <v>N/A</v>
      </c>
      <c r="W183" s="78">
        <f t="shared" ca="1" si="66"/>
        <v>1</v>
      </c>
      <c r="X183" s="78" t="e">
        <f t="shared" ca="1" si="67"/>
        <v>#VALUE!</v>
      </c>
      <c r="Y183" s="77" t="str">
        <f t="shared" ca="1" si="68"/>
        <v>3</v>
      </c>
      <c r="AD183" s="87" t="str">
        <f t="shared" ca="1" si="69"/>
        <v/>
      </c>
      <c r="AE183" s="87" t="str">
        <f t="shared" ca="1" si="70"/>
        <v/>
      </c>
      <c r="AF183" s="87" t="str">
        <f t="shared" ca="1" si="71"/>
        <v>D</v>
      </c>
      <c r="AG183" s="79">
        <f t="shared" ca="1" si="72"/>
        <v>3</v>
      </c>
      <c r="AH183" s="87"/>
      <c r="AI183" s="79"/>
    </row>
    <row r="184" spans="1:35" s="77" customFormat="1" ht="30" customHeight="1" x14ac:dyDescent="0.25">
      <c r="A184" s="67">
        <v>580</v>
      </c>
      <c r="B184" s="68" t="str">
        <f t="shared" ca="1" si="61"/>
        <v>B.5.13a</v>
      </c>
      <c r="C184" s="69">
        <f t="shared" ca="1" si="62"/>
        <v>6</v>
      </c>
      <c r="D184" s="20"/>
      <c r="E184" s="92" t="str">
        <f t="shared" ca="1" si="63"/>
        <v>B.5.13a</v>
      </c>
      <c r="F184" s="74" t="str">
        <f t="shared" ca="1" si="77"/>
        <v>Contract?</v>
      </c>
      <c r="G184" s="220" t="str">
        <f ca="1">VLOOKUP($A184,Assess_B_Reference,15,FALSE)</f>
        <v/>
      </c>
      <c r="H184" s="220">
        <f ca="1">(VLOOKUP(LEFT($B184,3),targets_lookup,5,FALSE))*VLOOKUP($A184,Weightings_Assessments,23,FALSE)</f>
        <v>16</v>
      </c>
      <c r="I184" s="71" t="str">
        <f t="shared" ca="1" si="74"/>
        <v/>
      </c>
      <c r="J184" s="69"/>
      <c r="K184" s="69"/>
      <c r="L184" s="69"/>
      <c r="M184" s="69"/>
      <c r="N184" s="69"/>
      <c r="O184" s="69"/>
      <c r="P184" s="69"/>
      <c r="Q184" s="69"/>
      <c r="R184" s="69"/>
      <c r="S184" s="69"/>
      <c r="T184" s="78"/>
      <c r="U184" s="78" t="str">
        <f t="shared" ca="1" si="64"/>
        <v>B.5</v>
      </c>
      <c r="V184" s="78">
        <f t="shared" ca="1" si="65"/>
        <v>4</v>
      </c>
      <c r="W184" s="78">
        <f t="shared" ca="1" si="66"/>
        <v>1</v>
      </c>
      <c r="X184" s="78">
        <f t="shared" ca="1" si="67"/>
        <v>16</v>
      </c>
      <c r="Y184" s="77" t="str">
        <f t="shared" ca="1" si="68"/>
        <v>3B.5</v>
      </c>
      <c r="AD184" s="87" t="str">
        <f t="shared" ca="1" si="69"/>
        <v/>
      </c>
      <c r="AE184" s="87" t="str">
        <f t="shared" ca="1" si="70"/>
        <v/>
      </c>
      <c r="AF184" s="87" t="str">
        <f t="shared" ca="1" si="71"/>
        <v>D</v>
      </c>
      <c r="AG184" s="79">
        <f t="shared" ca="1" si="72"/>
        <v>3</v>
      </c>
      <c r="AH184" s="87"/>
      <c r="AI184" s="79"/>
    </row>
    <row r="185" spans="1:35" s="77" customFormat="1" ht="30" customHeight="1" x14ac:dyDescent="0.25">
      <c r="A185" s="67">
        <v>581</v>
      </c>
      <c r="B185" s="68" t="str">
        <f t="shared" ca="1" si="61"/>
        <v>B.5.13b</v>
      </c>
      <c r="C185" s="69">
        <f t="shared" ca="1" si="62"/>
        <v>6</v>
      </c>
      <c r="D185" s="20"/>
      <c r="E185" s="92" t="str">
        <f t="shared" ca="1" si="63"/>
        <v>B.5.13b</v>
      </c>
      <c r="F185" s="74" t="str">
        <f t="shared" ca="1" si="77"/>
        <v>Specifications in the scope statement?</v>
      </c>
      <c r="G185" s="220" t="str">
        <f ca="1">VLOOKUP($A185,Assess_B_Reference,15,FALSE)</f>
        <v/>
      </c>
      <c r="H185" s="220">
        <f ca="1">(VLOOKUP(LEFT($B185,3),targets_lookup,5,FALSE))*VLOOKUP($A185,Weightings_Assessments,23,FALSE)</f>
        <v>12</v>
      </c>
      <c r="I185" s="71" t="str">
        <f t="shared" ca="1" si="74"/>
        <v/>
      </c>
      <c r="J185" s="69"/>
      <c r="K185" s="69"/>
      <c r="L185" s="69"/>
      <c r="M185" s="69"/>
      <c r="N185" s="69"/>
      <c r="O185" s="69"/>
      <c r="P185" s="69"/>
      <c r="Q185" s="69"/>
      <c r="R185" s="69"/>
      <c r="S185" s="69"/>
      <c r="T185" s="78"/>
      <c r="U185" s="78" t="str">
        <f t="shared" ca="1" si="64"/>
        <v>B.5</v>
      </c>
      <c r="V185" s="78">
        <f t="shared" ca="1" si="65"/>
        <v>3</v>
      </c>
      <c r="W185" s="78">
        <f t="shared" ca="1" si="66"/>
        <v>1</v>
      </c>
      <c r="X185" s="78">
        <f t="shared" ca="1" si="67"/>
        <v>12</v>
      </c>
      <c r="Y185" s="77" t="str">
        <f t="shared" ca="1" si="68"/>
        <v>3B.5</v>
      </c>
      <c r="AD185" s="87" t="str">
        <f t="shared" ca="1" si="69"/>
        <v/>
      </c>
      <c r="AE185" s="87" t="str">
        <f t="shared" ca="1" si="70"/>
        <v/>
      </c>
      <c r="AF185" s="87" t="str">
        <f t="shared" ca="1" si="71"/>
        <v>D</v>
      </c>
      <c r="AG185" s="79">
        <f t="shared" ca="1" si="72"/>
        <v>3</v>
      </c>
      <c r="AH185" s="87"/>
      <c r="AI185" s="79"/>
    </row>
    <row r="186" spans="1:35" s="77" customFormat="1" ht="30" customHeight="1" x14ac:dyDescent="0.25">
      <c r="A186" s="67">
        <v>582</v>
      </c>
      <c r="B186" s="68" t="str">
        <f t="shared" ca="1" si="61"/>
        <v>B.5.13c</v>
      </c>
      <c r="C186" s="69">
        <f t="shared" ca="1" si="62"/>
        <v>6</v>
      </c>
      <c r="D186" s="20"/>
      <c r="E186" s="92" t="str">
        <f t="shared" ca="1" si="63"/>
        <v>B.5.13c</v>
      </c>
      <c r="F186" s="74" t="str">
        <f t="shared" ca="1" si="77"/>
        <v>A relevant code of conduct?</v>
      </c>
      <c r="G186" s="220" t="str">
        <f ca="1">VLOOKUP($A186,Assess_B_Reference,15,FALSE)</f>
        <v/>
      </c>
      <c r="H186" s="220">
        <f ca="1">(VLOOKUP(LEFT($B186,3),targets_lookup,5,FALSE))*VLOOKUP($A186,Weightings_Assessments,23,FALSE)</f>
        <v>20</v>
      </c>
      <c r="I186" s="71" t="str">
        <f t="shared" ca="1" si="74"/>
        <v/>
      </c>
      <c r="J186" s="69"/>
      <c r="K186" s="69"/>
      <c r="L186" s="69"/>
      <c r="M186" s="69"/>
      <c r="N186" s="69"/>
      <c r="O186" s="69"/>
      <c r="P186" s="69"/>
      <c r="Q186" s="69"/>
      <c r="R186" s="69"/>
      <c r="S186" s="69"/>
      <c r="T186" s="78"/>
      <c r="U186" s="78" t="str">
        <f t="shared" ca="1" si="64"/>
        <v>B.5</v>
      </c>
      <c r="V186" s="78">
        <f t="shared" ca="1" si="65"/>
        <v>5</v>
      </c>
      <c r="W186" s="78">
        <f t="shared" ca="1" si="66"/>
        <v>1</v>
      </c>
      <c r="X186" s="78">
        <f t="shared" ca="1" si="67"/>
        <v>20</v>
      </c>
      <c r="Y186" s="77" t="str">
        <f t="shared" ca="1" si="68"/>
        <v>3B.5</v>
      </c>
      <c r="AD186" s="87" t="str">
        <f t="shared" ca="1" si="69"/>
        <v/>
      </c>
      <c r="AE186" s="87" t="str">
        <f t="shared" ca="1" si="70"/>
        <v/>
      </c>
      <c r="AF186" s="87" t="str">
        <f t="shared" ca="1" si="71"/>
        <v>D</v>
      </c>
      <c r="AG186" s="79">
        <f t="shared" ca="1" si="72"/>
        <v>3</v>
      </c>
      <c r="AH186" s="87"/>
      <c r="AI186" s="79"/>
    </row>
    <row r="187" spans="1:35" s="77" customFormat="1" ht="30" customHeight="1" x14ac:dyDescent="0.25">
      <c r="A187" s="67">
        <v>583</v>
      </c>
      <c r="B187" s="68" t="str">
        <f t="shared" ca="1" si="61"/>
        <v>B.5.14</v>
      </c>
      <c r="C187" s="69">
        <f t="shared" ca="1" si="62"/>
        <v>4</v>
      </c>
      <c r="D187" s="20"/>
      <c r="E187" s="92" t="str">
        <f t="shared" ca="1" si="63"/>
        <v>B.5.14</v>
      </c>
      <c r="F187" s="71" t="str">
        <f t="shared" ca="1" si="77"/>
        <v>Are problems arising during penetration testing resolved in:</v>
      </c>
      <c r="G187" s="220"/>
      <c r="H187" s="220"/>
      <c r="I187" s="71" t="str">
        <f t="shared" ca="1" si="74"/>
        <v/>
      </c>
      <c r="J187" s="69"/>
      <c r="K187" s="69"/>
      <c r="L187" s="69"/>
      <c r="M187" s="69"/>
      <c r="N187" s="69"/>
      <c r="O187" s="69"/>
      <c r="P187" s="69"/>
      <c r="Q187" s="69"/>
      <c r="R187" s="69"/>
      <c r="S187" s="69"/>
      <c r="T187" s="78"/>
      <c r="U187" s="78" t="str">
        <f t="shared" ca="1" si="64"/>
        <v/>
      </c>
      <c r="V187" s="78" t="str">
        <f t="shared" ca="1" si="65"/>
        <v>N/A</v>
      </c>
      <c r="W187" s="78">
        <f t="shared" ca="1" si="66"/>
        <v>1</v>
      </c>
      <c r="X187" s="78" t="e">
        <f t="shared" ca="1" si="67"/>
        <v>#VALUE!</v>
      </c>
      <c r="Y187" s="77" t="str">
        <f t="shared" ca="1" si="68"/>
        <v>3</v>
      </c>
      <c r="AD187" s="87" t="str">
        <f t="shared" ca="1" si="69"/>
        <v/>
      </c>
      <c r="AE187" s="87" t="str">
        <f t="shared" ca="1" si="70"/>
        <v/>
      </c>
      <c r="AF187" s="87" t="str">
        <f t="shared" ca="1" si="71"/>
        <v>D</v>
      </c>
      <c r="AG187" s="79">
        <f t="shared" ca="1" si="72"/>
        <v>3</v>
      </c>
      <c r="AH187" s="87"/>
      <c r="AI187" s="79"/>
    </row>
    <row r="188" spans="1:35" s="77" customFormat="1" ht="30" customHeight="1" x14ac:dyDescent="0.25">
      <c r="A188" s="67">
        <v>584</v>
      </c>
      <c r="B188" s="68" t="str">
        <f t="shared" ca="1" si="61"/>
        <v>B.5.14a</v>
      </c>
      <c r="C188" s="69">
        <f t="shared" ca="1" si="62"/>
        <v>6</v>
      </c>
      <c r="D188" s="20"/>
      <c r="E188" s="92" t="str">
        <f t="shared" ca="1" si="63"/>
        <v>B.5.14a</v>
      </c>
      <c r="F188" s="74" t="str">
        <f t="shared" ca="1" si="77"/>
        <v>An effective manner?</v>
      </c>
      <c r="G188" s="220" t="str">
        <f ca="1">VLOOKUP($A188,Assess_B_Reference,15,FALSE)</f>
        <v/>
      </c>
      <c r="H188" s="220">
        <f ca="1">(VLOOKUP(LEFT($B188,3),targets_lookup,5,FALSE))*VLOOKUP($A188,Weightings_Assessments,23,FALSE)</f>
        <v>16</v>
      </c>
      <c r="I188" s="71" t="str">
        <f t="shared" ca="1" si="74"/>
        <v/>
      </c>
      <c r="J188" s="69"/>
      <c r="K188" s="69"/>
      <c r="L188" s="69"/>
      <c r="M188" s="69"/>
      <c r="N188" s="69"/>
      <c r="O188" s="69"/>
      <c r="P188" s="69"/>
      <c r="Q188" s="69"/>
      <c r="R188" s="69"/>
      <c r="S188" s="69"/>
      <c r="T188" s="78"/>
      <c r="U188" s="78" t="str">
        <f t="shared" ca="1" si="64"/>
        <v>B.5</v>
      </c>
      <c r="V188" s="78">
        <f t="shared" ca="1" si="65"/>
        <v>4</v>
      </c>
      <c r="W188" s="78">
        <f t="shared" ca="1" si="66"/>
        <v>1</v>
      </c>
      <c r="X188" s="78">
        <f t="shared" ca="1" si="67"/>
        <v>16</v>
      </c>
      <c r="Y188" s="77" t="str">
        <f t="shared" ca="1" si="68"/>
        <v>3B.5</v>
      </c>
      <c r="AD188" s="87" t="str">
        <f t="shared" ca="1" si="69"/>
        <v/>
      </c>
      <c r="AE188" s="87" t="str">
        <f t="shared" ca="1" si="70"/>
        <v/>
      </c>
      <c r="AF188" s="87" t="str">
        <f t="shared" ca="1" si="71"/>
        <v>D</v>
      </c>
      <c r="AG188" s="79">
        <f t="shared" ca="1" si="72"/>
        <v>3</v>
      </c>
      <c r="AH188" s="87"/>
      <c r="AI188" s="79"/>
    </row>
    <row r="189" spans="1:35" s="77" customFormat="1" ht="30" customHeight="1" x14ac:dyDescent="0.25">
      <c r="A189" s="67">
        <v>585</v>
      </c>
      <c r="B189" s="68" t="str">
        <f t="shared" ca="1" si="61"/>
        <v>B.5.14b</v>
      </c>
      <c r="C189" s="69">
        <f t="shared" ca="1" si="62"/>
        <v>6</v>
      </c>
      <c r="D189" s="20"/>
      <c r="E189" s="92" t="str">
        <f t="shared" ca="1" si="63"/>
        <v>B.5.14b</v>
      </c>
      <c r="F189" s="74" t="str">
        <f t="shared" ca="1" si="77"/>
        <v>A timely manner?</v>
      </c>
      <c r="G189" s="220" t="str">
        <f ca="1">VLOOKUP($A189,Assess_B_Reference,15,FALSE)</f>
        <v/>
      </c>
      <c r="H189" s="220">
        <f ca="1">(VLOOKUP(LEFT($B189,3),targets_lookup,5,FALSE))*VLOOKUP($A189,Weightings_Assessments,23,FALSE)</f>
        <v>12</v>
      </c>
      <c r="I189" s="71" t="str">
        <f t="shared" ca="1" si="74"/>
        <v/>
      </c>
      <c r="J189" s="69"/>
      <c r="K189" s="69"/>
      <c r="L189" s="69"/>
      <c r="M189" s="69"/>
      <c r="N189" s="69"/>
      <c r="O189" s="69"/>
      <c r="P189" s="69"/>
      <c r="Q189" s="69"/>
      <c r="R189" s="69"/>
      <c r="S189" s="69"/>
      <c r="T189" s="78"/>
      <c r="U189" s="78" t="str">
        <f t="shared" ca="1" si="64"/>
        <v>B.5</v>
      </c>
      <c r="V189" s="78">
        <f t="shared" ca="1" si="65"/>
        <v>3</v>
      </c>
      <c r="W189" s="78">
        <f t="shared" ca="1" si="66"/>
        <v>1</v>
      </c>
      <c r="X189" s="78">
        <f t="shared" ca="1" si="67"/>
        <v>12</v>
      </c>
      <c r="Y189" s="77" t="str">
        <f t="shared" ca="1" si="68"/>
        <v>3B.5</v>
      </c>
      <c r="AD189" s="87" t="str">
        <f t="shared" ca="1" si="69"/>
        <v/>
      </c>
      <c r="AE189" s="87" t="str">
        <f t="shared" ca="1" si="70"/>
        <v/>
      </c>
      <c r="AF189" s="87" t="str">
        <f t="shared" ca="1" si="71"/>
        <v>D</v>
      </c>
      <c r="AG189" s="79">
        <f t="shared" ca="1" si="72"/>
        <v>3</v>
      </c>
      <c r="AH189" s="87"/>
      <c r="AI189" s="79"/>
    </row>
    <row r="190" spans="1:35" s="77" customFormat="1" ht="30" customHeight="1" x14ac:dyDescent="0.25">
      <c r="A190" s="67">
        <v>586</v>
      </c>
      <c r="B190" s="68" t="str">
        <f t="shared" ca="1" si="61"/>
        <v>B.5.14c</v>
      </c>
      <c r="C190" s="69">
        <f t="shared" ca="1" si="62"/>
        <v>6</v>
      </c>
      <c r="D190" s="20"/>
      <c r="E190" s="92" t="str">
        <f t="shared" ca="1" si="63"/>
        <v>B.5.14c</v>
      </c>
      <c r="F190" s="74" t="str">
        <f t="shared" ca="1" si="77"/>
        <v>Accordance with your problem management process?</v>
      </c>
      <c r="G190" s="220" t="str">
        <f ca="1">VLOOKUP($A190,Assess_B_Reference,15,FALSE)</f>
        <v/>
      </c>
      <c r="H190" s="220">
        <f ca="1">(VLOOKUP(LEFT($B190,3),targets_lookup,5,FALSE))*VLOOKUP($A190,Weightings_Assessments,23,FALSE)</f>
        <v>12</v>
      </c>
      <c r="I190" s="71" t="str">
        <f t="shared" ca="1" si="74"/>
        <v/>
      </c>
      <c r="J190" s="69"/>
      <c r="K190" s="69"/>
      <c r="L190" s="69"/>
      <c r="M190" s="69"/>
      <c r="N190" s="69"/>
      <c r="O190" s="69"/>
      <c r="P190" s="69"/>
      <c r="Q190" s="69"/>
      <c r="R190" s="69"/>
      <c r="S190" s="69"/>
      <c r="T190" s="78"/>
      <c r="U190" s="78" t="str">
        <f t="shared" ca="1" si="64"/>
        <v>B.5</v>
      </c>
      <c r="V190" s="78">
        <f t="shared" ca="1" si="65"/>
        <v>3</v>
      </c>
      <c r="W190" s="78">
        <f t="shared" ca="1" si="66"/>
        <v>1</v>
      </c>
      <c r="X190" s="78">
        <f t="shared" ca="1" si="67"/>
        <v>12</v>
      </c>
      <c r="Y190" s="77" t="str">
        <f t="shared" ca="1" si="68"/>
        <v>3B.5</v>
      </c>
      <c r="AD190" s="87" t="str">
        <f t="shared" ca="1" si="69"/>
        <v/>
      </c>
      <c r="AE190" s="87" t="str">
        <f t="shared" ca="1" si="70"/>
        <v/>
      </c>
      <c r="AF190" s="87" t="str">
        <f t="shared" ca="1" si="71"/>
        <v>D</v>
      </c>
      <c r="AG190" s="79">
        <f t="shared" ca="1" si="72"/>
        <v>3</v>
      </c>
      <c r="AH190" s="87"/>
      <c r="AI190" s="79"/>
    </row>
    <row r="191" spans="1:35" s="77" customFormat="1" ht="30" customHeight="1" x14ac:dyDescent="0.25">
      <c r="A191" s="67">
        <v>587</v>
      </c>
      <c r="B191" s="68" t="str">
        <f t="shared" ca="1" si="61"/>
        <v>B.6</v>
      </c>
      <c r="C191" s="69">
        <f t="shared" ca="1" si="62"/>
        <v>2</v>
      </c>
      <c r="D191" s="20"/>
      <c r="E191" s="111" t="str">
        <f t="shared" ca="1" si="63"/>
        <v>Step 6</v>
      </c>
      <c r="F191" s="108" t="str">
        <f ca="1">VLOOKUP(A191,contentrefmockup,7,FALSE)&amp;"  "&amp;"("&amp;VLOOKUP(S191,level_selection_ref,2,FALSE)&amp;")"</f>
        <v>Use an effective testing methodology  (Detailed)</v>
      </c>
      <c r="G191" s="217" t="str">
        <f ca="1">"Maturity level:  "&amp;O191</f>
        <v>Maturity level:  Level 1</v>
      </c>
      <c r="H191" s="219" t="str">
        <f ca="1">"Maturity rating: "&amp;TEXT(R191,"0.00")</f>
        <v>Maturity rating: 0.00</v>
      </c>
      <c r="I191" s="194"/>
      <c r="J191" s="107"/>
      <c r="K191" s="107"/>
      <c r="L191" s="107" t="str">
        <f ca="1">TEXT(B191,"0.0")</f>
        <v>B.6</v>
      </c>
      <c r="M191" s="106">
        <f ca="1">SUMIF(Y:Y,S191&amp;L191,G:G)/(SUMIF(Y:Y,S191&amp;L191,X:X))</f>
        <v>0</v>
      </c>
      <c r="N191" s="106" t="str">
        <f ca="1">HLOOKUP(M191*100,level_ref,2,TRUE)</f>
        <v>Level 1</v>
      </c>
      <c r="O191" s="106" t="str">
        <f ca="1">IF(ISERROR(N191),"",N191)</f>
        <v>Level 1</v>
      </c>
      <c r="P191" s="106">
        <f ca="1">HLOOKUP(M191*100,level_ref,3,TRUE)</f>
        <v>1</v>
      </c>
      <c r="Q191" s="106">
        <f ca="1">IF(ISERROR(P191),"",P191)</f>
        <v>1</v>
      </c>
      <c r="R191" s="106">
        <f ca="1">M191*5</f>
        <v>0</v>
      </c>
      <c r="S191" s="106">
        <f ca="1">VLOOKUP(A191,Assess_B_Reference,35,FALSE)</f>
        <v>3</v>
      </c>
      <c r="T191" s="106"/>
      <c r="U191" s="106" t="str">
        <f t="shared" ca="1" si="64"/>
        <v/>
      </c>
      <c r="V191" s="106">
        <f t="shared" ca="1" si="65"/>
        <v>0</v>
      </c>
      <c r="W191" s="106">
        <f t="shared" ca="1" si="66"/>
        <v>1</v>
      </c>
      <c r="X191" s="106">
        <f t="shared" ca="1" si="67"/>
        <v>0</v>
      </c>
      <c r="Y191" s="77" t="str">
        <f t="shared" ca="1" si="68"/>
        <v>1</v>
      </c>
      <c r="AD191" s="87" t="str">
        <f t="shared" ca="1" si="69"/>
        <v>S</v>
      </c>
      <c r="AE191" s="87" t="str">
        <f t="shared" ca="1" si="70"/>
        <v>I</v>
      </c>
      <c r="AF191" s="87" t="str">
        <f t="shared" ca="1" si="71"/>
        <v>D</v>
      </c>
      <c r="AG191" s="79">
        <f t="shared" ca="1" si="72"/>
        <v>1</v>
      </c>
      <c r="AH191" s="87"/>
      <c r="AI191" s="79"/>
    </row>
    <row r="192" spans="1:35" s="77" customFormat="1" ht="30" x14ac:dyDescent="0.25">
      <c r="A192" s="67">
        <v>598</v>
      </c>
      <c r="B192" s="68" t="str">
        <f t="shared" ref="B192:B238" ca="1" si="78">VLOOKUP(A192,contentrefmockup,2,FALSE)</f>
        <v>B.6.01</v>
      </c>
      <c r="C192" s="69">
        <f t="shared" ref="C192:C238" ca="1" si="79">VLOOKUP(A192,contentrefmockup,15,FALSE)</f>
        <v>5</v>
      </c>
      <c r="D192" s="20"/>
      <c r="E192" s="92" t="str">
        <f t="shared" ref="E192:E238" ca="1" si="80">IF(C192=1,"Phase "&amp;B192,IF(C192=2,"Step "&amp;VLOOKUP(A192,contentrefmockup,4,FALSE),B192))</f>
        <v>B.6.01</v>
      </c>
      <c r="F192" s="71" t="str">
        <f t="shared" ref="F192:F208" ca="1" si="81">VLOOKUP(A192,contentrefmockup,7,FALSE)</f>
        <v>When conducting penetration tests do you use a systematic, structured testing methodology?</v>
      </c>
      <c r="G192" s="220" t="str">
        <f ca="1">VLOOKUP($A192,Assess_B_Reference,15,FALSE)</f>
        <v/>
      </c>
      <c r="H192" s="220">
        <f ca="1">(VLOOKUP(LEFT($B192,3),targets_lookup,5,FALSE))*VLOOKUP($A192,Weightings_Assessments,23,FALSE)</f>
        <v>4</v>
      </c>
      <c r="I192" s="71" t="str">
        <f t="shared" ref="I192:I208" ca="1" si="82">IF(VLOOKUP(A192,Assess_B_Reference,16,FALSE)=0,"",VLOOKUP(A192,Assess_B_Reference,16,FALSE))</f>
        <v/>
      </c>
      <c r="J192" s="69"/>
      <c r="K192" s="69"/>
      <c r="L192" s="69"/>
      <c r="M192" s="69"/>
      <c r="N192" s="69"/>
      <c r="O192" s="69"/>
      <c r="P192" s="69"/>
      <c r="Q192" s="69"/>
      <c r="R192" s="69"/>
      <c r="S192" s="69"/>
      <c r="T192" s="78"/>
      <c r="U192" s="78" t="str">
        <f t="shared" ref="U192:U238" ca="1" si="83">IF(AND(C192&gt;4,VLOOKUP(A192,Assess_B_Reference,34,FALSE)&lt;&gt;8),LEFT(B192,3),"")</f>
        <v>B.6</v>
      </c>
      <c r="V192" s="78">
        <f t="shared" ref="V192:V238" ca="1" si="84">VLOOKUP(A192,Weightings_Assessments,23,FALSE)</f>
        <v>1</v>
      </c>
      <c r="W192" s="78">
        <f t="shared" ref="W192:W238" ca="1" si="85">IF(VLOOKUP(A192,Assess_B_Reference,34,FALSE)=8,0,1)</f>
        <v>1</v>
      </c>
      <c r="X192" s="78">
        <f t="shared" ref="X192:X238" ca="1" si="86">W192*V192*4</f>
        <v>4</v>
      </c>
      <c r="Y192" s="77" t="str">
        <f t="shared" ref="Y192:Y238" ca="1" si="87">AG192&amp;U192</f>
        <v>3B.6</v>
      </c>
      <c r="AD192" s="87" t="str">
        <f t="shared" ref="AD192:AD238" ca="1" si="88">VLOOKUP($A192,contentrefmockup,26,FALSE)</f>
        <v/>
      </c>
      <c r="AE192" s="87" t="str">
        <f t="shared" ref="AE192:AE238" ca="1" si="89">VLOOKUP($A192,contentrefmockup,27,FALSE)</f>
        <v/>
      </c>
      <c r="AF192" s="87" t="str">
        <f t="shared" ref="AF192:AF238" ca="1" si="90">VLOOKUP($A192,contentrefmockup,28,FALSE)</f>
        <v>D</v>
      </c>
      <c r="AG192" s="79">
        <f t="shared" ref="AG192:AG238" ca="1" si="91">IF(AD192="S",1,IF(AE192="I",2,IF(AF192="D",3,4)))</f>
        <v>3</v>
      </c>
      <c r="AH192" s="87"/>
      <c r="AI192" s="79"/>
    </row>
    <row r="193" spans="1:35" s="77" customFormat="1" ht="30" x14ac:dyDescent="0.25">
      <c r="A193" s="67">
        <v>599</v>
      </c>
      <c r="B193" s="68" t="str">
        <f t="shared" ca="1" si="78"/>
        <v>B.6.02</v>
      </c>
      <c r="C193" s="69">
        <f t="shared" ca="1" si="79"/>
        <v>4</v>
      </c>
      <c r="D193" s="20"/>
      <c r="E193" s="92" t="str">
        <f t="shared" ca="1" si="80"/>
        <v>B.6.02</v>
      </c>
      <c r="F193" s="71" t="str">
        <f t="shared" ca="1" si="81"/>
        <v xml:space="preserve">Is your penetration testing methodology based on proven approaches designed by authoritative publicly available sources for: </v>
      </c>
      <c r="G193" s="220"/>
      <c r="H193" s="220"/>
      <c r="I193" s="71" t="str">
        <f t="shared" ca="1" si="82"/>
        <v/>
      </c>
      <c r="J193" s="69"/>
      <c r="K193" s="69"/>
      <c r="L193" s="69"/>
      <c r="M193" s="69"/>
      <c r="N193" s="69"/>
      <c r="O193" s="69"/>
      <c r="P193" s="69"/>
      <c r="Q193" s="69"/>
      <c r="R193" s="69"/>
      <c r="S193" s="69"/>
      <c r="T193" s="78"/>
      <c r="U193" s="78" t="str">
        <f t="shared" ca="1" si="83"/>
        <v/>
      </c>
      <c r="V193" s="78" t="str">
        <f t="shared" ca="1" si="84"/>
        <v>N/A</v>
      </c>
      <c r="W193" s="78">
        <f t="shared" ca="1" si="85"/>
        <v>1</v>
      </c>
      <c r="X193" s="78" t="e">
        <f t="shared" ca="1" si="86"/>
        <v>#VALUE!</v>
      </c>
      <c r="Y193" s="77" t="str">
        <f t="shared" ca="1" si="87"/>
        <v>3</v>
      </c>
      <c r="AD193" s="87" t="str">
        <f t="shared" ca="1" si="88"/>
        <v/>
      </c>
      <c r="AE193" s="87" t="str">
        <f t="shared" ca="1" si="89"/>
        <v/>
      </c>
      <c r="AF193" s="87" t="str">
        <f t="shared" ca="1" si="90"/>
        <v>D</v>
      </c>
      <c r="AG193" s="79">
        <f t="shared" ca="1" si="91"/>
        <v>3</v>
      </c>
      <c r="AH193" s="87"/>
      <c r="AI193" s="79"/>
    </row>
    <row r="194" spans="1:35" s="77" customFormat="1" ht="45" x14ac:dyDescent="0.25">
      <c r="A194" s="67">
        <v>600</v>
      </c>
      <c r="B194" s="68" t="str">
        <f t="shared" ca="1" si="78"/>
        <v>B.6.02a</v>
      </c>
      <c r="C194" s="69">
        <f t="shared" ca="1" si="79"/>
        <v>6</v>
      </c>
      <c r="D194" s="20"/>
      <c r="E194" s="92" t="str">
        <f t="shared" ca="1" si="80"/>
        <v>B.6.02a</v>
      </c>
      <c r="F194" s="74" t="str">
        <f t="shared" ca="1" si="81"/>
        <v>Infrastructure testing, such as the Open Source Security Testing Methodology Manual (OSSTM) or the penetration testing in SP800-115.[3]?</v>
      </c>
      <c r="G194" s="220" t="str">
        <f ca="1">VLOOKUP($A194,Assess_B_Reference,15,FALSE)</f>
        <v/>
      </c>
      <c r="H194" s="220">
        <f ca="1">(VLOOKUP(LEFT($B194,3),targets_lookup,5,FALSE))*VLOOKUP($A194,Weightings_Assessments,23,FALSE)</f>
        <v>8</v>
      </c>
      <c r="I194" s="71" t="str">
        <f t="shared" ca="1" si="82"/>
        <v/>
      </c>
      <c r="J194" s="69"/>
      <c r="K194" s="69"/>
      <c r="L194" s="69"/>
      <c r="M194" s="69"/>
      <c r="N194" s="69"/>
      <c r="O194" s="69"/>
      <c r="P194" s="69"/>
      <c r="Q194" s="69"/>
      <c r="R194" s="69"/>
      <c r="S194" s="69"/>
      <c r="T194" s="78"/>
      <c r="U194" s="78" t="str">
        <f t="shared" ca="1" si="83"/>
        <v>B.6</v>
      </c>
      <c r="V194" s="78">
        <f t="shared" ca="1" si="84"/>
        <v>2</v>
      </c>
      <c r="W194" s="78">
        <f t="shared" ca="1" si="85"/>
        <v>1</v>
      </c>
      <c r="X194" s="78">
        <f t="shared" ca="1" si="86"/>
        <v>8</v>
      </c>
      <c r="Y194" s="77" t="str">
        <f t="shared" ca="1" si="87"/>
        <v>3B.6</v>
      </c>
      <c r="AD194" s="87" t="str">
        <f t="shared" ca="1" si="88"/>
        <v/>
      </c>
      <c r="AE194" s="87" t="str">
        <f t="shared" ca="1" si="89"/>
        <v/>
      </c>
      <c r="AF194" s="87" t="str">
        <f t="shared" ca="1" si="90"/>
        <v>D</v>
      </c>
      <c r="AG194" s="79">
        <f t="shared" ca="1" si="91"/>
        <v>3</v>
      </c>
      <c r="AH194" s="87"/>
      <c r="AI194" s="79"/>
    </row>
    <row r="195" spans="1:35" s="77" customFormat="1" ht="30" x14ac:dyDescent="0.25">
      <c r="A195" s="67">
        <v>601</v>
      </c>
      <c r="B195" s="68" t="str">
        <f t="shared" ca="1" si="78"/>
        <v>B.6.02b</v>
      </c>
      <c r="C195" s="69">
        <f t="shared" ca="1" si="79"/>
        <v>6</v>
      </c>
      <c r="D195" s="20"/>
      <c r="E195" s="92" t="str">
        <f t="shared" ca="1" si="80"/>
        <v>B.6.02b</v>
      </c>
      <c r="F195" s="74" t="str">
        <f t="shared" ca="1" si="81"/>
        <v>Web application testing, such as the Open Web Application Security Project (OWASP)?</v>
      </c>
      <c r="G195" s="220" t="str">
        <f ca="1">VLOOKUP($A195,Assess_B_Reference,15,FALSE)</f>
        <v/>
      </c>
      <c r="H195" s="220">
        <f ca="1">(VLOOKUP(LEFT($B195,3),targets_lookup,5,FALSE))*VLOOKUP($A195,Weightings_Assessments,23,FALSE)</f>
        <v>8</v>
      </c>
      <c r="I195" s="71" t="str">
        <f t="shared" ca="1" si="82"/>
        <v/>
      </c>
      <c r="J195" s="69"/>
      <c r="K195" s="69"/>
      <c r="L195" s="69"/>
      <c r="M195" s="69"/>
      <c r="N195" s="69"/>
      <c r="O195" s="69"/>
      <c r="P195" s="69"/>
      <c r="Q195" s="69"/>
      <c r="R195" s="69"/>
      <c r="S195" s="69"/>
      <c r="T195" s="78"/>
      <c r="U195" s="78" t="str">
        <f t="shared" ca="1" si="83"/>
        <v>B.6</v>
      </c>
      <c r="V195" s="78">
        <f t="shared" ca="1" si="84"/>
        <v>2</v>
      </c>
      <c r="W195" s="78">
        <f t="shared" ca="1" si="85"/>
        <v>1</v>
      </c>
      <c r="X195" s="78">
        <f t="shared" ca="1" si="86"/>
        <v>8</v>
      </c>
      <c r="Y195" s="77" t="str">
        <f t="shared" ca="1" si="87"/>
        <v>3B.6</v>
      </c>
      <c r="AD195" s="87" t="str">
        <f t="shared" ca="1" si="88"/>
        <v/>
      </c>
      <c r="AE195" s="87" t="str">
        <f t="shared" ca="1" si="89"/>
        <v/>
      </c>
      <c r="AF195" s="87" t="str">
        <f t="shared" ca="1" si="90"/>
        <v>D</v>
      </c>
      <c r="AG195" s="79">
        <f t="shared" ca="1" si="91"/>
        <v>3</v>
      </c>
      <c r="AH195" s="87"/>
      <c r="AI195" s="79"/>
    </row>
    <row r="196" spans="1:35" s="77" customFormat="1" ht="30" customHeight="1" x14ac:dyDescent="0.25">
      <c r="A196" s="67">
        <v>602</v>
      </c>
      <c r="B196" s="68" t="str">
        <f t="shared" ca="1" si="78"/>
        <v>B.6.03</v>
      </c>
      <c r="C196" s="69">
        <f t="shared" ca="1" si="79"/>
        <v>4</v>
      </c>
      <c r="D196" s="20"/>
      <c r="E196" s="92" t="str">
        <f t="shared" ca="1" si="80"/>
        <v>B.6.03</v>
      </c>
      <c r="F196" s="71" t="str">
        <f t="shared" ca="1" si="81"/>
        <v xml:space="preserve">Does your penetration testing methodology: </v>
      </c>
      <c r="G196" s="220"/>
      <c r="H196" s="220"/>
      <c r="I196" s="71" t="str">
        <f t="shared" ca="1" si="82"/>
        <v/>
      </c>
      <c r="J196" s="69"/>
      <c r="K196" s="69"/>
      <c r="L196" s="69"/>
      <c r="M196" s="69"/>
      <c r="N196" s="69"/>
      <c r="O196" s="69"/>
      <c r="P196" s="69"/>
      <c r="Q196" s="69"/>
      <c r="R196" s="69"/>
      <c r="S196" s="69"/>
      <c r="T196" s="78"/>
      <c r="U196" s="78" t="str">
        <f t="shared" ca="1" si="83"/>
        <v/>
      </c>
      <c r="V196" s="78" t="str">
        <f t="shared" ca="1" si="84"/>
        <v>N/A</v>
      </c>
      <c r="W196" s="78">
        <f t="shared" ca="1" si="85"/>
        <v>1</v>
      </c>
      <c r="X196" s="78" t="e">
        <f t="shared" ca="1" si="86"/>
        <v>#VALUE!</v>
      </c>
      <c r="Y196" s="77" t="str">
        <f t="shared" ca="1" si="87"/>
        <v>3</v>
      </c>
      <c r="AD196" s="87" t="str">
        <f t="shared" ca="1" si="88"/>
        <v/>
      </c>
      <c r="AE196" s="87" t="str">
        <f t="shared" ca="1" si="89"/>
        <v/>
      </c>
      <c r="AF196" s="87" t="str">
        <f t="shared" ca="1" si="90"/>
        <v>D</v>
      </c>
      <c r="AG196" s="79">
        <f t="shared" ca="1" si="91"/>
        <v>3</v>
      </c>
      <c r="AH196" s="87"/>
      <c r="AI196" s="79"/>
    </row>
    <row r="197" spans="1:35" s="77" customFormat="1" ht="30" x14ac:dyDescent="0.25">
      <c r="A197" s="67">
        <v>603</v>
      </c>
      <c r="B197" s="68" t="str">
        <f t="shared" ca="1" si="78"/>
        <v>B.6.03a</v>
      </c>
      <c r="C197" s="69">
        <f t="shared" ca="1" si="79"/>
        <v>6</v>
      </c>
      <c r="D197" s="20"/>
      <c r="E197" s="92" t="str">
        <f t="shared" ca="1" si="80"/>
        <v>B.6.03a</v>
      </c>
      <c r="F197" s="74" t="str">
        <f t="shared" ca="1" si="81"/>
        <v>Detail specific evaluation or testing criteria (e.g. using the Information Systems Security Assessment Framework (ISSAF)?</v>
      </c>
      <c r="G197" s="220" t="str">
        <f ca="1">VLOOKUP($A197,Assess_B_Reference,15,FALSE)</f>
        <v/>
      </c>
      <c r="H197" s="220">
        <f ca="1">(VLOOKUP(LEFT($B197,3),targets_lookup,5,FALSE))*VLOOKUP($A197,Weightings_Assessments,23,FALSE)</f>
        <v>12</v>
      </c>
      <c r="I197" s="71" t="str">
        <f t="shared" ca="1" si="82"/>
        <v/>
      </c>
      <c r="J197" s="69"/>
      <c r="K197" s="69"/>
      <c r="L197" s="69"/>
      <c r="M197" s="69"/>
      <c r="N197" s="69"/>
      <c r="O197" s="69"/>
      <c r="P197" s="69"/>
      <c r="Q197" s="69"/>
      <c r="R197" s="69"/>
      <c r="S197" s="69"/>
      <c r="T197" s="78"/>
      <c r="U197" s="78" t="str">
        <f t="shared" ca="1" si="83"/>
        <v>B.6</v>
      </c>
      <c r="V197" s="78">
        <f t="shared" ca="1" si="84"/>
        <v>3</v>
      </c>
      <c r="W197" s="78">
        <f t="shared" ca="1" si="85"/>
        <v>1</v>
      </c>
      <c r="X197" s="78">
        <f t="shared" ca="1" si="86"/>
        <v>12</v>
      </c>
      <c r="Y197" s="77" t="str">
        <f t="shared" ca="1" si="87"/>
        <v>3B.6</v>
      </c>
      <c r="AD197" s="87" t="str">
        <f t="shared" ca="1" si="88"/>
        <v/>
      </c>
      <c r="AE197" s="87" t="str">
        <f t="shared" ca="1" si="89"/>
        <v/>
      </c>
      <c r="AF197" s="87" t="str">
        <f t="shared" ca="1" si="90"/>
        <v>D</v>
      </c>
      <c r="AG197" s="79">
        <f t="shared" ca="1" si="91"/>
        <v>3</v>
      </c>
      <c r="AH197" s="87"/>
      <c r="AI197" s="79"/>
    </row>
    <row r="198" spans="1:35" s="77" customFormat="1" ht="45" x14ac:dyDescent="0.25">
      <c r="A198" s="67">
        <v>604</v>
      </c>
      <c r="B198" s="68" t="str">
        <f t="shared" ca="1" si="78"/>
        <v>B.6.03b</v>
      </c>
      <c r="C198" s="69">
        <f t="shared" ca="1" si="79"/>
        <v>6</v>
      </c>
      <c r="D198" s="20"/>
      <c r="E198" s="92" t="str">
        <f t="shared" ca="1" si="80"/>
        <v>B.6.03b</v>
      </c>
      <c r="F198" s="74" t="str">
        <f t="shared" ca="1" si="81"/>
        <v>Adhere to a standard common language and scope for performing penetration testing (i.e. security evaluations), such as the Penetration Testing Execution Standard (PTES)?</v>
      </c>
      <c r="G198" s="220" t="str">
        <f ca="1">VLOOKUP($A198,Assess_B_Reference,15,FALSE)</f>
        <v/>
      </c>
      <c r="H198" s="220">
        <f ca="1">(VLOOKUP(LEFT($B198,3),targets_lookup,5,FALSE))*VLOOKUP($A198,Weightings_Assessments,23,FALSE)</f>
        <v>12</v>
      </c>
      <c r="I198" s="71" t="str">
        <f t="shared" ca="1" si="82"/>
        <v/>
      </c>
      <c r="J198" s="69"/>
      <c r="K198" s="69"/>
      <c r="L198" s="69"/>
      <c r="M198" s="69"/>
      <c r="N198" s="69"/>
      <c r="O198" s="69"/>
      <c r="P198" s="69"/>
      <c r="Q198" s="69"/>
      <c r="R198" s="69"/>
      <c r="S198" s="69"/>
      <c r="T198" s="78"/>
      <c r="U198" s="78" t="str">
        <f t="shared" ca="1" si="83"/>
        <v>B.6</v>
      </c>
      <c r="V198" s="78">
        <f t="shared" ca="1" si="84"/>
        <v>3</v>
      </c>
      <c r="W198" s="78">
        <f t="shared" ca="1" si="85"/>
        <v>1</v>
      </c>
      <c r="X198" s="78">
        <f t="shared" ca="1" si="86"/>
        <v>12</v>
      </c>
      <c r="Y198" s="77" t="str">
        <f t="shared" ca="1" si="87"/>
        <v>3B.6</v>
      </c>
      <c r="AD198" s="87" t="str">
        <f t="shared" ca="1" si="88"/>
        <v/>
      </c>
      <c r="AE198" s="87" t="str">
        <f t="shared" ca="1" si="89"/>
        <v/>
      </c>
      <c r="AF198" s="87" t="str">
        <f t="shared" ca="1" si="90"/>
        <v>D</v>
      </c>
      <c r="AG198" s="79">
        <f t="shared" ca="1" si="91"/>
        <v>3</v>
      </c>
      <c r="AH198" s="87"/>
      <c r="AI198" s="79"/>
    </row>
    <row r="199" spans="1:35" s="77" customFormat="1" ht="30" x14ac:dyDescent="0.25">
      <c r="A199" s="67">
        <v>605</v>
      </c>
      <c r="B199" s="68" t="str">
        <f t="shared" ca="1" si="78"/>
        <v>B.6.04</v>
      </c>
      <c r="C199" s="69">
        <f t="shared" ca="1" si="79"/>
        <v>4</v>
      </c>
      <c r="D199" s="20"/>
      <c r="E199" s="92" t="str">
        <f t="shared" ca="1" si="80"/>
        <v>B.6.04</v>
      </c>
      <c r="F199" s="71" t="str">
        <f t="shared" ca="1" si="81"/>
        <v xml:space="preserve">Does your penetration testing methodology specify a required approach (or approaches) for : </v>
      </c>
      <c r="G199" s="220"/>
      <c r="H199" s="220"/>
      <c r="I199" s="71" t="str">
        <f t="shared" ca="1" si="82"/>
        <v/>
      </c>
      <c r="J199" s="69"/>
      <c r="K199" s="69"/>
      <c r="L199" s="69"/>
      <c r="M199" s="69"/>
      <c r="N199" s="69"/>
      <c r="O199" s="69"/>
      <c r="P199" s="69"/>
      <c r="Q199" s="69"/>
      <c r="R199" s="69"/>
      <c r="S199" s="69"/>
      <c r="T199" s="78"/>
      <c r="U199" s="78" t="str">
        <f t="shared" ca="1" si="83"/>
        <v/>
      </c>
      <c r="V199" s="78" t="str">
        <f t="shared" ca="1" si="84"/>
        <v>N/A</v>
      </c>
      <c r="W199" s="78">
        <f t="shared" ca="1" si="85"/>
        <v>1</v>
      </c>
      <c r="X199" s="78" t="e">
        <f t="shared" ca="1" si="86"/>
        <v>#VALUE!</v>
      </c>
      <c r="Y199" s="77" t="str">
        <f t="shared" ca="1" si="87"/>
        <v>3</v>
      </c>
      <c r="AD199" s="87" t="str">
        <f t="shared" ca="1" si="88"/>
        <v/>
      </c>
      <c r="AE199" s="87" t="str">
        <f t="shared" ca="1" si="89"/>
        <v/>
      </c>
      <c r="AF199" s="87" t="str">
        <f t="shared" ca="1" si="90"/>
        <v>D</v>
      </c>
      <c r="AG199" s="79">
        <f t="shared" ca="1" si="91"/>
        <v>3</v>
      </c>
      <c r="AH199" s="87"/>
      <c r="AI199" s="79"/>
    </row>
    <row r="200" spans="1:35" s="77" customFormat="1" ht="30" customHeight="1" x14ac:dyDescent="0.25">
      <c r="A200" s="67">
        <v>606</v>
      </c>
      <c r="B200" s="68" t="str">
        <f t="shared" ca="1" si="78"/>
        <v>B.6.04a</v>
      </c>
      <c r="C200" s="69">
        <f t="shared" ca="1" si="79"/>
        <v>6</v>
      </c>
      <c r="D200" s="20"/>
      <c r="E200" s="92" t="str">
        <f t="shared" ca="1" si="80"/>
        <v>B.6.04a</v>
      </c>
      <c r="F200" s="74" t="str">
        <f t="shared" ca="1" si="81"/>
        <v>Carrying out planning?</v>
      </c>
      <c r="G200" s="220" t="str">
        <f t="shared" ref="G200:G205" ca="1" si="92">VLOOKUP($A200,Assess_B_Reference,15,FALSE)</f>
        <v/>
      </c>
      <c r="H200" s="220">
        <f t="shared" ref="H200:H205" ca="1" si="93">(VLOOKUP(LEFT($B200,3),targets_lookup,5,FALSE))*VLOOKUP($A200,Weightings_Assessments,23,FALSE)</f>
        <v>12</v>
      </c>
      <c r="I200" s="71" t="str">
        <f t="shared" ca="1" si="82"/>
        <v/>
      </c>
      <c r="J200" s="69"/>
      <c r="K200" s="69"/>
      <c r="L200" s="69"/>
      <c r="M200" s="69"/>
      <c r="N200" s="69"/>
      <c r="O200" s="69"/>
      <c r="P200" s="69"/>
      <c r="Q200" s="69"/>
      <c r="R200" s="69"/>
      <c r="S200" s="69"/>
      <c r="T200" s="78"/>
      <c r="U200" s="78" t="str">
        <f t="shared" ca="1" si="83"/>
        <v>B.6</v>
      </c>
      <c r="V200" s="78">
        <f t="shared" ca="1" si="84"/>
        <v>3</v>
      </c>
      <c r="W200" s="78">
        <f t="shared" ca="1" si="85"/>
        <v>1</v>
      </c>
      <c r="X200" s="78">
        <f t="shared" ca="1" si="86"/>
        <v>12</v>
      </c>
      <c r="Y200" s="77" t="str">
        <f t="shared" ca="1" si="87"/>
        <v>3B.6</v>
      </c>
      <c r="AD200" s="87" t="str">
        <f t="shared" ca="1" si="88"/>
        <v/>
      </c>
      <c r="AE200" s="87" t="str">
        <f t="shared" ca="1" si="89"/>
        <v/>
      </c>
      <c r="AF200" s="87" t="str">
        <f t="shared" ca="1" si="90"/>
        <v>D</v>
      </c>
      <c r="AG200" s="79">
        <f t="shared" ca="1" si="91"/>
        <v>3</v>
      </c>
      <c r="AH200" s="87"/>
      <c r="AI200" s="79"/>
    </row>
    <row r="201" spans="1:35" s="77" customFormat="1" ht="30" customHeight="1" x14ac:dyDescent="0.25">
      <c r="A201" s="67">
        <v>607</v>
      </c>
      <c r="B201" s="68" t="str">
        <f t="shared" ca="1" si="78"/>
        <v>B.6.04b</v>
      </c>
      <c r="C201" s="69">
        <f t="shared" ca="1" si="79"/>
        <v>6</v>
      </c>
      <c r="D201" s="20"/>
      <c r="E201" s="92" t="str">
        <f t="shared" ca="1" si="80"/>
        <v>B.6.04b</v>
      </c>
      <c r="F201" s="74" t="str">
        <f t="shared" ca="1" si="81"/>
        <v>Conducting research?</v>
      </c>
      <c r="G201" s="220" t="str">
        <f t="shared" ca="1" si="92"/>
        <v/>
      </c>
      <c r="H201" s="220">
        <f t="shared" ca="1" si="93"/>
        <v>12</v>
      </c>
      <c r="I201" s="71" t="str">
        <f t="shared" ca="1" si="82"/>
        <v/>
      </c>
      <c r="J201" s="69"/>
      <c r="K201" s="69"/>
      <c r="L201" s="69"/>
      <c r="M201" s="69"/>
      <c r="N201" s="69"/>
      <c r="O201" s="69"/>
      <c r="P201" s="69"/>
      <c r="Q201" s="69"/>
      <c r="R201" s="69"/>
      <c r="S201" s="69"/>
      <c r="T201" s="78"/>
      <c r="U201" s="78" t="str">
        <f t="shared" ca="1" si="83"/>
        <v>B.6</v>
      </c>
      <c r="V201" s="78">
        <f t="shared" ca="1" si="84"/>
        <v>3</v>
      </c>
      <c r="W201" s="78">
        <f t="shared" ca="1" si="85"/>
        <v>1</v>
      </c>
      <c r="X201" s="78">
        <f t="shared" ca="1" si="86"/>
        <v>12</v>
      </c>
      <c r="Y201" s="77" t="str">
        <f t="shared" ca="1" si="87"/>
        <v>3B.6</v>
      </c>
      <c r="AD201" s="87" t="str">
        <f t="shared" ca="1" si="88"/>
        <v/>
      </c>
      <c r="AE201" s="87" t="str">
        <f t="shared" ca="1" si="89"/>
        <v/>
      </c>
      <c r="AF201" s="87" t="str">
        <f t="shared" ca="1" si="90"/>
        <v>D</v>
      </c>
      <c r="AG201" s="79">
        <f t="shared" ca="1" si="91"/>
        <v>3</v>
      </c>
      <c r="AH201" s="87"/>
      <c r="AI201" s="79"/>
    </row>
    <row r="202" spans="1:35" s="77" customFormat="1" ht="30" customHeight="1" x14ac:dyDescent="0.25">
      <c r="A202" s="67">
        <v>608</v>
      </c>
      <c r="B202" s="68" t="str">
        <f t="shared" ca="1" si="78"/>
        <v>B.6.04c</v>
      </c>
      <c r="C202" s="69">
        <f t="shared" ca="1" si="79"/>
        <v>6</v>
      </c>
      <c r="D202" s="20"/>
      <c r="E202" s="92" t="str">
        <f t="shared" ca="1" si="80"/>
        <v>B.6.04c</v>
      </c>
      <c r="F202" s="74" t="str">
        <f t="shared" ca="1" si="81"/>
        <v>Identifying vulnerabilities?</v>
      </c>
      <c r="G202" s="220" t="str">
        <f t="shared" ca="1" si="92"/>
        <v/>
      </c>
      <c r="H202" s="220">
        <f t="shared" ca="1" si="93"/>
        <v>12</v>
      </c>
      <c r="I202" s="71" t="str">
        <f t="shared" ca="1" si="82"/>
        <v/>
      </c>
      <c r="J202" s="69"/>
      <c r="K202" s="69"/>
      <c r="L202" s="69"/>
      <c r="M202" s="69"/>
      <c r="N202" s="69"/>
      <c r="O202" s="69"/>
      <c r="P202" s="69"/>
      <c r="Q202" s="69"/>
      <c r="R202" s="69"/>
      <c r="S202" s="69"/>
      <c r="T202" s="78"/>
      <c r="U202" s="78" t="str">
        <f t="shared" ca="1" si="83"/>
        <v>B.6</v>
      </c>
      <c r="V202" s="78">
        <f t="shared" ca="1" si="84"/>
        <v>3</v>
      </c>
      <c r="W202" s="78">
        <f t="shared" ca="1" si="85"/>
        <v>1</v>
      </c>
      <c r="X202" s="78">
        <f t="shared" ca="1" si="86"/>
        <v>12</v>
      </c>
      <c r="Y202" s="77" t="str">
        <f t="shared" ca="1" si="87"/>
        <v>3B.6</v>
      </c>
      <c r="AD202" s="87" t="str">
        <f t="shared" ca="1" si="88"/>
        <v/>
      </c>
      <c r="AE202" s="87" t="str">
        <f t="shared" ca="1" si="89"/>
        <v/>
      </c>
      <c r="AF202" s="87" t="str">
        <f t="shared" ca="1" si="90"/>
        <v>D</v>
      </c>
      <c r="AG202" s="79">
        <f t="shared" ca="1" si="91"/>
        <v>3</v>
      </c>
      <c r="AH202" s="87"/>
      <c r="AI202" s="79"/>
    </row>
    <row r="203" spans="1:35" s="77" customFormat="1" ht="30" customHeight="1" x14ac:dyDescent="0.25">
      <c r="A203" s="67">
        <v>609</v>
      </c>
      <c r="B203" s="68" t="str">
        <f t="shared" ca="1" si="78"/>
        <v>B.6.04d</v>
      </c>
      <c r="C203" s="69">
        <f t="shared" ca="1" si="79"/>
        <v>6</v>
      </c>
      <c r="D203" s="20"/>
      <c r="E203" s="92" t="str">
        <f t="shared" ca="1" si="80"/>
        <v>B.6.04d</v>
      </c>
      <c r="F203" s="74" t="str">
        <f t="shared" ca="1" si="81"/>
        <v>Exploiting weaknesses?</v>
      </c>
      <c r="G203" s="220" t="str">
        <f t="shared" ca="1" si="92"/>
        <v/>
      </c>
      <c r="H203" s="220">
        <f t="shared" ca="1" si="93"/>
        <v>12</v>
      </c>
      <c r="I203" s="71" t="str">
        <f t="shared" ca="1" si="82"/>
        <v/>
      </c>
      <c r="J203" s="69"/>
      <c r="K203" s="69"/>
      <c r="L203" s="69"/>
      <c r="M203" s="69"/>
      <c r="N203" s="69"/>
      <c r="O203" s="69"/>
      <c r="P203" s="69"/>
      <c r="Q203" s="69"/>
      <c r="R203" s="69"/>
      <c r="S203" s="69"/>
      <c r="T203" s="78"/>
      <c r="U203" s="78" t="str">
        <f t="shared" ca="1" si="83"/>
        <v>B.6</v>
      </c>
      <c r="V203" s="78">
        <f t="shared" ca="1" si="84"/>
        <v>3</v>
      </c>
      <c r="W203" s="78">
        <f t="shared" ca="1" si="85"/>
        <v>1</v>
      </c>
      <c r="X203" s="78">
        <f t="shared" ca="1" si="86"/>
        <v>12</v>
      </c>
      <c r="Y203" s="77" t="str">
        <f t="shared" ca="1" si="87"/>
        <v>3B.6</v>
      </c>
      <c r="AD203" s="87" t="str">
        <f t="shared" ca="1" si="88"/>
        <v/>
      </c>
      <c r="AE203" s="87" t="str">
        <f t="shared" ca="1" si="89"/>
        <v/>
      </c>
      <c r="AF203" s="87" t="str">
        <f t="shared" ca="1" si="90"/>
        <v>D</v>
      </c>
      <c r="AG203" s="79">
        <f t="shared" ca="1" si="91"/>
        <v>3</v>
      </c>
      <c r="AH203" s="87"/>
      <c r="AI203" s="79"/>
    </row>
    <row r="204" spans="1:35" s="77" customFormat="1" ht="30" customHeight="1" x14ac:dyDescent="0.25">
      <c r="A204" s="67">
        <v>610</v>
      </c>
      <c r="B204" s="68" t="str">
        <f t="shared" ca="1" si="78"/>
        <v>B.6.04e</v>
      </c>
      <c r="C204" s="69">
        <f t="shared" ca="1" si="79"/>
        <v>6</v>
      </c>
      <c r="D204" s="20"/>
      <c r="E204" s="92" t="str">
        <f t="shared" ca="1" si="80"/>
        <v>B.6.04e</v>
      </c>
      <c r="F204" s="74" t="str">
        <f t="shared" ca="1" si="81"/>
        <v>Reporting findings?</v>
      </c>
      <c r="G204" s="220" t="str">
        <f t="shared" ca="1" si="92"/>
        <v/>
      </c>
      <c r="H204" s="220">
        <f t="shared" ca="1" si="93"/>
        <v>12</v>
      </c>
      <c r="I204" s="71" t="str">
        <f t="shared" ca="1" si="82"/>
        <v/>
      </c>
      <c r="J204" s="69"/>
      <c r="K204" s="69"/>
      <c r="L204" s="69"/>
      <c r="M204" s="69"/>
      <c r="N204" s="69"/>
      <c r="O204" s="69"/>
      <c r="P204" s="69"/>
      <c r="Q204" s="69"/>
      <c r="R204" s="69"/>
      <c r="S204" s="69"/>
      <c r="T204" s="78"/>
      <c r="U204" s="78" t="str">
        <f t="shared" ca="1" si="83"/>
        <v>B.6</v>
      </c>
      <c r="V204" s="78">
        <f t="shared" ca="1" si="84"/>
        <v>3</v>
      </c>
      <c r="W204" s="78">
        <f t="shared" ca="1" si="85"/>
        <v>1</v>
      </c>
      <c r="X204" s="78">
        <f t="shared" ca="1" si="86"/>
        <v>12</v>
      </c>
      <c r="Y204" s="77" t="str">
        <f t="shared" ca="1" si="87"/>
        <v>3B.6</v>
      </c>
      <c r="AD204" s="87" t="str">
        <f t="shared" ca="1" si="88"/>
        <v/>
      </c>
      <c r="AE204" s="87" t="str">
        <f t="shared" ca="1" si="89"/>
        <v/>
      </c>
      <c r="AF204" s="87" t="str">
        <f t="shared" ca="1" si="90"/>
        <v>D</v>
      </c>
      <c r="AG204" s="79">
        <f t="shared" ca="1" si="91"/>
        <v>3</v>
      </c>
      <c r="AH204" s="87"/>
      <c r="AI204" s="79"/>
    </row>
    <row r="205" spans="1:35" s="77" customFormat="1" ht="30" customHeight="1" x14ac:dyDescent="0.25">
      <c r="A205" s="67">
        <v>611</v>
      </c>
      <c r="B205" s="68" t="str">
        <f t="shared" ca="1" si="78"/>
        <v>B.6.04f</v>
      </c>
      <c r="C205" s="69">
        <f t="shared" ca="1" si="79"/>
        <v>6</v>
      </c>
      <c r="D205" s="20"/>
      <c r="E205" s="92" t="str">
        <f t="shared" ca="1" si="80"/>
        <v>B.6.04f</v>
      </c>
      <c r="F205" s="74" t="str">
        <f t="shared" ca="1" si="81"/>
        <v>Remediating issues?</v>
      </c>
      <c r="G205" s="220" t="str">
        <f t="shared" ca="1" si="92"/>
        <v/>
      </c>
      <c r="H205" s="220">
        <f t="shared" ca="1" si="93"/>
        <v>16</v>
      </c>
      <c r="I205" s="71" t="str">
        <f t="shared" ca="1" si="82"/>
        <v/>
      </c>
      <c r="J205" s="69"/>
      <c r="K205" s="69"/>
      <c r="L205" s="69"/>
      <c r="M205" s="69"/>
      <c r="N205" s="69"/>
      <c r="O205" s="69"/>
      <c r="P205" s="69"/>
      <c r="Q205" s="69"/>
      <c r="R205" s="69"/>
      <c r="S205" s="69"/>
      <c r="T205" s="78"/>
      <c r="U205" s="78" t="str">
        <f t="shared" ca="1" si="83"/>
        <v>B.6</v>
      </c>
      <c r="V205" s="78">
        <f t="shared" ca="1" si="84"/>
        <v>4</v>
      </c>
      <c r="W205" s="78">
        <f t="shared" ca="1" si="85"/>
        <v>1</v>
      </c>
      <c r="X205" s="78">
        <f t="shared" ca="1" si="86"/>
        <v>16</v>
      </c>
      <c r="Y205" s="77" t="str">
        <f t="shared" ca="1" si="87"/>
        <v>3B.6</v>
      </c>
      <c r="AD205" s="87" t="str">
        <f t="shared" ca="1" si="88"/>
        <v/>
      </c>
      <c r="AE205" s="87" t="str">
        <f t="shared" ca="1" si="89"/>
        <v/>
      </c>
      <c r="AF205" s="87" t="str">
        <f t="shared" ca="1" si="90"/>
        <v>D</v>
      </c>
      <c r="AG205" s="79">
        <f t="shared" ca="1" si="91"/>
        <v>3</v>
      </c>
      <c r="AH205" s="87"/>
      <c r="AI205" s="79"/>
    </row>
    <row r="206" spans="1:35" s="77" customFormat="1" ht="30" customHeight="1" x14ac:dyDescent="0.25">
      <c r="A206" s="67">
        <v>612</v>
      </c>
      <c r="B206" s="68" t="str">
        <f t="shared" ca="1" si="78"/>
        <v>B.6.05</v>
      </c>
      <c r="C206" s="69">
        <f t="shared" ca="1" si="79"/>
        <v>4</v>
      </c>
      <c r="D206" s="20"/>
      <c r="E206" s="92" t="str">
        <f t="shared" ca="1" si="80"/>
        <v>B.6.05</v>
      </c>
      <c r="F206" s="71" t="str">
        <f t="shared" ca="1" si="81"/>
        <v xml:space="preserve">Do your service providers: </v>
      </c>
      <c r="G206" s="220"/>
      <c r="H206" s="220"/>
      <c r="I206" s="71" t="str">
        <f t="shared" ca="1" si="82"/>
        <v/>
      </c>
      <c r="J206" s="69"/>
      <c r="K206" s="69"/>
      <c r="L206" s="69"/>
      <c r="M206" s="69"/>
      <c r="N206" s="69"/>
      <c r="O206" s="69"/>
      <c r="P206" s="69"/>
      <c r="Q206" s="69"/>
      <c r="R206" s="69"/>
      <c r="S206" s="69"/>
      <c r="T206" s="78"/>
      <c r="U206" s="78" t="str">
        <f t="shared" ca="1" si="83"/>
        <v/>
      </c>
      <c r="V206" s="78" t="str">
        <f t="shared" ca="1" si="84"/>
        <v>N/A</v>
      </c>
      <c r="W206" s="78">
        <f t="shared" ca="1" si="85"/>
        <v>1</v>
      </c>
      <c r="X206" s="78" t="e">
        <f t="shared" ca="1" si="86"/>
        <v>#VALUE!</v>
      </c>
      <c r="Y206" s="77" t="str">
        <f t="shared" ca="1" si="87"/>
        <v>3</v>
      </c>
      <c r="AD206" s="87" t="str">
        <f t="shared" ca="1" si="88"/>
        <v/>
      </c>
      <c r="AE206" s="87" t="str">
        <f t="shared" ca="1" si="89"/>
        <v/>
      </c>
      <c r="AF206" s="87" t="str">
        <f t="shared" ca="1" si="90"/>
        <v>D</v>
      </c>
      <c r="AG206" s="79">
        <f t="shared" ca="1" si="91"/>
        <v>3</v>
      </c>
      <c r="AH206" s="87"/>
      <c r="AI206" s="79"/>
    </row>
    <row r="207" spans="1:35" s="77" customFormat="1" ht="30" customHeight="1" x14ac:dyDescent="0.25">
      <c r="A207" s="67">
        <v>613</v>
      </c>
      <c r="B207" s="68" t="str">
        <f t="shared" ca="1" si="78"/>
        <v>B.6.05a</v>
      </c>
      <c r="C207" s="69">
        <f t="shared" ca="1" si="79"/>
        <v>6</v>
      </c>
      <c r="D207" s="20"/>
      <c r="E207" s="92" t="str">
        <f t="shared" ca="1" si="80"/>
        <v>B.6.05a</v>
      </c>
      <c r="F207" s="74" t="str">
        <f t="shared" ca="1" si="81"/>
        <v>Demonstrate compliance to 'standard' methodologies, if required?</v>
      </c>
      <c r="G207" s="220" t="str">
        <f ca="1">VLOOKUP($A207,Assess_B_Reference,15,FALSE)</f>
        <v/>
      </c>
      <c r="H207" s="220">
        <f ca="1">(VLOOKUP(LEFT($B207,3),targets_lookup,5,FALSE))*VLOOKUP($A207,Weightings_Assessments,23,FALSE)</f>
        <v>16</v>
      </c>
      <c r="I207" s="71" t="str">
        <f t="shared" ca="1" si="82"/>
        <v/>
      </c>
      <c r="J207" s="69"/>
      <c r="K207" s="69"/>
      <c r="L207" s="69"/>
      <c r="M207" s="69"/>
      <c r="N207" s="69"/>
      <c r="O207" s="69"/>
      <c r="P207" s="69"/>
      <c r="Q207" s="69"/>
      <c r="R207" s="69"/>
      <c r="S207" s="69"/>
      <c r="T207" s="78"/>
      <c r="U207" s="78" t="str">
        <f t="shared" ca="1" si="83"/>
        <v>B.6</v>
      </c>
      <c r="V207" s="78">
        <f t="shared" ca="1" si="84"/>
        <v>4</v>
      </c>
      <c r="W207" s="78">
        <f t="shared" ca="1" si="85"/>
        <v>1</v>
      </c>
      <c r="X207" s="78">
        <f t="shared" ca="1" si="86"/>
        <v>16</v>
      </c>
      <c r="Y207" s="77" t="str">
        <f t="shared" ca="1" si="87"/>
        <v>3B.6</v>
      </c>
      <c r="AD207" s="87" t="str">
        <f t="shared" ca="1" si="88"/>
        <v/>
      </c>
      <c r="AE207" s="87" t="str">
        <f t="shared" ca="1" si="89"/>
        <v/>
      </c>
      <c r="AF207" s="87" t="str">
        <f t="shared" ca="1" si="90"/>
        <v>D</v>
      </c>
      <c r="AG207" s="79">
        <f t="shared" ca="1" si="91"/>
        <v>3</v>
      </c>
      <c r="AH207" s="87"/>
      <c r="AI207" s="79"/>
    </row>
    <row r="208" spans="1:35" s="77" customFormat="1" ht="30" customHeight="1" x14ac:dyDescent="0.25">
      <c r="A208" s="67">
        <v>614</v>
      </c>
      <c r="B208" s="68" t="str">
        <f t="shared" ca="1" si="78"/>
        <v>B.6.05b</v>
      </c>
      <c r="C208" s="69">
        <f t="shared" ca="1" si="79"/>
        <v>6</v>
      </c>
      <c r="D208" s="20"/>
      <c r="E208" s="92" t="str">
        <f t="shared" ca="1" si="80"/>
        <v>B.6.05b</v>
      </c>
      <c r="F208" s="74" t="str">
        <f t="shared" ca="1" si="81"/>
        <v xml:space="preserve">Develop or augment testing methodologies that each scenario demands? </v>
      </c>
      <c r="G208" s="220" t="str">
        <f ca="1">VLOOKUP($A208,Assess_B_Reference,15,FALSE)</f>
        <v/>
      </c>
      <c r="H208" s="220">
        <f ca="1">(VLOOKUP(LEFT($B208,3),targets_lookup,5,FALSE))*VLOOKUP($A208,Weightings_Assessments,23,FALSE)</f>
        <v>20</v>
      </c>
      <c r="I208" s="71" t="str">
        <f t="shared" ca="1" si="82"/>
        <v/>
      </c>
      <c r="J208" s="69"/>
      <c r="K208" s="69"/>
      <c r="L208" s="69"/>
      <c r="M208" s="69"/>
      <c r="N208" s="69"/>
      <c r="O208" s="69"/>
      <c r="P208" s="69"/>
      <c r="Q208" s="69"/>
      <c r="R208" s="69"/>
      <c r="S208" s="69"/>
      <c r="T208" s="78"/>
      <c r="U208" s="78" t="str">
        <f t="shared" ca="1" si="83"/>
        <v>B.6</v>
      </c>
      <c r="V208" s="78">
        <f t="shared" ca="1" si="84"/>
        <v>5</v>
      </c>
      <c r="W208" s="78">
        <f t="shared" ca="1" si="85"/>
        <v>1</v>
      </c>
      <c r="X208" s="78">
        <f t="shared" ca="1" si="86"/>
        <v>20</v>
      </c>
      <c r="Y208" s="77" t="str">
        <f t="shared" ca="1" si="87"/>
        <v>3B.6</v>
      </c>
      <c r="AD208" s="87" t="str">
        <f t="shared" ca="1" si="88"/>
        <v/>
      </c>
      <c r="AE208" s="87" t="str">
        <f t="shared" ca="1" si="89"/>
        <v/>
      </c>
      <c r="AF208" s="87" t="str">
        <f t="shared" ca="1" si="90"/>
        <v>D</v>
      </c>
      <c r="AG208" s="79">
        <f t="shared" ca="1" si="91"/>
        <v>3</v>
      </c>
      <c r="AH208" s="87"/>
      <c r="AI208" s="79"/>
    </row>
    <row r="209" spans="1:35" s="77" customFormat="1" ht="30" customHeight="1" x14ac:dyDescent="0.25">
      <c r="A209" s="67">
        <v>615</v>
      </c>
      <c r="B209" s="68" t="str">
        <f t="shared" ca="1" si="78"/>
        <v>B.7</v>
      </c>
      <c r="C209" s="69">
        <f t="shared" ca="1" si="79"/>
        <v>2</v>
      </c>
      <c r="D209" s="20"/>
      <c r="E209" s="111" t="str">
        <f t="shared" ca="1" si="80"/>
        <v>Step 7</v>
      </c>
      <c r="F209" s="108" t="str">
        <f ca="1">VLOOKUP(A209,contentrefmockup,7,FALSE)&amp;"  "&amp;"("&amp;VLOOKUP(S209,level_selection_ref,2,FALSE)&amp;")"</f>
        <v>Conduct sufficient research and planning  (Detailed)</v>
      </c>
      <c r="G209" s="217" t="str">
        <f ca="1">"Maturity level:  "&amp;O209</f>
        <v>Maturity level:  Level 1</v>
      </c>
      <c r="H209" s="219" t="str">
        <f ca="1">"Maturity rating: "&amp;TEXT(R209,"0.00")</f>
        <v>Maturity rating: 0.00</v>
      </c>
      <c r="I209" s="194"/>
      <c r="J209" s="107"/>
      <c r="K209" s="107"/>
      <c r="L209" s="107" t="str">
        <f ca="1">TEXT(B209,"0.0")</f>
        <v>B.7</v>
      </c>
      <c r="M209" s="106">
        <f ca="1">SUMIF(Y:Y,S209&amp;L209,G:G)/(SUMIF(Y:Y,S209&amp;L209,X:X))</f>
        <v>0</v>
      </c>
      <c r="N209" s="106" t="str">
        <f ca="1">HLOOKUP(M209*100,level_ref,2,TRUE)</f>
        <v>Level 1</v>
      </c>
      <c r="O209" s="106" t="str">
        <f ca="1">IF(ISERROR(N209),"",N209)</f>
        <v>Level 1</v>
      </c>
      <c r="P209" s="106">
        <f ca="1">HLOOKUP(M209*100,level_ref,3,TRUE)</f>
        <v>1</v>
      </c>
      <c r="Q209" s="106">
        <f ca="1">IF(ISERROR(P209),"",P209)</f>
        <v>1</v>
      </c>
      <c r="R209" s="106">
        <f ca="1">M209*5</f>
        <v>0</v>
      </c>
      <c r="S209" s="106">
        <f ca="1">VLOOKUP(A209,Assess_B_Reference,35,FALSE)</f>
        <v>3</v>
      </c>
      <c r="T209" s="106"/>
      <c r="U209" s="106" t="str">
        <f t="shared" ca="1" si="83"/>
        <v/>
      </c>
      <c r="V209" s="106">
        <f t="shared" ca="1" si="84"/>
        <v>0</v>
      </c>
      <c r="W209" s="106">
        <f t="shared" ca="1" si="85"/>
        <v>1</v>
      </c>
      <c r="X209" s="106">
        <f t="shared" ca="1" si="86"/>
        <v>0</v>
      </c>
      <c r="Y209" s="77" t="str">
        <f t="shared" ca="1" si="87"/>
        <v>1</v>
      </c>
      <c r="AD209" s="87" t="str">
        <f t="shared" ca="1" si="88"/>
        <v>S</v>
      </c>
      <c r="AE209" s="87" t="str">
        <f t="shared" ca="1" si="89"/>
        <v>I</v>
      </c>
      <c r="AF209" s="87" t="str">
        <f t="shared" ca="1" si="90"/>
        <v>D</v>
      </c>
      <c r="AG209" s="79">
        <f t="shared" ca="1" si="91"/>
        <v>1</v>
      </c>
      <c r="AH209" s="87"/>
      <c r="AI209" s="79"/>
    </row>
    <row r="210" spans="1:35" s="77" customFormat="1" ht="30" x14ac:dyDescent="0.25">
      <c r="A210" s="67">
        <v>630</v>
      </c>
      <c r="B210" s="68" t="str">
        <f t="shared" ca="1" si="78"/>
        <v>B.7.01</v>
      </c>
      <c r="C210" s="69">
        <f t="shared" ca="1" si="79"/>
        <v>5</v>
      </c>
      <c r="D210" s="20"/>
      <c r="E210" s="92" t="str">
        <f t="shared" ca="1" si="80"/>
        <v>B.7.01</v>
      </c>
      <c r="F210" s="71" t="str">
        <f t="shared" ref="F210:F237" ca="1" si="94">VLOOKUP(A210,contentrefmockup,7,FALSE)</f>
        <v>Are detailed test plans produced to provide guidelines for the penetration testing to be undertaken?</v>
      </c>
      <c r="G210" s="220" t="str">
        <f ca="1">VLOOKUP($A210,Assess_B_Reference,15,FALSE)</f>
        <v/>
      </c>
      <c r="H210" s="220">
        <f ca="1">(VLOOKUP(LEFT($B210,3),targets_lookup,5,FALSE))*VLOOKUP($A210,Weightings_Assessments,23,FALSE)</f>
        <v>4</v>
      </c>
      <c r="I210" s="71" t="str">
        <f t="shared" ref="I210:I237" ca="1" si="95">IF(VLOOKUP(A210,Assess_B_Reference,16,FALSE)=0,"",VLOOKUP(A210,Assess_B_Reference,16,FALSE))</f>
        <v/>
      </c>
      <c r="J210" s="69"/>
      <c r="K210" s="69"/>
      <c r="L210" s="69"/>
      <c r="M210" s="69"/>
      <c r="N210" s="69"/>
      <c r="O210" s="69"/>
      <c r="P210" s="69"/>
      <c r="Q210" s="69"/>
      <c r="R210" s="69"/>
      <c r="S210" s="69"/>
      <c r="T210" s="78"/>
      <c r="U210" s="78" t="str">
        <f t="shared" ca="1" si="83"/>
        <v>B.7</v>
      </c>
      <c r="V210" s="78">
        <f t="shared" ca="1" si="84"/>
        <v>1</v>
      </c>
      <c r="W210" s="78">
        <f t="shared" ca="1" si="85"/>
        <v>1</v>
      </c>
      <c r="X210" s="78">
        <f t="shared" ca="1" si="86"/>
        <v>4</v>
      </c>
      <c r="Y210" s="77" t="str">
        <f t="shared" ca="1" si="87"/>
        <v>3B.7</v>
      </c>
      <c r="AD210" s="87" t="str">
        <f t="shared" ca="1" si="88"/>
        <v/>
      </c>
      <c r="AE210" s="87" t="str">
        <f t="shared" ca="1" si="89"/>
        <v/>
      </c>
      <c r="AF210" s="87" t="str">
        <f t="shared" ca="1" si="90"/>
        <v>D</v>
      </c>
      <c r="AG210" s="79">
        <f t="shared" ca="1" si="91"/>
        <v>3</v>
      </c>
      <c r="AH210" s="87"/>
      <c r="AI210" s="79"/>
    </row>
    <row r="211" spans="1:35" s="77" customFormat="1" ht="30" customHeight="1" x14ac:dyDescent="0.25">
      <c r="A211" s="67">
        <v>631</v>
      </c>
      <c r="B211" s="68" t="str">
        <f t="shared" ca="1" si="78"/>
        <v>B.7.02</v>
      </c>
      <c r="C211" s="69">
        <f t="shared" ca="1" si="79"/>
        <v>4</v>
      </c>
      <c r="D211" s="20"/>
      <c r="E211" s="92" t="str">
        <f t="shared" ca="1" si="80"/>
        <v>B.7.02</v>
      </c>
      <c r="F211" s="71" t="str">
        <f t="shared" ca="1" si="94"/>
        <v xml:space="preserve">Are test plans: </v>
      </c>
      <c r="G211" s="220"/>
      <c r="H211" s="220"/>
      <c r="I211" s="71" t="str">
        <f t="shared" ca="1" si="95"/>
        <v/>
      </c>
      <c r="J211" s="69"/>
      <c r="K211" s="69"/>
      <c r="L211" s="69"/>
      <c r="M211" s="69"/>
      <c r="N211" s="69"/>
      <c r="O211" s="69"/>
      <c r="P211" s="69"/>
      <c r="Q211" s="69"/>
      <c r="R211" s="69"/>
      <c r="S211" s="69"/>
      <c r="T211" s="78"/>
      <c r="U211" s="78" t="str">
        <f t="shared" ca="1" si="83"/>
        <v/>
      </c>
      <c r="V211" s="78" t="str">
        <f t="shared" ca="1" si="84"/>
        <v>N/A</v>
      </c>
      <c r="W211" s="78">
        <f t="shared" ca="1" si="85"/>
        <v>1</v>
      </c>
      <c r="X211" s="78" t="e">
        <f t="shared" ca="1" si="86"/>
        <v>#VALUE!</v>
      </c>
      <c r="Y211" s="77" t="str">
        <f t="shared" ca="1" si="87"/>
        <v>3</v>
      </c>
      <c r="AD211" s="87" t="str">
        <f t="shared" ca="1" si="88"/>
        <v/>
      </c>
      <c r="AE211" s="87" t="str">
        <f t="shared" ca="1" si="89"/>
        <v/>
      </c>
      <c r="AF211" s="87" t="str">
        <f t="shared" ca="1" si="90"/>
        <v>D</v>
      </c>
      <c r="AG211" s="79">
        <f t="shared" ca="1" si="91"/>
        <v>3</v>
      </c>
      <c r="AH211" s="87"/>
      <c r="AI211" s="79"/>
    </row>
    <row r="212" spans="1:35" s="77" customFormat="1" ht="30" customHeight="1" x14ac:dyDescent="0.25">
      <c r="A212" s="67">
        <v>632</v>
      </c>
      <c r="B212" s="68" t="str">
        <f t="shared" ca="1" si="78"/>
        <v>B.7.02a</v>
      </c>
      <c r="C212" s="69">
        <f t="shared" ca="1" si="79"/>
        <v>6</v>
      </c>
      <c r="D212" s="20"/>
      <c r="E212" s="92" t="str">
        <f t="shared" ca="1" si="80"/>
        <v>B.7.02a</v>
      </c>
      <c r="F212" s="74" t="str">
        <f t="shared" ca="1" si="94"/>
        <v>Produced by your testing service provider?</v>
      </c>
      <c r="G212" s="220" t="str">
        <f ca="1">VLOOKUP($A212,Assess_B_Reference,15,FALSE)</f>
        <v/>
      </c>
      <c r="H212" s="220">
        <f ca="1">(VLOOKUP(LEFT($B212,3),targets_lookup,5,FALSE))*VLOOKUP($A212,Weightings_Assessments,23,FALSE)</f>
        <v>8</v>
      </c>
      <c r="I212" s="71" t="str">
        <f t="shared" ca="1" si="95"/>
        <v/>
      </c>
      <c r="J212" s="69"/>
      <c r="K212" s="69"/>
      <c r="L212" s="69"/>
      <c r="M212" s="69"/>
      <c r="N212" s="69"/>
      <c r="O212" s="69"/>
      <c r="P212" s="69"/>
      <c r="Q212" s="69"/>
      <c r="R212" s="69"/>
      <c r="S212" s="69"/>
      <c r="T212" s="78"/>
      <c r="U212" s="78" t="str">
        <f t="shared" ca="1" si="83"/>
        <v>B.7</v>
      </c>
      <c r="V212" s="78">
        <f t="shared" ca="1" si="84"/>
        <v>2</v>
      </c>
      <c r="W212" s="78">
        <f t="shared" ca="1" si="85"/>
        <v>1</v>
      </c>
      <c r="X212" s="78">
        <f t="shared" ca="1" si="86"/>
        <v>8</v>
      </c>
      <c r="Y212" s="77" t="str">
        <f t="shared" ca="1" si="87"/>
        <v>3B.7</v>
      </c>
      <c r="AD212" s="87" t="str">
        <f t="shared" ca="1" si="88"/>
        <v/>
      </c>
      <c r="AE212" s="87" t="str">
        <f t="shared" ca="1" si="89"/>
        <v/>
      </c>
      <c r="AF212" s="87" t="str">
        <f t="shared" ca="1" si="90"/>
        <v>D</v>
      </c>
      <c r="AG212" s="79">
        <f t="shared" ca="1" si="91"/>
        <v>3</v>
      </c>
      <c r="AH212" s="87"/>
      <c r="AI212" s="79"/>
    </row>
    <row r="213" spans="1:35" s="77" customFormat="1" ht="30" x14ac:dyDescent="0.25">
      <c r="A213" s="67">
        <v>633</v>
      </c>
      <c r="B213" s="68" t="str">
        <f t="shared" ca="1" si="78"/>
        <v>B.7.02b</v>
      </c>
      <c r="C213" s="69">
        <f t="shared" ca="1" si="79"/>
        <v>6</v>
      </c>
      <c r="D213" s="20"/>
      <c r="E213" s="92" t="str">
        <f t="shared" ca="1" si="80"/>
        <v>B.7.02b</v>
      </c>
      <c r="F213" s="74" t="str">
        <f t="shared" ca="1" si="94"/>
        <v>Flexible enough to accommodate changes in test priorities, whilst not impeding on actual testing time?</v>
      </c>
      <c r="G213" s="220" t="str">
        <f ca="1">VLOOKUP($A213,Assess_B_Reference,15,FALSE)</f>
        <v/>
      </c>
      <c r="H213" s="220">
        <f ca="1">(VLOOKUP(LEFT($B213,3),targets_lookup,5,FALSE))*VLOOKUP($A213,Weightings_Assessments,23,FALSE)</f>
        <v>12</v>
      </c>
      <c r="I213" s="71" t="str">
        <f t="shared" ca="1" si="95"/>
        <v/>
      </c>
      <c r="J213" s="69"/>
      <c r="K213" s="69"/>
      <c r="L213" s="69"/>
      <c r="M213" s="69"/>
      <c r="N213" s="69"/>
      <c r="O213" s="69"/>
      <c r="P213" s="69"/>
      <c r="Q213" s="69"/>
      <c r="R213" s="69"/>
      <c r="S213" s="69"/>
      <c r="T213" s="78"/>
      <c r="U213" s="78" t="str">
        <f t="shared" ca="1" si="83"/>
        <v>B.7</v>
      </c>
      <c r="V213" s="78">
        <f t="shared" ca="1" si="84"/>
        <v>3</v>
      </c>
      <c r="W213" s="78">
        <f t="shared" ca="1" si="85"/>
        <v>1</v>
      </c>
      <c r="X213" s="78">
        <f t="shared" ca="1" si="86"/>
        <v>12</v>
      </c>
      <c r="Y213" s="77" t="str">
        <f t="shared" ca="1" si="87"/>
        <v>3B.7</v>
      </c>
      <c r="AD213" s="87" t="str">
        <f t="shared" ca="1" si="88"/>
        <v/>
      </c>
      <c r="AE213" s="87" t="str">
        <f t="shared" ca="1" si="89"/>
        <v/>
      </c>
      <c r="AF213" s="87" t="str">
        <f t="shared" ca="1" si="90"/>
        <v>D</v>
      </c>
      <c r="AG213" s="79">
        <f t="shared" ca="1" si="91"/>
        <v>3</v>
      </c>
      <c r="AH213" s="87"/>
      <c r="AI213" s="79"/>
    </row>
    <row r="214" spans="1:35" s="77" customFormat="1" ht="30" customHeight="1" x14ac:dyDescent="0.25">
      <c r="A214" s="67">
        <v>634</v>
      </c>
      <c r="B214" s="68" t="str">
        <f t="shared" ca="1" si="78"/>
        <v>B.7.02c</v>
      </c>
      <c r="C214" s="69">
        <f t="shared" ca="1" si="79"/>
        <v>6</v>
      </c>
      <c r="D214" s="20"/>
      <c r="E214" s="92" t="str">
        <f t="shared" ca="1" si="80"/>
        <v>B.7.02c</v>
      </c>
      <c r="F214" s="74" t="str">
        <f t="shared" ca="1" si="94"/>
        <v>Agreed with your organisation prior to any testing commencing?</v>
      </c>
      <c r="G214" s="220" t="str">
        <f ca="1">VLOOKUP($A214,Assess_B_Reference,15,FALSE)</f>
        <v/>
      </c>
      <c r="H214" s="220">
        <f ca="1">(VLOOKUP(LEFT($B214,3),targets_lookup,5,FALSE))*VLOOKUP($A214,Weightings_Assessments,23,FALSE)</f>
        <v>12</v>
      </c>
      <c r="I214" s="71" t="str">
        <f t="shared" ca="1" si="95"/>
        <v/>
      </c>
      <c r="J214" s="69"/>
      <c r="K214" s="69"/>
      <c r="L214" s="69"/>
      <c r="M214" s="69"/>
      <c r="N214" s="69"/>
      <c r="O214" s="69"/>
      <c r="P214" s="69"/>
      <c r="Q214" s="69"/>
      <c r="R214" s="69"/>
      <c r="S214" s="69"/>
      <c r="T214" s="78"/>
      <c r="U214" s="78" t="str">
        <f t="shared" ca="1" si="83"/>
        <v>B.7</v>
      </c>
      <c r="V214" s="78">
        <f t="shared" ca="1" si="84"/>
        <v>3</v>
      </c>
      <c r="W214" s="78">
        <f t="shared" ca="1" si="85"/>
        <v>1</v>
      </c>
      <c r="X214" s="78">
        <f t="shared" ca="1" si="86"/>
        <v>12</v>
      </c>
      <c r="Y214" s="77" t="str">
        <f t="shared" ca="1" si="87"/>
        <v>3B.7</v>
      </c>
      <c r="AD214" s="87" t="str">
        <f t="shared" ca="1" si="88"/>
        <v/>
      </c>
      <c r="AE214" s="87" t="str">
        <f t="shared" ca="1" si="89"/>
        <v/>
      </c>
      <c r="AF214" s="87" t="str">
        <f t="shared" ca="1" si="90"/>
        <v>D</v>
      </c>
      <c r="AG214" s="79">
        <f t="shared" ca="1" si="91"/>
        <v>3</v>
      </c>
      <c r="AH214" s="87"/>
      <c r="AI214" s="79"/>
    </row>
    <row r="215" spans="1:35" s="77" customFormat="1" ht="30" customHeight="1" x14ac:dyDescent="0.25">
      <c r="A215" s="67">
        <v>635</v>
      </c>
      <c r="B215" s="68" t="str">
        <f t="shared" ca="1" si="78"/>
        <v>B.7.03</v>
      </c>
      <c r="C215" s="69">
        <f t="shared" ca="1" si="79"/>
        <v>4</v>
      </c>
      <c r="D215" s="20"/>
      <c r="E215" s="92" t="str">
        <f t="shared" ca="1" si="80"/>
        <v>B.7.03</v>
      </c>
      <c r="F215" s="71" t="str">
        <f t="shared" ca="1" si="94"/>
        <v xml:space="preserve">Do test plans: </v>
      </c>
      <c r="G215" s="220"/>
      <c r="H215" s="220"/>
      <c r="I215" s="71" t="str">
        <f t="shared" ca="1" si="95"/>
        <v/>
      </c>
      <c r="J215" s="69"/>
      <c r="K215" s="69"/>
      <c r="L215" s="69"/>
      <c r="M215" s="69"/>
      <c r="N215" s="69"/>
      <c r="O215" s="69"/>
      <c r="P215" s="69"/>
      <c r="Q215" s="69"/>
      <c r="R215" s="69"/>
      <c r="S215" s="69"/>
      <c r="T215" s="78"/>
      <c r="U215" s="78" t="str">
        <f t="shared" ca="1" si="83"/>
        <v/>
      </c>
      <c r="V215" s="78" t="str">
        <f t="shared" ca="1" si="84"/>
        <v>N/A</v>
      </c>
      <c r="W215" s="78">
        <f t="shared" ca="1" si="85"/>
        <v>1</v>
      </c>
      <c r="X215" s="78" t="e">
        <f t="shared" ca="1" si="86"/>
        <v>#VALUE!</v>
      </c>
      <c r="Y215" s="77" t="str">
        <f t="shared" ca="1" si="87"/>
        <v>3</v>
      </c>
      <c r="AD215" s="87" t="str">
        <f t="shared" ca="1" si="88"/>
        <v/>
      </c>
      <c r="AE215" s="87" t="str">
        <f t="shared" ca="1" si="89"/>
        <v/>
      </c>
      <c r="AF215" s="87" t="str">
        <f t="shared" ca="1" si="90"/>
        <v>D</v>
      </c>
      <c r="AG215" s="79">
        <f t="shared" ca="1" si="91"/>
        <v>3</v>
      </c>
      <c r="AH215" s="87"/>
      <c r="AI215" s="79"/>
    </row>
    <row r="216" spans="1:35" s="77" customFormat="1" ht="30" x14ac:dyDescent="0.25">
      <c r="A216" s="67">
        <v>636</v>
      </c>
      <c r="B216" s="68" t="str">
        <f t="shared" ca="1" si="78"/>
        <v>B.7.03a</v>
      </c>
      <c r="C216" s="69">
        <f t="shared" ca="1" si="79"/>
        <v>6</v>
      </c>
      <c r="D216" s="20"/>
      <c r="E216" s="92" t="str">
        <f t="shared" ca="1" si="80"/>
        <v>B.7.03a</v>
      </c>
      <c r="F216" s="74" t="str">
        <f t="shared" ca="1" si="94"/>
        <v>Specify what will actually be done during the tests themselves, often as a series of discrete tasks?</v>
      </c>
      <c r="G216" s="220" t="str">
        <f ca="1">VLOOKUP($A216,Assess_B_Reference,15,FALSE)</f>
        <v/>
      </c>
      <c r="H216" s="220">
        <f ca="1">(VLOOKUP(LEFT($B216,3),targets_lookup,5,FALSE))*VLOOKUP($A216,Weightings_Assessments,23,FALSE)</f>
        <v>16</v>
      </c>
      <c r="I216" s="71" t="str">
        <f t="shared" ca="1" si="95"/>
        <v/>
      </c>
      <c r="J216" s="69"/>
      <c r="K216" s="69"/>
      <c r="L216" s="69"/>
      <c r="M216" s="69"/>
      <c r="N216" s="69"/>
      <c r="O216" s="69"/>
      <c r="P216" s="69"/>
      <c r="Q216" s="69"/>
      <c r="R216" s="69"/>
      <c r="S216" s="69"/>
      <c r="T216" s="78"/>
      <c r="U216" s="78" t="str">
        <f t="shared" ca="1" si="83"/>
        <v>B.7</v>
      </c>
      <c r="V216" s="78">
        <f t="shared" ca="1" si="84"/>
        <v>4</v>
      </c>
      <c r="W216" s="78">
        <f t="shared" ca="1" si="85"/>
        <v>1</v>
      </c>
      <c r="X216" s="78">
        <f t="shared" ca="1" si="86"/>
        <v>16</v>
      </c>
      <c r="Y216" s="77" t="str">
        <f t="shared" ca="1" si="87"/>
        <v>3B.7</v>
      </c>
      <c r="AD216" s="87" t="str">
        <f t="shared" ca="1" si="88"/>
        <v/>
      </c>
      <c r="AE216" s="87" t="str">
        <f t="shared" ca="1" si="89"/>
        <v/>
      </c>
      <c r="AF216" s="87" t="str">
        <f t="shared" ca="1" si="90"/>
        <v>D</v>
      </c>
      <c r="AG216" s="79">
        <f t="shared" ca="1" si="91"/>
        <v>3</v>
      </c>
      <c r="AH216" s="87"/>
      <c r="AI216" s="79"/>
    </row>
    <row r="217" spans="1:35" s="77" customFormat="1" ht="30" x14ac:dyDescent="0.25">
      <c r="A217" s="67">
        <v>637</v>
      </c>
      <c r="B217" s="68" t="str">
        <f t="shared" ca="1" si="78"/>
        <v>B.7.03b</v>
      </c>
      <c r="C217" s="69">
        <f t="shared" ca="1" si="79"/>
        <v>6</v>
      </c>
      <c r="D217" s="20"/>
      <c r="E217" s="92" t="str">
        <f t="shared" ca="1" si="80"/>
        <v>B.7.03b</v>
      </c>
      <c r="F217" s="74" t="str">
        <f t="shared" ca="1" si="94"/>
        <v>Provide a mechanism for formally agreeing the testing scope and all activities which surround the testing?</v>
      </c>
      <c r="G217" s="220" t="str">
        <f ca="1">VLOOKUP($A217,Assess_B_Reference,15,FALSE)</f>
        <v/>
      </c>
      <c r="H217" s="220">
        <f ca="1">(VLOOKUP(LEFT($B217,3),targets_lookup,5,FALSE))*VLOOKUP($A217,Weightings_Assessments,23,FALSE)</f>
        <v>16</v>
      </c>
      <c r="I217" s="71" t="str">
        <f t="shared" ca="1" si="95"/>
        <v/>
      </c>
      <c r="J217" s="69"/>
      <c r="K217" s="69"/>
      <c r="L217" s="69"/>
      <c r="M217" s="69"/>
      <c r="N217" s="69"/>
      <c r="O217" s="69"/>
      <c r="P217" s="69"/>
      <c r="Q217" s="69"/>
      <c r="R217" s="69"/>
      <c r="S217" s="69"/>
      <c r="T217" s="78"/>
      <c r="U217" s="78" t="str">
        <f t="shared" ca="1" si="83"/>
        <v>B.7</v>
      </c>
      <c r="V217" s="78">
        <f t="shared" ca="1" si="84"/>
        <v>4</v>
      </c>
      <c r="W217" s="78">
        <f t="shared" ca="1" si="85"/>
        <v>1</v>
      </c>
      <c r="X217" s="78">
        <f t="shared" ca="1" si="86"/>
        <v>16</v>
      </c>
      <c r="Y217" s="77" t="str">
        <f t="shared" ca="1" si="87"/>
        <v>3B.7</v>
      </c>
      <c r="AD217" s="87" t="str">
        <f t="shared" ca="1" si="88"/>
        <v/>
      </c>
      <c r="AE217" s="87" t="str">
        <f t="shared" ca="1" si="89"/>
        <v/>
      </c>
      <c r="AF217" s="87" t="str">
        <f t="shared" ca="1" si="90"/>
        <v>D</v>
      </c>
      <c r="AG217" s="79">
        <f t="shared" ca="1" si="91"/>
        <v>3</v>
      </c>
      <c r="AH217" s="87"/>
      <c r="AI217" s="79"/>
    </row>
    <row r="218" spans="1:35" s="77" customFormat="1" ht="30" x14ac:dyDescent="0.25">
      <c r="A218" s="67">
        <v>638</v>
      </c>
      <c r="B218" s="68" t="str">
        <f t="shared" ca="1" si="78"/>
        <v>B.7.03c</v>
      </c>
      <c r="C218" s="69">
        <f t="shared" ca="1" si="79"/>
        <v>6</v>
      </c>
      <c r="D218" s="20"/>
      <c r="E218" s="92" t="str">
        <f t="shared" ca="1" si="80"/>
        <v>B.7.03c</v>
      </c>
      <c r="F218" s="74" t="str">
        <f t="shared" ca="1" si="94"/>
        <v>Help to assure the process for proper security tests without creating misunderstandings, misconceptions, or false expectations?</v>
      </c>
      <c r="G218" s="220" t="str">
        <f ca="1">VLOOKUP($A218,Assess_B_Reference,15,FALSE)</f>
        <v/>
      </c>
      <c r="H218" s="220">
        <f ca="1">(VLOOKUP(LEFT($B218,3),targets_lookup,5,FALSE))*VLOOKUP($A218,Weightings_Assessments,23,FALSE)</f>
        <v>20</v>
      </c>
      <c r="I218" s="71" t="str">
        <f t="shared" ca="1" si="95"/>
        <v/>
      </c>
      <c r="J218" s="69"/>
      <c r="K218" s="69"/>
      <c r="L218" s="69"/>
      <c r="M218" s="69"/>
      <c r="N218" s="69"/>
      <c r="O218" s="69"/>
      <c r="P218" s="69"/>
      <c r="Q218" s="69"/>
      <c r="R218" s="69"/>
      <c r="S218" s="69"/>
      <c r="T218" s="78"/>
      <c r="U218" s="78" t="str">
        <f t="shared" ca="1" si="83"/>
        <v>B.7</v>
      </c>
      <c r="V218" s="78">
        <f t="shared" ca="1" si="84"/>
        <v>5</v>
      </c>
      <c r="W218" s="78">
        <f t="shared" ca="1" si="85"/>
        <v>1</v>
      </c>
      <c r="X218" s="78">
        <f t="shared" ca="1" si="86"/>
        <v>20</v>
      </c>
      <c r="Y218" s="77" t="str">
        <f t="shared" ca="1" si="87"/>
        <v>3B.7</v>
      </c>
      <c r="AD218" s="87" t="str">
        <f t="shared" ca="1" si="88"/>
        <v/>
      </c>
      <c r="AE218" s="87" t="str">
        <f t="shared" ca="1" si="89"/>
        <v/>
      </c>
      <c r="AF218" s="87" t="str">
        <f t="shared" ca="1" si="90"/>
        <v>D</v>
      </c>
      <c r="AG218" s="79">
        <f t="shared" ca="1" si="91"/>
        <v>3</v>
      </c>
      <c r="AH218" s="87"/>
      <c r="AI218" s="79"/>
    </row>
    <row r="219" spans="1:35" s="77" customFormat="1" ht="45" x14ac:dyDescent="0.25">
      <c r="A219" s="67">
        <v>639</v>
      </c>
      <c r="B219" s="68" t="str">
        <f t="shared" ca="1" si="78"/>
        <v>B.7.04</v>
      </c>
      <c r="C219" s="69">
        <f t="shared" ca="1" si="79"/>
        <v>5</v>
      </c>
      <c r="D219" s="20"/>
      <c r="E219" s="92" t="str">
        <f t="shared" ca="1" si="80"/>
        <v>B.7.04</v>
      </c>
      <c r="F219" s="71" t="str">
        <f t="shared" ca="1" si="94"/>
        <v>Do penetration tests include carrying out research to imitate the research activities that a potential attacker could undertake to find out as much about the target environment and how it works as possible?</v>
      </c>
      <c r="G219" s="220" t="str">
        <f ca="1">VLOOKUP($A219,Assess_B_Reference,15,FALSE)</f>
        <v/>
      </c>
      <c r="H219" s="220">
        <f ca="1">(VLOOKUP(LEFT($B219,3),targets_lookup,5,FALSE))*VLOOKUP($A219,Weightings_Assessments,23,FALSE)</f>
        <v>4</v>
      </c>
      <c r="I219" s="71" t="str">
        <f t="shared" ca="1" si="95"/>
        <v/>
      </c>
      <c r="J219" s="69"/>
      <c r="K219" s="69"/>
      <c r="L219" s="69"/>
      <c r="M219" s="69"/>
      <c r="N219" s="69"/>
      <c r="O219" s="69"/>
      <c r="P219" s="69"/>
      <c r="Q219" s="69"/>
      <c r="R219" s="69"/>
      <c r="S219" s="69"/>
      <c r="T219" s="78"/>
      <c r="U219" s="78" t="str">
        <f t="shared" ca="1" si="83"/>
        <v>B.7</v>
      </c>
      <c r="V219" s="78">
        <f t="shared" ca="1" si="84"/>
        <v>1</v>
      </c>
      <c r="W219" s="78">
        <f t="shared" ca="1" si="85"/>
        <v>1</v>
      </c>
      <c r="X219" s="78">
        <f t="shared" ca="1" si="86"/>
        <v>4</v>
      </c>
      <c r="Y219" s="77" t="str">
        <f t="shared" ca="1" si="87"/>
        <v>3B.7</v>
      </c>
      <c r="AD219" s="87" t="str">
        <f t="shared" ca="1" si="88"/>
        <v/>
      </c>
      <c r="AE219" s="87" t="str">
        <f t="shared" ca="1" si="89"/>
        <v/>
      </c>
      <c r="AF219" s="87" t="str">
        <f t="shared" ca="1" si="90"/>
        <v>D</v>
      </c>
      <c r="AG219" s="79">
        <f t="shared" ca="1" si="91"/>
        <v>3</v>
      </c>
      <c r="AH219" s="87"/>
      <c r="AI219" s="79"/>
    </row>
    <row r="220" spans="1:35" s="77" customFormat="1" ht="30" customHeight="1" x14ac:dyDescent="0.25">
      <c r="A220" s="67">
        <v>640</v>
      </c>
      <c r="B220" s="68" t="str">
        <f t="shared" ca="1" si="78"/>
        <v>B.7.05</v>
      </c>
      <c r="C220" s="69">
        <f t="shared" ca="1" si="79"/>
        <v>5</v>
      </c>
      <c r="D220" s="20"/>
      <c r="E220" s="92" t="str">
        <f t="shared" ca="1" si="80"/>
        <v>B.7.05</v>
      </c>
      <c r="F220" s="71" t="str">
        <f t="shared" ca="1" si="94"/>
        <v>Does the research undertaken include information gathering?</v>
      </c>
      <c r="G220" s="220" t="str">
        <f ca="1">VLOOKUP($A220,Assess_B_Reference,15,FALSE)</f>
        <v/>
      </c>
      <c r="H220" s="220">
        <f ca="1">(VLOOKUP(LEFT($B220,3),targets_lookup,5,FALSE))*VLOOKUP($A220,Weightings_Assessments,23,FALSE)</f>
        <v>8</v>
      </c>
      <c r="I220" s="71" t="str">
        <f t="shared" ca="1" si="95"/>
        <v/>
      </c>
      <c r="J220" s="69"/>
      <c r="K220" s="69"/>
      <c r="L220" s="69"/>
      <c r="M220" s="69"/>
      <c r="N220" s="69"/>
      <c r="O220" s="69"/>
      <c r="P220" s="69"/>
      <c r="Q220" s="69"/>
      <c r="R220" s="69"/>
      <c r="S220" s="69"/>
      <c r="T220" s="78"/>
      <c r="U220" s="78" t="str">
        <f t="shared" ca="1" si="83"/>
        <v>B.7</v>
      </c>
      <c r="V220" s="78">
        <f t="shared" ca="1" si="84"/>
        <v>2</v>
      </c>
      <c r="W220" s="78">
        <f t="shared" ca="1" si="85"/>
        <v>1</v>
      </c>
      <c r="X220" s="78">
        <f t="shared" ca="1" si="86"/>
        <v>8</v>
      </c>
      <c r="Y220" s="77" t="str">
        <f t="shared" ca="1" si="87"/>
        <v>3B.7</v>
      </c>
      <c r="AD220" s="87" t="str">
        <f t="shared" ca="1" si="88"/>
        <v/>
      </c>
      <c r="AE220" s="87" t="str">
        <f t="shared" ca="1" si="89"/>
        <v/>
      </c>
      <c r="AF220" s="87" t="str">
        <f t="shared" ca="1" si="90"/>
        <v>D</v>
      </c>
      <c r="AG220" s="79">
        <f t="shared" ca="1" si="91"/>
        <v>3</v>
      </c>
      <c r="AH220" s="87"/>
      <c r="AI220" s="79"/>
    </row>
    <row r="221" spans="1:35" s="77" customFormat="1" ht="30" x14ac:dyDescent="0.25">
      <c r="A221" s="67">
        <v>641</v>
      </c>
      <c r="B221" s="68" t="str">
        <f t="shared" ca="1" si="78"/>
        <v>B.7.06</v>
      </c>
      <c r="C221" s="69">
        <f t="shared" ca="1" si="79"/>
        <v>4</v>
      </c>
      <c r="D221" s="20"/>
      <c r="E221" s="92" t="str">
        <f t="shared" ca="1" si="80"/>
        <v>B.7.06</v>
      </c>
      <c r="F221" s="71" t="str">
        <f t="shared" ca="1" si="94"/>
        <v xml:space="preserve">Does information gathering include collating and analysing information about the target: </v>
      </c>
      <c r="G221" s="220"/>
      <c r="H221" s="220"/>
      <c r="I221" s="71" t="str">
        <f t="shared" ca="1" si="95"/>
        <v/>
      </c>
      <c r="J221" s="69"/>
      <c r="K221" s="69"/>
      <c r="L221" s="69"/>
      <c r="M221" s="69"/>
      <c r="N221" s="69"/>
      <c r="O221" s="69"/>
      <c r="P221" s="69"/>
      <c r="Q221" s="69"/>
      <c r="R221" s="69"/>
      <c r="S221" s="69"/>
      <c r="T221" s="78"/>
      <c r="U221" s="78" t="str">
        <f t="shared" ca="1" si="83"/>
        <v/>
      </c>
      <c r="V221" s="78" t="str">
        <f t="shared" ca="1" si="84"/>
        <v>N/A</v>
      </c>
      <c r="W221" s="78">
        <f t="shared" ca="1" si="85"/>
        <v>1</v>
      </c>
      <c r="X221" s="78" t="e">
        <f t="shared" ca="1" si="86"/>
        <v>#VALUE!</v>
      </c>
      <c r="Y221" s="77" t="str">
        <f t="shared" ca="1" si="87"/>
        <v>3</v>
      </c>
      <c r="AD221" s="87" t="str">
        <f t="shared" ca="1" si="88"/>
        <v/>
      </c>
      <c r="AE221" s="87" t="str">
        <f t="shared" ca="1" si="89"/>
        <v/>
      </c>
      <c r="AF221" s="87" t="str">
        <f t="shared" ca="1" si="90"/>
        <v>D</v>
      </c>
      <c r="AG221" s="79">
        <f t="shared" ca="1" si="91"/>
        <v>3</v>
      </c>
      <c r="AH221" s="87"/>
      <c r="AI221" s="79"/>
    </row>
    <row r="222" spans="1:35" s="77" customFormat="1" ht="30" customHeight="1" x14ac:dyDescent="0.25">
      <c r="A222" s="67">
        <v>642</v>
      </c>
      <c r="B222" s="68" t="str">
        <f t="shared" ca="1" si="78"/>
        <v>B.7.06a</v>
      </c>
      <c r="C222" s="69">
        <f t="shared" ca="1" si="79"/>
        <v>6</v>
      </c>
      <c r="D222" s="20"/>
      <c r="E222" s="92" t="str">
        <f t="shared" ca="1" si="80"/>
        <v>B.7.06a</v>
      </c>
      <c r="F222" s="74" t="str">
        <f t="shared" ca="1" si="94"/>
        <v>From public sources of information, such as the Internet?</v>
      </c>
      <c r="G222" s="220" t="str">
        <f t="shared" ref="G222:G228" ca="1" si="96">VLOOKUP($A222,Assess_B_Reference,15,FALSE)</f>
        <v/>
      </c>
      <c r="H222" s="220">
        <f t="shared" ref="H222:H228" ca="1" si="97">(VLOOKUP(LEFT($B222,3),targets_lookup,5,FALSE))*VLOOKUP($A222,Weightings_Assessments,23,FALSE)</f>
        <v>12</v>
      </c>
      <c r="I222" s="71" t="str">
        <f t="shared" ca="1" si="95"/>
        <v/>
      </c>
      <c r="J222" s="69"/>
      <c r="K222" s="69"/>
      <c r="L222" s="69"/>
      <c r="M222" s="69"/>
      <c r="N222" s="69"/>
      <c r="O222" s="69"/>
      <c r="P222" s="69"/>
      <c r="Q222" s="69"/>
      <c r="R222" s="69"/>
      <c r="S222" s="69"/>
      <c r="T222" s="78"/>
      <c r="U222" s="78" t="str">
        <f t="shared" ca="1" si="83"/>
        <v>B.7</v>
      </c>
      <c r="V222" s="78">
        <f t="shared" ca="1" si="84"/>
        <v>3</v>
      </c>
      <c r="W222" s="78">
        <f t="shared" ca="1" si="85"/>
        <v>1</v>
      </c>
      <c r="X222" s="78">
        <f t="shared" ca="1" si="86"/>
        <v>12</v>
      </c>
      <c r="Y222" s="77" t="str">
        <f t="shared" ca="1" si="87"/>
        <v>3B.7</v>
      </c>
      <c r="AD222" s="87" t="str">
        <f t="shared" ca="1" si="88"/>
        <v/>
      </c>
      <c r="AE222" s="87" t="str">
        <f t="shared" ca="1" si="89"/>
        <v/>
      </c>
      <c r="AF222" s="87" t="str">
        <f t="shared" ca="1" si="90"/>
        <v>D</v>
      </c>
      <c r="AG222" s="79">
        <f t="shared" ca="1" si="91"/>
        <v>3</v>
      </c>
      <c r="AH222" s="87"/>
      <c r="AI222" s="79"/>
    </row>
    <row r="223" spans="1:35" s="77" customFormat="1" ht="30" customHeight="1" x14ac:dyDescent="0.25">
      <c r="A223" s="67">
        <v>643</v>
      </c>
      <c r="B223" s="68" t="str">
        <f t="shared" ca="1" si="78"/>
        <v>B.7.06b</v>
      </c>
      <c r="C223" s="69">
        <f t="shared" ca="1" si="79"/>
        <v>6</v>
      </c>
      <c r="D223" s="20"/>
      <c r="E223" s="92" t="str">
        <f t="shared" ca="1" si="80"/>
        <v>B.7.06b</v>
      </c>
      <c r="F223" s="74" t="str">
        <f t="shared" ca="1" si="94"/>
        <v>Through information sharing networks (e.g. CERTs)?</v>
      </c>
      <c r="G223" s="220" t="str">
        <f t="shared" ca="1" si="96"/>
        <v/>
      </c>
      <c r="H223" s="220">
        <f t="shared" ca="1" si="97"/>
        <v>16</v>
      </c>
      <c r="I223" s="71" t="str">
        <f t="shared" ca="1" si="95"/>
        <v/>
      </c>
      <c r="J223" s="69"/>
      <c r="K223" s="69"/>
      <c r="L223" s="69"/>
      <c r="M223" s="69"/>
      <c r="N223" s="69"/>
      <c r="O223" s="69"/>
      <c r="P223" s="69"/>
      <c r="Q223" s="69"/>
      <c r="R223" s="69"/>
      <c r="S223" s="69"/>
      <c r="T223" s="78"/>
      <c r="U223" s="78" t="str">
        <f t="shared" ca="1" si="83"/>
        <v>B.7</v>
      </c>
      <c r="V223" s="78">
        <f t="shared" ca="1" si="84"/>
        <v>4</v>
      </c>
      <c r="W223" s="78">
        <f t="shared" ca="1" si="85"/>
        <v>1</v>
      </c>
      <c r="X223" s="78">
        <f t="shared" ca="1" si="86"/>
        <v>16</v>
      </c>
      <c r="Y223" s="77" t="str">
        <f t="shared" ca="1" si="87"/>
        <v>3B.7</v>
      </c>
      <c r="AD223" s="87" t="str">
        <f t="shared" ca="1" si="88"/>
        <v/>
      </c>
      <c r="AE223" s="87" t="str">
        <f t="shared" ca="1" si="89"/>
        <v/>
      </c>
      <c r="AF223" s="87" t="str">
        <f t="shared" ca="1" si="90"/>
        <v>D</v>
      </c>
      <c r="AG223" s="79">
        <f t="shared" ca="1" si="91"/>
        <v>3</v>
      </c>
      <c r="AH223" s="87"/>
      <c r="AI223" s="79"/>
    </row>
    <row r="224" spans="1:35" s="77" customFormat="1" ht="30" customHeight="1" x14ac:dyDescent="0.25">
      <c r="A224" s="67">
        <v>644</v>
      </c>
      <c r="B224" s="68" t="str">
        <f t="shared" ca="1" si="78"/>
        <v>B.7.06c</v>
      </c>
      <c r="C224" s="69">
        <f t="shared" ca="1" si="79"/>
        <v>6</v>
      </c>
      <c r="D224" s="20"/>
      <c r="E224" s="92" t="str">
        <f t="shared" ca="1" si="80"/>
        <v>B.7.06c</v>
      </c>
      <c r="F224" s="74" t="str">
        <f t="shared" ca="1" si="94"/>
        <v>Via authorised social engineering sources?</v>
      </c>
      <c r="G224" s="220" t="str">
        <f t="shared" ca="1" si="96"/>
        <v/>
      </c>
      <c r="H224" s="220">
        <f t="shared" ca="1" si="97"/>
        <v>16</v>
      </c>
      <c r="I224" s="71" t="str">
        <f t="shared" ca="1" si="95"/>
        <v/>
      </c>
      <c r="J224" s="69"/>
      <c r="K224" s="69"/>
      <c r="L224" s="69"/>
      <c r="M224" s="69"/>
      <c r="N224" s="69"/>
      <c r="O224" s="69"/>
      <c r="P224" s="69"/>
      <c r="Q224" s="69"/>
      <c r="R224" s="69"/>
      <c r="S224" s="69"/>
      <c r="T224" s="78"/>
      <c r="U224" s="78" t="str">
        <f t="shared" ca="1" si="83"/>
        <v>B.7</v>
      </c>
      <c r="V224" s="78">
        <f t="shared" ca="1" si="84"/>
        <v>4</v>
      </c>
      <c r="W224" s="78">
        <f t="shared" ca="1" si="85"/>
        <v>1</v>
      </c>
      <c r="X224" s="78">
        <f t="shared" ca="1" si="86"/>
        <v>16</v>
      </c>
      <c r="Y224" s="77" t="str">
        <f t="shared" ca="1" si="87"/>
        <v>3B.7</v>
      </c>
      <c r="AD224" s="87" t="str">
        <f t="shared" ca="1" si="88"/>
        <v/>
      </c>
      <c r="AE224" s="87" t="str">
        <f t="shared" ca="1" si="89"/>
        <v/>
      </c>
      <c r="AF224" s="87" t="str">
        <f t="shared" ca="1" si="90"/>
        <v>D</v>
      </c>
      <c r="AG224" s="79">
        <f t="shared" ca="1" si="91"/>
        <v>3</v>
      </c>
      <c r="AH224" s="87"/>
      <c r="AI224" s="79"/>
    </row>
    <row r="225" spans="1:35" s="77" customFormat="1" ht="30" customHeight="1" x14ac:dyDescent="0.25">
      <c r="A225" s="67">
        <v>645</v>
      </c>
      <c r="B225" s="68" t="str">
        <f t="shared" ca="1" si="78"/>
        <v>B.7.06d</v>
      </c>
      <c r="C225" s="69">
        <f t="shared" ca="1" si="79"/>
        <v>6</v>
      </c>
      <c r="D225" s="20"/>
      <c r="E225" s="92" t="str">
        <f t="shared" ca="1" si="80"/>
        <v>B.7.06d</v>
      </c>
      <c r="F225" s="74" t="str">
        <f t="shared" ca="1" si="94"/>
        <v>Based on threat intelligence?</v>
      </c>
      <c r="G225" s="220" t="str">
        <f t="shared" ca="1" si="96"/>
        <v/>
      </c>
      <c r="H225" s="220">
        <f t="shared" ca="1" si="97"/>
        <v>20</v>
      </c>
      <c r="I225" s="71" t="str">
        <f t="shared" ca="1" si="95"/>
        <v/>
      </c>
      <c r="J225" s="69"/>
      <c r="K225" s="69"/>
      <c r="L225" s="69"/>
      <c r="M225" s="69"/>
      <c r="N225" s="69"/>
      <c r="O225" s="69"/>
      <c r="P225" s="69"/>
      <c r="Q225" s="69"/>
      <c r="R225" s="69"/>
      <c r="S225" s="69"/>
      <c r="T225" s="78"/>
      <c r="U225" s="78" t="str">
        <f t="shared" ca="1" si="83"/>
        <v>B.7</v>
      </c>
      <c r="V225" s="78">
        <f t="shared" ca="1" si="84"/>
        <v>5</v>
      </c>
      <c r="W225" s="78">
        <f t="shared" ca="1" si="85"/>
        <v>1</v>
      </c>
      <c r="X225" s="78">
        <f t="shared" ca="1" si="86"/>
        <v>20</v>
      </c>
      <c r="Y225" s="77" t="str">
        <f t="shared" ca="1" si="87"/>
        <v>3B.7</v>
      </c>
      <c r="AD225" s="87" t="str">
        <f t="shared" ca="1" si="88"/>
        <v/>
      </c>
      <c r="AE225" s="87" t="str">
        <f t="shared" ca="1" si="89"/>
        <v/>
      </c>
      <c r="AF225" s="87" t="str">
        <f t="shared" ca="1" si="90"/>
        <v>D</v>
      </c>
      <c r="AG225" s="79">
        <f t="shared" ca="1" si="91"/>
        <v>3</v>
      </c>
      <c r="AH225" s="87"/>
      <c r="AI225" s="79"/>
    </row>
    <row r="226" spans="1:35" s="77" customFormat="1" ht="30" customHeight="1" x14ac:dyDescent="0.25">
      <c r="A226" s="67">
        <v>646</v>
      </c>
      <c r="B226" s="68" t="str">
        <f t="shared" ca="1" si="78"/>
        <v>B.7.07</v>
      </c>
      <c r="C226" s="69">
        <f t="shared" ca="1" si="79"/>
        <v>5</v>
      </c>
      <c r="D226" s="20"/>
      <c r="E226" s="92" t="str">
        <f t="shared" ca="1" si="80"/>
        <v>B.7.07</v>
      </c>
      <c r="F226" s="71" t="str">
        <f t="shared" ca="1" si="94"/>
        <v>Does the research undertaken include carrying out reconnaissance?</v>
      </c>
      <c r="G226" s="220" t="str">
        <f t="shared" ca="1" si="96"/>
        <v/>
      </c>
      <c r="H226" s="220">
        <f t="shared" ca="1" si="97"/>
        <v>12</v>
      </c>
      <c r="I226" s="71" t="str">
        <f t="shared" ca="1" si="95"/>
        <v/>
      </c>
      <c r="J226" s="69"/>
      <c r="K226" s="69"/>
      <c r="L226" s="69"/>
      <c r="M226" s="69"/>
      <c r="N226" s="69"/>
      <c r="O226" s="69"/>
      <c r="P226" s="69"/>
      <c r="Q226" s="69"/>
      <c r="R226" s="69"/>
      <c r="S226" s="69"/>
      <c r="T226" s="78"/>
      <c r="U226" s="78" t="str">
        <f t="shared" ca="1" si="83"/>
        <v>B.7</v>
      </c>
      <c r="V226" s="78">
        <f t="shared" ca="1" si="84"/>
        <v>3</v>
      </c>
      <c r="W226" s="78">
        <f t="shared" ca="1" si="85"/>
        <v>1</v>
      </c>
      <c r="X226" s="78">
        <f t="shared" ca="1" si="86"/>
        <v>12</v>
      </c>
      <c r="Y226" s="77" t="str">
        <f t="shared" ca="1" si="87"/>
        <v>3B.7</v>
      </c>
      <c r="AD226" s="87" t="str">
        <f t="shared" ca="1" si="88"/>
        <v/>
      </c>
      <c r="AE226" s="87" t="str">
        <f t="shared" ca="1" si="89"/>
        <v/>
      </c>
      <c r="AF226" s="87" t="str">
        <f t="shared" ca="1" si="90"/>
        <v>D</v>
      </c>
      <c r="AG226" s="79">
        <f t="shared" ca="1" si="91"/>
        <v>3</v>
      </c>
      <c r="AH226" s="87"/>
      <c r="AI226" s="79"/>
    </row>
    <row r="227" spans="1:35" s="77" customFormat="1" ht="60" x14ac:dyDescent="0.25">
      <c r="A227" s="67">
        <v>647</v>
      </c>
      <c r="B227" s="68" t="str">
        <f t="shared" ca="1" si="78"/>
        <v>B.7.08</v>
      </c>
      <c r="C227" s="69">
        <f t="shared" ca="1" si="79"/>
        <v>5</v>
      </c>
      <c r="D227" s="20"/>
      <c r="E227" s="92" t="str">
        <f t="shared" ca="1" si="80"/>
        <v>B.7.08</v>
      </c>
      <c r="F227" s="71" t="str">
        <f t="shared" ca="1" si="94"/>
        <v xml:space="preserve">Does reconnaissance include collating and analysing information about the target obtaining positive confirmation of information about the target (e.g. to confirm that system configuration and security controls are as expected)? </v>
      </c>
      <c r="G227" s="220" t="str">
        <f t="shared" ca="1" si="96"/>
        <v/>
      </c>
      <c r="H227" s="220">
        <f t="shared" ca="1" si="97"/>
        <v>16</v>
      </c>
      <c r="I227" s="71" t="str">
        <f t="shared" ca="1" si="95"/>
        <v/>
      </c>
      <c r="J227" s="69"/>
      <c r="K227" s="69"/>
      <c r="L227" s="69"/>
      <c r="M227" s="69"/>
      <c r="N227" s="69"/>
      <c r="O227" s="69"/>
      <c r="P227" s="69"/>
      <c r="Q227" s="69"/>
      <c r="R227" s="69"/>
      <c r="S227" s="69"/>
      <c r="T227" s="78"/>
      <c r="U227" s="78" t="str">
        <f t="shared" ca="1" si="83"/>
        <v>B.7</v>
      </c>
      <c r="V227" s="78">
        <f t="shared" ca="1" si="84"/>
        <v>4</v>
      </c>
      <c r="W227" s="78">
        <f t="shared" ca="1" si="85"/>
        <v>1</v>
      </c>
      <c r="X227" s="78">
        <f t="shared" ca="1" si="86"/>
        <v>16</v>
      </c>
      <c r="Y227" s="77" t="str">
        <f t="shared" ca="1" si="87"/>
        <v>3B.7</v>
      </c>
      <c r="AD227" s="87" t="str">
        <f t="shared" ca="1" si="88"/>
        <v/>
      </c>
      <c r="AE227" s="87" t="str">
        <f t="shared" ca="1" si="89"/>
        <v/>
      </c>
      <c r="AF227" s="87" t="str">
        <f t="shared" ca="1" si="90"/>
        <v>D</v>
      </c>
      <c r="AG227" s="79">
        <f t="shared" ca="1" si="91"/>
        <v>3</v>
      </c>
      <c r="AH227" s="87"/>
      <c r="AI227" s="79"/>
    </row>
    <row r="228" spans="1:35" s="77" customFormat="1" ht="30" customHeight="1" x14ac:dyDescent="0.25">
      <c r="A228" s="67">
        <v>648</v>
      </c>
      <c r="B228" s="68" t="str">
        <f t="shared" ca="1" si="78"/>
        <v>B.7.09</v>
      </c>
      <c r="C228" s="69">
        <f t="shared" ca="1" si="79"/>
        <v>5</v>
      </c>
      <c r="D228" s="20"/>
      <c r="E228" s="92" t="str">
        <f t="shared" ca="1" si="80"/>
        <v>B.7.09</v>
      </c>
      <c r="F228" s="71" t="str">
        <f t="shared" ca="1" si="94"/>
        <v>Does the research undertaken include network enumeration / scanning?</v>
      </c>
      <c r="G228" s="220" t="str">
        <f t="shared" ca="1" si="96"/>
        <v/>
      </c>
      <c r="H228" s="220">
        <f t="shared" ca="1" si="97"/>
        <v>12</v>
      </c>
      <c r="I228" s="71" t="str">
        <f t="shared" ca="1" si="95"/>
        <v/>
      </c>
      <c r="J228" s="69"/>
      <c r="K228" s="69"/>
      <c r="L228" s="69"/>
      <c r="M228" s="69"/>
      <c r="N228" s="69"/>
      <c r="O228" s="69"/>
      <c r="P228" s="69"/>
      <c r="Q228" s="69"/>
      <c r="R228" s="69"/>
      <c r="S228" s="69"/>
      <c r="T228" s="78"/>
      <c r="U228" s="78" t="str">
        <f t="shared" ca="1" si="83"/>
        <v>B.7</v>
      </c>
      <c r="V228" s="78">
        <f t="shared" ca="1" si="84"/>
        <v>3</v>
      </c>
      <c r="W228" s="78">
        <f t="shared" ca="1" si="85"/>
        <v>1</v>
      </c>
      <c r="X228" s="78">
        <f t="shared" ca="1" si="86"/>
        <v>12</v>
      </c>
      <c r="Y228" s="77" t="str">
        <f t="shared" ca="1" si="87"/>
        <v>3B.7</v>
      </c>
      <c r="AD228" s="87" t="str">
        <f t="shared" ca="1" si="88"/>
        <v/>
      </c>
      <c r="AE228" s="87" t="str">
        <f t="shared" ca="1" si="89"/>
        <v/>
      </c>
      <c r="AF228" s="87" t="str">
        <f t="shared" ca="1" si="90"/>
        <v>D</v>
      </c>
      <c r="AG228" s="79">
        <f t="shared" ca="1" si="91"/>
        <v>3</v>
      </c>
      <c r="AH228" s="87"/>
      <c r="AI228" s="79"/>
    </row>
    <row r="229" spans="1:35" s="77" customFormat="1" ht="30" x14ac:dyDescent="0.25">
      <c r="A229" s="67">
        <v>649</v>
      </c>
      <c r="B229" s="68" t="str">
        <f t="shared" ca="1" si="78"/>
        <v>B.7.10</v>
      </c>
      <c r="C229" s="69">
        <f t="shared" ca="1" si="79"/>
        <v>4</v>
      </c>
      <c r="D229" s="20"/>
      <c r="E229" s="92" t="str">
        <f t="shared" ca="1" si="80"/>
        <v>B.7.10</v>
      </c>
      <c r="F229" s="71" t="str">
        <f t="shared" ca="1" si="94"/>
        <v xml:space="preserve">Does network enumeration / scanning include identifying the potential points of access being offered by a target by: </v>
      </c>
      <c r="G229" s="220"/>
      <c r="H229" s="220"/>
      <c r="I229" s="71" t="str">
        <f t="shared" ca="1" si="95"/>
        <v/>
      </c>
      <c r="J229" s="69"/>
      <c r="K229" s="69"/>
      <c r="L229" s="69"/>
      <c r="M229" s="69"/>
      <c r="N229" s="69"/>
      <c r="O229" s="69"/>
      <c r="P229" s="69"/>
      <c r="Q229" s="69"/>
      <c r="R229" s="69"/>
      <c r="S229" s="69"/>
      <c r="T229" s="78"/>
      <c r="U229" s="78" t="str">
        <f t="shared" ca="1" si="83"/>
        <v/>
      </c>
      <c r="V229" s="78" t="str">
        <f t="shared" ca="1" si="84"/>
        <v>N/A</v>
      </c>
      <c r="W229" s="78">
        <f t="shared" ca="1" si="85"/>
        <v>1</v>
      </c>
      <c r="X229" s="78" t="e">
        <f t="shared" ca="1" si="86"/>
        <v>#VALUE!</v>
      </c>
      <c r="Y229" s="77" t="str">
        <f t="shared" ca="1" si="87"/>
        <v>3</v>
      </c>
      <c r="AD229" s="87" t="str">
        <f t="shared" ca="1" si="88"/>
        <v/>
      </c>
      <c r="AE229" s="87" t="str">
        <f t="shared" ca="1" si="89"/>
        <v/>
      </c>
      <c r="AF229" s="87" t="str">
        <f t="shared" ca="1" si="90"/>
        <v>D</v>
      </c>
      <c r="AG229" s="79">
        <f t="shared" ca="1" si="91"/>
        <v>3</v>
      </c>
      <c r="AH229" s="87"/>
      <c r="AI229" s="79"/>
    </row>
    <row r="230" spans="1:35" s="77" customFormat="1" ht="30" customHeight="1" x14ac:dyDescent="0.25">
      <c r="A230" s="67">
        <v>650</v>
      </c>
      <c r="B230" s="68" t="str">
        <f t="shared" ca="1" si="78"/>
        <v>B.7.10a</v>
      </c>
      <c r="C230" s="69">
        <f t="shared" ca="1" si="79"/>
        <v>6</v>
      </c>
      <c r="D230" s="20"/>
      <c r="E230" s="92" t="str">
        <f t="shared" ca="1" si="80"/>
        <v>B.7.10a</v>
      </c>
      <c r="F230" s="74" t="str">
        <f t="shared" ca="1" si="94"/>
        <v>Scanning for open services on targets?</v>
      </c>
      <c r="G230" s="220" t="str">
        <f ca="1">VLOOKUP($A230,Assess_B_Reference,15,FALSE)</f>
        <v/>
      </c>
      <c r="H230" s="220">
        <f ca="1">(VLOOKUP(LEFT($B230,3),targets_lookup,5,FALSE))*VLOOKUP($A230,Weightings_Assessments,23,FALSE)</f>
        <v>16</v>
      </c>
      <c r="I230" s="71" t="str">
        <f t="shared" ca="1" si="95"/>
        <v/>
      </c>
      <c r="J230" s="69"/>
      <c r="K230" s="69"/>
      <c r="L230" s="69"/>
      <c r="M230" s="69"/>
      <c r="N230" s="69"/>
      <c r="O230" s="69"/>
      <c r="P230" s="69"/>
      <c r="Q230" s="69"/>
      <c r="R230" s="69"/>
      <c r="S230" s="69"/>
      <c r="T230" s="78"/>
      <c r="U230" s="78" t="str">
        <f t="shared" ca="1" si="83"/>
        <v>B.7</v>
      </c>
      <c r="V230" s="78">
        <f t="shared" ca="1" si="84"/>
        <v>4</v>
      </c>
      <c r="W230" s="78">
        <f t="shared" ca="1" si="85"/>
        <v>1</v>
      </c>
      <c r="X230" s="78">
        <f t="shared" ca="1" si="86"/>
        <v>16</v>
      </c>
      <c r="Y230" s="77" t="str">
        <f t="shared" ca="1" si="87"/>
        <v>3B.7</v>
      </c>
      <c r="AD230" s="87" t="str">
        <f t="shared" ca="1" si="88"/>
        <v/>
      </c>
      <c r="AE230" s="87" t="str">
        <f t="shared" ca="1" si="89"/>
        <v/>
      </c>
      <c r="AF230" s="87" t="str">
        <f t="shared" ca="1" si="90"/>
        <v>D</v>
      </c>
      <c r="AG230" s="79">
        <f t="shared" ca="1" si="91"/>
        <v>3</v>
      </c>
      <c r="AH230" s="87"/>
      <c r="AI230" s="79"/>
    </row>
    <row r="231" spans="1:35" s="77" customFormat="1" ht="30" customHeight="1" x14ac:dyDescent="0.25">
      <c r="A231" s="67">
        <v>651</v>
      </c>
      <c r="B231" s="68" t="str">
        <f t="shared" ca="1" si="78"/>
        <v>B.7.10b</v>
      </c>
      <c r="C231" s="69">
        <f t="shared" ca="1" si="79"/>
        <v>6</v>
      </c>
      <c r="D231" s="20"/>
      <c r="E231" s="92" t="str">
        <f t="shared" ca="1" si="80"/>
        <v>B.7.10b</v>
      </c>
      <c r="F231" s="74" t="str">
        <f t="shared" ca="1" si="94"/>
        <v>Establishing the existence of possible user identification credentials)?</v>
      </c>
      <c r="G231" s="220" t="str">
        <f ca="1">VLOOKUP($A231,Assess_B_Reference,15,FALSE)</f>
        <v/>
      </c>
      <c r="H231" s="220">
        <f ca="1">(VLOOKUP(LEFT($B231,3),targets_lookup,5,FALSE))*VLOOKUP($A231,Weightings_Assessments,23,FALSE)</f>
        <v>20</v>
      </c>
      <c r="I231" s="71" t="str">
        <f t="shared" ca="1" si="95"/>
        <v/>
      </c>
      <c r="J231" s="69"/>
      <c r="K231" s="69"/>
      <c r="L231" s="69"/>
      <c r="M231" s="69"/>
      <c r="N231" s="69"/>
      <c r="O231" s="69"/>
      <c r="P231" s="69"/>
      <c r="Q231" s="69"/>
      <c r="R231" s="69"/>
      <c r="S231" s="69"/>
      <c r="T231" s="78"/>
      <c r="U231" s="78" t="str">
        <f t="shared" ca="1" si="83"/>
        <v>B.7</v>
      </c>
      <c r="V231" s="78">
        <f t="shared" ca="1" si="84"/>
        <v>5</v>
      </c>
      <c r="W231" s="78">
        <f t="shared" ca="1" si="85"/>
        <v>1</v>
      </c>
      <c r="X231" s="78">
        <f t="shared" ca="1" si="86"/>
        <v>20</v>
      </c>
      <c r="Y231" s="77" t="str">
        <f t="shared" ca="1" si="87"/>
        <v>3B.7</v>
      </c>
      <c r="AD231" s="87" t="str">
        <f t="shared" ca="1" si="88"/>
        <v/>
      </c>
      <c r="AE231" s="87" t="str">
        <f t="shared" ca="1" si="89"/>
        <v/>
      </c>
      <c r="AF231" s="87" t="str">
        <f t="shared" ca="1" si="90"/>
        <v>D</v>
      </c>
      <c r="AG231" s="79">
        <f t="shared" ca="1" si="91"/>
        <v>3</v>
      </c>
      <c r="AH231" s="87"/>
      <c r="AI231" s="79"/>
    </row>
    <row r="232" spans="1:35" s="77" customFormat="1" ht="30" customHeight="1" x14ac:dyDescent="0.25">
      <c r="A232" s="67">
        <v>652</v>
      </c>
      <c r="B232" s="68" t="str">
        <f t="shared" ca="1" si="78"/>
        <v>B.7.11</v>
      </c>
      <c r="C232" s="69">
        <f t="shared" ca="1" si="79"/>
        <v>5</v>
      </c>
      <c r="D232" s="20"/>
      <c r="E232" s="92" t="str">
        <f t="shared" ca="1" si="80"/>
        <v>B.7.11</v>
      </c>
      <c r="F232" s="71" t="str">
        <f t="shared" ca="1" si="94"/>
        <v>Does the research undertaken include discovery and assessment?</v>
      </c>
      <c r="G232" s="220" t="str">
        <f ca="1">VLOOKUP($A232,Assess_B_Reference,15,FALSE)</f>
        <v/>
      </c>
      <c r="H232" s="220">
        <f ca="1">(VLOOKUP(LEFT($B232,3),targets_lookup,5,FALSE))*VLOOKUP($A232,Weightings_Assessments,23,FALSE)</f>
        <v>12</v>
      </c>
      <c r="I232" s="71" t="str">
        <f t="shared" ca="1" si="95"/>
        <v/>
      </c>
      <c r="J232" s="69"/>
      <c r="K232" s="69"/>
      <c r="L232" s="69"/>
      <c r="M232" s="69"/>
      <c r="N232" s="69"/>
      <c r="O232" s="69"/>
      <c r="P232" s="69"/>
      <c r="Q232" s="69"/>
      <c r="R232" s="69"/>
      <c r="S232" s="69"/>
      <c r="T232" s="78"/>
      <c r="U232" s="78" t="str">
        <f t="shared" ca="1" si="83"/>
        <v>B.7</v>
      </c>
      <c r="V232" s="78">
        <f t="shared" ca="1" si="84"/>
        <v>3</v>
      </c>
      <c r="W232" s="78">
        <f t="shared" ca="1" si="85"/>
        <v>1</v>
      </c>
      <c r="X232" s="78">
        <f t="shared" ca="1" si="86"/>
        <v>12</v>
      </c>
      <c r="Y232" s="77" t="str">
        <f t="shared" ca="1" si="87"/>
        <v>3B.7</v>
      </c>
      <c r="AD232" s="87" t="str">
        <f t="shared" ca="1" si="88"/>
        <v/>
      </c>
      <c r="AE232" s="87" t="str">
        <f t="shared" ca="1" si="89"/>
        <v/>
      </c>
      <c r="AF232" s="87" t="str">
        <f t="shared" ca="1" si="90"/>
        <v>D</v>
      </c>
      <c r="AG232" s="79">
        <f t="shared" ca="1" si="91"/>
        <v>3</v>
      </c>
      <c r="AH232" s="87"/>
      <c r="AI232" s="79"/>
    </row>
    <row r="233" spans="1:35" s="77" customFormat="1" ht="30" x14ac:dyDescent="0.25">
      <c r="A233" s="67">
        <v>653</v>
      </c>
      <c r="B233" s="68" t="str">
        <f t="shared" ca="1" si="78"/>
        <v>B.7.12</v>
      </c>
      <c r="C233" s="69">
        <f t="shared" ca="1" si="79"/>
        <v>4</v>
      </c>
      <c r="D233" s="20"/>
      <c r="E233" s="92" t="str">
        <f t="shared" ca="1" si="80"/>
        <v>B.7.12</v>
      </c>
      <c r="F233" s="71" t="str">
        <f t="shared" ca="1" si="94"/>
        <v xml:space="preserve">Does network discovery and assessment include learning about a target's infrastructure by: </v>
      </c>
      <c r="G233" s="220"/>
      <c r="H233" s="220"/>
      <c r="I233" s="71" t="str">
        <f t="shared" ca="1" si="95"/>
        <v/>
      </c>
      <c r="J233" s="69"/>
      <c r="K233" s="69"/>
      <c r="L233" s="69"/>
      <c r="M233" s="69"/>
      <c r="N233" s="69"/>
      <c r="O233" s="69"/>
      <c r="P233" s="69"/>
      <c r="Q233" s="69"/>
      <c r="R233" s="69"/>
      <c r="S233" s="69"/>
      <c r="T233" s="78"/>
      <c r="U233" s="78" t="str">
        <f t="shared" ca="1" si="83"/>
        <v/>
      </c>
      <c r="V233" s="78" t="str">
        <f t="shared" ca="1" si="84"/>
        <v>N/A</v>
      </c>
      <c r="W233" s="78">
        <f t="shared" ca="1" si="85"/>
        <v>1</v>
      </c>
      <c r="X233" s="78" t="e">
        <f t="shared" ca="1" si="86"/>
        <v>#VALUE!</v>
      </c>
      <c r="Y233" s="77" t="str">
        <f t="shared" ca="1" si="87"/>
        <v>3</v>
      </c>
      <c r="AD233" s="87" t="str">
        <f t="shared" ca="1" si="88"/>
        <v/>
      </c>
      <c r="AE233" s="87" t="str">
        <f t="shared" ca="1" si="89"/>
        <v/>
      </c>
      <c r="AF233" s="87" t="str">
        <f t="shared" ca="1" si="90"/>
        <v>D</v>
      </c>
      <c r="AG233" s="79">
        <f t="shared" ca="1" si="91"/>
        <v>3</v>
      </c>
      <c r="AH233" s="87"/>
      <c r="AI233" s="79"/>
    </row>
    <row r="234" spans="1:35" s="77" customFormat="1" ht="30" customHeight="1" x14ac:dyDescent="0.25">
      <c r="A234" s="67">
        <v>654</v>
      </c>
      <c r="B234" s="68" t="str">
        <f t="shared" ca="1" si="78"/>
        <v>B.7.12a</v>
      </c>
      <c r="C234" s="69">
        <f t="shared" ca="1" si="79"/>
        <v>6</v>
      </c>
      <c r="D234" s="20"/>
      <c r="E234" s="92" t="str">
        <f t="shared" ca="1" si="80"/>
        <v>B.7.12a</v>
      </c>
      <c r="F234" s="74" t="str">
        <f t="shared" ca="1" si="94"/>
        <v>Foot printing?</v>
      </c>
      <c r="G234" s="220" t="str">
        <f ca="1">VLOOKUP($A234,Assess_B_Reference,15,FALSE)</f>
        <v/>
      </c>
      <c r="H234" s="220">
        <f ca="1">(VLOOKUP(LEFT($B234,3),targets_lookup,5,FALSE))*VLOOKUP($A234,Weightings_Assessments,23,FALSE)</f>
        <v>16</v>
      </c>
      <c r="I234" s="71" t="str">
        <f t="shared" ca="1" si="95"/>
        <v/>
      </c>
      <c r="J234" s="69"/>
      <c r="K234" s="69"/>
      <c r="L234" s="69"/>
      <c r="M234" s="69"/>
      <c r="N234" s="69"/>
      <c r="O234" s="69"/>
      <c r="P234" s="69"/>
      <c r="Q234" s="69"/>
      <c r="R234" s="69"/>
      <c r="S234" s="69"/>
      <c r="T234" s="78"/>
      <c r="U234" s="78" t="str">
        <f t="shared" ca="1" si="83"/>
        <v>B.7</v>
      </c>
      <c r="V234" s="78">
        <f t="shared" ca="1" si="84"/>
        <v>4</v>
      </c>
      <c r="W234" s="78">
        <f t="shared" ca="1" si="85"/>
        <v>1</v>
      </c>
      <c r="X234" s="78">
        <f t="shared" ca="1" si="86"/>
        <v>16</v>
      </c>
      <c r="Y234" s="77" t="str">
        <f t="shared" ca="1" si="87"/>
        <v>3B.7</v>
      </c>
      <c r="AD234" s="87" t="str">
        <f t="shared" ca="1" si="88"/>
        <v/>
      </c>
      <c r="AE234" s="87" t="str">
        <f t="shared" ca="1" si="89"/>
        <v/>
      </c>
      <c r="AF234" s="87" t="str">
        <f t="shared" ca="1" si="90"/>
        <v>D</v>
      </c>
      <c r="AG234" s="79">
        <f t="shared" ca="1" si="91"/>
        <v>3</v>
      </c>
      <c r="AH234" s="87"/>
      <c r="AI234" s="79"/>
    </row>
    <row r="235" spans="1:35" s="77" customFormat="1" ht="30" customHeight="1" x14ac:dyDescent="0.25">
      <c r="A235" s="67">
        <v>655</v>
      </c>
      <c r="B235" s="68" t="str">
        <f t="shared" ca="1" si="78"/>
        <v>B.7.12b</v>
      </c>
      <c r="C235" s="69">
        <f t="shared" ca="1" si="79"/>
        <v>6</v>
      </c>
      <c r="D235" s="20"/>
      <c r="E235" s="92" t="str">
        <f t="shared" ca="1" si="80"/>
        <v>B.7.12b</v>
      </c>
      <c r="F235" s="74" t="str">
        <f t="shared" ca="1" si="94"/>
        <v>Mining blogs?</v>
      </c>
      <c r="G235" s="220" t="str">
        <f ca="1">VLOOKUP($A235,Assess_B_Reference,15,FALSE)</f>
        <v/>
      </c>
      <c r="H235" s="220">
        <f ca="1">(VLOOKUP(LEFT($B235,3),targets_lookup,5,FALSE))*VLOOKUP($A235,Weightings_Assessments,23,FALSE)</f>
        <v>16</v>
      </c>
      <c r="I235" s="71" t="str">
        <f t="shared" ca="1" si="95"/>
        <v/>
      </c>
      <c r="J235" s="69"/>
      <c r="K235" s="69"/>
      <c r="L235" s="69"/>
      <c r="M235" s="69"/>
      <c r="N235" s="69"/>
      <c r="O235" s="69"/>
      <c r="P235" s="69"/>
      <c r="Q235" s="69"/>
      <c r="R235" s="69"/>
      <c r="S235" s="69"/>
      <c r="T235" s="78"/>
      <c r="U235" s="78" t="str">
        <f t="shared" ca="1" si="83"/>
        <v>B.7</v>
      </c>
      <c r="V235" s="78">
        <f t="shared" ca="1" si="84"/>
        <v>4</v>
      </c>
      <c r="W235" s="78">
        <f t="shared" ca="1" si="85"/>
        <v>1</v>
      </c>
      <c r="X235" s="78">
        <f t="shared" ca="1" si="86"/>
        <v>16</v>
      </c>
      <c r="Y235" s="77" t="str">
        <f t="shared" ca="1" si="87"/>
        <v>3B.7</v>
      </c>
      <c r="AD235" s="87" t="str">
        <f t="shared" ca="1" si="88"/>
        <v/>
      </c>
      <c r="AE235" s="87" t="str">
        <f t="shared" ca="1" si="89"/>
        <v/>
      </c>
      <c r="AF235" s="87" t="str">
        <f t="shared" ca="1" si="90"/>
        <v>D</v>
      </c>
      <c r="AG235" s="79">
        <f t="shared" ca="1" si="91"/>
        <v>3</v>
      </c>
      <c r="AH235" s="87"/>
      <c r="AI235" s="79"/>
    </row>
    <row r="236" spans="1:35" s="77" customFormat="1" ht="30" customHeight="1" x14ac:dyDescent="0.25">
      <c r="A236" s="67">
        <v>656</v>
      </c>
      <c r="B236" s="68" t="str">
        <f t="shared" ca="1" si="78"/>
        <v>B.7.12c</v>
      </c>
      <c r="C236" s="69">
        <f t="shared" ca="1" si="79"/>
        <v>6</v>
      </c>
      <c r="D236" s="20"/>
      <c r="E236" s="92" t="str">
        <f t="shared" ca="1" si="80"/>
        <v>B.7.12c</v>
      </c>
      <c r="F236" s="74" t="str">
        <f t="shared" ca="1" si="94"/>
        <v>Using search engines / social networking sites?</v>
      </c>
      <c r="G236" s="220" t="str">
        <f ca="1">VLOOKUP($A236,Assess_B_Reference,15,FALSE)</f>
        <v/>
      </c>
      <c r="H236" s="220">
        <f ca="1">(VLOOKUP(LEFT($B236,3),targets_lookup,5,FALSE))*VLOOKUP($A236,Weightings_Assessments,23,FALSE)</f>
        <v>16</v>
      </c>
      <c r="I236" s="71" t="str">
        <f t="shared" ca="1" si="95"/>
        <v/>
      </c>
      <c r="J236" s="69"/>
      <c r="K236" s="69"/>
      <c r="L236" s="69"/>
      <c r="M236" s="69"/>
      <c r="N236" s="69"/>
      <c r="O236" s="69"/>
      <c r="P236" s="69"/>
      <c r="Q236" s="69"/>
      <c r="R236" s="69"/>
      <c r="S236" s="69"/>
      <c r="T236" s="78"/>
      <c r="U236" s="78" t="str">
        <f t="shared" ca="1" si="83"/>
        <v>B.7</v>
      </c>
      <c r="V236" s="78">
        <f t="shared" ca="1" si="84"/>
        <v>4</v>
      </c>
      <c r="W236" s="78">
        <f t="shared" ca="1" si="85"/>
        <v>1</v>
      </c>
      <c r="X236" s="78">
        <f t="shared" ca="1" si="86"/>
        <v>16</v>
      </c>
      <c r="Y236" s="77" t="str">
        <f t="shared" ca="1" si="87"/>
        <v>3B.7</v>
      </c>
      <c r="AD236" s="87" t="str">
        <f t="shared" ca="1" si="88"/>
        <v/>
      </c>
      <c r="AE236" s="87" t="str">
        <f t="shared" ca="1" si="89"/>
        <v/>
      </c>
      <c r="AF236" s="87" t="str">
        <f t="shared" ca="1" si="90"/>
        <v>D</v>
      </c>
      <c r="AG236" s="79">
        <f t="shared" ca="1" si="91"/>
        <v>3</v>
      </c>
      <c r="AH236" s="87"/>
      <c r="AI236" s="79"/>
    </row>
    <row r="237" spans="1:35" s="77" customFormat="1" ht="30" x14ac:dyDescent="0.25">
      <c r="A237" s="67">
        <v>657</v>
      </c>
      <c r="B237" s="68" t="str">
        <f t="shared" ca="1" si="78"/>
        <v>B.7.13</v>
      </c>
      <c r="C237" s="69">
        <f t="shared" ca="1" si="79"/>
        <v>5</v>
      </c>
      <c r="D237" s="20"/>
      <c r="E237" s="92" t="str">
        <f t="shared" ca="1" si="80"/>
        <v>B.7.13</v>
      </c>
      <c r="F237" s="71" t="str">
        <f t="shared" ca="1" si="94"/>
        <v>Does network discovery and assessment include determining how the target system works?</v>
      </c>
      <c r="G237" s="220" t="str">
        <f ca="1">VLOOKUP($A237,Assess_B_Reference,15,FALSE)</f>
        <v/>
      </c>
      <c r="H237" s="220">
        <f ca="1">(VLOOKUP(LEFT($B237,3),targets_lookup,5,FALSE))*VLOOKUP($A237,Weightings_Assessments,23,FALSE)</f>
        <v>16</v>
      </c>
      <c r="I237" s="71" t="str">
        <f t="shared" ca="1" si="95"/>
        <v/>
      </c>
      <c r="J237" s="69"/>
      <c r="K237" s="69"/>
      <c r="L237" s="69"/>
      <c r="M237" s="69"/>
      <c r="N237" s="69"/>
      <c r="O237" s="69"/>
      <c r="P237" s="69"/>
      <c r="Q237" s="69"/>
      <c r="R237" s="69"/>
      <c r="S237" s="69"/>
      <c r="T237" s="78"/>
      <c r="U237" s="78" t="str">
        <f t="shared" ca="1" si="83"/>
        <v>B.7</v>
      </c>
      <c r="V237" s="78">
        <f t="shared" ca="1" si="84"/>
        <v>4</v>
      </c>
      <c r="W237" s="78">
        <f t="shared" ca="1" si="85"/>
        <v>1</v>
      </c>
      <c r="X237" s="78">
        <f t="shared" ca="1" si="86"/>
        <v>16</v>
      </c>
      <c r="Y237" s="77" t="str">
        <f t="shared" ca="1" si="87"/>
        <v>3B.7</v>
      </c>
      <c r="AD237" s="87" t="str">
        <f t="shared" ca="1" si="88"/>
        <v/>
      </c>
      <c r="AE237" s="87" t="str">
        <f t="shared" ca="1" si="89"/>
        <v/>
      </c>
      <c r="AF237" s="87" t="str">
        <f t="shared" ca="1" si="90"/>
        <v>D</v>
      </c>
      <c r="AG237" s="79">
        <f t="shared" ca="1" si="91"/>
        <v>3</v>
      </c>
      <c r="AH237" s="87"/>
      <c r="AI237" s="79"/>
    </row>
    <row r="238" spans="1:35" s="77" customFormat="1" ht="30" customHeight="1" x14ac:dyDescent="0.25">
      <c r="A238" s="67">
        <v>658</v>
      </c>
      <c r="B238" s="68" t="str">
        <f t="shared" ca="1" si="78"/>
        <v>B.8</v>
      </c>
      <c r="C238" s="69">
        <f t="shared" ca="1" si="79"/>
        <v>2</v>
      </c>
      <c r="D238" s="20"/>
      <c r="E238" s="111" t="str">
        <f t="shared" ca="1" si="80"/>
        <v>Step 8</v>
      </c>
      <c r="F238" s="108" t="str">
        <f ca="1">VLOOKUP(A238,contentrefmockup,7,FALSE)&amp;"  "&amp;"("&amp;VLOOKUP(S238,level_selection_ref,2,FALSE)&amp;")"</f>
        <v>Identify and exploit vulnerabilities  (Detailed)</v>
      </c>
      <c r="G238" s="217" t="str">
        <f ca="1">"Maturity level:  "&amp;O238</f>
        <v>Maturity level:  Level 1</v>
      </c>
      <c r="H238" s="219" t="str">
        <f ca="1">"Maturity rating: "&amp;TEXT(R238,"0.00")</f>
        <v>Maturity rating: 0.00</v>
      </c>
      <c r="I238" s="194"/>
      <c r="J238" s="107"/>
      <c r="K238" s="107"/>
      <c r="L238" s="107" t="str">
        <f ca="1">TEXT(B238,"0.0")</f>
        <v>B.8</v>
      </c>
      <c r="M238" s="106">
        <f ca="1">SUMIF(Y:Y,S238&amp;L238,G:G)/(SUMIF(Y:Y,S238&amp;L238,X:X))</f>
        <v>0</v>
      </c>
      <c r="N238" s="106" t="str">
        <f ca="1">HLOOKUP(M238*100,level_ref,2,TRUE)</f>
        <v>Level 1</v>
      </c>
      <c r="O238" s="106" t="str">
        <f ca="1">IF(ISERROR(N238),"",N238)</f>
        <v>Level 1</v>
      </c>
      <c r="P238" s="106">
        <f ca="1">HLOOKUP(M238*100,level_ref,3,TRUE)</f>
        <v>1</v>
      </c>
      <c r="Q238" s="106">
        <f ca="1">IF(ISERROR(P238),"",P238)</f>
        <v>1</v>
      </c>
      <c r="R238" s="106">
        <f ca="1">M238*5</f>
        <v>0</v>
      </c>
      <c r="S238" s="106">
        <f ca="1">VLOOKUP(A238,Assess_B_Reference,35,FALSE)</f>
        <v>3</v>
      </c>
      <c r="T238" s="106"/>
      <c r="U238" s="106" t="str">
        <f t="shared" ca="1" si="83"/>
        <v/>
      </c>
      <c r="V238" s="106">
        <f t="shared" ca="1" si="84"/>
        <v>0</v>
      </c>
      <c r="W238" s="106">
        <f t="shared" ca="1" si="85"/>
        <v>1</v>
      </c>
      <c r="X238" s="106">
        <f t="shared" ca="1" si="86"/>
        <v>0</v>
      </c>
      <c r="Y238" s="77" t="str">
        <f t="shared" ca="1" si="87"/>
        <v>1</v>
      </c>
      <c r="AD238" s="87" t="str">
        <f t="shared" ca="1" si="88"/>
        <v>S</v>
      </c>
      <c r="AE238" s="87" t="str">
        <f t="shared" ca="1" si="89"/>
        <v>I</v>
      </c>
      <c r="AF238" s="87" t="str">
        <f t="shared" ca="1" si="90"/>
        <v>D</v>
      </c>
      <c r="AG238" s="79">
        <f t="shared" ca="1" si="91"/>
        <v>1</v>
      </c>
      <c r="AH238" s="87"/>
      <c r="AI238" s="79"/>
    </row>
    <row r="239" spans="1:35" s="77" customFormat="1" ht="30" x14ac:dyDescent="0.25">
      <c r="A239" s="67">
        <v>668</v>
      </c>
      <c r="B239" s="68" t="str">
        <f t="shared" ref="B239:B285" ca="1" si="98">VLOOKUP(A239,contentrefmockup,2,FALSE)</f>
        <v>B.8.01</v>
      </c>
      <c r="C239" s="69">
        <f t="shared" ref="C239:C287" ca="1" si="99">VLOOKUP(A239,contentrefmockup,15,FALSE)</f>
        <v>5</v>
      </c>
      <c r="D239" s="20"/>
      <c r="E239" s="92" t="str">
        <f t="shared" ref="E239:E287" ca="1" si="100">IF(C239=1,"Phase "&amp;B239,IF(C239=2,"Step "&amp;VLOOKUP(A239,contentrefmockup,4,FALSE),B239))</f>
        <v>B.8.01</v>
      </c>
      <c r="F239" s="71" t="str">
        <f t="shared" ref="F239:F253" ca="1" si="101">VLOOKUP(A239,contentrefmockup,7,FALSE)</f>
        <v>Do penetration tests include identifying a range of potential vulnerabilities in a target system?</v>
      </c>
      <c r="G239" s="220" t="str">
        <f ca="1">VLOOKUP($A239,Assess_B_Reference,15,FALSE)</f>
        <v/>
      </c>
      <c r="H239" s="220">
        <f ca="1">(VLOOKUP(LEFT($B239,3),targets_lookup,5,FALSE))*VLOOKUP($A239,Weightings_Assessments,23,FALSE)</f>
        <v>4</v>
      </c>
      <c r="I239" s="71" t="str">
        <f t="shared" ref="I239:I253" ca="1" si="102">IF(VLOOKUP(A239,Assess_B_Reference,16,FALSE)=0,"",VLOOKUP(A239,Assess_B_Reference,16,FALSE))</f>
        <v/>
      </c>
      <c r="J239" s="69"/>
      <c r="K239" s="69"/>
      <c r="L239" s="69"/>
      <c r="M239" s="69"/>
      <c r="N239" s="69"/>
      <c r="O239" s="69"/>
      <c r="P239" s="69"/>
      <c r="Q239" s="69"/>
      <c r="R239" s="69"/>
      <c r="S239" s="69"/>
      <c r="T239" s="78"/>
      <c r="U239" s="78" t="str">
        <f t="shared" ref="U239:U287" ca="1" si="103">IF(AND(C239&gt;4,VLOOKUP(A239,Assess_B_Reference,34,FALSE)&lt;&gt;8),LEFT(B239,3),"")</f>
        <v>B.8</v>
      </c>
      <c r="V239" s="78">
        <f t="shared" ref="V239:V287" ca="1" si="104">VLOOKUP(A239,Weightings_Assessments,23,FALSE)</f>
        <v>1</v>
      </c>
      <c r="W239" s="78">
        <f t="shared" ref="W239:W287" ca="1" si="105">IF(VLOOKUP(A239,Assess_B_Reference,34,FALSE)=8,0,1)</f>
        <v>1</v>
      </c>
      <c r="X239" s="78">
        <f t="shared" ref="X239:X285" ca="1" si="106">W239*V239*4</f>
        <v>4</v>
      </c>
      <c r="Y239" s="77" t="str">
        <f t="shared" ref="Y239:Y287" ca="1" si="107">AG239&amp;U239</f>
        <v>3B.8</v>
      </c>
      <c r="AD239" s="87" t="str">
        <f t="shared" ref="AD239:AD287" ca="1" si="108">VLOOKUP($A239,contentrefmockup,26,FALSE)</f>
        <v/>
      </c>
      <c r="AE239" s="87" t="str">
        <f t="shared" ref="AE239:AE287" ca="1" si="109">VLOOKUP($A239,contentrefmockup,27,FALSE)</f>
        <v/>
      </c>
      <c r="AF239" s="87" t="str">
        <f t="shared" ref="AF239:AF287" ca="1" si="110">VLOOKUP($A239,contentrefmockup,28,FALSE)</f>
        <v>D</v>
      </c>
      <c r="AG239" s="79">
        <f t="shared" ref="AG239:AG285" ca="1" si="111">IF(AD239="S",1,IF(AE239="I",2,IF(AF239="D",3,4)))</f>
        <v>3</v>
      </c>
      <c r="AH239" s="87"/>
      <c r="AI239" s="79"/>
    </row>
    <row r="240" spans="1:35" s="77" customFormat="1" ht="30" customHeight="1" x14ac:dyDescent="0.25">
      <c r="A240" s="67">
        <v>669</v>
      </c>
      <c r="B240" s="68" t="str">
        <f t="shared" ca="1" si="98"/>
        <v>B.8.02</v>
      </c>
      <c r="C240" s="69">
        <f t="shared" ca="1" si="99"/>
        <v>4</v>
      </c>
      <c r="D240" s="20"/>
      <c r="E240" s="92" t="str">
        <f t="shared" ca="1" si="100"/>
        <v>B.8.02</v>
      </c>
      <c r="F240" s="71" t="str">
        <f t="shared" ca="1" si="101"/>
        <v xml:space="preserve">Does vulnerability identification include testers examining: </v>
      </c>
      <c r="G240" s="220"/>
      <c r="H240" s="220"/>
      <c r="I240" s="71" t="str">
        <f t="shared" ca="1" si="102"/>
        <v/>
      </c>
      <c r="J240" s="69"/>
      <c r="K240" s="69"/>
      <c r="L240" s="69"/>
      <c r="M240" s="69"/>
      <c r="N240" s="69"/>
      <c r="O240" s="69"/>
      <c r="P240" s="69"/>
      <c r="Q240" s="69"/>
      <c r="R240" s="69"/>
      <c r="S240" s="69"/>
      <c r="T240" s="78"/>
      <c r="U240" s="78" t="str">
        <f t="shared" ca="1" si="103"/>
        <v/>
      </c>
      <c r="V240" s="78" t="str">
        <f t="shared" ca="1" si="104"/>
        <v>N/A</v>
      </c>
      <c r="W240" s="78">
        <f t="shared" ca="1" si="105"/>
        <v>1</v>
      </c>
      <c r="X240" s="78" t="e">
        <f t="shared" ca="1" si="106"/>
        <v>#VALUE!</v>
      </c>
      <c r="Y240" s="77" t="str">
        <f t="shared" ca="1" si="107"/>
        <v>3</v>
      </c>
      <c r="AD240" s="87" t="str">
        <f t="shared" ca="1" si="108"/>
        <v/>
      </c>
      <c r="AE240" s="87" t="str">
        <f t="shared" ca="1" si="109"/>
        <v/>
      </c>
      <c r="AF240" s="87" t="str">
        <f t="shared" ca="1" si="110"/>
        <v>D</v>
      </c>
      <c r="AG240" s="79">
        <f t="shared" ca="1" si="111"/>
        <v>3</v>
      </c>
      <c r="AH240" s="87"/>
      <c r="AI240" s="79"/>
    </row>
    <row r="241" spans="1:35" s="77" customFormat="1" ht="30" customHeight="1" x14ac:dyDescent="0.25">
      <c r="A241" s="67">
        <v>670</v>
      </c>
      <c r="B241" s="68" t="str">
        <f t="shared" ca="1" si="98"/>
        <v>B.8.02a</v>
      </c>
      <c r="C241" s="69">
        <f t="shared" ca="1" si="99"/>
        <v>6</v>
      </c>
      <c r="D241" s="20"/>
      <c r="E241" s="92" t="str">
        <f t="shared" ca="1" si="100"/>
        <v>B.8.02a</v>
      </c>
      <c r="F241" s="74" t="str">
        <f t="shared" ca="1" si="101"/>
        <v>Attack avenues, vectors and threat agents (e.g. using attack trees)?</v>
      </c>
      <c r="G241" s="220" t="str">
        <f t="shared" ref="G241:G248" ca="1" si="112">VLOOKUP($A241,Assess_B_Reference,15,FALSE)</f>
        <v/>
      </c>
      <c r="H241" s="220">
        <f t="shared" ref="H241:H248" ca="1" si="113">(VLOOKUP(LEFT($B241,3),targets_lookup,5,FALSE))*VLOOKUP($A241,Weightings_Assessments,23,FALSE)</f>
        <v>16</v>
      </c>
      <c r="I241" s="71" t="str">
        <f t="shared" ca="1" si="102"/>
        <v/>
      </c>
      <c r="J241" s="69"/>
      <c r="K241" s="69"/>
      <c r="L241" s="69"/>
      <c r="M241" s="69"/>
      <c r="N241" s="69"/>
      <c r="O241" s="69"/>
      <c r="P241" s="69"/>
      <c r="Q241" s="69"/>
      <c r="R241" s="69"/>
      <c r="S241" s="69"/>
      <c r="T241" s="78"/>
      <c r="U241" s="78" t="str">
        <f t="shared" ca="1" si="103"/>
        <v>B.8</v>
      </c>
      <c r="V241" s="78">
        <f t="shared" ca="1" si="104"/>
        <v>4</v>
      </c>
      <c r="W241" s="78">
        <f t="shared" ca="1" si="105"/>
        <v>1</v>
      </c>
      <c r="X241" s="78">
        <f t="shared" ca="1" si="106"/>
        <v>16</v>
      </c>
      <c r="Y241" s="77" t="str">
        <f t="shared" ca="1" si="107"/>
        <v>3B.8</v>
      </c>
      <c r="AD241" s="87" t="str">
        <f t="shared" ca="1" si="108"/>
        <v/>
      </c>
      <c r="AE241" s="87" t="str">
        <f t="shared" ca="1" si="109"/>
        <v/>
      </c>
      <c r="AF241" s="87" t="str">
        <f t="shared" ca="1" si="110"/>
        <v>D</v>
      </c>
      <c r="AG241" s="79">
        <f t="shared" ca="1" si="111"/>
        <v>3</v>
      </c>
      <c r="AH241" s="87"/>
      <c r="AI241" s="79"/>
    </row>
    <row r="242" spans="1:35" s="77" customFormat="1" ht="30" customHeight="1" x14ac:dyDescent="0.25">
      <c r="A242" s="67">
        <v>671</v>
      </c>
      <c r="B242" s="68" t="str">
        <f t="shared" ca="1" si="98"/>
        <v>B.8.02b</v>
      </c>
      <c r="C242" s="69">
        <f t="shared" ca="1" si="99"/>
        <v>6</v>
      </c>
      <c r="D242" s="20"/>
      <c r="E242" s="92" t="str">
        <f t="shared" ca="1" si="100"/>
        <v>B.8.02b</v>
      </c>
      <c r="F242" s="74" t="str">
        <f t="shared" ca="1" si="101"/>
        <v>Results from threat analysis?</v>
      </c>
      <c r="G242" s="220" t="str">
        <f t="shared" ca="1" si="112"/>
        <v/>
      </c>
      <c r="H242" s="220">
        <f t="shared" ca="1" si="113"/>
        <v>20</v>
      </c>
      <c r="I242" s="71" t="str">
        <f t="shared" ca="1" si="102"/>
        <v/>
      </c>
      <c r="J242" s="69"/>
      <c r="K242" s="69"/>
      <c r="L242" s="69"/>
      <c r="M242" s="69"/>
      <c r="N242" s="69"/>
      <c r="O242" s="69"/>
      <c r="P242" s="69"/>
      <c r="Q242" s="69"/>
      <c r="R242" s="69"/>
      <c r="S242" s="69"/>
      <c r="T242" s="78"/>
      <c r="U242" s="78" t="str">
        <f t="shared" ca="1" si="103"/>
        <v>B.8</v>
      </c>
      <c r="V242" s="78">
        <f t="shared" ca="1" si="104"/>
        <v>5</v>
      </c>
      <c r="W242" s="78">
        <f t="shared" ca="1" si="105"/>
        <v>1</v>
      </c>
      <c r="X242" s="78">
        <f t="shared" ca="1" si="106"/>
        <v>20</v>
      </c>
      <c r="Y242" s="77" t="str">
        <f t="shared" ca="1" si="107"/>
        <v>3B.8</v>
      </c>
      <c r="AD242" s="87" t="str">
        <f t="shared" ca="1" si="108"/>
        <v/>
      </c>
      <c r="AE242" s="87" t="str">
        <f t="shared" ca="1" si="109"/>
        <v/>
      </c>
      <c r="AF242" s="87" t="str">
        <f t="shared" ca="1" si="110"/>
        <v>D</v>
      </c>
      <c r="AG242" s="79">
        <f t="shared" ca="1" si="111"/>
        <v>3</v>
      </c>
      <c r="AH242" s="87"/>
      <c r="AI242" s="79"/>
    </row>
    <row r="243" spans="1:35" s="77" customFormat="1" ht="30" customHeight="1" x14ac:dyDescent="0.25">
      <c r="A243" s="67">
        <v>672</v>
      </c>
      <c r="B243" s="68" t="str">
        <f t="shared" ca="1" si="98"/>
        <v>B.8.02c</v>
      </c>
      <c r="C243" s="69">
        <f t="shared" ca="1" si="99"/>
        <v>6</v>
      </c>
      <c r="D243" s="20"/>
      <c r="E243" s="92" t="str">
        <f t="shared" ca="1" si="100"/>
        <v>B.8.02c</v>
      </c>
      <c r="F243" s="74" t="str">
        <f t="shared" ca="1" si="101"/>
        <v>Technical system / network / application vulnerabilities?</v>
      </c>
      <c r="G243" s="220" t="str">
        <f t="shared" ca="1" si="112"/>
        <v/>
      </c>
      <c r="H243" s="220">
        <f t="shared" ca="1" si="113"/>
        <v>12</v>
      </c>
      <c r="I243" s="71" t="str">
        <f t="shared" ca="1" si="102"/>
        <v/>
      </c>
      <c r="J243" s="69"/>
      <c r="K243" s="69"/>
      <c r="L243" s="69"/>
      <c r="M243" s="69"/>
      <c r="N243" s="69"/>
      <c r="O243" s="69"/>
      <c r="P243" s="69"/>
      <c r="Q243" s="69"/>
      <c r="R243" s="69"/>
      <c r="S243" s="69"/>
      <c r="T243" s="78"/>
      <c r="U243" s="78" t="str">
        <f t="shared" ca="1" si="103"/>
        <v>B.8</v>
      </c>
      <c r="V243" s="78">
        <f t="shared" ca="1" si="104"/>
        <v>3</v>
      </c>
      <c r="W243" s="78">
        <f t="shared" ca="1" si="105"/>
        <v>1</v>
      </c>
      <c r="X243" s="78">
        <f t="shared" ca="1" si="106"/>
        <v>12</v>
      </c>
      <c r="Y243" s="77" t="str">
        <f t="shared" ca="1" si="107"/>
        <v>3B.8</v>
      </c>
      <c r="AD243" s="87" t="str">
        <f t="shared" ca="1" si="108"/>
        <v/>
      </c>
      <c r="AE243" s="87" t="str">
        <f t="shared" ca="1" si="109"/>
        <v/>
      </c>
      <c r="AF243" s="87" t="str">
        <f t="shared" ca="1" si="110"/>
        <v>D</v>
      </c>
      <c r="AG243" s="79">
        <f t="shared" ca="1" si="111"/>
        <v>3</v>
      </c>
      <c r="AH243" s="87"/>
      <c r="AI243" s="79"/>
    </row>
    <row r="244" spans="1:35" s="77" customFormat="1" ht="30" customHeight="1" x14ac:dyDescent="0.25">
      <c r="A244" s="67">
        <v>673</v>
      </c>
      <c r="B244" s="68" t="str">
        <f t="shared" ca="1" si="98"/>
        <v>B.8.02d</v>
      </c>
      <c r="C244" s="69">
        <f t="shared" ca="1" si="99"/>
        <v>6</v>
      </c>
      <c r="D244" s="20"/>
      <c r="E244" s="92" t="str">
        <f t="shared" ca="1" si="100"/>
        <v>B.8.02d</v>
      </c>
      <c r="F244" s="74" t="str">
        <f t="shared" ca="1" si="101"/>
        <v>Control weaknesses?</v>
      </c>
      <c r="G244" s="220" t="str">
        <f t="shared" ca="1" si="112"/>
        <v/>
      </c>
      <c r="H244" s="220">
        <f t="shared" ca="1" si="113"/>
        <v>8</v>
      </c>
      <c r="I244" s="71" t="str">
        <f t="shared" ca="1" si="102"/>
        <v/>
      </c>
      <c r="J244" s="69"/>
      <c r="K244" s="69"/>
      <c r="L244" s="69"/>
      <c r="M244" s="69"/>
      <c r="N244" s="69"/>
      <c r="O244" s="69"/>
      <c r="P244" s="69"/>
      <c r="Q244" s="69"/>
      <c r="R244" s="69"/>
      <c r="S244" s="69"/>
      <c r="T244" s="78"/>
      <c r="U244" s="78" t="str">
        <f t="shared" ca="1" si="103"/>
        <v>B.8</v>
      </c>
      <c r="V244" s="78">
        <f t="shared" ca="1" si="104"/>
        <v>2</v>
      </c>
      <c r="W244" s="78">
        <f t="shared" ca="1" si="105"/>
        <v>1</v>
      </c>
      <c r="X244" s="78">
        <f t="shared" ca="1" si="106"/>
        <v>8</v>
      </c>
      <c r="Y244" s="77" t="str">
        <f t="shared" ca="1" si="107"/>
        <v>3B.8</v>
      </c>
      <c r="AD244" s="87" t="str">
        <f t="shared" ca="1" si="108"/>
        <v/>
      </c>
      <c r="AE244" s="87" t="str">
        <f t="shared" ca="1" si="109"/>
        <v/>
      </c>
      <c r="AF244" s="87" t="str">
        <f t="shared" ca="1" si="110"/>
        <v>D</v>
      </c>
      <c r="AG244" s="79">
        <f t="shared" ca="1" si="111"/>
        <v>3</v>
      </c>
      <c r="AH244" s="87"/>
      <c r="AI244" s="79"/>
    </row>
    <row r="245" spans="1:35" s="77" customFormat="1" ht="60" x14ac:dyDescent="0.25">
      <c r="A245" s="67">
        <v>674</v>
      </c>
      <c r="B245" s="68" t="str">
        <f t="shared" ca="1" si="98"/>
        <v>B.8.03</v>
      </c>
      <c r="C245" s="69">
        <f t="shared" ca="1" si="99"/>
        <v>5</v>
      </c>
      <c r="D245" s="20"/>
      <c r="E245" s="92" t="str">
        <f t="shared" ca="1" si="100"/>
        <v>B.8.03</v>
      </c>
      <c r="F245" s="71" t="str">
        <f t="shared" ca="1" si="101"/>
        <v>Does the test include reviewing vulnerabilities identified by third parties, such as the 'OWASP Top Ten', which presents a list of common security vulnerabilities found in web applications (i.e. injection attacks, cross-site scripting and failure to restrict URL access)?</v>
      </c>
      <c r="G245" s="220" t="str">
        <f t="shared" ca="1" si="112"/>
        <v/>
      </c>
      <c r="H245" s="220">
        <f t="shared" ca="1" si="113"/>
        <v>12</v>
      </c>
      <c r="I245" s="71" t="str">
        <f t="shared" ca="1" si="102"/>
        <v/>
      </c>
      <c r="J245" s="69"/>
      <c r="K245" s="69"/>
      <c r="L245" s="69"/>
      <c r="M245" s="69"/>
      <c r="N245" s="69"/>
      <c r="O245" s="69"/>
      <c r="P245" s="69"/>
      <c r="Q245" s="69"/>
      <c r="R245" s="69"/>
      <c r="S245" s="69"/>
      <c r="T245" s="78"/>
      <c r="U245" s="78" t="str">
        <f t="shared" ca="1" si="103"/>
        <v>B.8</v>
      </c>
      <c r="V245" s="78">
        <f t="shared" ca="1" si="104"/>
        <v>3</v>
      </c>
      <c r="W245" s="78">
        <f t="shared" ca="1" si="105"/>
        <v>1</v>
      </c>
      <c r="X245" s="78">
        <f t="shared" ca="1" si="106"/>
        <v>12</v>
      </c>
      <c r="Y245" s="77" t="str">
        <f t="shared" ca="1" si="107"/>
        <v>3B.8</v>
      </c>
      <c r="AD245" s="87" t="str">
        <f t="shared" ca="1" si="108"/>
        <v/>
      </c>
      <c r="AE245" s="87" t="str">
        <f t="shared" ca="1" si="109"/>
        <v/>
      </c>
      <c r="AF245" s="87" t="str">
        <f t="shared" ca="1" si="110"/>
        <v>D</v>
      </c>
      <c r="AG245" s="79">
        <f t="shared" ca="1" si="111"/>
        <v>3</v>
      </c>
      <c r="AH245" s="87"/>
      <c r="AI245" s="79"/>
    </row>
    <row r="246" spans="1:35" s="77" customFormat="1" ht="45" x14ac:dyDescent="0.25">
      <c r="A246" s="67">
        <v>675</v>
      </c>
      <c r="B246" s="68" t="str">
        <f t="shared" ca="1" si="98"/>
        <v>B.8.04</v>
      </c>
      <c r="C246" s="69">
        <f t="shared" ca="1" si="99"/>
        <v>5</v>
      </c>
      <c r="D246" s="20"/>
      <c r="E246" s="92" t="str">
        <f t="shared" ca="1" si="100"/>
        <v>B.8.04</v>
      </c>
      <c r="F246" s="71" t="str">
        <f t="shared" ca="1" si="101"/>
        <v>Does the test include identifying the cause of any vulnerabilities discovered, for example resulting from a lack of understanding of IT security issues (e.g. by web developers and users of mobile devices)?</v>
      </c>
      <c r="G246" s="220" t="str">
        <f t="shared" ca="1" si="112"/>
        <v/>
      </c>
      <c r="H246" s="220">
        <f t="shared" ca="1" si="113"/>
        <v>16</v>
      </c>
      <c r="I246" s="71" t="str">
        <f t="shared" ca="1" si="102"/>
        <v/>
      </c>
      <c r="J246" s="69"/>
      <c r="K246" s="69"/>
      <c r="L246" s="69"/>
      <c r="M246" s="69"/>
      <c r="N246" s="69"/>
      <c r="O246" s="69"/>
      <c r="P246" s="69"/>
      <c r="Q246" s="69"/>
      <c r="R246" s="69"/>
      <c r="S246" s="69"/>
      <c r="T246" s="78"/>
      <c r="U246" s="78" t="str">
        <f t="shared" ca="1" si="103"/>
        <v>B.8</v>
      </c>
      <c r="V246" s="78">
        <f t="shared" ca="1" si="104"/>
        <v>4</v>
      </c>
      <c r="W246" s="78">
        <f t="shared" ca="1" si="105"/>
        <v>1</v>
      </c>
      <c r="X246" s="78">
        <f t="shared" ca="1" si="106"/>
        <v>16</v>
      </c>
      <c r="Y246" s="77" t="str">
        <f t="shared" ca="1" si="107"/>
        <v>3B.8</v>
      </c>
      <c r="AD246" s="87" t="str">
        <f t="shared" ca="1" si="108"/>
        <v/>
      </c>
      <c r="AE246" s="87" t="str">
        <f t="shared" ca="1" si="109"/>
        <v/>
      </c>
      <c r="AF246" s="87" t="str">
        <f t="shared" ca="1" si="110"/>
        <v>D</v>
      </c>
      <c r="AG246" s="79">
        <f t="shared" ca="1" si="111"/>
        <v>3</v>
      </c>
      <c r="AH246" s="87"/>
      <c r="AI246" s="79"/>
    </row>
    <row r="247" spans="1:35" s="77" customFormat="1" ht="30" x14ac:dyDescent="0.25">
      <c r="A247" s="67">
        <v>676</v>
      </c>
      <c r="B247" s="68" t="str">
        <f t="shared" ca="1" si="98"/>
        <v>B.8.05</v>
      </c>
      <c r="C247" s="69">
        <f t="shared" ca="1" si="99"/>
        <v>5</v>
      </c>
      <c r="D247" s="20"/>
      <c r="E247" s="92" t="str">
        <f t="shared" ca="1" si="100"/>
        <v>B.8.05</v>
      </c>
      <c r="F247" s="71" t="str">
        <f t="shared" ca="1" si="101"/>
        <v>Do penetration testers try to exploit the vulnerabilities identified and actually penetrate the target system?</v>
      </c>
      <c r="G247" s="220" t="str">
        <f t="shared" ca="1" si="112"/>
        <v/>
      </c>
      <c r="H247" s="220">
        <f t="shared" ca="1" si="113"/>
        <v>4</v>
      </c>
      <c r="I247" s="71" t="str">
        <f t="shared" ca="1" si="102"/>
        <v/>
      </c>
      <c r="J247" s="69"/>
      <c r="K247" s="69"/>
      <c r="L247" s="69"/>
      <c r="M247" s="69"/>
      <c r="N247" s="69"/>
      <c r="O247" s="69"/>
      <c r="P247" s="69"/>
      <c r="Q247" s="69"/>
      <c r="R247" s="69"/>
      <c r="S247" s="69"/>
      <c r="T247" s="78"/>
      <c r="U247" s="78" t="str">
        <f t="shared" ca="1" si="103"/>
        <v>B.8</v>
      </c>
      <c r="V247" s="78">
        <f t="shared" ca="1" si="104"/>
        <v>1</v>
      </c>
      <c r="W247" s="78">
        <f t="shared" ca="1" si="105"/>
        <v>1</v>
      </c>
      <c r="X247" s="78">
        <f t="shared" ca="1" si="106"/>
        <v>4</v>
      </c>
      <c r="Y247" s="77" t="str">
        <f t="shared" ca="1" si="107"/>
        <v>3B.8</v>
      </c>
      <c r="AD247" s="87" t="str">
        <f t="shared" ca="1" si="108"/>
        <v/>
      </c>
      <c r="AE247" s="87" t="str">
        <f t="shared" ca="1" si="109"/>
        <v/>
      </c>
      <c r="AF247" s="87" t="str">
        <f t="shared" ca="1" si="110"/>
        <v>D</v>
      </c>
      <c r="AG247" s="79">
        <f t="shared" ca="1" si="111"/>
        <v>3</v>
      </c>
      <c r="AH247" s="87"/>
      <c r="AI247" s="79"/>
    </row>
    <row r="248" spans="1:35" s="77" customFormat="1" ht="45" x14ac:dyDescent="0.25">
      <c r="A248" s="67">
        <v>677</v>
      </c>
      <c r="B248" s="68" t="str">
        <f t="shared" ca="1" si="98"/>
        <v>B.8.06</v>
      </c>
      <c r="C248" s="69">
        <f t="shared" ca="1" si="99"/>
        <v>5</v>
      </c>
      <c r="D248" s="20"/>
      <c r="E248" s="92" t="str">
        <f t="shared" ca="1" si="100"/>
        <v>B.8.06</v>
      </c>
      <c r="F248" s="71" t="str">
        <f t="shared" ca="1" si="101"/>
        <v>Do testers use a range of techniques (e.g. exploitation frameworks, stand-alone exploits, and other tactics) to try and take advantage of specific weaknesses?</v>
      </c>
      <c r="G248" s="220" t="str">
        <f t="shared" ca="1" si="112"/>
        <v/>
      </c>
      <c r="H248" s="220">
        <f t="shared" ca="1" si="113"/>
        <v>8</v>
      </c>
      <c r="I248" s="71" t="str">
        <f t="shared" ca="1" si="102"/>
        <v/>
      </c>
      <c r="J248" s="69"/>
      <c r="K248" s="69"/>
      <c r="L248" s="69"/>
      <c r="M248" s="69"/>
      <c r="N248" s="69"/>
      <c r="O248" s="69"/>
      <c r="P248" s="69"/>
      <c r="Q248" s="69"/>
      <c r="R248" s="69"/>
      <c r="S248" s="69"/>
      <c r="T248" s="78"/>
      <c r="U248" s="78" t="str">
        <f t="shared" ca="1" si="103"/>
        <v>B.8</v>
      </c>
      <c r="V248" s="78">
        <f t="shared" ca="1" si="104"/>
        <v>2</v>
      </c>
      <c r="W248" s="78">
        <f t="shared" ca="1" si="105"/>
        <v>1</v>
      </c>
      <c r="X248" s="78">
        <f t="shared" ca="1" si="106"/>
        <v>8</v>
      </c>
      <c r="Y248" s="77" t="str">
        <f t="shared" ca="1" si="107"/>
        <v>3B.8</v>
      </c>
      <c r="AD248" s="87" t="str">
        <f t="shared" ca="1" si="108"/>
        <v/>
      </c>
      <c r="AE248" s="87" t="str">
        <f t="shared" ca="1" si="109"/>
        <v/>
      </c>
      <c r="AF248" s="87" t="str">
        <f t="shared" ca="1" si="110"/>
        <v>D</v>
      </c>
      <c r="AG248" s="79">
        <f t="shared" ca="1" si="111"/>
        <v>3</v>
      </c>
      <c r="AH248" s="87"/>
      <c r="AI248" s="79"/>
    </row>
    <row r="249" spans="1:35" s="77" customFormat="1" ht="30" customHeight="1" x14ac:dyDescent="0.25">
      <c r="A249" s="67">
        <v>678</v>
      </c>
      <c r="B249" s="68" t="str">
        <f t="shared" ca="1" si="98"/>
        <v>B.8.07</v>
      </c>
      <c r="C249" s="69">
        <f t="shared" ca="1" si="99"/>
        <v>4</v>
      </c>
      <c r="D249" s="20"/>
      <c r="E249" s="92" t="str">
        <f t="shared" ca="1" si="100"/>
        <v>B.8.07</v>
      </c>
      <c r="F249" s="71" t="str">
        <f t="shared" ca="1" si="101"/>
        <v xml:space="preserve">Do these exploitation techniques include: </v>
      </c>
      <c r="G249" s="220"/>
      <c r="H249" s="220"/>
      <c r="I249" s="71" t="str">
        <f t="shared" ca="1" si="102"/>
        <v/>
      </c>
      <c r="J249" s="69"/>
      <c r="K249" s="69"/>
      <c r="L249" s="69"/>
      <c r="M249" s="69"/>
      <c r="N249" s="69"/>
      <c r="O249" s="69"/>
      <c r="P249" s="69"/>
      <c r="Q249" s="69"/>
      <c r="R249" s="69"/>
      <c r="S249" s="69"/>
      <c r="T249" s="78"/>
      <c r="U249" s="78" t="str">
        <f t="shared" ca="1" si="103"/>
        <v/>
      </c>
      <c r="V249" s="78" t="str">
        <f t="shared" ca="1" si="104"/>
        <v>N/A</v>
      </c>
      <c r="W249" s="78">
        <f t="shared" ca="1" si="105"/>
        <v>1</v>
      </c>
      <c r="X249" s="78" t="e">
        <f t="shared" ca="1" si="106"/>
        <v>#VALUE!</v>
      </c>
      <c r="Y249" s="77" t="str">
        <f t="shared" ca="1" si="107"/>
        <v>3</v>
      </c>
      <c r="AD249" s="87" t="str">
        <f t="shared" ca="1" si="108"/>
        <v/>
      </c>
      <c r="AE249" s="87" t="str">
        <f t="shared" ca="1" si="109"/>
        <v/>
      </c>
      <c r="AF249" s="87" t="str">
        <f t="shared" ca="1" si="110"/>
        <v>D</v>
      </c>
      <c r="AG249" s="79">
        <f t="shared" ca="1" si="111"/>
        <v>3</v>
      </c>
      <c r="AH249" s="87"/>
      <c r="AI249" s="79"/>
    </row>
    <row r="250" spans="1:35" s="77" customFormat="1" ht="60" x14ac:dyDescent="0.25">
      <c r="A250" s="67">
        <v>679</v>
      </c>
      <c r="B250" s="68" t="str">
        <f t="shared" ca="1" si="98"/>
        <v>B.8.07a</v>
      </c>
      <c r="C250" s="69">
        <f t="shared" ca="1" si="99"/>
        <v>6</v>
      </c>
      <c r="D250" s="20"/>
      <c r="E250" s="92" t="str">
        <f t="shared" ca="1" si="100"/>
        <v>B.8.07a</v>
      </c>
      <c r="F250" s="74" t="str">
        <f t="shared" ca="1" si="101"/>
        <v>Exploit techniques, for example (in a web application test), by injecting commands into the application that provide a level of control over the target or combining several sets of information in a creative way?</v>
      </c>
      <c r="G250" s="220" t="str">
        <f ca="1">VLOOKUP($A250,Assess_B_Reference,15,FALSE)</f>
        <v/>
      </c>
      <c r="H250" s="220">
        <f ca="1">(VLOOKUP(LEFT($B250,3),targets_lookup,5,FALSE))*VLOOKUP($A250,Weightings_Assessments,23,FALSE)</f>
        <v>12</v>
      </c>
      <c r="I250" s="71" t="str">
        <f t="shared" ca="1" si="102"/>
        <v/>
      </c>
      <c r="J250" s="69"/>
      <c r="K250" s="69"/>
      <c r="L250" s="69"/>
      <c r="M250" s="69"/>
      <c r="N250" s="69"/>
      <c r="O250" s="69"/>
      <c r="P250" s="69"/>
      <c r="Q250" s="69"/>
      <c r="R250" s="69"/>
      <c r="S250" s="69"/>
      <c r="T250" s="78"/>
      <c r="U250" s="78" t="str">
        <f t="shared" ca="1" si="103"/>
        <v>B.8</v>
      </c>
      <c r="V250" s="78">
        <f t="shared" ca="1" si="104"/>
        <v>3</v>
      </c>
      <c r="W250" s="78">
        <f t="shared" ca="1" si="105"/>
        <v>1</v>
      </c>
      <c r="X250" s="78">
        <f t="shared" ca="1" si="106"/>
        <v>12</v>
      </c>
      <c r="Y250" s="77" t="str">
        <f t="shared" ca="1" si="107"/>
        <v>3B.8</v>
      </c>
      <c r="AD250" s="87" t="str">
        <f t="shared" ca="1" si="108"/>
        <v/>
      </c>
      <c r="AE250" s="87" t="str">
        <f t="shared" ca="1" si="109"/>
        <v/>
      </c>
      <c r="AF250" s="87" t="str">
        <f t="shared" ca="1" si="110"/>
        <v>D</v>
      </c>
      <c r="AG250" s="79">
        <f t="shared" ca="1" si="111"/>
        <v>3</v>
      </c>
      <c r="AH250" s="87"/>
      <c r="AI250" s="79"/>
    </row>
    <row r="251" spans="1:35" s="77" customFormat="1" ht="45" x14ac:dyDescent="0.25">
      <c r="A251" s="67">
        <v>680</v>
      </c>
      <c r="B251" s="68" t="str">
        <f t="shared" ca="1" si="98"/>
        <v>B.8.07b</v>
      </c>
      <c r="C251" s="69">
        <f t="shared" ca="1" si="99"/>
        <v>6</v>
      </c>
      <c r="D251" s="20"/>
      <c r="E251" s="92" t="str">
        <f t="shared" ca="1" si="100"/>
        <v>B.8.07b</v>
      </c>
      <c r="F251" s="74" t="str">
        <f t="shared" ca="1" si="101"/>
        <v>Escalation techniques, gaining further access within a target, once an initial level of access has been obtained (e.g. by exploiting user or guest access to obtain administrative privilege)?</v>
      </c>
      <c r="G251" s="220" t="str">
        <f ca="1">VLOOKUP($A251,Assess_B_Reference,15,FALSE)</f>
        <v/>
      </c>
      <c r="H251" s="220">
        <f ca="1">(VLOOKUP(LEFT($B251,3),targets_lookup,5,FALSE))*VLOOKUP($A251,Weightings_Assessments,23,FALSE)</f>
        <v>12</v>
      </c>
      <c r="I251" s="71" t="str">
        <f t="shared" ca="1" si="102"/>
        <v/>
      </c>
      <c r="J251" s="69"/>
      <c r="K251" s="69"/>
      <c r="L251" s="69"/>
      <c r="M251" s="69"/>
      <c r="N251" s="69"/>
      <c r="O251" s="69"/>
      <c r="P251" s="69"/>
      <c r="Q251" s="69"/>
      <c r="R251" s="69"/>
      <c r="S251" s="69"/>
      <c r="T251" s="78"/>
      <c r="U251" s="78" t="str">
        <f t="shared" ca="1" si="103"/>
        <v>B.8</v>
      </c>
      <c r="V251" s="78">
        <f t="shared" ca="1" si="104"/>
        <v>3</v>
      </c>
      <c r="W251" s="78">
        <f t="shared" ca="1" si="105"/>
        <v>1</v>
      </c>
      <c r="X251" s="78">
        <f t="shared" ca="1" si="106"/>
        <v>12</v>
      </c>
      <c r="Y251" s="77" t="str">
        <f t="shared" ca="1" si="107"/>
        <v>3B.8</v>
      </c>
      <c r="AD251" s="87" t="str">
        <f t="shared" ca="1" si="108"/>
        <v/>
      </c>
      <c r="AE251" s="87" t="str">
        <f t="shared" ca="1" si="109"/>
        <v/>
      </c>
      <c r="AF251" s="87" t="str">
        <f t="shared" ca="1" si="110"/>
        <v>D</v>
      </c>
      <c r="AG251" s="79">
        <f t="shared" ca="1" si="111"/>
        <v>3</v>
      </c>
      <c r="AH251" s="87"/>
      <c r="AI251" s="79"/>
    </row>
    <row r="252" spans="1:35" s="77" customFormat="1" ht="60" x14ac:dyDescent="0.25">
      <c r="A252" s="67">
        <v>681</v>
      </c>
      <c r="B252" s="68" t="str">
        <f t="shared" ca="1" si="98"/>
        <v>B.8.07c</v>
      </c>
      <c r="C252" s="69">
        <f t="shared" ca="1" si="99"/>
        <v>6</v>
      </c>
      <c r="D252" s="20"/>
      <c r="E252" s="92" t="str">
        <f t="shared" ca="1" si="100"/>
        <v>B.8.07c</v>
      </c>
      <c r="F252" s="74" t="str">
        <f t="shared" ca="1" si="101"/>
        <v>Advancement techniques, attempting to move on from the compromised target to find other vulnerable systems (potentially using the access obtained on the original target to access other systems or from one compromised building to another)?</v>
      </c>
      <c r="G252" s="220" t="str">
        <f ca="1">VLOOKUP($A252,Assess_B_Reference,15,FALSE)</f>
        <v/>
      </c>
      <c r="H252" s="220">
        <f ca="1">(VLOOKUP(LEFT($B252,3),targets_lookup,5,FALSE))*VLOOKUP($A252,Weightings_Assessments,23,FALSE)</f>
        <v>16</v>
      </c>
      <c r="I252" s="71" t="str">
        <f t="shared" ca="1" si="102"/>
        <v/>
      </c>
      <c r="J252" s="69"/>
      <c r="K252" s="69"/>
      <c r="L252" s="69"/>
      <c r="M252" s="69"/>
      <c r="N252" s="69"/>
      <c r="O252" s="69"/>
      <c r="P252" s="69"/>
      <c r="Q252" s="69"/>
      <c r="R252" s="69"/>
      <c r="S252" s="69"/>
      <c r="T252" s="78"/>
      <c r="U252" s="78" t="str">
        <f t="shared" ca="1" si="103"/>
        <v>B.8</v>
      </c>
      <c r="V252" s="78">
        <f t="shared" ca="1" si="104"/>
        <v>4</v>
      </c>
      <c r="W252" s="78">
        <f t="shared" ca="1" si="105"/>
        <v>1</v>
      </c>
      <c r="X252" s="78">
        <f t="shared" ca="1" si="106"/>
        <v>16</v>
      </c>
      <c r="Y252" s="77" t="str">
        <f t="shared" ca="1" si="107"/>
        <v>3B.8</v>
      </c>
      <c r="AD252" s="87" t="str">
        <f t="shared" ca="1" si="108"/>
        <v/>
      </c>
      <c r="AE252" s="87" t="str">
        <f t="shared" ca="1" si="109"/>
        <v/>
      </c>
      <c r="AF252" s="87" t="str">
        <f t="shared" ca="1" si="110"/>
        <v>D</v>
      </c>
      <c r="AG252" s="79">
        <f t="shared" ca="1" si="111"/>
        <v>3</v>
      </c>
      <c r="AH252" s="87"/>
      <c r="AI252" s="79"/>
    </row>
    <row r="253" spans="1:35" s="77" customFormat="1" ht="45" x14ac:dyDescent="0.25">
      <c r="A253" s="67">
        <v>682</v>
      </c>
      <c r="B253" s="68" t="str">
        <f t="shared" ca="1" si="98"/>
        <v>B.8.07d</v>
      </c>
      <c r="C253" s="69">
        <f t="shared" ca="1" si="99"/>
        <v>6</v>
      </c>
      <c r="D253" s="20"/>
      <c r="E253" s="92" t="str">
        <f t="shared" ca="1" si="100"/>
        <v>B.8.07d</v>
      </c>
      <c r="F253" s="74" t="str">
        <f t="shared" ca="1" si="101"/>
        <v>Analysis techniques, verifying the raw data to ensure that the test has been thorough and comprehensive (e.g. using additional manual tests)?</v>
      </c>
      <c r="G253" s="220" t="str">
        <f ca="1">VLOOKUP($A253,Assess_B_Reference,15,FALSE)</f>
        <v/>
      </c>
      <c r="H253" s="220">
        <f ca="1">(VLOOKUP(LEFT($B253,3),targets_lookup,5,FALSE))*VLOOKUP($A253,Weightings_Assessments,23,FALSE)</f>
        <v>20</v>
      </c>
      <c r="I253" s="71" t="str">
        <f t="shared" ca="1" si="102"/>
        <v/>
      </c>
      <c r="J253" s="69"/>
      <c r="K253" s="69"/>
      <c r="L253" s="69"/>
      <c r="M253" s="69"/>
      <c r="N253" s="69"/>
      <c r="O253" s="69"/>
      <c r="P253" s="69"/>
      <c r="Q253" s="69"/>
      <c r="R253" s="69"/>
      <c r="S253" s="69"/>
      <c r="T253" s="78"/>
      <c r="U253" s="78" t="str">
        <f t="shared" ca="1" si="103"/>
        <v>B.8</v>
      </c>
      <c r="V253" s="78">
        <f t="shared" ca="1" si="104"/>
        <v>5</v>
      </c>
      <c r="W253" s="78">
        <f t="shared" ca="1" si="105"/>
        <v>1</v>
      </c>
      <c r="X253" s="78">
        <f t="shared" ca="1" si="106"/>
        <v>20</v>
      </c>
      <c r="Y253" s="77" t="str">
        <f t="shared" ca="1" si="107"/>
        <v>3B.8</v>
      </c>
      <c r="AD253" s="87" t="str">
        <f t="shared" ca="1" si="108"/>
        <v/>
      </c>
      <c r="AE253" s="87" t="str">
        <f t="shared" ca="1" si="109"/>
        <v/>
      </c>
      <c r="AF253" s="87" t="str">
        <f t="shared" ca="1" si="110"/>
        <v>D</v>
      </c>
      <c r="AG253" s="79">
        <f t="shared" ca="1" si="111"/>
        <v>3</v>
      </c>
      <c r="AH253" s="87"/>
      <c r="AI253" s="79"/>
    </row>
    <row r="254" spans="1:35" s="77" customFormat="1" ht="30" customHeight="1" x14ac:dyDescent="0.25">
      <c r="A254" s="67">
        <v>683</v>
      </c>
      <c r="B254" s="68" t="str">
        <f t="shared" ca="1" si="98"/>
        <v>B.9</v>
      </c>
      <c r="C254" s="69">
        <f t="shared" ca="1" si="99"/>
        <v>2</v>
      </c>
      <c r="D254" s="20"/>
      <c r="E254" s="111" t="str">
        <f t="shared" ca="1" si="100"/>
        <v>Step 9</v>
      </c>
      <c r="F254" s="108" t="str">
        <f ca="1">VLOOKUP(A254,contentrefmockup,7,FALSE)&amp;"  "&amp;"("&amp;VLOOKUP(S254,level_selection_ref,2,FALSE)&amp;")"</f>
        <v>Report key findings  (Detailed)</v>
      </c>
      <c r="G254" s="217" t="str">
        <f ca="1">"Maturity level:  "&amp;O254</f>
        <v>Maturity level:  Level 1</v>
      </c>
      <c r="H254" s="219" t="str">
        <f ca="1">"Maturity rating: "&amp;TEXT(R254,"0.00")</f>
        <v>Maturity rating: 0.00</v>
      </c>
      <c r="I254" s="194"/>
      <c r="J254" s="107"/>
      <c r="K254" s="107"/>
      <c r="L254" s="107" t="str">
        <f ca="1">TEXT(B254,"0.0")</f>
        <v>B.9</v>
      </c>
      <c r="M254" s="106">
        <f ca="1">SUMIF(Y:Y,S254&amp;L254,G:G)/(SUMIF(Y:Y,S254&amp;L254,X:X))</f>
        <v>0</v>
      </c>
      <c r="N254" s="106" t="str">
        <f ca="1">HLOOKUP(M254*100,level_ref,2,TRUE)</f>
        <v>Level 1</v>
      </c>
      <c r="O254" s="106" t="str">
        <f ca="1">IF(ISERROR(N254),"",N254)</f>
        <v>Level 1</v>
      </c>
      <c r="P254" s="106">
        <f ca="1">HLOOKUP(M254*100,level_ref,3,TRUE)</f>
        <v>1</v>
      </c>
      <c r="Q254" s="106">
        <f ca="1">IF(ISERROR(P254),"",P254)</f>
        <v>1</v>
      </c>
      <c r="R254" s="106">
        <f ca="1">M254*5</f>
        <v>0</v>
      </c>
      <c r="S254" s="106">
        <f ca="1">VLOOKUP(A254,Assess_B_Reference,35,FALSE)</f>
        <v>3</v>
      </c>
      <c r="T254" s="106"/>
      <c r="U254" s="106" t="str">
        <f t="shared" ca="1" si="103"/>
        <v/>
      </c>
      <c r="V254" s="106">
        <f t="shared" ca="1" si="104"/>
        <v>0</v>
      </c>
      <c r="W254" s="106">
        <f t="shared" ca="1" si="105"/>
        <v>1</v>
      </c>
      <c r="X254" s="106">
        <f t="shared" ca="1" si="106"/>
        <v>0</v>
      </c>
      <c r="Y254" s="77" t="str">
        <f t="shared" ca="1" si="107"/>
        <v>1</v>
      </c>
      <c r="AD254" s="87" t="str">
        <f t="shared" ca="1" si="108"/>
        <v>S</v>
      </c>
      <c r="AE254" s="87" t="str">
        <f t="shared" ca="1" si="109"/>
        <v>I</v>
      </c>
      <c r="AF254" s="87" t="str">
        <f t="shared" ca="1" si="110"/>
        <v>D</v>
      </c>
      <c r="AG254" s="79">
        <f t="shared" ca="1" si="111"/>
        <v>1</v>
      </c>
      <c r="AH254" s="87"/>
      <c r="AI254" s="79"/>
    </row>
    <row r="255" spans="1:35" s="77" customFormat="1" ht="30" customHeight="1" x14ac:dyDescent="0.25">
      <c r="A255" s="67">
        <v>693</v>
      </c>
      <c r="B255" s="68" t="str">
        <f t="shared" ca="1" si="98"/>
        <v>B.9.01</v>
      </c>
      <c r="C255" s="69">
        <f t="shared" ca="1" si="99"/>
        <v>5</v>
      </c>
      <c r="D255" s="20"/>
      <c r="E255" s="92" t="str">
        <f t="shared" ca="1" si="100"/>
        <v>B.9.01</v>
      </c>
      <c r="F255" s="71" t="str">
        <f t="shared" ref="F255:F287" ca="1" si="114">VLOOKUP(A255,contentrefmockup,7,FALSE)</f>
        <v>Are findings identified during the penetration test reported to your organisation?</v>
      </c>
      <c r="G255" s="220" t="str">
        <f ca="1">VLOOKUP($A255,Assess_B_Reference,15,FALSE)</f>
        <v/>
      </c>
      <c r="H255" s="220">
        <f ca="1">(VLOOKUP(LEFT($B255,3),targets_lookup,5,FALSE))*VLOOKUP($A255,Weightings_Assessments,23,FALSE)</f>
        <v>4</v>
      </c>
      <c r="I255" s="71" t="str">
        <f t="shared" ref="I255:I287" ca="1" si="115">IF(VLOOKUP(A255,Assess_B_Reference,16,FALSE)=0,"",VLOOKUP(A255,Assess_B_Reference,16,FALSE))</f>
        <v/>
      </c>
      <c r="J255" s="69"/>
      <c r="K255" s="69"/>
      <c r="L255" s="69"/>
      <c r="M255" s="69"/>
      <c r="N255" s="69"/>
      <c r="O255" s="69"/>
      <c r="P255" s="69"/>
      <c r="Q255" s="69"/>
      <c r="R255" s="69"/>
      <c r="S255" s="69"/>
      <c r="T255" s="78"/>
      <c r="U255" s="78" t="str">
        <f t="shared" ca="1" si="103"/>
        <v>B.9</v>
      </c>
      <c r="V255" s="78">
        <f t="shared" ca="1" si="104"/>
        <v>1</v>
      </c>
      <c r="W255" s="78">
        <f t="shared" ca="1" si="105"/>
        <v>1</v>
      </c>
      <c r="X255" s="78">
        <f t="shared" ca="1" si="106"/>
        <v>4</v>
      </c>
      <c r="Y255" s="77" t="str">
        <f t="shared" ca="1" si="107"/>
        <v>3B.9</v>
      </c>
      <c r="AD255" s="87" t="str">
        <f t="shared" ca="1" si="108"/>
        <v/>
      </c>
      <c r="AE255" s="87" t="str">
        <f t="shared" ca="1" si="109"/>
        <v/>
      </c>
      <c r="AF255" s="87" t="str">
        <f t="shared" ca="1" si="110"/>
        <v>D</v>
      </c>
      <c r="AG255" s="79">
        <f t="shared" ca="1" si="111"/>
        <v>3</v>
      </c>
      <c r="AH255" s="87"/>
      <c r="AI255" s="79"/>
    </row>
    <row r="256" spans="1:35" s="77" customFormat="1" ht="30" customHeight="1" x14ac:dyDescent="0.25">
      <c r="A256" s="67">
        <v>694</v>
      </c>
      <c r="B256" s="68" t="str">
        <f t="shared" ca="1" si="98"/>
        <v>B.9.02</v>
      </c>
      <c r="C256" s="69">
        <f t="shared" ca="1" si="99"/>
        <v>4</v>
      </c>
      <c r="D256" s="20"/>
      <c r="E256" s="92" t="str">
        <f t="shared" ca="1" si="100"/>
        <v>B.9.02</v>
      </c>
      <c r="F256" s="71" t="str">
        <f t="shared" ca="1" si="114"/>
        <v>Are the outputs from tests, where required:</v>
      </c>
      <c r="G256" s="220"/>
      <c r="H256" s="220"/>
      <c r="I256" s="71" t="str">
        <f t="shared" ca="1" si="115"/>
        <v/>
      </c>
      <c r="J256" s="69"/>
      <c r="K256" s="69"/>
      <c r="L256" s="69"/>
      <c r="M256" s="69"/>
      <c r="N256" s="69"/>
      <c r="O256" s="69"/>
      <c r="P256" s="69"/>
      <c r="Q256" s="69"/>
      <c r="R256" s="69"/>
      <c r="S256" s="69"/>
      <c r="T256" s="78"/>
      <c r="U256" s="78" t="str">
        <f t="shared" ca="1" si="103"/>
        <v/>
      </c>
      <c r="V256" s="78" t="str">
        <f t="shared" ca="1" si="104"/>
        <v>N/A</v>
      </c>
      <c r="W256" s="78">
        <f t="shared" ca="1" si="105"/>
        <v>1</v>
      </c>
      <c r="X256" s="78" t="e">
        <f t="shared" ca="1" si="106"/>
        <v>#VALUE!</v>
      </c>
      <c r="Y256" s="77" t="str">
        <f t="shared" ca="1" si="107"/>
        <v>3</v>
      </c>
      <c r="AD256" s="87" t="str">
        <f t="shared" ca="1" si="108"/>
        <v/>
      </c>
      <c r="AE256" s="87" t="str">
        <f t="shared" ca="1" si="109"/>
        <v/>
      </c>
      <c r="AF256" s="87" t="str">
        <f t="shared" ca="1" si="110"/>
        <v>D</v>
      </c>
      <c r="AG256" s="79">
        <f t="shared" ca="1" si="111"/>
        <v>3</v>
      </c>
      <c r="AH256" s="87"/>
      <c r="AI256" s="79"/>
    </row>
    <row r="257" spans="1:35" s="77" customFormat="1" ht="30" customHeight="1" x14ac:dyDescent="0.25">
      <c r="A257" s="67">
        <v>695</v>
      </c>
      <c r="B257" s="68" t="str">
        <f t="shared" ca="1" si="98"/>
        <v>B.9.02a</v>
      </c>
      <c r="C257" s="69">
        <f t="shared" ca="1" si="99"/>
        <v>6</v>
      </c>
      <c r="D257" s="20"/>
      <c r="E257" s="92" t="str">
        <f t="shared" ca="1" si="100"/>
        <v>B.9.02a</v>
      </c>
      <c r="F257" s="74" t="str">
        <f t="shared" ca="1" si="114"/>
        <v>Stored safely?</v>
      </c>
      <c r="G257" s="220" t="str">
        <f ca="1">VLOOKUP($A257,Assess_B_Reference,15,FALSE)</f>
        <v/>
      </c>
      <c r="H257" s="220">
        <f ca="1">(VLOOKUP(LEFT($B257,3),targets_lookup,5,FALSE))*VLOOKUP($A257,Weightings_Assessments,23,FALSE)</f>
        <v>8</v>
      </c>
      <c r="I257" s="71" t="str">
        <f t="shared" ca="1" si="115"/>
        <v/>
      </c>
      <c r="J257" s="69"/>
      <c r="K257" s="69"/>
      <c r="L257" s="69"/>
      <c r="M257" s="69"/>
      <c r="N257" s="69"/>
      <c r="O257" s="69"/>
      <c r="P257" s="69"/>
      <c r="Q257" s="69"/>
      <c r="R257" s="69"/>
      <c r="S257" s="69"/>
      <c r="T257" s="78"/>
      <c r="U257" s="78" t="str">
        <f t="shared" ca="1" si="103"/>
        <v>B.9</v>
      </c>
      <c r="V257" s="78">
        <f t="shared" ca="1" si="104"/>
        <v>2</v>
      </c>
      <c r="W257" s="78">
        <f t="shared" ca="1" si="105"/>
        <v>1</v>
      </c>
      <c r="X257" s="78">
        <f t="shared" ca="1" si="106"/>
        <v>8</v>
      </c>
      <c r="Y257" s="77" t="str">
        <f t="shared" ca="1" si="107"/>
        <v>3B.9</v>
      </c>
      <c r="AD257" s="87" t="str">
        <f t="shared" ca="1" si="108"/>
        <v/>
      </c>
      <c r="AE257" s="87" t="str">
        <f t="shared" ca="1" si="109"/>
        <v/>
      </c>
      <c r="AF257" s="87" t="str">
        <f t="shared" ca="1" si="110"/>
        <v>D</v>
      </c>
      <c r="AG257" s="79">
        <f t="shared" ca="1" si="111"/>
        <v>3</v>
      </c>
      <c r="AH257" s="87"/>
      <c r="AI257" s="79"/>
    </row>
    <row r="258" spans="1:35" s="77" customFormat="1" ht="30" customHeight="1" x14ac:dyDescent="0.25">
      <c r="A258" s="67">
        <v>696</v>
      </c>
      <c r="B258" s="68" t="str">
        <f t="shared" ca="1" si="98"/>
        <v>B.9.02b</v>
      </c>
      <c r="C258" s="69">
        <f t="shared" ca="1" si="99"/>
        <v>6</v>
      </c>
      <c r="D258" s="20"/>
      <c r="E258" s="92" t="str">
        <f t="shared" ca="1" si="100"/>
        <v>B.9.02b</v>
      </c>
      <c r="F258" s="74" t="str">
        <f t="shared" ca="1" si="114"/>
        <v>Securely deleted?</v>
      </c>
      <c r="G258" s="220" t="str">
        <f ca="1">VLOOKUP($A258,Assess_B_Reference,15,FALSE)</f>
        <v/>
      </c>
      <c r="H258" s="220">
        <f ca="1">(VLOOKUP(LEFT($B258,3),targets_lookup,5,FALSE))*VLOOKUP($A258,Weightings_Assessments,23,FALSE)</f>
        <v>12</v>
      </c>
      <c r="I258" s="71" t="str">
        <f t="shared" ca="1" si="115"/>
        <v/>
      </c>
      <c r="J258" s="69"/>
      <c r="K258" s="69"/>
      <c r="L258" s="69"/>
      <c r="M258" s="69"/>
      <c r="N258" s="69"/>
      <c r="O258" s="69"/>
      <c r="P258" s="69"/>
      <c r="Q258" s="69"/>
      <c r="R258" s="69"/>
      <c r="S258" s="69"/>
      <c r="T258" s="78"/>
      <c r="U258" s="78" t="str">
        <f t="shared" ca="1" si="103"/>
        <v>B.9</v>
      </c>
      <c r="V258" s="78">
        <f t="shared" ca="1" si="104"/>
        <v>3</v>
      </c>
      <c r="W258" s="78">
        <f t="shared" ca="1" si="105"/>
        <v>1</v>
      </c>
      <c r="X258" s="78">
        <f t="shared" ca="1" si="106"/>
        <v>12</v>
      </c>
      <c r="Y258" s="77" t="str">
        <f t="shared" ca="1" si="107"/>
        <v>3B.9</v>
      </c>
      <c r="AD258" s="87" t="str">
        <f t="shared" ca="1" si="108"/>
        <v/>
      </c>
      <c r="AE258" s="87" t="str">
        <f t="shared" ca="1" si="109"/>
        <v/>
      </c>
      <c r="AF258" s="87" t="str">
        <f t="shared" ca="1" si="110"/>
        <v>D</v>
      </c>
      <c r="AG258" s="79">
        <f t="shared" ca="1" si="111"/>
        <v>3</v>
      </c>
      <c r="AH258" s="87"/>
      <c r="AI258" s="79"/>
    </row>
    <row r="259" spans="1:35" s="77" customFormat="1" ht="30" customHeight="1" x14ac:dyDescent="0.25">
      <c r="A259" s="67">
        <v>697</v>
      </c>
      <c r="B259" s="68" t="str">
        <f t="shared" ca="1" si="98"/>
        <v>B.9.03</v>
      </c>
      <c r="C259" s="69">
        <f t="shared" ca="1" si="99"/>
        <v>4</v>
      </c>
      <c r="D259" s="20"/>
      <c r="E259" s="92" t="str">
        <f t="shared" ca="1" si="100"/>
        <v>B.9.03</v>
      </c>
      <c r="F259" s="71" t="str">
        <f t="shared" ca="1" si="114"/>
        <v xml:space="preserve">Are test findings presented in: </v>
      </c>
      <c r="G259" s="220"/>
      <c r="H259" s="220"/>
      <c r="I259" s="71" t="str">
        <f t="shared" ca="1" si="115"/>
        <v/>
      </c>
      <c r="J259" s="69"/>
      <c r="K259" s="69"/>
      <c r="L259" s="69"/>
      <c r="M259" s="69"/>
      <c r="N259" s="69"/>
      <c r="O259" s="69"/>
      <c r="P259" s="69"/>
      <c r="Q259" s="69"/>
      <c r="R259" s="69"/>
      <c r="S259" s="69"/>
      <c r="T259" s="78"/>
      <c r="U259" s="78" t="str">
        <f t="shared" ca="1" si="103"/>
        <v/>
      </c>
      <c r="V259" s="78" t="str">
        <f t="shared" ca="1" si="104"/>
        <v>N/A</v>
      </c>
      <c r="W259" s="78">
        <f t="shared" ca="1" si="105"/>
        <v>1</v>
      </c>
      <c r="X259" s="78" t="e">
        <f t="shared" ca="1" si="106"/>
        <v>#VALUE!</v>
      </c>
      <c r="Y259" s="77" t="str">
        <f t="shared" ca="1" si="107"/>
        <v>3</v>
      </c>
      <c r="AD259" s="87" t="str">
        <f t="shared" ca="1" si="108"/>
        <v/>
      </c>
      <c r="AE259" s="87" t="str">
        <f t="shared" ca="1" si="109"/>
        <v/>
      </c>
      <c r="AF259" s="87" t="str">
        <f t="shared" ca="1" si="110"/>
        <v>D</v>
      </c>
      <c r="AG259" s="79">
        <f t="shared" ca="1" si="111"/>
        <v>3</v>
      </c>
      <c r="AH259" s="87"/>
      <c r="AI259" s="79"/>
    </row>
    <row r="260" spans="1:35" s="77" customFormat="1" ht="30" customHeight="1" x14ac:dyDescent="0.25">
      <c r="A260" s="67">
        <v>698</v>
      </c>
      <c r="B260" s="68" t="str">
        <f t="shared" ca="1" si="98"/>
        <v>B.9.03a</v>
      </c>
      <c r="C260" s="69">
        <f t="shared" ca="1" si="99"/>
        <v>6</v>
      </c>
      <c r="D260" s="20"/>
      <c r="E260" s="92" t="str">
        <f t="shared" ca="1" si="100"/>
        <v>B.9.03a</v>
      </c>
      <c r="F260" s="74" t="str">
        <f t="shared" ca="1" si="114"/>
        <v>Technical terms that can be acted upon?</v>
      </c>
      <c r="G260" s="220" t="str">
        <f ca="1">VLOOKUP($A260,Assess_B_Reference,15,FALSE)</f>
        <v/>
      </c>
      <c r="H260" s="220">
        <f ca="1">(VLOOKUP(LEFT($B260,3),targets_lookup,5,FALSE))*VLOOKUP($A260,Weightings_Assessments,23,FALSE)</f>
        <v>8</v>
      </c>
      <c r="I260" s="71" t="str">
        <f t="shared" ca="1" si="115"/>
        <v/>
      </c>
      <c r="J260" s="69"/>
      <c r="K260" s="69"/>
      <c r="L260" s="69"/>
      <c r="M260" s="69"/>
      <c r="N260" s="69"/>
      <c r="O260" s="69"/>
      <c r="P260" s="69"/>
      <c r="Q260" s="69"/>
      <c r="R260" s="69"/>
      <c r="S260" s="69"/>
      <c r="T260" s="78"/>
      <c r="U260" s="78" t="str">
        <f t="shared" ca="1" si="103"/>
        <v>B.9</v>
      </c>
      <c r="V260" s="78">
        <f t="shared" ca="1" si="104"/>
        <v>2</v>
      </c>
      <c r="W260" s="78">
        <f t="shared" ca="1" si="105"/>
        <v>1</v>
      </c>
      <c r="X260" s="78">
        <f t="shared" ca="1" si="106"/>
        <v>8</v>
      </c>
      <c r="Y260" s="77" t="str">
        <f t="shared" ca="1" si="107"/>
        <v>3B.9</v>
      </c>
      <c r="AD260" s="87" t="str">
        <f t="shared" ca="1" si="108"/>
        <v/>
      </c>
      <c r="AE260" s="87" t="str">
        <f t="shared" ca="1" si="109"/>
        <v/>
      </c>
      <c r="AF260" s="87" t="str">
        <f t="shared" ca="1" si="110"/>
        <v>D</v>
      </c>
      <c r="AG260" s="79">
        <f t="shared" ca="1" si="111"/>
        <v>3</v>
      </c>
      <c r="AH260" s="87"/>
      <c r="AI260" s="79"/>
    </row>
    <row r="261" spans="1:35" s="77" customFormat="1" ht="30" x14ac:dyDescent="0.25">
      <c r="A261" s="67">
        <v>699</v>
      </c>
      <c r="B261" s="68" t="str">
        <f t="shared" ca="1" si="98"/>
        <v>B.9.03b</v>
      </c>
      <c r="C261" s="69">
        <f t="shared" ca="1" si="99"/>
        <v>6</v>
      </c>
      <c r="D261" s="20"/>
      <c r="E261" s="92" t="str">
        <f t="shared" ca="1" si="100"/>
        <v>B.9.03b</v>
      </c>
      <c r="F261" s="74" t="str">
        <f t="shared" ca="1" si="114"/>
        <v>Non-technical, business context, so that the justifications for the corrective actions are understood?</v>
      </c>
      <c r="G261" s="220" t="str">
        <f ca="1">VLOOKUP($A261,Assess_B_Reference,15,FALSE)</f>
        <v/>
      </c>
      <c r="H261" s="220">
        <f ca="1">(VLOOKUP(LEFT($B261,3),targets_lookup,5,FALSE))*VLOOKUP($A261,Weightings_Assessments,23,FALSE)</f>
        <v>12</v>
      </c>
      <c r="I261" s="71" t="str">
        <f t="shared" ca="1" si="115"/>
        <v/>
      </c>
      <c r="J261" s="69"/>
      <c r="K261" s="69"/>
      <c r="L261" s="69"/>
      <c r="M261" s="69"/>
      <c r="N261" s="69"/>
      <c r="O261" s="69"/>
      <c r="P261" s="69"/>
      <c r="Q261" s="69"/>
      <c r="R261" s="69"/>
      <c r="S261" s="69"/>
      <c r="T261" s="78"/>
      <c r="U261" s="78" t="str">
        <f t="shared" ca="1" si="103"/>
        <v>B.9</v>
      </c>
      <c r="V261" s="78">
        <f t="shared" ca="1" si="104"/>
        <v>3</v>
      </c>
      <c r="W261" s="78">
        <f t="shared" ca="1" si="105"/>
        <v>1</v>
      </c>
      <c r="X261" s="78">
        <f t="shared" ca="1" si="106"/>
        <v>12</v>
      </c>
      <c r="Y261" s="77" t="str">
        <f t="shared" ca="1" si="107"/>
        <v>3B.9</v>
      </c>
      <c r="AD261" s="87" t="str">
        <f t="shared" ca="1" si="108"/>
        <v/>
      </c>
      <c r="AE261" s="87" t="str">
        <f t="shared" ca="1" si="109"/>
        <v/>
      </c>
      <c r="AF261" s="87" t="str">
        <f t="shared" ca="1" si="110"/>
        <v>D</v>
      </c>
      <c r="AG261" s="79">
        <f t="shared" ca="1" si="111"/>
        <v>3</v>
      </c>
      <c r="AH261" s="87"/>
      <c r="AI261" s="79"/>
    </row>
    <row r="262" spans="1:35" s="77" customFormat="1" ht="30" customHeight="1" x14ac:dyDescent="0.25">
      <c r="A262" s="67">
        <v>700</v>
      </c>
      <c r="B262" s="68" t="str">
        <f t="shared" ca="1" si="98"/>
        <v>B.9.03c</v>
      </c>
      <c r="C262" s="69">
        <f t="shared" ca="1" si="99"/>
        <v>6</v>
      </c>
      <c r="D262" s="20"/>
      <c r="E262" s="92" t="str">
        <f t="shared" ca="1" si="100"/>
        <v>B.9.03c</v>
      </c>
      <c r="F262" s="74" t="str">
        <f t="shared" ca="1" si="114"/>
        <v>A formal, well-designed testing report?</v>
      </c>
      <c r="G262" s="220" t="str">
        <f ca="1">VLOOKUP($A262,Assess_B_Reference,15,FALSE)</f>
        <v/>
      </c>
      <c r="H262" s="220">
        <f ca="1">(VLOOKUP(LEFT($B262,3),targets_lookup,5,FALSE))*VLOOKUP($A262,Weightings_Assessments,23,FALSE)</f>
        <v>12</v>
      </c>
      <c r="I262" s="71" t="str">
        <f t="shared" ca="1" si="115"/>
        <v/>
      </c>
      <c r="J262" s="69"/>
      <c r="K262" s="69"/>
      <c r="L262" s="69"/>
      <c r="M262" s="69"/>
      <c r="N262" s="69"/>
      <c r="O262" s="69"/>
      <c r="P262" s="69"/>
      <c r="Q262" s="69"/>
      <c r="R262" s="69"/>
      <c r="S262" s="69"/>
      <c r="T262" s="78"/>
      <c r="U262" s="78" t="str">
        <f t="shared" ca="1" si="103"/>
        <v>B.9</v>
      </c>
      <c r="V262" s="78">
        <f t="shared" ca="1" si="104"/>
        <v>3</v>
      </c>
      <c r="W262" s="78">
        <f t="shared" ca="1" si="105"/>
        <v>1</v>
      </c>
      <c r="X262" s="78">
        <f t="shared" ca="1" si="106"/>
        <v>12</v>
      </c>
      <c r="Y262" s="77" t="str">
        <f t="shared" ca="1" si="107"/>
        <v>3B.9</v>
      </c>
      <c r="AD262" s="87" t="str">
        <f t="shared" ca="1" si="108"/>
        <v/>
      </c>
      <c r="AE262" s="87" t="str">
        <f t="shared" ca="1" si="109"/>
        <v/>
      </c>
      <c r="AF262" s="87" t="str">
        <f t="shared" ca="1" si="110"/>
        <v>D</v>
      </c>
      <c r="AG262" s="79">
        <f t="shared" ca="1" si="111"/>
        <v>3</v>
      </c>
      <c r="AH262" s="87"/>
      <c r="AI262" s="79"/>
    </row>
    <row r="263" spans="1:35" s="77" customFormat="1" ht="30" customHeight="1" x14ac:dyDescent="0.25">
      <c r="A263" s="67">
        <v>701</v>
      </c>
      <c r="B263" s="68" t="str">
        <f t="shared" ca="1" si="98"/>
        <v>B.9.04</v>
      </c>
      <c r="C263" s="69">
        <f t="shared" ca="1" si="99"/>
        <v>4</v>
      </c>
      <c r="D263" s="20"/>
      <c r="E263" s="92" t="str">
        <f t="shared" ca="1" si="100"/>
        <v>B.9.04</v>
      </c>
      <c r="F263" s="71" t="str">
        <f t="shared" ca="1" si="114"/>
        <v xml:space="preserve">Do penetration testing reports describe the vulnerabilities found, including: </v>
      </c>
      <c r="G263" s="220"/>
      <c r="H263" s="220"/>
      <c r="I263" s="71" t="str">
        <f t="shared" ca="1" si="115"/>
        <v/>
      </c>
      <c r="J263" s="69"/>
      <c r="K263" s="69"/>
      <c r="L263" s="69"/>
      <c r="M263" s="69"/>
      <c r="N263" s="69"/>
      <c r="O263" s="69"/>
      <c r="P263" s="69"/>
      <c r="Q263" s="69"/>
      <c r="R263" s="69"/>
      <c r="S263" s="69"/>
      <c r="T263" s="78"/>
      <c r="U263" s="78" t="str">
        <f t="shared" ca="1" si="103"/>
        <v/>
      </c>
      <c r="V263" s="78" t="str">
        <f t="shared" ca="1" si="104"/>
        <v>N/A</v>
      </c>
      <c r="W263" s="78">
        <f t="shared" ca="1" si="105"/>
        <v>1</v>
      </c>
      <c r="X263" s="78" t="e">
        <f t="shared" ca="1" si="106"/>
        <v>#VALUE!</v>
      </c>
      <c r="Y263" s="77" t="str">
        <f t="shared" ca="1" si="107"/>
        <v>3</v>
      </c>
      <c r="AD263" s="87" t="str">
        <f t="shared" ca="1" si="108"/>
        <v/>
      </c>
      <c r="AE263" s="87" t="str">
        <f t="shared" ca="1" si="109"/>
        <v/>
      </c>
      <c r="AF263" s="87" t="str">
        <f t="shared" ca="1" si="110"/>
        <v>D</v>
      </c>
      <c r="AG263" s="79">
        <f t="shared" ca="1" si="111"/>
        <v>3</v>
      </c>
      <c r="AH263" s="87"/>
      <c r="AI263" s="79"/>
    </row>
    <row r="264" spans="1:35" s="77" customFormat="1" ht="30" x14ac:dyDescent="0.25">
      <c r="A264" s="67">
        <v>702</v>
      </c>
      <c r="B264" s="68" t="str">
        <f t="shared" ca="1" si="98"/>
        <v>B.9.04a</v>
      </c>
      <c r="C264" s="69">
        <f t="shared" ca="1" si="99"/>
        <v>6</v>
      </c>
      <c r="D264" s="20"/>
      <c r="E264" s="92" t="str">
        <f t="shared" ca="1" si="100"/>
        <v>B.9.04a</v>
      </c>
      <c r="F264" s="74" t="str">
        <f t="shared" ca="1" si="114"/>
        <v>Test narrative - describing the process that the tester used to achieve particular results?</v>
      </c>
      <c r="G264" s="220" t="str">
        <f ca="1">VLOOKUP($A264,Assess_B_Reference,15,FALSE)</f>
        <v/>
      </c>
      <c r="H264" s="220">
        <f ca="1">(VLOOKUP(LEFT($B264,3),targets_lookup,5,FALSE))*VLOOKUP($A264,Weightings_Assessments,23,FALSE)</f>
        <v>12</v>
      </c>
      <c r="I264" s="71" t="str">
        <f t="shared" ca="1" si="115"/>
        <v/>
      </c>
      <c r="J264" s="69"/>
      <c r="K264" s="69"/>
      <c r="L264" s="69"/>
      <c r="M264" s="69"/>
      <c r="N264" s="69"/>
      <c r="O264" s="69"/>
      <c r="P264" s="69"/>
      <c r="Q264" s="69"/>
      <c r="R264" s="69"/>
      <c r="S264" s="69"/>
      <c r="T264" s="78"/>
      <c r="U264" s="78" t="str">
        <f t="shared" ca="1" si="103"/>
        <v>B.9</v>
      </c>
      <c r="V264" s="78">
        <f t="shared" ca="1" si="104"/>
        <v>3</v>
      </c>
      <c r="W264" s="78">
        <f t="shared" ca="1" si="105"/>
        <v>1</v>
      </c>
      <c r="X264" s="78">
        <f t="shared" ca="1" si="106"/>
        <v>12</v>
      </c>
      <c r="Y264" s="77" t="str">
        <f t="shared" ca="1" si="107"/>
        <v>3B.9</v>
      </c>
      <c r="AD264" s="87" t="str">
        <f t="shared" ca="1" si="108"/>
        <v/>
      </c>
      <c r="AE264" s="87" t="str">
        <f t="shared" ca="1" si="109"/>
        <v/>
      </c>
      <c r="AF264" s="87" t="str">
        <f t="shared" ca="1" si="110"/>
        <v>D</v>
      </c>
      <c r="AG264" s="79">
        <f t="shared" ca="1" si="111"/>
        <v>3</v>
      </c>
      <c r="AH264" s="87"/>
      <c r="AI264" s="79"/>
    </row>
    <row r="265" spans="1:35" s="77" customFormat="1" ht="30" x14ac:dyDescent="0.25">
      <c r="A265" s="67">
        <v>703</v>
      </c>
      <c r="B265" s="68" t="str">
        <f t="shared" ca="1" si="98"/>
        <v>B.9.04b</v>
      </c>
      <c r="C265" s="69">
        <f t="shared" ca="1" si="99"/>
        <v>6</v>
      </c>
      <c r="D265" s="20"/>
      <c r="E265" s="92" t="str">
        <f t="shared" ca="1" si="100"/>
        <v>B.9.04b</v>
      </c>
      <c r="F265" s="74" t="str">
        <f t="shared" ca="1" si="114"/>
        <v>Test evidence - results of automated testing tools and screen shots of successful exploits?</v>
      </c>
      <c r="G265" s="220" t="str">
        <f ca="1">VLOOKUP($A265,Assess_B_Reference,15,FALSE)</f>
        <v/>
      </c>
      <c r="H265" s="220">
        <f ca="1">(VLOOKUP(LEFT($B265,3),targets_lookup,5,FALSE))*VLOOKUP($A265,Weightings_Assessments,23,FALSE)</f>
        <v>12</v>
      </c>
      <c r="I265" s="71" t="str">
        <f t="shared" ca="1" si="115"/>
        <v/>
      </c>
      <c r="J265" s="69"/>
      <c r="K265" s="69"/>
      <c r="L265" s="69"/>
      <c r="M265" s="69"/>
      <c r="N265" s="69"/>
      <c r="O265" s="69"/>
      <c r="P265" s="69"/>
      <c r="Q265" s="69"/>
      <c r="R265" s="69"/>
      <c r="S265" s="69"/>
      <c r="T265" s="78"/>
      <c r="U265" s="78" t="str">
        <f t="shared" ca="1" si="103"/>
        <v>B.9</v>
      </c>
      <c r="V265" s="78">
        <f t="shared" ca="1" si="104"/>
        <v>3</v>
      </c>
      <c r="W265" s="78">
        <f t="shared" ca="1" si="105"/>
        <v>1</v>
      </c>
      <c r="X265" s="78">
        <f t="shared" ca="1" si="106"/>
        <v>12</v>
      </c>
      <c r="Y265" s="77" t="str">
        <f t="shared" ca="1" si="107"/>
        <v>3B.9</v>
      </c>
      <c r="AD265" s="87" t="str">
        <f t="shared" ca="1" si="108"/>
        <v/>
      </c>
      <c r="AE265" s="87" t="str">
        <f t="shared" ca="1" si="109"/>
        <v/>
      </c>
      <c r="AF265" s="87" t="str">
        <f t="shared" ca="1" si="110"/>
        <v>D</v>
      </c>
      <c r="AG265" s="79">
        <f t="shared" ca="1" si="111"/>
        <v>3</v>
      </c>
      <c r="AH265" s="87"/>
      <c r="AI265" s="79"/>
    </row>
    <row r="266" spans="1:35" s="77" customFormat="1" ht="30" customHeight="1" x14ac:dyDescent="0.25">
      <c r="A266" s="67">
        <v>704</v>
      </c>
      <c r="B266" s="68" t="str">
        <f t="shared" ca="1" si="98"/>
        <v>B.9.04c</v>
      </c>
      <c r="C266" s="69">
        <f t="shared" ca="1" si="99"/>
        <v>6</v>
      </c>
      <c r="D266" s="20"/>
      <c r="E266" s="92" t="str">
        <f t="shared" ca="1" si="100"/>
        <v>B.9.04c</v>
      </c>
      <c r="F266" s="74" t="str">
        <f t="shared" ca="1" si="114"/>
        <v>Details about the associated technical risks - and how to address them?</v>
      </c>
      <c r="G266" s="220" t="str">
        <f ca="1">VLOOKUP($A266,Assess_B_Reference,15,FALSE)</f>
        <v/>
      </c>
      <c r="H266" s="220">
        <f ca="1">(VLOOKUP(LEFT($B266,3),targets_lookup,5,FALSE))*VLOOKUP($A266,Weightings_Assessments,23,FALSE)</f>
        <v>20</v>
      </c>
      <c r="I266" s="71" t="str">
        <f t="shared" ca="1" si="115"/>
        <v/>
      </c>
      <c r="J266" s="69"/>
      <c r="K266" s="69"/>
      <c r="L266" s="69"/>
      <c r="M266" s="69"/>
      <c r="N266" s="69"/>
      <c r="O266" s="69"/>
      <c r="P266" s="69"/>
      <c r="Q266" s="69"/>
      <c r="R266" s="69"/>
      <c r="S266" s="69"/>
      <c r="T266" s="78"/>
      <c r="U266" s="78" t="str">
        <f t="shared" ca="1" si="103"/>
        <v>B.9</v>
      </c>
      <c r="V266" s="78">
        <f t="shared" ca="1" si="104"/>
        <v>5</v>
      </c>
      <c r="W266" s="78">
        <f t="shared" ca="1" si="105"/>
        <v>1</v>
      </c>
      <c r="X266" s="78">
        <f t="shared" ca="1" si="106"/>
        <v>20</v>
      </c>
      <c r="Y266" s="77" t="str">
        <f t="shared" ca="1" si="107"/>
        <v>3B.9</v>
      </c>
      <c r="AD266" s="87" t="str">
        <f t="shared" ca="1" si="108"/>
        <v/>
      </c>
      <c r="AE266" s="87" t="str">
        <f t="shared" ca="1" si="109"/>
        <v/>
      </c>
      <c r="AF266" s="87" t="str">
        <f t="shared" ca="1" si="110"/>
        <v>D</v>
      </c>
      <c r="AG266" s="79">
        <f t="shared" ca="1" si="111"/>
        <v>3</v>
      </c>
      <c r="AH266" s="87"/>
      <c r="AI266" s="79"/>
    </row>
    <row r="267" spans="1:35" s="77" customFormat="1" ht="30" customHeight="1" x14ac:dyDescent="0.25">
      <c r="A267" s="67">
        <v>705</v>
      </c>
      <c r="B267" s="68" t="str">
        <f t="shared" ca="1" si="98"/>
        <v>B.9.05</v>
      </c>
      <c r="C267" s="69">
        <f t="shared" ca="1" si="99"/>
        <v>4</v>
      </c>
      <c r="D267" s="20"/>
      <c r="E267" s="92" t="str">
        <f t="shared" ca="1" si="100"/>
        <v>B.9.05</v>
      </c>
      <c r="F267" s="71" t="str">
        <f t="shared" ca="1" si="114"/>
        <v>Are penetration testing reports:</v>
      </c>
      <c r="G267" s="220"/>
      <c r="H267" s="220"/>
      <c r="I267" s="71" t="str">
        <f t="shared" ca="1" si="115"/>
        <v/>
      </c>
      <c r="J267" s="69"/>
      <c r="K267" s="69"/>
      <c r="L267" s="69"/>
      <c r="M267" s="69"/>
      <c r="N267" s="69"/>
      <c r="O267" s="69"/>
      <c r="P267" s="69"/>
      <c r="Q267" s="69"/>
      <c r="R267" s="69"/>
      <c r="S267" s="69"/>
      <c r="T267" s="78"/>
      <c r="U267" s="78" t="str">
        <f t="shared" ca="1" si="103"/>
        <v/>
      </c>
      <c r="V267" s="78" t="str">
        <f t="shared" ca="1" si="104"/>
        <v>N/A</v>
      </c>
      <c r="W267" s="78">
        <f t="shared" ca="1" si="105"/>
        <v>1</v>
      </c>
      <c r="X267" s="78" t="e">
        <f t="shared" ca="1" si="106"/>
        <v>#VALUE!</v>
      </c>
      <c r="Y267" s="77" t="str">
        <f t="shared" ca="1" si="107"/>
        <v>3</v>
      </c>
      <c r="AD267" s="87" t="str">
        <f t="shared" ca="1" si="108"/>
        <v/>
      </c>
      <c r="AE267" s="87" t="str">
        <f t="shared" ca="1" si="109"/>
        <v/>
      </c>
      <c r="AF267" s="87" t="str">
        <f t="shared" ca="1" si="110"/>
        <v>D</v>
      </c>
      <c r="AG267" s="79">
        <f t="shared" ca="1" si="111"/>
        <v>3</v>
      </c>
      <c r="AH267" s="87"/>
      <c r="AI267" s="79"/>
    </row>
    <row r="268" spans="1:35" s="77" customFormat="1" ht="30" customHeight="1" x14ac:dyDescent="0.25">
      <c r="A268" s="67">
        <v>706</v>
      </c>
      <c r="B268" s="68" t="str">
        <f t="shared" ca="1" si="98"/>
        <v>B.9.05a</v>
      </c>
      <c r="C268" s="69">
        <f t="shared" ca="1" si="99"/>
        <v>6</v>
      </c>
      <c r="D268" s="20"/>
      <c r="E268" s="92" t="str">
        <f t="shared" ca="1" si="100"/>
        <v>B.9.05a</v>
      </c>
      <c r="F268" s="74" t="str">
        <f t="shared" ca="1" si="114"/>
        <v>Disseminated to relevant stakeholders?</v>
      </c>
      <c r="G268" s="220" t="str">
        <f ca="1">VLOOKUP($A268,Assess_B_Reference,15,FALSE)</f>
        <v/>
      </c>
      <c r="H268" s="220">
        <f ca="1">(VLOOKUP(LEFT($B268,3),targets_lookup,5,FALSE))*VLOOKUP($A268,Weightings_Assessments,23,FALSE)</f>
        <v>12</v>
      </c>
      <c r="I268" s="71" t="str">
        <f t="shared" ca="1" si="115"/>
        <v/>
      </c>
      <c r="J268" s="69"/>
      <c r="K268" s="69"/>
      <c r="L268" s="69"/>
      <c r="M268" s="69"/>
      <c r="N268" s="69"/>
      <c r="O268" s="69"/>
      <c r="P268" s="69"/>
      <c r="Q268" s="69"/>
      <c r="R268" s="69"/>
      <c r="S268" s="69"/>
      <c r="T268" s="78"/>
      <c r="U268" s="78" t="str">
        <f t="shared" ca="1" si="103"/>
        <v>B.9</v>
      </c>
      <c r="V268" s="78">
        <f t="shared" ca="1" si="104"/>
        <v>3</v>
      </c>
      <c r="W268" s="78">
        <f t="shared" ca="1" si="105"/>
        <v>1</v>
      </c>
      <c r="X268" s="78">
        <f t="shared" ca="1" si="106"/>
        <v>12</v>
      </c>
      <c r="Y268" s="77" t="str">
        <f t="shared" ca="1" si="107"/>
        <v>3B.9</v>
      </c>
      <c r="AD268" s="87" t="str">
        <f t="shared" ca="1" si="108"/>
        <v/>
      </c>
      <c r="AE268" s="87" t="str">
        <f t="shared" ca="1" si="109"/>
        <v/>
      </c>
      <c r="AF268" s="87" t="str">
        <f t="shared" ca="1" si="110"/>
        <v>D</v>
      </c>
      <c r="AG268" s="79">
        <f t="shared" ca="1" si="111"/>
        <v>3</v>
      </c>
      <c r="AH268" s="87"/>
      <c r="AI268" s="79"/>
    </row>
    <row r="269" spans="1:35" s="77" customFormat="1" ht="30" customHeight="1" x14ac:dyDescent="0.25">
      <c r="A269" s="67">
        <v>707</v>
      </c>
      <c r="B269" s="68" t="str">
        <f t="shared" ca="1" si="98"/>
        <v>B.9.05b</v>
      </c>
      <c r="C269" s="69">
        <f t="shared" ca="1" si="99"/>
        <v>6</v>
      </c>
      <c r="D269" s="20"/>
      <c r="E269" s="92" t="str">
        <f t="shared" ca="1" si="100"/>
        <v>B.9.05b</v>
      </c>
      <c r="F269" s="74" t="str">
        <f t="shared" ca="1" si="114"/>
        <v>Supported by debriefing sessions?</v>
      </c>
      <c r="G269" s="220" t="str">
        <f ca="1">VLOOKUP($A269,Assess_B_Reference,15,FALSE)</f>
        <v/>
      </c>
      <c r="H269" s="220">
        <f ca="1">(VLOOKUP(LEFT($B269,3),targets_lookup,5,FALSE))*VLOOKUP($A269,Weightings_Assessments,23,FALSE)</f>
        <v>16</v>
      </c>
      <c r="I269" s="71" t="str">
        <f t="shared" ca="1" si="115"/>
        <v/>
      </c>
      <c r="J269" s="69"/>
      <c r="K269" s="69"/>
      <c r="L269" s="69"/>
      <c r="M269" s="69"/>
      <c r="N269" s="69"/>
      <c r="O269" s="69"/>
      <c r="P269" s="69"/>
      <c r="Q269" s="69"/>
      <c r="R269" s="69"/>
      <c r="S269" s="69"/>
      <c r="T269" s="78"/>
      <c r="U269" s="78" t="str">
        <f t="shared" ca="1" si="103"/>
        <v>B.9</v>
      </c>
      <c r="V269" s="78">
        <f t="shared" ca="1" si="104"/>
        <v>4</v>
      </c>
      <c r="W269" s="78">
        <f t="shared" ca="1" si="105"/>
        <v>1</v>
      </c>
      <c r="X269" s="78">
        <f t="shared" ca="1" si="106"/>
        <v>16</v>
      </c>
      <c r="Y269" s="77" t="str">
        <f t="shared" ca="1" si="107"/>
        <v>3B.9</v>
      </c>
      <c r="AD269" s="87" t="str">
        <f t="shared" ca="1" si="108"/>
        <v/>
      </c>
      <c r="AE269" s="87" t="str">
        <f t="shared" ca="1" si="109"/>
        <v/>
      </c>
      <c r="AF269" s="87" t="str">
        <f t="shared" ca="1" si="110"/>
        <v>D</v>
      </c>
      <c r="AG269" s="79">
        <f t="shared" ca="1" si="111"/>
        <v>3</v>
      </c>
      <c r="AH269" s="87"/>
      <c r="AI269" s="79"/>
    </row>
    <row r="270" spans="1:35" s="77" customFormat="1" ht="30" customHeight="1" x14ac:dyDescent="0.25">
      <c r="A270" s="67">
        <v>708</v>
      </c>
      <c r="B270" s="68" t="str">
        <f t="shared" ca="1" si="98"/>
        <v>B.9.05c</v>
      </c>
      <c r="C270" s="69">
        <f t="shared" ca="1" si="99"/>
        <v>6</v>
      </c>
      <c r="D270" s="20"/>
      <c r="E270" s="92" t="str">
        <f t="shared" ca="1" si="100"/>
        <v>B.9.05c</v>
      </c>
      <c r="F270" s="74" t="str">
        <f t="shared" ca="1" si="114"/>
        <v>Acted upon?</v>
      </c>
      <c r="G270" s="220" t="str">
        <f ca="1">VLOOKUP($A270,Assess_B_Reference,15,FALSE)</f>
        <v/>
      </c>
      <c r="H270" s="220">
        <f ca="1">(VLOOKUP(LEFT($B270,3),targets_lookup,5,FALSE))*VLOOKUP($A270,Weightings_Assessments,23,FALSE)</f>
        <v>16</v>
      </c>
      <c r="I270" s="71" t="str">
        <f t="shared" ca="1" si="115"/>
        <v/>
      </c>
      <c r="J270" s="69"/>
      <c r="K270" s="69"/>
      <c r="L270" s="69"/>
      <c r="M270" s="69"/>
      <c r="N270" s="69"/>
      <c r="O270" s="69"/>
      <c r="P270" s="69"/>
      <c r="Q270" s="69"/>
      <c r="R270" s="69"/>
      <c r="S270" s="69"/>
      <c r="T270" s="78"/>
      <c r="U270" s="78" t="str">
        <f t="shared" ca="1" si="103"/>
        <v>B.9</v>
      </c>
      <c r="V270" s="78">
        <f t="shared" ca="1" si="104"/>
        <v>4</v>
      </c>
      <c r="W270" s="78">
        <f t="shared" ca="1" si="105"/>
        <v>1</v>
      </c>
      <c r="X270" s="78">
        <f t="shared" ca="1" si="106"/>
        <v>16</v>
      </c>
      <c r="Y270" s="77" t="str">
        <f t="shared" ca="1" si="107"/>
        <v>3B.9</v>
      </c>
      <c r="AD270" s="87" t="str">
        <f t="shared" ca="1" si="108"/>
        <v/>
      </c>
      <c r="AE270" s="87" t="str">
        <f t="shared" ca="1" si="109"/>
        <v/>
      </c>
      <c r="AF270" s="87" t="str">
        <f t="shared" ca="1" si="110"/>
        <v>D</v>
      </c>
      <c r="AG270" s="79">
        <f t="shared" ca="1" si="111"/>
        <v>3</v>
      </c>
      <c r="AH270" s="87"/>
      <c r="AI270" s="79"/>
    </row>
    <row r="271" spans="1:35" s="77" customFormat="1" ht="30" customHeight="1" x14ac:dyDescent="0.25">
      <c r="A271" s="67">
        <v>709</v>
      </c>
      <c r="B271" s="68" t="str">
        <f t="shared" ca="1" si="98"/>
        <v>B.9.06</v>
      </c>
      <c r="C271" s="69">
        <f t="shared" ca="1" si="99"/>
        <v>4</v>
      </c>
      <c r="D271" s="20"/>
      <c r="E271" s="92" t="str">
        <f t="shared" ca="1" si="100"/>
        <v>B.9.06</v>
      </c>
      <c r="F271" s="71" t="str">
        <f t="shared" ca="1" si="114"/>
        <v>Are penetration testing reports used to present:</v>
      </c>
      <c r="G271" s="220"/>
      <c r="H271" s="220"/>
      <c r="I271" s="71" t="str">
        <f t="shared" ca="1" si="115"/>
        <v/>
      </c>
      <c r="J271" s="69"/>
      <c r="K271" s="69"/>
      <c r="L271" s="69"/>
      <c r="M271" s="69"/>
      <c r="N271" s="69"/>
      <c r="O271" s="69"/>
      <c r="P271" s="69"/>
      <c r="Q271" s="69"/>
      <c r="R271" s="69"/>
      <c r="S271" s="69"/>
      <c r="T271" s="78"/>
      <c r="U271" s="78" t="str">
        <f t="shared" ca="1" si="103"/>
        <v/>
      </c>
      <c r="V271" s="78" t="str">
        <f t="shared" ca="1" si="104"/>
        <v>N/A</v>
      </c>
      <c r="W271" s="78">
        <f t="shared" ca="1" si="105"/>
        <v>1</v>
      </c>
      <c r="X271" s="78" t="e">
        <f t="shared" ca="1" si="106"/>
        <v>#VALUE!</v>
      </c>
      <c r="Y271" s="77" t="str">
        <f t="shared" ca="1" si="107"/>
        <v>3</v>
      </c>
      <c r="AD271" s="87" t="str">
        <f t="shared" ca="1" si="108"/>
        <v/>
      </c>
      <c r="AE271" s="87" t="str">
        <f t="shared" ca="1" si="109"/>
        <v/>
      </c>
      <c r="AF271" s="87" t="str">
        <f t="shared" ca="1" si="110"/>
        <v>D</v>
      </c>
      <c r="AG271" s="79">
        <f t="shared" ca="1" si="111"/>
        <v>3</v>
      </c>
      <c r="AH271" s="87"/>
      <c r="AI271" s="79"/>
    </row>
    <row r="272" spans="1:35" s="77" customFormat="1" ht="30" customHeight="1" x14ac:dyDescent="0.25">
      <c r="A272" s="67">
        <v>710</v>
      </c>
      <c r="B272" s="68" t="str">
        <f t="shared" ca="1" si="98"/>
        <v>B.9.06a</v>
      </c>
      <c r="C272" s="69">
        <f t="shared" ca="1" si="99"/>
        <v>6</v>
      </c>
      <c r="D272" s="20"/>
      <c r="E272" s="92" t="str">
        <f t="shared" ca="1" si="100"/>
        <v>B.9.06a</v>
      </c>
      <c r="F272" s="74" t="str">
        <f t="shared" ca="1" si="114"/>
        <v>Remediation activities to be undertaken?</v>
      </c>
      <c r="G272" s="220" t="str">
        <f ca="1">VLOOKUP($A272,Assess_B_Reference,15,FALSE)</f>
        <v/>
      </c>
      <c r="H272" s="220">
        <f ca="1">(VLOOKUP(LEFT($B272,3),targets_lookup,5,FALSE))*VLOOKUP($A272,Weightings_Assessments,23,FALSE)</f>
        <v>12</v>
      </c>
      <c r="I272" s="71" t="str">
        <f t="shared" ca="1" si="115"/>
        <v/>
      </c>
      <c r="J272" s="69"/>
      <c r="K272" s="69"/>
      <c r="L272" s="69"/>
      <c r="M272" s="69"/>
      <c r="N272" s="69"/>
      <c r="O272" s="69"/>
      <c r="P272" s="69"/>
      <c r="Q272" s="69"/>
      <c r="R272" s="69"/>
      <c r="S272" s="69"/>
      <c r="T272" s="78"/>
      <c r="U272" s="78" t="str">
        <f t="shared" ca="1" si="103"/>
        <v>B.9</v>
      </c>
      <c r="V272" s="78">
        <f t="shared" ca="1" si="104"/>
        <v>3</v>
      </c>
      <c r="W272" s="78">
        <f t="shared" ca="1" si="105"/>
        <v>1</v>
      </c>
      <c r="X272" s="78">
        <f t="shared" ca="1" si="106"/>
        <v>12</v>
      </c>
      <c r="Y272" s="77" t="str">
        <f t="shared" ca="1" si="107"/>
        <v>3B.9</v>
      </c>
      <c r="AD272" s="87" t="str">
        <f t="shared" ca="1" si="108"/>
        <v/>
      </c>
      <c r="AE272" s="87" t="str">
        <f t="shared" ca="1" si="109"/>
        <v/>
      </c>
      <c r="AF272" s="87" t="str">
        <f t="shared" ca="1" si="110"/>
        <v>D</v>
      </c>
      <c r="AG272" s="79">
        <f t="shared" ca="1" si="111"/>
        <v>3</v>
      </c>
      <c r="AH272" s="87"/>
      <c r="AI272" s="79"/>
    </row>
    <row r="273" spans="1:35" s="77" customFormat="1" ht="30" customHeight="1" x14ac:dyDescent="0.25">
      <c r="A273" s="67">
        <v>711</v>
      </c>
      <c r="B273" s="68" t="str">
        <f t="shared" ca="1" si="98"/>
        <v>B.9.06b</v>
      </c>
      <c r="C273" s="69">
        <f t="shared" ca="1" si="99"/>
        <v>6</v>
      </c>
      <c r="D273" s="20"/>
      <c r="E273" s="92" t="str">
        <f t="shared" ca="1" si="100"/>
        <v>B.9.06b</v>
      </c>
      <c r="F273" s="74" t="str">
        <f t="shared" ca="1" si="114"/>
        <v>The root causes of issues identified?</v>
      </c>
      <c r="G273" s="220" t="str">
        <f ca="1">VLOOKUP($A273,Assess_B_Reference,15,FALSE)</f>
        <v/>
      </c>
      <c r="H273" s="220">
        <f ca="1">(VLOOKUP(LEFT($B273,3),targets_lookup,5,FALSE))*VLOOKUP($A273,Weightings_Assessments,23,FALSE)</f>
        <v>16</v>
      </c>
      <c r="I273" s="71" t="str">
        <f t="shared" ca="1" si="115"/>
        <v/>
      </c>
      <c r="J273" s="69"/>
      <c r="K273" s="69"/>
      <c r="L273" s="69"/>
      <c r="M273" s="69"/>
      <c r="N273" s="69"/>
      <c r="O273" s="69"/>
      <c r="P273" s="69"/>
      <c r="Q273" s="69"/>
      <c r="R273" s="69"/>
      <c r="S273" s="69"/>
      <c r="T273" s="78"/>
      <c r="U273" s="78" t="str">
        <f t="shared" ca="1" si="103"/>
        <v>B.9</v>
      </c>
      <c r="V273" s="78">
        <f t="shared" ca="1" si="104"/>
        <v>4</v>
      </c>
      <c r="W273" s="78">
        <f t="shared" ca="1" si="105"/>
        <v>1</v>
      </c>
      <c r="X273" s="78">
        <f t="shared" ca="1" si="106"/>
        <v>16</v>
      </c>
      <c r="Y273" s="77" t="str">
        <f t="shared" ca="1" si="107"/>
        <v>3B.9</v>
      </c>
      <c r="AD273" s="87" t="str">
        <f t="shared" ca="1" si="108"/>
        <v/>
      </c>
      <c r="AE273" s="87" t="str">
        <f t="shared" ca="1" si="109"/>
        <v/>
      </c>
      <c r="AF273" s="87" t="str">
        <f t="shared" ca="1" si="110"/>
        <v>D</v>
      </c>
      <c r="AG273" s="79">
        <f t="shared" ca="1" si="111"/>
        <v>3</v>
      </c>
      <c r="AH273" s="87"/>
      <c r="AI273" s="79"/>
    </row>
    <row r="274" spans="1:35" s="77" customFormat="1" ht="30" x14ac:dyDescent="0.25">
      <c r="A274" s="67">
        <v>712</v>
      </c>
      <c r="B274" s="68" t="str">
        <f t="shared" ca="1" si="98"/>
        <v>B.9.07</v>
      </c>
      <c r="C274" s="69">
        <f t="shared" ca="1" si="99"/>
        <v>5</v>
      </c>
      <c r="D274" s="20"/>
      <c r="E274" s="92" t="str">
        <f t="shared" ca="1" si="100"/>
        <v>B.9.07</v>
      </c>
      <c r="F274" s="71" t="str">
        <f t="shared" ca="1" si="114"/>
        <v>Does test reporting include a presentation from your service provider about the key findings identified?</v>
      </c>
      <c r="G274" s="220" t="str">
        <f ca="1">VLOOKUP($A274,Assess_B_Reference,15,FALSE)</f>
        <v/>
      </c>
      <c r="H274" s="220">
        <f ca="1">(VLOOKUP(LEFT($B274,3),targets_lookup,5,FALSE))*VLOOKUP($A274,Weightings_Assessments,23,FALSE)</f>
        <v>16</v>
      </c>
      <c r="I274" s="71" t="str">
        <f t="shared" ca="1" si="115"/>
        <v/>
      </c>
      <c r="J274" s="69"/>
      <c r="K274" s="69"/>
      <c r="L274" s="69"/>
      <c r="M274" s="69"/>
      <c r="N274" s="69"/>
      <c r="O274" s="69"/>
      <c r="P274" s="69"/>
      <c r="Q274" s="69"/>
      <c r="R274" s="69"/>
      <c r="S274" s="69"/>
      <c r="T274" s="78"/>
      <c r="U274" s="78" t="str">
        <f t="shared" ca="1" si="103"/>
        <v>B.9</v>
      </c>
      <c r="V274" s="78">
        <f t="shared" ca="1" si="104"/>
        <v>4</v>
      </c>
      <c r="W274" s="78">
        <f t="shared" ca="1" si="105"/>
        <v>1</v>
      </c>
      <c r="X274" s="78">
        <f t="shared" ca="1" si="106"/>
        <v>16</v>
      </c>
      <c r="Y274" s="77" t="str">
        <f t="shared" ca="1" si="107"/>
        <v>3B.9</v>
      </c>
      <c r="AD274" s="87" t="str">
        <f t="shared" ca="1" si="108"/>
        <v/>
      </c>
      <c r="AE274" s="87" t="str">
        <f t="shared" ca="1" si="109"/>
        <v/>
      </c>
      <c r="AF274" s="87" t="str">
        <f t="shared" ca="1" si="110"/>
        <v>D</v>
      </c>
      <c r="AG274" s="79">
        <f t="shared" ca="1" si="111"/>
        <v>3</v>
      </c>
      <c r="AH274" s="87"/>
      <c r="AI274" s="79"/>
    </row>
    <row r="275" spans="1:35" s="77" customFormat="1" ht="30" customHeight="1" x14ac:dyDescent="0.25">
      <c r="A275" s="67">
        <v>713</v>
      </c>
      <c r="B275" s="68" t="str">
        <f t="shared" ca="1" si="98"/>
        <v>B.9.08</v>
      </c>
      <c r="C275" s="69">
        <f t="shared" ca="1" si="99"/>
        <v>4</v>
      </c>
      <c r="D275" s="20"/>
      <c r="E275" s="92" t="str">
        <f t="shared" ca="1" si="100"/>
        <v>B.9.08</v>
      </c>
      <c r="F275" s="71" t="str">
        <f t="shared" ca="1" si="114"/>
        <v>Does the presentation about test findings identified provide details about:</v>
      </c>
      <c r="G275" s="220"/>
      <c r="H275" s="220"/>
      <c r="I275" s="71" t="str">
        <f t="shared" ca="1" si="115"/>
        <v/>
      </c>
      <c r="J275" s="69"/>
      <c r="K275" s="69"/>
      <c r="L275" s="69"/>
      <c r="M275" s="69"/>
      <c r="N275" s="69"/>
      <c r="O275" s="69"/>
      <c r="P275" s="69"/>
      <c r="Q275" s="69"/>
      <c r="R275" s="69"/>
      <c r="S275" s="69"/>
      <c r="T275" s="78"/>
      <c r="U275" s="78" t="str">
        <f t="shared" ca="1" si="103"/>
        <v/>
      </c>
      <c r="V275" s="78" t="str">
        <f t="shared" ca="1" si="104"/>
        <v>N/A</v>
      </c>
      <c r="W275" s="78">
        <f t="shared" ca="1" si="105"/>
        <v>1</v>
      </c>
      <c r="X275" s="78" t="e">
        <f t="shared" ca="1" si="106"/>
        <v>#VALUE!</v>
      </c>
      <c r="Y275" s="77" t="str">
        <f t="shared" ca="1" si="107"/>
        <v>3</v>
      </c>
      <c r="AD275" s="87" t="str">
        <f t="shared" ca="1" si="108"/>
        <v/>
      </c>
      <c r="AE275" s="87" t="str">
        <f t="shared" ca="1" si="109"/>
        <v/>
      </c>
      <c r="AF275" s="87" t="str">
        <f t="shared" ca="1" si="110"/>
        <v>D</v>
      </c>
      <c r="AG275" s="79">
        <f t="shared" ca="1" si="111"/>
        <v>3</v>
      </c>
      <c r="AH275" s="87"/>
      <c r="AI275" s="79"/>
    </row>
    <row r="276" spans="1:35" s="77" customFormat="1" ht="30" customHeight="1" x14ac:dyDescent="0.25">
      <c r="A276" s="67">
        <v>714</v>
      </c>
      <c r="B276" s="68" t="str">
        <f t="shared" ca="1" si="98"/>
        <v>B.9.08a</v>
      </c>
      <c r="C276" s="69">
        <f t="shared" ca="1" si="99"/>
        <v>6</v>
      </c>
      <c r="D276" s="20"/>
      <c r="E276" s="92" t="str">
        <f t="shared" ca="1" si="100"/>
        <v>B.9.08a</v>
      </c>
      <c r="F276" s="74" t="str">
        <f t="shared" ca="1" si="114"/>
        <v>How testers found the vulnerabilities?</v>
      </c>
      <c r="G276" s="220" t="str">
        <f ca="1">VLOOKUP($A276,Assess_B_Reference,15,FALSE)</f>
        <v/>
      </c>
      <c r="H276" s="220">
        <f ca="1">(VLOOKUP(LEFT($B276,3),targets_lookup,5,FALSE))*VLOOKUP($A276,Weightings_Assessments,23,FALSE)</f>
        <v>12</v>
      </c>
      <c r="I276" s="71" t="str">
        <f t="shared" ca="1" si="115"/>
        <v/>
      </c>
      <c r="J276" s="69"/>
      <c r="K276" s="69"/>
      <c r="L276" s="69"/>
      <c r="M276" s="69"/>
      <c r="N276" s="69"/>
      <c r="O276" s="69"/>
      <c r="P276" s="69"/>
      <c r="Q276" s="69"/>
      <c r="R276" s="69"/>
      <c r="S276" s="69"/>
      <c r="T276" s="78"/>
      <c r="U276" s="78" t="str">
        <f t="shared" ca="1" si="103"/>
        <v>B.9</v>
      </c>
      <c r="V276" s="78">
        <f t="shared" ca="1" si="104"/>
        <v>3</v>
      </c>
      <c r="W276" s="78">
        <f t="shared" ca="1" si="105"/>
        <v>1</v>
      </c>
      <c r="X276" s="78">
        <f t="shared" ca="1" si="106"/>
        <v>12</v>
      </c>
      <c r="Y276" s="77" t="str">
        <f t="shared" ca="1" si="107"/>
        <v>3B.9</v>
      </c>
      <c r="AD276" s="87" t="str">
        <f t="shared" ca="1" si="108"/>
        <v/>
      </c>
      <c r="AE276" s="87" t="str">
        <f t="shared" ca="1" si="109"/>
        <v/>
      </c>
      <c r="AF276" s="87" t="str">
        <f t="shared" ca="1" si="110"/>
        <v>D</v>
      </c>
      <c r="AG276" s="79">
        <f t="shared" ca="1" si="111"/>
        <v>3</v>
      </c>
      <c r="AH276" s="87"/>
      <c r="AI276" s="79"/>
    </row>
    <row r="277" spans="1:35" s="77" customFormat="1" ht="30" customHeight="1" x14ac:dyDescent="0.25">
      <c r="A277" s="67">
        <v>715</v>
      </c>
      <c r="B277" s="68" t="str">
        <f t="shared" ca="1" si="98"/>
        <v>B.9.08b</v>
      </c>
      <c r="C277" s="69">
        <f t="shared" ca="1" si="99"/>
        <v>6</v>
      </c>
      <c r="D277" s="20"/>
      <c r="E277" s="92" t="str">
        <f t="shared" ca="1" si="100"/>
        <v>B.9.08b</v>
      </c>
      <c r="F277" s="74" t="str">
        <f t="shared" ca="1" si="114"/>
        <v>What could be the outcome of each vulnerability?</v>
      </c>
      <c r="G277" s="220" t="str">
        <f ca="1">VLOOKUP($A277,Assess_B_Reference,15,FALSE)</f>
        <v/>
      </c>
      <c r="H277" s="220">
        <f ca="1">(VLOOKUP(LEFT($B277,3),targets_lookup,5,FALSE))*VLOOKUP($A277,Weightings_Assessments,23,FALSE)</f>
        <v>16</v>
      </c>
      <c r="I277" s="71" t="str">
        <f t="shared" ca="1" si="115"/>
        <v/>
      </c>
      <c r="J277" s="69"/>
      <c r="K277" s="69"/>
      <c r="L277" s="69"/>
      <c r="M277" s="69"/>
      <c r="N277" s="69"/>
      <c r="O277" s="69"/>
      <c r="P277" s="69"/>
      <c r="Q277" s="69"/>
      <c r="R277" s="69"/>
      <c r="S277" s="69"/>
      <c r="T277" s="78"/>
      <c r="U277" s="78" t="str">
        <f t="shared" ca="1" si="103"/>
        <v>B.9</v>
      </c>
      <c r="V277" s="78">
        <f t="shared" ca="1" si="104"/>
        <v>4</v>
      </c>
      <c r="W277" s="78">
        <f t="shared" ca="1" si="105"/>
        <v>1</v>
      </c>
      <c r="X277" s="78">
        <f t="shared" ca="1" si="106"/>
        <v>16</v>
      </c>
      <c r="Y277" s="77" t="str">
        <f t="shared" ca="1" si="107"/>
        <v>3B.9</v>
      </c>
      <c r="AD277" s="87" t="str">
        <f t="shared" ca="1" si="108"/>
        <v/>
      </c>
      <c r="AE277" s="87" t="str">
        <f t="shared" ca="1" si="109"/>
        <v/>
      </c>
      <c r="AF277" s="87" t="str">
        <f t="shared" ca="1" si="110"/>
        <v>D</v>
      </c>
      <c r="AG277" s="79">
        <f t="shared" ca="1" si="111"/>
        <v>3</v>
      </c>
      <c r="AH277" s="87"/>
      <c r="AI277" s="79"/>
    </row>
    <row r="278" spans="1:35" s="77" customFormat="1" ht="30" customHeight="1" x14ac:dyDescent="0.25">
      <c r="A278" s="67">
        <v>716</v>
      </c>
      <c r="B278" s="68" t="str">
        <f t="shared" ca="1" si="98"/>
        <v>B.9.08c</v>
      </c>
      <c r="C278" s="69">
        <f t="shared" ca="1" si="99"/>
        <v>6</v>
      </c>
      <c r="D278" s="20"/>
      <c r="E278" s="92" t="str">
        <f t="shared" ca="1" si="100"/>
        <v>B.9.08c</v>
      </c>
      <c r="F278" s="74" t="str">
        <f t="shared" ca="1" si="114"/>
        <v>The level of risk to the business for each vulnerability?</v>
      </c>
      <c r="G278" s="220" t="str">
        <f ca="1">VLOOKUP($A278,Assess_B_Reference,15,FALSE)</f>
        <v/>
      </c>
      <c r="H278" s="220">
        <f ca="1">(VLOOKUP(LEFT($B278,3),targets_lookup,5,FALSE))*VLOOKUP($A278,Weightings_Assessments,23,FALSE)</f>
        <v>20</v>
      </c>
      <c r="I278" s="71" t="str">
        <f t="shared" ca="1" si="115"/>
        <v/>
      </c>
      <c r="J278" s="69"/>
      <c r="K278" s="69"/>
      <c r="L278" s="69"/>
      <c r="M278" s="69"/>
      <c r="N278" s="69"/>
      <c r="O278" s="69"/>
      <c r="P278" s="69"/>
      <c r="Q278" s="69"/>
      <c r="R278" s="69"/>
      <c r="S278" s="69"/>
      <c r="T278" s="78"/>
      <c r="U278" s="78" t="str">
        <f t="shared" ca="1" si="103"/>
        <v>B.9</v>
      </c>
      <c r="V278" s="78">
        <f t="shared" ca="1" si="104"/>
        <v>5</v>
      </c>
      <c r="W278" s="78">
        <f t="shared" ca="1" si="105"/>
        <v>1</v>
      </c>
      <c r="X278" s="78">
        <f t="shared" ca="1" si="106"/>
        <v>20</v>
      </c>
      <c r="Y278" s="77" t="str">
        <f t="shared" ca="1" si="107"/>
        <v>3B.9</v>
      </c>
      <c r="AD278" s="87" t="str">
        <f t="shared" ca="1" si="108"/>
        <v/>
      </c>
      <c r="AE278" s="87" t="str">
        <f t="shared" ca="1" si="109"/>
        <v/>
      </c>
      <c r="AF278" s="87" t="str">
        <f t="shared" ca="1" si="110"/>
        <v>D</v>
      </c>
      <c r="AG278" s="79">
        <f t="shared" ca="1" si="111"/>
        <v>3</v>
      </c>
      <c r="AH278" s="87"/>
      <c r="AI278" s="79"/>
    </row>
    <row r="279" spans="1:35" s="77" customFormat="1" ht="30" customHeight="1" x14ac:dyDescent="0.25">
      <c r="A279" s="67">
        <v>717</v>
      </c>
      <c r="B279" s="68" t="str">
        <f t="shared" ca="1" si="98"/>
        <v>B.9.08d</v>
      </c>
      <c r="C279" s="69">
        <f t="shared" ca="1" si="99"/>
        <v>6</v>
      </c>
      <c r="D279" s="20"/>
      <c r="E279" s="92" t="str">
        <f t="shared" ca="1" si="100"/>
        <v>B.9.08d</v>
      </c>
      <c r="F279" s="74" t="str">
        <f t="shared" ca="1" si="114"/>
        <v>Advice on how to remediate each vulnerability?</v>
      </c>
      <c r="G279" s="220" t="str">
        <f ca="1">VLOOKUP($A279,Assess_B_Reference,15,FALSE)</f>
        <v/>
      </c>
      <c r="H279" s="220">
        <f ca="1">(VLOOKUP(LEFT($B279,3),targets_lookup,5,FALSE))*VLOOKUP($A279,Weightings_Assessments,23,FALSE)</f>
        <v>20</v>
      </c>
      <c r="I279" s="71" t="str">
        <f t="shared" ca="1" si="115"/>
        <v/>
      </c>
      <c r="J279" s="69"/>
      <c r="K279" s="69"/>
      <c r="L279" s="69"/>
      <c r="M279" s="69"/>
      <c r="N279" s="69"/>
      <c r="O279" s="69"/>
      <c r="P279" s="69"/>
      <c r="Q279" s="69"/>
      <c r="R279" s="69"/>
      <c r="S279" s="69"/>
      <c r="T279" s="78"/>
      <c r="U279" s="78" t="str">
        <f t="shared" ca="1" si="103"/>
        <v>B.9</v>
      </c>
      <c r="V279" s="78">
        <f t="shared" ca="1" si="104"/>
        <v>5</v>
      </c>
      <c r="W279" s="78">
        <f t="shared" ca="1" si="105"/>
        <v>1</v>
      </c>
      <c r="X279" s="78">
        <f t="shared" ca="1" si="106"/>
        <v>20</v>
      </c>
      <c r="Y279" s="77" t="str">
        <f t="shared" ca="1" si="107"/>
        <v>3B.9</v>
      </c>
      <c r="AD279" s="87" t="str">
        <f t="shared" ca="1" si="108"/>
        <v/>
      </c>
      <c r="AE279" s="87" t="str">
        <f t="shared" ca="1" si="109"/>
        <v/>
      </c>
      <c r="AF279" s="87" t="str">
        <f t="shared" ca="1" si="110"/>
        <v>D</v>
      </c>
      <c r="AG279" s="79">
        <f t="shared" ca="1" si="111"/>
        <v>3</v>
      </c>
      <c r="AH279" s="87"/>
      <c r="AI279" s="79"/>
    </row>
    <row r="280" spans="1:35" s="77" customFormat="1" ht="30" customHeight="1" x14ac:dyDescent="0.25">
      <c r="A280" s="67">
        <v>718</v>
      </c>
      <c r="B280" s="68" t="str">
        <f t="shared" ca="1" si="98"/>
        <v>B.9.09</v>
      </c>
      <c r="C280" s="69">
        <f t="shared" ca="1" si="99"/>
        <v>4</v>
      </c>
      <c r="D280" s="20"/>
      <c r="E280" s="92" t="str">
        <f t="shared" ca="1" si="100"/>
        <v>B.9.09</v>
      </c>
      <c r="F280" s="71" t="str">
        <f t="shared" ca="1" si="114"/>
        <v>Do stakeholders in your organisation:</v>
      </c>
      <c r="G280" s="220"/>
      <c r="H280" s="220"/>
      <c r="I280" s="71" t="str">
        <f t="shared" ca="1" si="115"/>
        <v/>
      </c>
      <c r="J280" s="69"/>
      <c r="K280" s="69"/>
      <c r="L280" s="69"/>
      <c r="M280" s="69"/>
      <c r="N280" s="69"/>
      <c r="O280" s="69"/>
      <c r="P280" s="69"/>
      <c r="Q280" s="69"/>
      <c r="R280" s="69"/>
      <c r="S280" s="69"/>
      <c r="T280" s="78"/>
      <c r="U280" s="78" t="str">
        <f t="shared" ca="1" si="103"/>
        <v/>
      </c>
      <c r="V280" s="78" t="str">
        <f t="shared" ca="1" si="104"/>
        <v>N/A</v>
      </c>
      <c r="W280" s="78">
        <f t="shared" ca="1" si="105"/>
        <v>1</v>
      </c>
      <c r="X280" s="78" t="e">
        <f t="shared" ca="1" si="106"/>
        <v>#VALUE!</v>
      </c>
      <c r="Y280" s="77" t="str">
        <f t="shared" ca="1" si="107"/>
        <v>3</v>
      </c>
      <c r="AD280" s="87" t="str">
        <f t="shared" ca="1" si="108"/>
        <v/>
      </c>
      <c r="AE280" s="87" t="str">
        <f t="shared" ca="1" si="109"/>
        <v/>
      </c>
      <c r="AF280" s="87" t="str">
        <f t="shared" ca="1" si="110"/>
        <v>D</v>
      </c>
      <c r="AG280" s="79">
        <f t="shared" ca="1" si="111"/>
        <v>3</v>
      </c>
      <c r="AH280" s="87"/>
      <c r="AI280" s="79"/>
    </row>
    <row r="281" spans="1:35" s="77" customFormat="1" ht="30" customHeight="1" x14ac:dyDescent="0.25">
      <c r="A281" s="67">
        <v>719</v>
      </c>
      <c r="B281" s="68" t="str">
        <f t="shared" ca="1" si="98"/>
        <v>B.9.09a</v>
      </c>
      <c r="C281" s="69">
        <f t="shared" ca="1" si="99"/>
        <v>6</v>
      </c>
      <c r="D281" s="20"/>
      <c r="E281" s="92" t="str">
        <f t="shared" ca="1" si="100"/>
        <v>B.9.09a</v>
      </c>
      <c r="F281" s="74" t="str">
        <f t="shared" ca="1" si="114"/>
        <v>Understand penetration testing reports?</v>
      </c>
      <c r="G281" s="220" t="str">
        <f ca="1">VLOOKUP($A281,Assess_B_Reference,15,FALSE)</f>
        <v/>
      </c>
      <c r="H281" s="220">
        <f ca="1">(VLOOKUP(LEFT($B281,3),targets_lookup,5,FALSE))*VLOOKUP($A281,Weightings_Assessments,23,FALSE)</f>
        <v>12</v>
      </c>
      <c r="I281" s="71" t="str">
        <f t="shared" ca="1" si="115"/>
        <v/>
      </c>
      <c r="J281" s="69"/>
      <c r="K281" s="69"/>
      <c r="L281" s="69"/>
      <c r="M281" s="69"/>
      <c r="N281" s="69"/>
      <c r="O281" s="69"/>
      <c r="P281" s="69"/>
      <c r="Q281" s="69"/>
      <c r="R281" s="69"/>
      <c r="S281" s="69"/>
      <c r="T281" s="78"/>
      <c r="U281" s="78" t="str">
        <f t="shared" ca="1" si="103"/>
        <v>B.9</v>
      </c>
      <c r="V281" s="78">
        <f t="shared" ca="1" si="104"/>
        <v>3</v>
      </c>
      <c r="W281" s="78">
        <f t="shared" ca="1" si="105"/>
        <v>1</v>
      </c>
      <c r="X281" s="78">
        <f t="shared" ca="1" si="106"/>
        <v>12</v>
      </c>
      <c r="Y281" s="77" t="str">
        <f t="shared" ca="1" si="107"/>
        <v>3B.9</v>
      </c>
      <c r="AD281" s="87" t="str">
        <f t="shared" ca="1" si="108"/>
        <v/>
      </c>
      <c r="AE281" s="87" t="str">
        <f t="shared" ca="1" si="109"/>
        <v/>
      </c>
      <c r="AF281" s="87" t="str">
        <f t="shared" ca="1" si="110"/>
        <v>D</v>
      </c>
      <c r="AG281" s="79">
        <f t="shared" ca="1" si="111"/>
        <v>3</v>
      </c>
      <c r="AH281" s="87"/>
      <c r="AI281" s="79"/>
    </row>
    <row r="282" spans="1:35" s="77" customFormat="1" ht="30" customHeight="1" x14ac:dyDescent="0.25">
      <c r="A282" s="67">
        <v>720</v>
      </c>
      <c r="B282" s="68" t="str">
        <f t="shared" ca="1" si="98"/>
        <v>B.9.09b</v>
      </c>
      <c r="C282" s="69">
        <f t="shared" ca="1" si="99"/>
        <v>6</v>
      </c>
      <c r="D282" s="20"/>
      <c r="E282" s="92" t="str">
        <f t="shared" ca="1" si="100"/>
        <v>B.9.09b</v>
      </c>
      <c r="F282" s="74" t="str">
        <f t="shared" ca="1" si="114"/>
        <v>Take appropriate action?</v>
      </c>
      <c r="G282" s="220" t="str">
        <f ca="1">VLOOKUP($A282,Assess_B_Reference,15,FALSE)</f>
        <v/>
      </c>
      <c r="H282" s="220">
        <f ca="1">(VLOOKUP(LEFT($B282,3),targets_lookup,5,FALSE))*VLOOKUP($A282,Weightings_Assessments,23,FALSE)</f>
        <v>16</v>
      </c>
      <c r="I282" s="71" t="str">
        <f t="shared" ca="1" si="115"/>
        <v/>
      </c>
      <c r="J282" s="69"/>
      <c r="K282" s="69"/>
      <c r="L282" s="69"/>
      <c r="M282" s="69"/>
      <c r="N282" s="69"/>
      <c r="O282" s="69"/>
      <c r="P282" s="69"/>
      <c r="Q282" s="69"/>
      <c r="R282" s="69"/>
      <c r="S282" s="69"/>
      <c r="T282" s="78"/>
      <c r="U282" s="78" t="str">
        <f t="shared" ca="1" si="103"/>
        <v>B.9</v>
      </c>
      <c r="V282" s="78">
        <f t="shared" ca="1" si="104"/>
        <v>4</v>
      </c>
      <c r="W282" s="78">
        <f t="shared" ca="1" si="105"/>
        <v>1</v>
      </c>
      <c r="X282" s="78">
        <f t="shared" ca="1" si="106"/>
        <v>16</v>
      </c>
      <c r="Y282" s="77" t="str">
        <f t="shared" ca="1" si="107"/>
        <v>3B.9</v>
      </c>
      <c r="AD282" s="87" t="str">
        <f t="shared" ca="1" si="108"/>
        <v/>
      </c>
      <c r="AE282" s="87" t="str">
        <f t="shared" ca="1" si="109"/>
        <v/>
      </c>
      <c r="AF282" s="87" t="str">
        <f t="shared" ca="1" si="110"/>
        <v>D</v>
      </c>
      <c r="AG282" s="79">
        <f t="shared" ca="1" si="111"/>
        <v>3</v>
      </c>
      <c r="AH282" s="87"/>
      <c r="AI282" s="79"/>
    </row>
    <row r="283" spans="1:35" s="77" customFormat="1" ht="30" customHeight="1" x14ac:dyDescent="0.25">
      <c r="A283" s="67">
        <v>721</v>
      </c>
      <c r="B283" s="68" t="str">
        <f t="shared" ca="1" si="98"/>
        <v>B.9.10</v>
      </c>
      <c r="C283" s="69">
        <f t="shared" ca="1" si="99"/>
        <v>4</v>
      </c>
      <c r="D283" s="20"/>
      <c r="E283" s="92" t="str">
        <f t="shared" ca="1" si="100"/>
        <v>B.9.10</v>
      </c>
      <c r="F283" s="71" t="str">
        <f t="shared" ca="1" si="114"/>
        <v>Are the outputs from penetration tests fed in to your:</v>
      </c>
      <c r="G283" s="220"/>
      <c r="H283" s="220"/>
      <c r="I283" s="71" t="str">
        <f t="shared" ca="1" si="115"/>
        <v/>
      </c>
      <c r="J283" s="69"/>
      <c r="K283" s="69"/>
      <c r="L283" s="69"/>
      <c r="M283" s="69"/>
      <c r="N283" s="69"/>
      <c r="O283" s="69"/>
      <c r="P283" s="69"/>
      <c r="Q283" s="69"/>
      <c r="R283" s="69"/>
      <c r="S283" s="69"/>
      <c r="T283" s="78"/>
      <c r="U283" s="78" t="str">
        <f t="shared" ca="1" si="103"/>
        <v/>
      </c>
      <c r="V283" s="78" t="str">
        <f t="shared" ca="1" si="104"/>
        <v>N/A</v>
      </c>
      <c r="W283" s="78">
        <f t="shared" ca="1" si="105"/>
        <v>1</v>
      </c>
      <c r="X283" s="78" t="e">
        <f t="shared" ca="1" si="106"/>
        <v>#VALUE!</v>
      </c>
      <c r="Y283" s="77" t="str">
        <f t="shared" ca="1" si="107"/>
        <v>3</v>
      </c>
      <c r="AD283" s="87" t="str">
        <f t="shared" ca="1" si="108"/>
        <v/>
      </c>
      <c r="AE283" s="87" t="str">
        <f t="shared" ca="1" si="109"/>
        <v/>
      </c>
      <c r="AF283" s="87" t="str">
        <f t="shared" ca="1" si="110"/>
        <v>D</v>
      </c>
      <c r="AG283" s="79">
        <f t="shared" ca="1" si="111"/>
        <v>3</v>
      </c>
      <c r="AH283" s="87"/>
      <c r="AI283" s="79"/>
    </row>
    <row r="284" spans="1:35" s="77" customFormat="1" ht="30" customHeight="1" x14ac:dyDescent="0.25">
      <c r="A284" s="67">
        <v>722</v>
      </c>
      <c r="B284" s="68" t="str">
        <f t="shared" ca="1" si="98"/>
        <v>B.9.10a</v>
      </c>
      <c r="C284" s="69">
        <f t="shared" ca="1" si="99"/>
        <v>6</v>
      </c>
      <c r="D284" s="20"/>
      <c r="E284" s="92" t="str">
        <f t="shared" ca="1" si="100"/>
        <v>B.9.10a</v>
      </c>
      <c r="F284" s="74" t="str">
        <f t="shared" ca="1" si="114"/>
        <v>Incident response processes?</v>
      </c>
      <c r="G284" s="220" t="str">
        <f ca="1">VLOOKUP($A284,Assess_B_Reference,15,FALSE)</f>
        <v/>
      </c>
      <c r="H284" s="220">
        <f ca="1">(VLOOKUP(LEFT($B284,3),targets_lookup,5,FALSE))*VLOOKUP($A284,Weightings_Assessments,23,FALSE)</f>
        <v>16</v>
      </c>
      <c r="I284" s="71" t="str">
        <f t="shared" ca="1" si="115"/>
        <v/>
      </c>
      <c r="J284" s="69"/>
      <c r="K284" s="69"/>
      <c r="L284" s="69"/>
      <c r="M284" s="69"/>
      <c r="N284" s="69"/>
      <c r="O284" s="69"/>
      <c r="P284" s="69"/>
      <c r="Q284" s="69"/>
      <c r="R284" s="69"/>
      <c r="S284" s="69"/>
      <c r="T284" s="78"/>
      <c r="U284" s="78" t="str">
        <f t="shared" ca="1" si="103"/>
        <v>B.9</v>
      </c>
      <c r="V284" s="78">
        <f t="shared" ca="1" si="104"/>
        <v>4</v>
      </c>
      <c r="W284" s="78">
        <f t="shared" ca="1" si="105"/>
        <v>1</v>
      </c>
      <c r="X284" s="78">
        <f t="shared" ca="1" si="106"/>
        <v>16</v>
      </c>
      <c r="Y284" s="77" t="str">
        <f t="shared" ca="1" si="107"/>
        <v>3B.9</v>
      </c>
      <c r="AD284" s="87" t="str">
        <f t="shared" ca="1" si="108"/>
        <v/>
      </c>
      <c r="AE284" s="87" t="str">
        <f t="shared" ca="1" si="109"/>
        <v/>
      </c>
      <c r="AF284" s="87" t="str">
        <f t="shared" ca="1" si="110"/>
        <v>D</v>
      </c>
      <c r="AG284" s="79">
        <f t="shared" ca="1" si="111"/>
        <v>3</v>
      </c>
      <c r="AH284" s="87"/>
      <c r="AI284" s="79"/>
    </row>
    <row r="285" spans="1:35" s="77" customFormat="1" ht="30" customHeight="1" x14ac:dyDescent="0.25">
      <c r="A285" s="67">
        <v>723</v>
      </c>
      <c r="B285" s="68" t="str">
        <f t="shared" ca="1" si="98"/>
        <v>B.9.10b</v>
      </c>
      <c r="C285" s="69">
        <f t="shared" ca="1" si="99"/>
        <v>6</v>
      </c>
      <c r="D285" s="20"/>
      <c r="E285" s="92" t="str">
        <f t="shared" ca="1" si="100"/>
        <v>B.9.10b</v>
      </c>
      <c r="F285" s="74" t="str">
        <f t="shared" ca="1" si="114"/>
        <v>Risk management processes?</v>
      </c>
      <c r="G285" s="220" t="str">
        <f ca="1">VLOOKUP($A285,Assess_B_Reference,15,FALSE)</f>
        <v/>
      </c>
      <c r="H285" s="220">
        <f ca="1">(VLOOKUP(LEFT($B285,3),targets_lookup,5,FALSE))*VLOOKUP($A285,Weightings_Assessments,23,FALSE)</f>
        <v>16</v>
      </c>
      <c r="I285" s="71" t="str">
        <f t="shared" ca="1" si="115"/>
        <v/>
      </c>
      <c r="J285" s="69"/>
      <c r="K285" s="69"/>
      <c r="L285" s="69"/>
      <c r="M285" s="69"/>
      <c r="N285" s="69"/>
      <c r="O285" s="69"/>
      <c r="P285" s="69"/>
      <c r="Q285" s="69"/>
      <c r="R285" s="69"/>
      <c r="S285" s="69"/>
      <c r="T285" s="78"/>
      <c r="U285" s="78" t="str">
        <f t="shared" ca="1" si="103"/>
        <v>B.9</v>
      </c>
      <c r="V285" s="78">
        <f t="shared" ca="1" si="104"/>
        <v>4</v>
      </c>
      <c r="W285" s="78">
        <f t="shared" ca="1" si="105"/>
        <v>1</v>
      </c>
      <c r="X285" s="78">
        <f t="shared" ca="1" si="106"/>
        <v>16</v>
      </c>
      <c r="Y285" s="77" t="str">
        <f t="shared" ca="1" si="107"/>
        <v>3B.9</v>
      </c>
      <c r="AD285" s="87" t="str">
        <f t="shared" ca="1" si="108"/>
        <v/>
      </c>
      <c r="AE285" s="87" t="str">
        <f t="shared" ca="1" si="109"/>
        <v/>
      </c>
      <c r="AF285" s="87" t="str">
        <f t="shared" ca="1" si="110"/>
        <v>D</v>
      </c>
      <c r="AG285" s="79">
        <f t="shared" ca="1" si="111"/>
        <v>3</v>
      </c>
      <c r="AH285" s="87"/>
      <c r="AI285" s="79"/>
    </row>
    <row r="286" spans="1:35" s="77" customFormat="1" ht="30" x14ac:dyDescent="0.25">
      <c r="A286" s="67">
        <v>724</v>
      </c>
      <c r="B286" s="68" t="str">
        <f t="shared" ref="B286:B287" ca="1" si="116">VLOOKUP(A286,contentrefmockup,2,FALSE)</f>
        <v>B.9.10c</v>
      </c>
      <c r="C286" s="69">
        <f t="shared" ca="1" si="99"/>
        <v>6</v>
      </c>
      <c r="D286" s="20"/>
      <c r="E286" s="92" t="str">
        <f t="shared" ca="1" si="100"/>
        <v>B.9.10c</v>
      </c>
      <c r="F286" s="74" t="str">
        <f t="shared" ca="1" si="114"/>
        <v>Technical security monitoring services, such as in a Security Operations Centre (SOC)??</v>
      </c>
      <c r="G286" s="220" t="str">
        <f ca="1">VLOOKUP($A286,Assess_B_Reference,15,FALSE)</f>
        <v/>
      </c>
      <c r="H286" s="220">
        <f ca="1">(VLOOKUP(LEFT($B286,3),targets_lookup,5,FALSE))*VLOOKUP($A286,Weightings_Assessments,23,FALSE)</f>
        <v>16</v>
      </c>
      <c r="I286" s="71" t="str">
        <f t="shared" ca="1" si="115"/>
        <v/>
      </c>
      <c r="J286" s="69"/>
      <c r="K286" s="69"/>
      <c r="L286" s="69"/>
      <c r="M286" s="69"/>
      <c r="N286" s="69"/>
      <c r="O286" s="69"/>
      <c r="P286" s="69"/>
      <c r="Q286" s="69"/>
      <c r="R286" s="69"/>
      <c r="S286" s="69"/>
      <c r="T286" s="78"/>
      <c r="U286" s="78" t="str">
        <f t="shared" ca="1" si="103"/>
        <v>B.9</v>
      </c>
      <c r="V286" s="78">
        <f t="shared" ca="1" si="104"/>
        <v>4</v>
      </c>
      <c r="W286" s="78">
        <f t="shared" ca="1" si="105"/>
        <v>1</v>
      </c>
      <c r="X286" s="78">
        <f t="shared" ref="X286:X287" ca="1" si="117">W286*V286*4</f>
        <v>16</v>
      </c>
      <c r="Y286" s="77" t="str">
        <f t="shared" ca="1" si="107"/>
        <v>3B.9</v>
      </c>
      <c r="AD286" s="87" t="str">
        <f t="shared" ca="1" si="108"/>
        <v/>
      </c>
      <c r="AE286" s="87" t="str">
        <f t="shared" ca="1" si="109"/>
        <v/>
      </c>
      <c r="AF286" s="87" t="str">
        <f t="shared" ca="1" si="110"/>
        <v>D</v>
      </c>
      <c r="AG286" s="79">
        <f t="shared" ref="AG286:AG287" ca="1" si="118">IF(AD286="S",1,IF(AE286="I",2,IF(AF286="D",3,4)))</f>
        <v>3</v>
      </c>
      <c r="AH286" s="87"/>
      <c r="AI286" s="79"/>
    </row>
    <row r="287" spans="1:35" s="77" customFormat="1" ht="30" customHeight="1" x14ac:dyDescent="0.25">
      <c r="A287" s="67">
        <v>725</v>
      </c>
      <c r="B287" s="68" t="str">
        <f t="shared" ca="1" si="116"/>
        <v>B.9.10d</v>
      </c>
      <c r="C287" s="69">
        <f t="shared" ca="1" si="99"/>
        <v>6</v>
      </c>
      <c r="D287" s="20"/>
      <c r="E287" s="92" t="str">
        <f t="shared" ca="1" si="100"/>
        <v>B.9.10d</v>
      </c>
      <c r="F287" s="74" t="str">
        <f t="shared" ca="1" si="114"/>
        <v>Technical security tool configurations (e.g. IDS, IPS, and DLP)?</v>
      </c>
      <c r="G287" s="220" t="str">
        <f ca="1">VLOOKUP($A287,Assess_B_Reference,15,FALSE)</f>
        <v/>
      </c>
      <c r="H287" s="220">
        <f ca="1">(VLOOKUP(LEFT($B287,3),targets_lookup,5,FALSE))*VLOOKUP($A287,Weightings_Assessments,23,FALSE)</f>
        <v>12</v>
      </c>
      <c r="I287" s="71" t="str">
        <f t="shared" ca="1" si="115"/>
        <v/>
      </c>
      <c r="J287" s="69"/>
      <c r="K287" s="69"/>
      <c r="L287" s="69"/>
      <c r="M287" s="69"/>
      <c r="N287" s="69"/>
      <c r="O287" s="69"/>
      <c r="P287" s="69"/>
      <c r="Q287" s="69"/>
      <c r="R287" s="69"/>
      <c r="S287" s="69"/>
      <c r="T287" s="78"/>
      <c r="U287" s="78" t="str">
        <f t="shared" ca="1" si="103"/>
        <v>B.9</v>
      </c>
      <c r="V287" s="78">
        <f t="shared" ca="1" si="104"/>
        <v>3</v>
      </c>
      <c r="W287" s="78">
        <f t="shared" ca="1" si="105"/>
        <v>1</v>
      </c>
      <c r="X287" s="78">
        <f t="shared" ca="1" si="117"/>
        <v>12</v>
      </c>
      <c r="Y287" s="77" t="str">
        <f t="shared" ca="1" si="107"/>
        <v>3B.9</v>
      </c>
      <c r="AD287" s="87" t="str">
        <f t="shared" ca="1" si="108"/>
        <v/>
      </c>
      <c r="AE287" s="87" t="str">
        <f t="shared" ca="1" si="109"/>
        <v/>
      </c>
      <c r="AF287" s="87" t="str">
        <f t="shared" ca="1" si="110"/>
        <v>D</v>
      </c>
      <c r="AG287" s="79">
        <f t="shared" ca="1" si="118"/>
        <v>3</v>
      </c>
      <c r="AH287" s="87"/>
      <c r="AI287" s="79"/>
    </row>
  </sheetData>
  <sortState xmlns:xlrd2="http://schemas.microsoft.com/office/spreadsheetml/2017/richdata2" ref="A8:AI287">
    <sortCondition ref="A8:A287"/>
  </sortState>
  <mergeCells count="2">
    <mergeCell ref="F2:I3"/>
    <mergeCell ref="F4:I5"/>
  </mergeCells>
  <conditionalFormatting sqref="G159:G287 G9:G157">
    <cfRule type="dataBar" priority="28">
      <dataBar>
        <cfvo type="num" val="0"/>
        <cfvo type="num" val="20"/>
        <color rgb="FF638EC6"/>
      </dataBar>
      <extLst>
        <ext xmlns:x14="http://schemas.microsoft.com/office/spreadsheetml/2009/9/main" uri="{B025F937-C7B1-47D3-B67F-A62EFF666E3E}">
          <x14:id>{018D2FA3-DA45-45D1-99D6-F32F5C9CE8AA}</x14:id>
        </ext>
      </extLst>
    </cfRule>
  </conditionalFormatting>
  <conditionalFormatting sqref="H159:H287 H9:H157">
    <cfRule type="dataBar" priority="27">
      <dataBar>
        <cfvo type="num" val="0"/>
        <cfvo type="num" val="20"/>
        <color rgb="FF00B050"/>
      </dataBar>
      <extLst>
        <ext xmlns:x14="http://schemas.microsoft.com/office/spreadsheetml/2009/9/main" uri="{B025F937-C7B1-47D3-B67F-A62EFF666E3E}">
          <x14:id>{4BB5F45C-8F86-417D-8A10-26420E98D74D}</x14:id>
        </ext>
      </extLst>
    </cfRule>
  </conditionalFormatting>
  <conditionalFormatting sqref="G10:G29">
    <cfRule type="dataBar" priority="22">
      <dataBar>
        <cfvo type="num" val="0"/>
        <cfvo type="num" val="20"/>
        <color rgb="FF638EC6"/>
      </dataBar>
      <extLst>
        <ext xmlns:x14="http://schemas.microsoft.com/office/spreadsheetml/2009/9/main" uri="{B025F937-C7B1-47D3-B67F-A62EFF666E3E}">
          <x14:id>{5677DE1D-536E-42EA-A861-337171E5E4C0}</x14:id>
        </ext>
      </extLst>
    </cfRule>
  </conditionalFormatting>
  <conditionalFormatting sqref="H10:H29">
    <cfRule type="dataBar" priority="21">
      <dataBar>
        <cfvo type="num" val="0"/>
        <cfvo type="num" val="20"/>
        <color rgb="FF00B050"/>
      </dataBar>
      <extLst>
        <ext xmlns:x14="http://schemas.microsoft.com/office/spreadsheetml/2009/9/main" uri="{B025F937-C7B1-47D3-B67F-A62EFF666E3E}">
          <x14:id>{C2C23AE3-7715-4A15-B7C8-A3FA48456070}</x14:id>
        </ext>
      </extLst>
    </cfRule>
  </conditionalFormatting>
  <conditionalFormatting sqref="H158">
    <cfRule type="dataBar" priority="18">
      <dataBar>
        <cfvo type="num" val="0"/>
        <cfvo type="num" val="20"/>
        <color rgb="FF00B050"/>
      </dataBar>
      <extLst>
        <ext xmlns:x14="http://schemas.microsoft.com/office/spreadsheetml/2009/9/main" uri="{B025F937-C7B1-47D3-B67F-A62EFF666E3E}">
          <x14:id>{1EB997A9-0BB5-4B03-9DF2-77F7BBC202D5}</x14:id>
        </ext>
      </extLst>
    </cfRule>
  </conditionalFormatting>
  <conditionalFormatting sqref="G158">
    <cfRule type="dataBar" priority="17">
      <dataBar>
        <cfvo type="num" val="0"/>
        <cfvo type="num" val="20"/>
        <color rgb="FF638EC6"/>
      </dataBar>
      <extLst>
        <ext xmlns:x14="http://schemas.microsoft.com/office/spreadsheetml/2009/9/main" uri="{B025F937-C7B1-47D3-B67F-A62EFF666E3E}">
          <x14:id>{E0202786-E5B2-474A-8261-87F73F99B14B}</x14:id>
        </ext>
      </extLst>
    </cfRule>
  </conditionalFormatting>
  <pageMargins left="0.7" right="0.7" top="0.75" bottom="0.75" header="0.3" footer="0.3"/>
  <pageSetup paperSize="9" scale="73" fitToHeight="0" orientation="landscape" horizontalDpi="4294967293" r:id="rId1"/>
  <drawing r:id="rId2"/>
  <extLst>
    <ext xmlns:x14="http://schemas.microsoft.com/office/spreadsheetml/2009/9/main" uri="{78C0D931-6437-407d-A8EE-F0AAD7539E65}">
      <x14:conditionalFormattings>
        <x14:conditionalFormatting xmlns:xm="http://schemas.microsoft.com/office/excel/2006/main">
          <x14:cfRule type="dataBar" id="{018D2FA3-DA45-45D1-99D6-F32F5C9CE8AA}">
            <x14:dataBar minLength="0" maxLength="100" gradient="0">
              <x14:cfvo type="num">
                <xm:f>0</xm:f>
              </x14:cfvo>
              <x14:cfvo type="num">
                <xm:f>20</xm:f>
              </x14:cfvo>
              <x14:negativeFillColor rgb="FFFF0000"/>
              <x14:axisColor rgb="FF000000"/>
            </x14:dataBar>
          </x14:cfRule>
          <xm:sqref>G159:G287 G9:G157</xm:sqref>
        </x14:conditionalFormatting>
        <x14:conditionalFormatting xmlns:xm="http://schemas.microsoft.com/office/excel/2006/main">
          <x14:cfRule type="dataBar" id="{4BB5F45C-8F86-417D-8A10-26420E98D74D}">
            <x14:dataBar minLength="0" maxLength="100" gradient="0">
              <x14:cfvo type="num">
                <xm:f>0</xm:f>
              </x14:cfvo>
              <x14:cfvo type="num">
                <xm:f>20</xm:f>
              </x14:cfvo>
              <x14:negativeFillColor rgb="FFFF0000"/>
              <x14:axisColor rgb="FF000000"/>
            </x14:dataBar>
          </x14:cfRule>
          <xm:sqref>H159:H287 H9:H157</xm:sqref>
        </x14:conditionalFormatting>
        <x14:conditionalFormatting xmlns:xm="http://schemas.microsoft.com/office/excel/2006/main">
          <x14:cfRule type="dataBar" id="{5677DE1D-536E-42EA-A861-337171E5E4C0}">
            <x14:dataBar minLength="0" maxLength="100" gradient="0">
              <x14:cfvo type="num">
                <xm:f>0</xm:f>
              </x14:cfvo>
              <x14:cfvo type="num">
                <xm:f>20</xm:f>
              </x14:cfvo>
              <x14:negativeFillColor rgb="FFFF0000"/>
              <x14:axisColor rgb="FF000000"/>
            </x14:dataBar>
          </x14:cfRule>
          <xm:sqref>G10:G29</xm:sqref>
        </x14:conditionalFormatting>
        <x14:conditionalFormatting xmlns:xm="http://schemas.microsoft.com/office/excel/2006/main">
          <x14:cfRule type="dataBar" id="{C2C23AE3-7715-4A15-B7C8-A3FA48456070}">
            <x14:dataBar minLength="0" maxLength="100" gradient="0">
              <x14:cfvo type="num">
                <xm:f>0</xm:f>
              </x14:cfvo>
              <x14:cfvo type="num">
                <xm:f>20</xm:f>
              </x14:cfvo>
              <x14:negativeFillColor rgb="FFFF0000"/>
              <x14:axisColor rgb="FF000000"/>
            </x14:dataBar>
          </x14:cfRule>
          <xm:sqref>H10:H29</xm:sqref>
        </x14:conditionalFormatting>
        <x14:conditionalFormatting xmlns:xm="http://schemas.microsoft.com/office/excel/2006/main">
          <x14:cfRule type="dataBar" id="{1EB997A9-0BB5-4B03-9DF2-77F7BBC202D5}">
            <x14:dataBar minLength="0" maxLength="100" gradient="0">
              <x14:cfvo type="num">
                <xm:f>0</xm:f>
              </x14:cfvo>
              <x14:cfvo type="num">
                <xm:f>20</xm:f>
              </x14:cfvo>
              <x14:negativeFillColor rgb="FFFF0000"/>
              <x14:axisColor rgb="FF000000"/>
            </x14:dataBar>
          </x14:cfRule>
          <xm:sqref>H158</xm:sqref>
        </x14:conditionalFormatting>
        <x14:conditionalFormatting xmlns:xm="http://schemas.microsoft.com/office/excel/2006/main">
          <x14:cfRule type="dataBar" id="{E0202786-E5B2-474A-8261-87F73F99B14B}">
            <x14:dataBar minLength="0" maxLength="100" gradient="0">
              <x14:cfvo type="num">
                <xm:f>0</xm:f>
              </x14:cfvo>
              <x14:cfvo type="num">
                <xm:f>20</xm:f>
              </x14:cfvo>
              <x14:negativeFillColor rgb="FFFF0000"/>
              <x14:axisColor rgb="FF000000"/>
            </x14:dataBar>
          </x14:cfRule>
          <xm:sqref>G158</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9">
    <tabColor rgb="FF00B050"/>
    <pageSetUpPr autoPageBreaks="0" fitToPage="1"/>
  </sheetPr>
  <dimension ref="A2:AI136"/>
  <sheetViews>
    <sheetView showGridLines="0" showRowColHeaders="0" topLeftCell="D1" zoomScaleNormal="100" workbookViewId="0">
      <selection activeCell="D1" sqref="D1"/>
    </sheetView>
  </sheetViews>
  <sheetFormatPr defaultColWidth="9.140625" defaultRowHeight="15" x14ac:dyDescent="0.25"/>
  <cols>
    <col min="1" max="1" width="9.28515625" style="193" hidden="1" customWidth="1"/>
    <col min="2" max="3" width="8.85546875" style="21" hidden="1" customWidth="1"/>
    <col min="4" max="4" width="6.28515625" style="21" customWidth="1"/>
    <col min="5" max="5" width="15.5703125" style="21" customWidth="1"/>
    <col min="6" max="6" width="67.42578125" style="21" customWidth="1"/>
    <col min="7" max="8" width="27" style="21" customWidth="1"/>
    <col min="9" max="9" width="41.7109375" style="88" customWidth="1"/>
    <col min="10" max="11" width="9.140625" style="21" customWidth="1"/>
    <col min="12" max="19" width="9.140625" style="21" hidden="1" customWidth="1"/>
    <col min="20" max="20" width="9.140625" style="21" customWidth="1"/>
    <col min="21" max="26" width="9.140625" style="21" hidden="1" customWidth="1"/>
    <col min="27" max="29" width="9.140625" style="21" customWidth="1"/>
    <col min="30" max="35" width="9.140625" style="21" hidden="1" customWidth="1"/>
    <col min="36" max="16384" width="9.140625" style="21"/>
  </cols>
  <sheetData>
    <row r="2" spans="1:35" s="53" customFormat="1" ht="19.5" customHeight="1" x14ac:dyDescent="0.25">
      <c r="A2" s="193"/>
      <c r="B2" s="21"/>
      <c r="C2" s="21"/>
      <c r="D2" s="21"/>
      <c r="E2" s="21"/>
      <c r="F2" s="363" t="str">
        <f>"Results"&amp;IF(LEN(profile_name_of_organisation)=0,""," for "&amp;profile_name_of_organisation)</f>
        <v>Results</v>
      </c>
      <c r="G2" s="363"/>
      <c r="H2" s="363"/>
      <c r="I2" s="363"/>
      <c r="J2" s="114"/>
      <c r="K2" s="114"/>
      <c r="L2" s="114"/>
      <c r="M2" s="114"/>
      <c r="N2" s="114"/>
      <c r="O2" s="114"/>
      <c r="P2" s="114"/>
      <c r="Q2" s="114"/>
      <c r="R2" s="114"/>
      <c r="S2" s="114"/>
      <c r="T2" s="114"/>
      <c r="U2" s="114"/>
      <c r="V2" s="114"/>
      <c r="W2" s="114"/>
      <c r="X2" s="114"/>
    </row>
    <row r="3" spans="1:35" s="53" customFormat="1" ht="15" customHeight="1" x14ac:dyDescent="0.25">
      <c r="A3" s="193"/>
      <c r="B3" s="21"/>
      <c r="C3" s="21"/>
      <c r="D3" s="21"/>
      <c r="E3" s="21"/>
      <c r="F3" s="363"/>
      <c r="G3" s="363"/>
      <c r="H3" s="363"/>
      <c r="I3" s="363"/>
      <c r="J3" s="114"/>
      <c r="K3" s="114"/>
      <c r="L3" s="114"/>
      <c r="M3" s="114"/>
      <c r="N3" s="114"/>
      <c r="O3" s="114"/>
      <c r="P3" s="114"/>
      <c r="Q3" s="114"/>
      <c r="R3" s="114"/>
      <c r="S3" s="114"/>
      <c r="T3" s="114"/>
      <c r="U3" s="114"/>
      <c r="V3" s="114"/>
      <c r="W3" s="114"/>
      <c r="X3" s="114"/>
    </row>
    <row r="4" spans="1:35" s="53" customFormat="1" ht="15" customHeight="1" x14ac:dyDescent="0.25">
      <c r="A4" s="193"/>
      <c r="B4" s="21"/>
      <c r="C4" s="21"/>
      <c r="D4" s="21"/>
      <c r="E4" s="21"/>
      <c r="F4" s="364" t="str">
        <f ca="1">'Assess C'!F2</f>
        <v>Maturity model for Stage C - Follow up</v>
      </c>
      <c r="G4" s="364"/>
      <c r="H4" s="364"/>
      <c r="I4" s="364"/>
      <c r="J4" s="114"/>
      <c r="K4" s="114"/>
      <c r="L4" s="114"/>
      <c r="M4" s="114"/>
      <c r="N4" s="114"/>
      <c r="O4" s="114"/>
      <c r="P4" s="114"/>
      <c r="Q4" s="114"/>
      <c r="R4" s="114"/>
      <c r="S4" s="114"/>
      <c r="T4" s="114"/>
      <c r="U4" s="114"/>
      <c r="V4" s="114"/>
      <c r="W4" s="114"/>
      <c r="X4" s="114"/>
    </row>
    <row r="5" spans="1:35" s="53" customFormat="1" ht="15" customHeight="1" x14ac:dyDescent="0.25">
      <c r="A5" s="193"/>
      <c r="B5" s="21"/>
      <c r="C5" s="21"/>
      <c r="D5" s="21"/>
      <c r="E5" s="21"/>
      <c r="F5" s="364"/>
      <c r="G5" s="364"/>
      <c r="H5" s="364"/>
      <c r="I5" s="364"/>
      <c r="J5" s="114"/>
      <c r="K5" s="114"/>
      <c r="L5" s="114"/>
      <c r="M5" s="114"/>
      <c r="N5" s="114"/>
      <c r="O5" s="114"/>
      <c r="P5" s="114"/>
      <c r="Q5" s="114"/>
      <c r="R5" s="114"/>
      <c r="S5" s="114"/>
      <c r="T5" s="114"/>
      <c r="U5" s="114"/>
      <c r="V5" s="114"/>
      <c r="W5" s="114"/>
      <c r="X5" s="114"/>
    </row>
    <row r="7" spans="1:35" ht="31.5" thickBot="1" x14ac:dyDescent="0.35">
      <c r="A7" s="9" t="s">
        <v>82</v>
      </c>
      <c r="B7" s="65" t="s">
        <v>87</v>
      </c>
      <c r="C7" s="13" t="s">
        <v>86</v>
      </c>
      <c r="F7" s="54"/>
      <c r="G7" s="59" t="s">
        <v>578</v>
      </c>
      <c r="H7" s="60" t="s">
        <v>564</v>
      </c>
      <c r="I7" s="89" t="s">
        <v>60</v>
      </c>
      <c r="AD7" s="169" t="s">
        <v>416</v>
      </c>
      <c r="AE7" s="169" t="s">
        <v>417</v>
      </c>
      <c r="AF7" s="169" t="s">
        <v>120</v>
      </c>
      <c r="AG7" s="170" t="s">
        <v>419</v>
      </c>
      <c r="AH7" s="169"/>
      <c r="AI7" s="170"/>
    </row>
    <row r="8" spans="1:35" s="76" customFormat="1" ht="30" customHeight="1" x14ac:dyDescent="0.25">
      <c r="A8" s="72">
        <v>727</v>
      </c>
      <c r="B8" s="73" t="str">
        <f t="shared" ref="B8:B39" ca="1" si="0">VLOOKUP(A8,contentrefmockup,2,FALSE)</f>
        <v>C.1</v>
      </c>
      <c r="C8" s="20">
        <f t="shared" ref="C8:C39" ca="1" si="1">VLOOKUP(A8,contentrefmockup,15,FALSE)</f>
        <v>2</v>
      </c>
      <c r="D8" s="93"/>
      <c r="E8" s="66" t="str">
        <f t="shared" ref="E8:E39" ca="1" si="2">IF(C8=1,"Phase "&amp;B8,IF(C8=2,"Step "&amp;VLOOKUP(A8,contentrefmockup,4,FALSE),B8))</f>
        <v>Step 1</v>
      </c>
      <c r="F8" s="112" t="str">
        <f ca="1">VLOOKUP(A8,contentrefmockup,7,FALSE)&amp;"  "&amp;"("&amp;VLOOKUP(S8,level_selection_ref,2,FALSE)&amp;")"</f>
        <v>Remediate weaknesses  (Detailed)</v>
      </c>
      <c r="G8" s="113" t="str">
        <f ca="1">"Maturity level:  "&amp;O8</f>
        <v>Maturity level:  Level 1</v>
      </c>
      <c r="H8" s="114" t="str">
        <f ca="1">"Maturity rating: "&amp;TEXT(R8,"0.00")</f>
        <v>Maturity rating: 0.00</v>
      </c>
      <c r="I8" s="119"/>
      <c r="J8" s="114"/>
      <c r="K8" s="114"/>
      <c r="L8" s="114" t="str">
        <f ca="1">TEXT(B8,"0.0")</f>
        <v>C.1</v>
      </c>
      <c r="M8" s="113">
        <f ca="1">SUMIF(Y:Y,S8&amp;L8,G:G)/(SUMIF(Y:Y,S8&amp;L8,X:X))</f>
        <v>0</v>
      </c>
      <c r="N8" s="113" t="str">
        <f ca="1">HLOOKUP(M8*100,level_ref,2,TRUE)</f>
        <v>Level 1</v>
      </c>
      <c r="O8" s="113" t="str">
        <f ca="1">IF(ISERROR(N8),"",N8)</f>
        <v>Level 1</v>
      </c>
      <c r="P8" s="113">
        <f ca="1">HLOOKUP(M8*100,level_ref,3,TRUE)</f>
        <v>1</v>
      </c>
      <c r="Q8" s="113">
        <f ca="1">IF(ISERROR(P8),"",P8)</f>
        <v>1</v>
      </c>
      <c r="R8" s="113">
        <f ca="1">M8*5</f>
        <v>0</v>
      </c>
      <c r="S8" s="113">
        <f ca="1">VLOOKUP(A8,Assess_C_Reference,35,FALSE)</f>
        <v>3</v>
      </c>
      <c r="T8" s="113"/>
      <c r="U8" s="113" t="str">
        <f t="shared" ref="U8:U39" ca="1" si="3">IF(AND(C8&gt;4,VLOOKUP(A8,Assess_C_Reference,34,FALSE)&lt;&gt;8),LEFT(B8,3),"")</f>
        <v/>
      </c>
      <c r="V8" s="113">
        <f t="shared" ref="V8:V39" ca="1" si="4">VLOOKUP(A8,Weightings_Assessments,23,FALSE)</f>
        <v>0</v>
      </c>
      <c r="W8" s="113">
        <f t="shared" ref="W8:W39" ca="1" si="5">IF(VLOOKUP(A8,Assess_C_Reference,34,FALSE)=8,0,1)</f>
        <v>1</v>
      </c>
      <c r="X8" s="113">
        <f t="shared" ref="X8:X39" ca="1" si="6">W8*V8*4</f>
        <v>0</v>
      </c>
      <c r="Y8" s="76" t="str">
        <f t="shared" ref="Y8:Y39" ca="1" si="7">AG8&amp;U8</f>
        <v>1</v>
      </c>
      <c r="AD8" s="87" t="str">
        <f t="shared" ref="AD8:AD39" ca="1" si="8">VLOOKUP($A8,contentrefmockup,26,FALSE)</f>
        <v>S</v>
      </c>
      <c r="AE8" s="87" t="str">
        <f t="shared" ref="AE8:AE39" ca="1" si="9">VLOOKUP($A8,contentrefmockup,27,FALSE)</f>
        <v>I</v>
      </c>
      <c r="AF8" s="87" t="str">
        <f t="shared" ref="AF8:AF39" ca="1" si="10">VLOOKUP($A8,contentrefmockup,28,FALSE)</f>
        <v>D</v>
      </c>
      <c r="AG8" s="79">
        <f t="shared" ref="AG8:AG39" ca="1" si="11">IF(AD8="S",1,IF(AE8="I",2,IF(AF8="D",3,4)))</f>
        <v>1</v>
      </c>
      <c r="AH8" s="87"/>
      <c r="AI8" s="79"/>
    </row>
    <row r="9" spans="1:35" s="77" customFormat="1" ht="30" x14ac:dyDescent="0.25">
      <c r="A9" s="67">
        <v>728</v>
      </c>
      <c r="B9" s="68" t="str">
        <f t="shared" ca="1" si="0"/>
        <v>C.1.01</v>
      </c>
      <c r="C9" s="69">
        <f t="shared" ca="1" si="1"/>
        <v>5</v>
      </c>
      <c r="D9" s="20"/>
      <c r="E9" s="92" t="str">
        <f t="shared" ca="1" si="2"/>
        <v>C.1.01</v>
      </c>
      <c r="F9" s="71" t="str">
        <f t="shared" ref="F9:F25" ca="1" si="12">VLOOKUP(A9,contentrefmockup,7,FALSE)</f>
        <v>Do follow-up activities include remediating weaknesses found during the testing process, reducing the risk of them being exploited again?</v>
      </c>
      <c r="G9" s="220" t="e">
        <f ca="1">VLOOKUP($A9,Assess_C_Reference,15,FALSE)</f>
        <v>#N/A</v>
      </c>
      <c r="H9" s="220" t="e">
        <f ca="1">(VLOOKUP(LEFT($B9,3),targets_lookup,5,FALSE))*VLOOKUP($A9,Weightings_Assessments,23,FALSE)</f>
        <v>#N/A</v>
      </c>
      <c r="I9" s="71" t="e">
        <f ca="1">IF(VLOOKUP(A9,Assess_C_Reference,16,FALSE)=0,"",VLOOKUP(A9,Assess_C_Reference,16,FALSE))</f>
        <v>#N/A</v>
      </c>
      <c r="J9" s="69"/>
      <c r="K9" s="69"/>
      <c r="L9" s="69"/>
      <c r="M9" s="69"/>
      <c r="N9" s="69"/>
      <c r="O9" s="69"/>
      <c r="P9" s="69"/>
      <c r="Q9" s="69"/>
      <c r="R9" s="69"/>
      <c r="S9" s="69"/>
      <c r="T9" s="78"/>
      <c r="U9" s="78" t="e">
        <f t="shared" ca="1" si="3"/>
        <v>#N/A</v>
      </c>
      <c r="V9" s="78" t="e">
        <f t="shared" ca="1" si="4"/>
        <v>#N/A</v>
      </c>
      <c r="W9" s="78" t="e">
        <f t="shared" ca="1" si="5"/>
        <v>#N/A</v>
      </c>
      <c r="X9" s="78" t="e">
        <f t="shared" ca="1" si="6"/>
        <v>#N/A</v>
      </c>
      <c r="Y9" s="77" t="e">
        <f t="shared" ca="1" si="7"/>
        <v>#N/A</v>
      </c>
      <c r="AD9" s="87" t="str">
        <f t="shared" ca="1" si="8"/>
        <v>S</v>
      </c>
      <c r="AE9" s="87" t="str">
        <f t="shared" ca="1" si="9"/>
        <v/>
      </c>
      <c r="AF9" s="87" t="str">
        <f t="shared" ca="1" si="10"/>
        <v/>
      </c>
      <c r="AG9" s="79">
        <f t="shared" ca="1" si="11"/>
        <v>1</v>
      </c>
      <c r="AH9" s="87"/>
      <c r="AI9" s="79"/>
    </row>
    <row r="10" spans="1:35" s="77" customFormat="1" ht="105" x14ac:dyDescent="0.25">
      <c r="A10" s="67">
        <v>729</v>
      </c>
      <c r="B10" s="68" t="str">
        <f t="shared" ca="1" si="0"/>
        <v/>
      </c>
      <c r="C10" s="69">
        <f t="shared" ca="1" si="1"/>
        <v>3</v>
      </c>
      <c r="D10" s="20"/>
      <c r="E10" s="92" t="str">
        <f t="shared" ca="1" si="2"/>
        <v/>
      </c>
      <c r="F10" s="175" t="str">
        <f t="shared" ca="1" si="12"/>
        <v>An effective remediation process should include addressing all issues; applying immediate or short terms solutions (e.g. patching systems, closing ports and preventing traffic from particular web sites or IP addresses), replicating results of penetration tests, determining which weaknesses to address first (e.g. based on risk ratings for critical assets), and reporting weaknesses to relevant third party organisations.</v>
      </c>
      <c r="G10" s="195"/>
      <c r="H10" s="195"/>
      <c r="I10" s="71"/>
      <c r="J10" s="69"/>
      <c r="K10" s="69"/>
      <c r="L10" s="69"/>
      <c r="M10" s="69"/>
      <c r="N10" s="69"/>
      <c r="O10" s="69"/>
      <c r="P10" s="69"/>
      <c r="Q10" s="69"/>
      <c r="R10" s="69"/>
      <c r="S10" s="69"/>
      <c r="T10" s="78"/>
      <c r="U10" s="78" t="e">
        <f t="shared" ca="1" si="3"/>
        <v>#N/A</v>
      </c>
      <c r="V10" s="78" t="e">
        <f t="shared" ca="1" si="4"/>
        <v>#N/A</v>
      </c>
      <c r="W10" s="78" t="e">
        <f t="shared" ca="1" si="5"/>
        <v>#N/A</v>
      </c>
      <c r="X10" s="78" t="e">
        <f t="shared" ca="1" si="6"/>
        <v>#N/A</v>
      </c>
      <c r="Y10" s="77" t="e">
        <f t="shared" ca="1" si="7"/>
        <v>#N/A</v>
      </c>
      <c r="AD10" s="87" t="str">
        <f t="shared" ca="1" si="8"/>
        <v>S</v>
      </c>
      <c r="AE10" s="87" t="str">
        <f t="shared" ca="1" si="9"/>
        <v/>
      </c>
      <c r="AF10" s="87" t="str">
        <f t="shared" ca="1" si="10"/>
        <v/>
      </c>
      <c r="AG10" s="79">
        <f t="shared" ca="1" si="11"/>
        <v>1</v>
      </c>
      <c r="AH10" s="87"/>
      <c r="AI10" s="79"/>
    </row>
    <row r="11" spans="1:35" s="77" customFormat="1" ht="30" x14ac:dyDescent="0.25">
      <c r="A11" s="67">
        <v>730</v>
      </c>
      <c r="B11" s="68" t="str">
        <f t="shared" ca="1" si="0"/>
        <v>C.1.01</v>
      </c>
      <c r="C11" s="69">
        <f t="shared" ca="1" si="1"/>
        <v>5</v>
      </c>
      <c r="D11" s="20"/>
      <c r="E11" s="92" t="str">
        <f t="shared" ca="1" si="2"/>
        <v>C.1.01</v>
      </c>
      <c r="F11" s="71" t="str">
        <f t="shared" ca="1" si="12"/>
        <v>Do follow-up activities include remediating weaknesses identified in penetration testing?</v>
      </c>
      <c r="G11" s="220" t="e">
        <f ca="1">VLOOKUP($A11,Assess_C_Reference,15,FALSE)</f>
        <v>#N/A</v>
      </c>
      <c r="H11" s="220" t="e">
        <f ca="1">(VLOOKUP(LEFT($B11,3),targets_lookup,5,FALSE))*VLOOKUP($A11,Weightings_Assessments,23,FALSE)</f>
        <v>#N/A</v>
      </c>
      <c r="I11" s="71" t="e">
        <f ca="1">IF(VLOOKUP(A11,Assess_C_Reference,16,FALSE)=0,"",VLOOKUP(A11,Assess_C_Reference,16,FALSE))</f>
        <v>#N/A</v>
      </c>
      <c r="J11" s="69"/>
      <c r="K11" s="69"/>
      <c r="L11" s="69"/>
      <c r="M11" s="69"/>
      <c r="N11" s="69"/>
      <c r="O11" s="69"/>
      <c r="P11" s="69"/>
      <c r="Q11" s="69"/>
      <c r="R11" s="69"/>
      <c r="S11" s="69"/>
      <c r="T11" s="78"/>
      <c r="U11" s="78" t="e">
        <f t="shared" ca="1" si="3"/>
        <v>#N/A</v>
      </c>
      <c r="V11" s="78" t="e">
        <f t="shared" ca="1" si="4"/>
        <v>#N/A</v>
      </c>
      <c r="W11" s="78" t="e">
        <f t="shared" ca="1" si="5"/>
        <v>#N/A</v>
      </c>
      <c r="X11" s="78" t="e">
        <f t="shared" ca="1" si="6"/>
        <v>#N/A</v>
      </c>
      <c r="Y11" s="77" t="e">
        <f t="shared" ca="1" si="7"/>
        <v>#N/A</v>
      </c>
      <c r="AD11" s="87" t="str">
        <f t="shared" ca="1" si="8"/>
        <v/>
      </c>
      <c r="AE11" s="87" t="str">
        <f t="shared" ca="1" si="9"/>
        <v>I</v>
      </c>
      <c r="AF11" s="87" t="str">
        <f t="shared" ca="1" si="10"/>
        <v/>
      </c>
      <c r="AG11" s="79">
        <f t="shared" ca="1" si="11"/>
        <v>2</v>
      </c>
      <c r="AH11" s="87"/>
      <c r="AI11" s="79"/>
    </row>
    <row r="12" spans="1:35" s="77" customFormat="1" ht="30" x14ac:dyDescent="0.25">
      <c r="A12" s="67">
        <v>731</v>
      </c>
      <c r="B12" s="68" t="str">
        <f t="shared" ca="1" si="0"/>
        <v>C.1.02</v>
      </c>
      <c r="C12" s="69">
        <f t="shared" ca="1" si="1"/>
        <v>5</v>
      </c>
      <c r="D12" s="20"/>
      <c r="E12" s="92" t="str">
        <f t="shared" ca="1" si="2"/>
        <v>C.1.02</v>
      </c>
      <c r="F12" s="71" t="str">
        <f t="shared" ca="1" si="12"/>
        <v>Are weaknesses remediated in line with a comprehensive, approved remediation process?</v>
      </c>
      <c r="G12" s="220" t="e">
        <f ca="1">VLOOKUP($A12,Assess_C_Reference,15,FALSE)</f>
        <v>#N/A</v>
      </c>
      <c r="H12" s="220" t="e">
        <f ca="1">(VLOOKUP(LEFT($B12,3),targets_lookup,5,FALSE))*VLOOKUP($A12,Weightings_Assessments,23,FALSE)</f>
        <v>#N/A</v>
      </c>
      <c r="I12" s="71" t="e">
        <f ca="1">IF(VLOOKUP(A12,Assess_C_Reference,16,FALSE)=0,"",VLOOKUP(A12,Assess_C_Reference,16,FALSE))</f>
        <v>#N/A</v>
      </c>
      <c r="J12" s="69"/>
      <c r="K12" s="69"/>
      <c r="L12" s="69"/>
      <c r="M12" s="69"/>
      <c r="N12" s="69"/>
      <c r="O12" s="69"/>
      <c r="P12" s="69"/>
      <c r="Q12" s="69"/>
      <c r="R12" s="69"/>
      <c r="S12" s="69"/>
      <c r="T12" s="78"/>
      <c r="U12" s="78" t="e">
        <f t="shared" ca="1" si="3"/>
        <v>#N/A</v>
      </c>
      <c r="V12" s="78" t="e">
        <f t="shared" ca="1" si="4"/>
        <v>#N/A</v>
      </c>
      <c r="W12" s="78" t="e">
        <f t="shared" ca="1" si="5"/>
        <v>#N/A</v>
      </c>
      <c r="X12" s="78" t="e">
        <f t="shared" ca="1" si="6"/>
        <v>#N/A</v>
      </c>
      <c r="Y12" s="77" t="e">
        <f t="shared" ca="1" si="7"/>
        <v>#N/A</v>
      </c>
      <c r="AD12" s="87" t="str">
        <f t="shared" ca="1" si="8"/>
        <v/>
      </c>
      <c r="AE12" s="87" t="str">
        <f t="shared" ca="1" si="9"/>
        <v>I</v>
      </c>
      <c r="AF12" s="87" t="str">
        <f t="shared" ca="1" si="10"/>
        <v/>
      </c>
      <c r="AG12" s="79">
        <f t="shared" ca="1" si="11"/>
        <v>2</v>
      </c>
      <c r="AH12" s="87"/>
      <c r="AI12" s="79"/>
    </row>
    <row r="13" spans="1:35" s="77" customFormat="1" ht="105" x14ac:dyDescent="0.25">
      <c r="A13" s="67">
        <v>732</v>
      </c>
      <c r="B13" s="68" t="str">
        <f t="shared" ca="1" si="0"/>
        <v/>
      </c>
      <c r="C13" s="69">
        <f t="shared" ca="1" si="1"/>
        <v>3</v>
      </c>
      <c r="D13" s="20"/>
      <c r="E13" s="92" t="str">
        <f t="shared" ca="1" si="2"/>
        <v/>
      </c>
      <c r="F13" s="175" t="str">
        <f t="shared" ca="1" si="12"/>
        <v>An effective remediation process should include addressing all issues; applying immediate or short terms solutions (e.g. patching systems, closing ports and preventing traffic from particular web sites or IP addresses), replicating results of penetration tests, determining which weaknesses to address first (e.g. based on risk ratings for critical assets), and reporting weaknesses to relevant third party organisations.</v>
      </c>
      <c r="G13" s="195"/>
      <c r="H13" s="195"/>
      <c r="I13" s="71"/>
      <c r="J13" s="69"/>
      <c r="K13" s="69"/>
      <c r="L13" s="69"/>
      <c r="M13" s="69"/>
      <c r="N13" s="69"/>
      <c r="O13" s="69"/>
      <c r="P13" s="69"/>
      <c r="Q13" s="69"/>
      <c r="R13" s="69"/>
      <c r="S13" s="69"/>
      <c r="T13" s="78"/>
      <c r="U13" s="78" t="e">
        <f t="shared" ca="1" si="3"/>
        <v>#N/A</v>
      </c>
      <c r="V13" s="78" t="e">
        <f t="shared" ca="1" si="4"/>
        <v>#N/A</v>
      </c>
      <c r="W13" s="78" t="e">
        <f t="shared" ca="1" si="5"/>
        <v>#N/A</v>
      </c>
      <c r="X13" s="78" t="e">
        <f t="shared" ca="1" si="6"/>
        <v>#N/A</v>
      </c>
      <c r="Y13" s="77" t="e">
        <f t="shared" ca="1" si="7"/>
        <v>#N/A</v>
      </c>
      <c r="AD13" s="87" t="str">
        <f t="shared" ca="1" si="8"/>
        <v/>
      </c>
      <c r="AE13" s="87" t="str">
        <f t="shared" ca="1" si="9"/>
        <v>I</v>
      </c>
      <c r="AF13" s="87" t="str">
        <f t="shared" ca="1" si="10"/>
        <v/>
      </c>
      <c r="AG13" s="79">
        <f t="shared" ca="1" si="11"/>
        <v>2</v>
      </c>
      <c r="AH13" s="87"/>
      <c r="AI13" s="79"/>
    </row>
    <row r="14" spans="1:35" s="77" customFormat="1" ht="30" x14ac:dyDescent="0.25">
      <c r="A14" s="67">
        <v>733</v>
      </c>
      <c r="B14" s="68" t="str">
        <f t="shared" ca="1" si="0"/>
        <v>C.1.01</v>
      </c>
      <c r="C14" s="69">
        <f t="shared" ca="1" si="1"/>
        <v>5</v>
      </c>
      <c r="D14" s="20"/>
      <c r="E14" s="92" t="str">
        <f t="shared" ca="1" si="2"/>
        <v>C.1.01</v>
      </c>
      <c r="F14" s="71" t="str">
        <f t="shared" ca="1" si="12"/>
        <v>Do follow-up activities include remediating weaknesses identified in penetration testing?</v>
      </c>
      <c r="G14" s="220" t="str">
        <f ca="1">VLOOKUP($A14,Assess_C_Reference,15,FALSE)</f>
        <v/>
      </c>
      <c r="H14" s="220">
        <f ca="1">(VLOOKUP(LEFT($B14,3),targets_lookup,5,FALSE))*VLOOKUP($A14,Weightings_Assessments,23,FALSE)</f>
        <v>4</v>
      </c>
      <c r="I14" s="71" t="str">
        <f t="shared" ref="I14:I25" ca="1" si="13">IF(VLOOKUP(A14,Assess_C_Reference,16,FALSE)=0,"",VLOOKUP(A14,Assess_C_Reference,16,FALSE))</f>
        <v/>
      </c>
      <c r="J14" s="69"/>
      <c r="K14" s="69"/>
      <c r="L14" s="69"/>
      <c r="M14" s="69"/>
      <c r="N14" s="69"/>
      <c r="O14" s="69"/>
      <c r="P14" s="69"/>
      <c r="Q14" s="69"/>
      <c r="R14" s="69"/>
      <c r="S14" s="69"/>
      <c r="T14" s="78"/>
      <c r="U14" s="78" t="str">
        <f t="shared" ca="1" si="3"/>
        <v>C.1</v>
      </c>
      <c r="V14" s="78">
        <f t="shared" ca="1" si="4"/>
        <v>1</v>
      </c>
      <c r="W14" s="78">
        <f t="shared" ca="1" si="5"/>
        <v>1</v>
      </c>
      <c r="X14" s="78">
        <f t="shared" ca="1" si="6"/>
        <v>4</v>
      </c>
      <c r="Y14" s="77" t="str">
        <f t="shared" ca="1" si="7"/>
        <v>3C.1</v>
      </c>
      <c r="AD14" s="87" t="str">
        <f t="shared" ca="1" si="8"/>
        <v/>
      </c>
      <c r="AE14" s="87" t="str">
        <f t="shared" ca="1" si="9"/>
        <v/>
      </c>
      <c r="AF14" s="87" t="str">
        <f t="shared" ca="1" si="10"/>
        <v>D</v>
      </c>
      <c r="AG14" s="79">
        <f t="shared" ca="1" si="11"/>
        <v>3</v>
      </c>
      <c r="AH14" s="87"/>
      <c r="AI14" s="79"/>
    </row>
    <row r="15" spans="1:35" s="77" customFormat="1" ht="30" customHeight="1" x14ac:dyDescent="0.25">
      <c r="A15" s="67">
        <v>734</v>
      </c>
      <c r="B15" s="68" t="str">
        <f t="shared" ca="1" si="0"/>
        <v>C.1.02</v>
      </c>
      <c r="C15" s="69">
        <f t="shared" ca="1" si="1"/>
        <v>4</v>
      </c>
      <c r="D15" s="20"/>
      <c r="E15" s="92" t="str">
        <f t="shared" ca="1" si="2"/>
        <v>C.1.02</v>
      </c>
      <c r="F15" s="71" t="str">
        <f t="shared" ca="1" si="12"/>
        <v xml:space="preserve">Does this remediation process include: </v>
      </c>
      <c r="G15" s="86"/>
      <c r="H15" s="86"/>
      <c r="I15" s="71" t="str">
        <f t="shared" ca="1" si="13"/>
        <v/>
      </c>
      <c r="J15" s="69"/>
      <c r="K15" s="69"/>
      <c r="L15" s="69"/>
      <c r="M15" s="69"/>
      <c r="N15" s="69"/>
      <c r="O15" s="69"/>
      <c r="P15" s="69"/>
      <c r="Q15" s="69"/>
      <c r="R15" s="69"/>
      <c r="S15" s="69"/>
      <c r="T15" s="78"/>
      <c r="U15" s="78" t="str">
        <f t="shared" ca="1" si="3"/>
        <v/>
      </c>
      <c r="V15" s="78" t="str">
        <f t="shared" ca="1" si="4"/>
        <v>N/A</v>
      </c>
      <c r="W15" s="78">
        <f t="shared" ca="1" si="5"/>
        <v>1</v>
      </c>
      <c r="X15" s="78" t="e">
        <f t="shared" ca="1" si="6"/>
        <v>#VALUE!</v>
      </c>
      <c r="Y15" s="77" t="str">
        <f t="shared" ca="1" si="7"/>
        <v>3</v>
      </c>
      <c r="AD15" s="87" t="str">
        <f t="shared" ca="1" si="8"/>
        <v/>
      </c>
      <c r="AE15" s="87" t="str">
        <f t="shared" ca="1" si="9"/>
        <v/>
      </c>
      <c r="AF15" s="87" t="str">
        <f t="shared" ca="1" si="10"/>
        <v>D</v>
      </c>
      <c r="AG15" s="79">
        <f t="shared" ca="1" si="11"/>
        <v>3</v>
      </c>
      <c r="AH15" s="87"/>
      <c r="AI15" s="79"/>
    </row>
    <row r="16" spans="1:35" s="77" customFormat="1" ht="30" customHeight="1" x14ac:dyDescent="0.25">
      <c r="A16" s="67">
        <v>735</v>
      </c>
      <c r="B16" s="68" t="str">
        <f t="shared" ca="1" si="0"/>
        <v>C.1.02a</v>
      </c>
      <c r="C16" s="69">
        <f t="shared" ca="1" si="1"/>
        <v>6</v>
      </c>
      <c r="D16" s="20"/>
      <c r="E16" s="92" t="str">
        <f t="shared" ca="1" si="2"/>
        <v>C.1.02a</v>
      </c>
      <c r="F16" s="74" t="str">
        <f t="shared" ca="1" si="12"/>
        <v>Addressing all issues raised in penetration testing reports?</v>
      </c>
      <c r="G16" s="220" t="str">
        <f t="shared" ref="G16:G22" ca="1" si="14">VLOOKUP($A16,Assess_C_Reference,15,FALSE)</f>
        <v/>
      </c>
      <c r="H16" s="220">
        <f t="shared" ref="H16:H22" ca="1" si="15">(VLOOKUP(LEFT($B16,3),targets_lookup,5,FALSE))*VLOOKUP($A16,Weightings_Assessments,23,FALSE)</f>
        <v>8</v>
      </c>
      <c r="I16" s="71" t="str">
        <f t="shared" ca="1" si="13"/>
        <v/>
      </c>
      <c r="J16" s="69"/>
      <c r="K16" s="69"/>
      <c r="L16" s="69"/>
      <c r="M16" s="69"/>
      <c r="N16" s="69"/>
      <c r="O16" s="69"/>
      <c r="P16" s="69"/>
      <c r="Q16" s="69"/>
      <c r="R16" s="69"/>
      <c r="S16" s="69"/>
      <c r="T16" s="78"/>
      <c r="U16" s="78" t="str">
        <f t="shared" ca="1" si="3"/>
        <v>C.1</v>
      </c>
      <c r="V16" s="78">
        <f t="shared" ca="1" si="4"/>
        <v>2</v>
      </c>
      <c r="W16" s="78">
        <f t="shared" ca="1" si="5"/>
        <v>1</v>
      </c>
      <c r="X16" s="78">
        <f t="shared" ca="1" si="6"/>
        <v>8</v>
      </c>
      <c r="Y16" s="77" t="str">
        <f t="shared" ca="1" si="7"/>
        <v>3C.1</v>
      </c>
      <c r="AD16" s="87" t="str">
        <f t="shared" ca="1" si="8"/>
        <v/>
      </c>
      <c r="AE16" s="87" t="str">
        <f t="shared" ca="1" si="9"/>
        <v/>
      </c>
      <c r="AF16" s="87" t="str">
        <f t="shared" ca="1" si="10"/>
        <v>D</v>
      </c>
      <c r="AG16" s="79">
        <f t="shared" ca="1" si="11"/>
        <v>3</v>
      </c>
      <c r="AH16" s="87"/>
      <c r="AI16" s="79"/>
    </row>
    <row r="17" spans="1:35" s="77" customFormat="1" ht="45" x14ac:dyDescent="0.25">
      <c r="A17" s="67">
        <v>736</v>
      </c>
      <c r="B17" s="68" t="str">
        <f t="shared" ca="1" si="0"/>
        <v>C.1.02b</v>
      </c>
      <c r="C17" s="69">
        <f t="shared" ca="1" si="1"/>
        <v>6</v>
      </c>
      <c r="D17" s="20"/>
      <c r="E17" s="92" t="str">
        <f t="shared" ca="1" si="2"/>
        <v>C.1.02b</v>
      </c>
      <c r="F17" s="74" t="str">
        <f t="shared" ca="1" si="12"/>
        <v>Applying immediate or short terms solutions, such as patching systems, closing ports and preventing traffic from particular web sites or IP addresses?</v>
      </c>
      <c r="G17" s="220" t="str">
        <f t="shared" ca="1" si="14"/>
        <v/>
      </c>
      <c r="H17" s="220">
        <f t="shared" ca="1" si="15"/>
        <v>12</v>
      </c>
      <c r="I17" s="71" t="str">
        <f t="shared" ca="1" si="13"/>
        <v/>
      </c>
      <c r="J17" s="69"/>
      <c r="K17" s="69"/>
      <c r="L17" s="69"/>
      <c r="M17" s="69"/>
      <c r="N17" s="69"/>
      <c r="O17" s="69"/>
      <c r="P17" s="69"/>
      <c r="Q17" s="69"/>
      <c r="R17" s="69"/>
      <c r="S17" s="69"/>
      <c r="T17" s="78"/>
      <c r="U17" s="78" t="str">
        <f t="shared" ca="1" si="3"/>
        <v>C.1</v>
      </c>
      <c r="V17" s="78">
        <f t="shared" ca="1" si="4"/>
        <v>3</v>
      </c>
      <c r="W17" s="78">
        <f t="shared" ca="1" si="5"/>
        <v>1</v>
      </c>
      <c r="X17" s="78">
        <f t="shared" ca="1" si="6"/>
        <v>12</v>
      </c>
      <c r="Y17" s="77" t="str">
        <f t="shared" ca="1" si="7"/>
        <v>3C.1</v>
      </c>
      <c r="AD17" s="87" t="str">
        <f t="shared" ca="1" si="8"/>
        <v/>
      </c>
      <c r="AE17" s="87" t="str">
        <f t="shared" ca="1" si="9"/>
        <v/>
      </c>
      <c r="AF17" s="87" t="str">
        <f t="shared" ca="1" si="10"/>
        <v>D</v>
      </c>
      <c r="AG17" s="79">
        <f t="shared" ca="1" si="11"/>
        <v>3</v>
      </c>
      <c r="AH17" s="87"/>
      <c r="AI17" s="79"/>
    </row>
    <row r="18" spans="1:35" s="77" customFormat="1" ht="30" customHeight="1" x14ac:dyDescent="0.25">
      <c r="A18" s="67">
        <v>737</v>
      </c>
      <c r="B18" s="68" t="str">
        <f t="shared" ca="1" si="0"/>
        <v>C.1.02c</v>
      </c>
      <c r="C18" s="69">
        <f t="shared" ca="1" si="1"/>
        <v>6</v>
      </c>
      <c r="D18" s="20"/>
      <c r="E18" s="92" t="str">
        <f t="shared" ca="1" si="2"/>
        <v>C.1.02c</v>
      </c>
      <c r="F18" s="74" t="str">
        <f t="shared" ca="1" si="12"/>
        <v>Replicating results of penetration tests (e.g. using technical data)?</v>
      </c>
      <c r="G18" s="220" t="str">
        <f t="shared" ca="1" si="14"/>
        <v/>
      </c>
      <c r="H18" s="220">
        <f t="shared" ca="1" si="15"/>
        <v>12</v>
      </c>
      <c r="I18" s="71" t="str">
        <f t="shared" ca="1" si="13"/>
        <v/>
      </c>
      <c r="J18" s="69"/>
      <c r="K18" s="69"/>
      <c r="L18" s="69"/>
      <c r="M18" s="69"/>
      <c r="N18" s="69"/>
      <c r="O18" s="69"/>
      <c r="P18" s="69"/>
      <c r="Q18" s="69"/>
      <c r="R18" s="69"/>
      <c r="S18" s="69"/>
      <c r="T18" s="78"/>
      <c r="U18" s="78" t="str">
        <f t="shared" ca="1" si="3"/>
        <v>C.1</v>
      </c>
      <c r="V18" s="78">
        <f t="shared" ca="1" si="4"/>
        <v>3</v>
      </c>
      <c r="W18" s="78">
        <f t="shared" ca="1" si="5"/>
        <v>1</v>
      </c>
      <c r="X18" s="78">
        <f t="shared" ca="1" si="6"/>
        <v>12</v>
      </c>
      <c r="Y18" s="77" t="str">
        <f t="shared" ca="1" si="7"/>
        <v>3C.1</v>
      </c>
      <c r="AD18" s="87" t="str">
        <f t="shared" ca="1" si="8"/>
        <v/>
      </c>
      <c r="AE18" s="87" t="str">
        <f t="shared" ca="1" si="9"/>
        <v/>
      </c>
      <c r="AF18" s="87" t="str">
        <f t="shared" ca="1" si="10"/>
        <v>D</v>
      </c>
      <c r="AG18" s="79">
        <f t="shared" ca="1" si="11"/>
        <v>3</v>
      </c>
      <c r="AH18" s="87"/>
      <c r="AI18" s="79"/>
    </row>
    <row r="19" spans="1:35" s="77" customFormat="1" ht="30" x14ac:dyDescent="0.25">
      <c r="A19" s="67">
        <v>738</v>
      </c>
      <c r="B19" s="68" t="str">
        <f t="shared" ca="1" si="0"/>
        <v>C.1.02d</v>
      </c>
      <c r="C19" s="69">
        <f t="shared" ca="1" si="1"/>
        <v>6</v>
      </c>
      <c r="D19" s="20"/>
      <c r="E19" s="92" t="str">
        <f t="shared" ca="1" si="2"/>
        <v>C.1.02d</v>
      </c>
      <c r="F19" s="74" t="str">
        <f t="shared" ca="1" si="12"/>
        <v>Determining which weaknesses to address first (e.g. based on risk ratings for critical assets)?</v>
      </c>
      <c r="G19" s="220" t="str">
        <f t="shared" ca="1" si="14"/>
        <v/>
      </c>
      <c r="H19" s="220">
        <f t="shared" ca="1" si="15"/>
        <v>16</v>
      </c>
      <c r="I19" s="71" t="str">
        <f t="shared" ca="1" si="13"/>
        <v/>
      </c>
      <c r="J19" s="69"/>
      <c r="K19" s="69"/>
      <c r="L19" s="69"/>
      <c r="M19" s="69"/>
      <c r="N19" s="69"/>
      <c r="O19" s="69"/>
      <c r="P19" s="69"/>
      <c r="Q19" s="69"/>
      <c r="R19" s="69"/>
      <c r="S19" s="69"/>
      <c r="T19" s="78"/>
      <c r="U19" s="78" t="str">
        <f t="shared" ca="1" si="3"/>
        <v>C.1</v>
      </c>
      <c r="V19" s="78">
        <f t="shared" ca="1" si="4"/>
        <v>4</v>
      </c>
      <c r="W19" s="78">
        <f t="shared" ca="1" si="5"/>
        <v>1</v>
      </c>
      <c r="X19" s="78">
        <f t="shared" ca="1" si="6"/>
        <v>16</v>
      </c>
      <c r="Y19" s="77" t="str">
        <f t="shared" ca="1" si="7"/>
        <v>3C.1</v>
      </c>
      <c r="AD19" s="87" t="str">
        <f t="shared" ca="1" si="8"/>
        <v/>
      </c>
      <c r="AE19" s="87" t="str">
        <f t="shared" ca="1" si="9"/>
        <v/>
      </c>
      <c r="AF19" s="87" t="str">
        <f t="shared" ca="1" si="10"/>
        <v>D</v>
      </c>
      <c r="AG19" s="79">
        <f t="shared" ca="1" si="11"/>
        <v>3</v>
      </c>
      <c r="AH19" s="87"/>
      <c r="AI19" s="79"/>
    </row>
    <row r="20" spans="1:35" s="77" customFormat="1" ht="30" x14ac:dyDescent="0.25">
      <c r="A20" s="67">
        <v>739</v>
      </c>
      <c r="B20" s="68" t="str">
        <f t="shared" ca="1" si="0"/>
        <v>C.1.02e</v>
      </c>
      <c r="C20" s="69">
        <f t="shared" ca="1" si="1"/>
        <v>6</v>
      </c>
      <c r="D20" s="20"/>
      <c r="E20" s="92" t="str">
        <f t="shared" ca="1" si="2"/>
        <v>C.1.02e</v>
      </c>
      <c r="F20" s="74" t="str">
        <f t="shared" ca="1" si="12"/>
        <v>Reporting weaknesses to relevant third party organisations (e.g. CERTs, BUGTRAQ etc.)?</v>
      </c>
      <c r="G20" s="220" t="str">
        <f t="shared" ca="1" si="14"/>
        <v/>
      </c>
      <c r="H20" s="220">
        <f t="shared" ca="1" si="15"/>
        <v>12</v>
      </c>
      <c r="I20" s="71" t="str">
        <f t="shared" ca="1" si="13"/>
        <v/>
      </c>
      <c r="J20" s="69"/>
      <c r="K20" s="69"/>
      <c r="L20" s="69"/>
      <c r="M20" s="69"/>
      <c r="N20" s="69"/>
      <c r="O20" s="69"/>
      <c r="P20" s="69"/>
      <c r="Q20" s="69"/>
      <c r="R20" s="69"/>
      <c r="S20" s="69"/>
      <c r="T20" s="78"/>
      <c r="U20" s="78" t="str">
        <f t="shared" ca="1" si="3"/>
        <v>C.1</v>
      </c>
      <c r="V20" s="78">
        <f t="shared" ca="1" si="4"/>
        <v>3</v>
      </c>
      <c r="W20" s="78">
        <f t="shared" ca="1" si="5"/>
        <v>1</v>
      </c>
      <c r="X20" s="78">
        <f t="shared" ca="1" si="6"/>
        <v>12</v>
      </c>
      <c r="Y20" s="77" t="str">
        <f t="shared" ca="1" si="7"/>
        <v>3C.1</v>
      </c>
      <c r="AD20" s="87" t="str">
        <f t="shared" ca="1" si="8"/>
        <v/>
      </c>
      <c r="AE20" s="87" t="str">
        <f t="shared" ca="1" si="9"/>
        <v/>
      </c>
      <c r="AF20" s="87" t="str">
        <f t="shared" ca="1" si="10"/>
        <v>D</v>
      </c>
      <c r="AG20" s="79">
        <f t="shared" ca="1" si="11"/>
        <v>3</v>
      </c>
      <c r="AH20" s="87"/>
      <c r="AI20" s="79"/>
    </row>
    <row r="21" spans="1:35" s="77" customFormat="1" ht="45" x14ac:dyDescent="0.25">
      <c r="A21" s="67">
        <v>740</v>
      </c>
      <c r="B21" s="68" t="str">
        <f t="shared" ca="1" si="0"/>
        <v>C.1.02f</v>
      </c>
      <c r="C21" s="69">
        <f t="shared" ca="1" si="1"/>
        <v>6</v>
      </c>
      <c r="D21" s="20"/>
      <c r="E21" s="92" t="str">
        <f t="shared" ca="1" si="2"/>
        <v>C.1.02f</v>
      </c>
      <c r="F21" s="74" t="str">
        <f t="shared" ca="1" si="12"/>
        <v>Feeding these remediation actions into longer term solutions, such as an updated patch management strategy or a whitelisting / blacklisting policy?</v>
      </c>
      <c r="G21" s="220" t="str">
        <f t="shared" ca="1" si="14"/>
        <v/>
      </c>
      <c r="H21" s="220">
        <f t="shared" ca="1" si="15"/>
        <v>20</v>
      </c>
      <c r="I21" s="71" t="str">
        <f t="shared" ca="1" si="13"/>
        <v/>
      </c>
      <c r="J21" s="69"/>
      <c r="K21" s="69"/>
      <c r="L21" s="69"/>
      <c r="M21" s="69"/>
      <c r="N21" s="69"/>
      <c r="O21" s="69"/>
      <c r="P21" s="69"/>
      <c r="Q21" s="69"/>
      <c r="R21" s="69"/>
      <c r="S21" s="69"/>
      <c r="T21" s="78"/>
      <c r="U21" s="78" t="str">
        <f t="shared" ca="1" si="3"/>
        <v>C.1</v>
      </c>
      <c r="V21" s="78">
        <f t="shared" ca="1" si="4"/>
        <v>5</v>
      </c>
      <c r="W21" s="78">
        <f t="shared" ca="1" si="5"/>
        <v>1</v>
      </c>
      <c r="X21" s="78">
        <f t="shared" ca="1" si="6"/>
        <v>20</v>
      </c>
      <c r="Y21" s="77" t="str">
        <f t="shared" ca="1" si="7"/>
        <v>3C.1</v>
      </c>
      <c r="AD21" s="87" t="str">
        <f t="shared" ca="1" si="8"/>
        <v/>
      </c>
      <c r="AE21" s="87" t="str">
        <f t="shared" ca="1" si="9"/>
        <v/>
      </c>
      <c r="AF21" s="87" t="str">
        <f t="shared" ca="1" si="10"/>
        <v>D</v>
      </c>
      <c r="AG21" s="79">
        <f t="shared" ca="1" si="11"/>
        <v>3</v>
      </c>
      <c r="AH21" s="87"/>
      <c r="AI21" s="79"/>
    </row>
    <row r="22" spans="1:35" s="77" customFormat="1" ht="30" customHeight="1" x14ac:dyDescent="0.25">
      <c r="A22" s="67">
        <v>741</v>
      </c>
      <c r="B22" s="68" t="str">
        <f t="shared" ca="1" si="0"/>
        <v>C.1.02g</v>
      </c>
      <c r="C22" s="69">
        <f t="shared" ca="1" si="1"/>
        <v>6</v>
      </c>
      <c r="D22" s="20"/>
      <c r="E22" s="92" t="str">
        <f t="shared" ca="1" si="2"/>
        <v>C.1.02g</v>
      </c>
      <c r="F22" s="74" t="str">
        <f t="shared" ca="1" si="12"/>
        <v xml:space="preserve">Agreeing any short term retesting or verification activities? </v>
      </c>
      <c r="G22" s="220" t="str">
        <f t="shared" ca="1" si="14"/>
        <v/>
      </c>
      <c r="H22" s="220">
        <f t="shared" ca="1" si="15"/>
        <v>16</v>
      </c>
      <c r="I22" s="71" t="str">
        <f t="shared" ca="1" si="13"/>
        <v/>
      </c>
      <c r="J22" s="69"/>
      <c r="K22" s="69"/>
      <c r="L22" s="69"/>
      <c r="M22" s="69"/>
      <c r="N22" s="69"/>
      <c r="O22" s="69"/>
      <c r="P22" s="69"/>
      <c r="Q22" s="69"/>
      <c r="R22" s="69"/>
      <c r="S22" s="69"/>
      <c r="T22" s="78"/>
      <c r="U22" s="78" t="str">
        <f t="shared" ca="1" si="3"/>
        <v>C.1</v>
      </c>
      <c r="V22" s="78">
        <f t="shared" ca="1" si="4"/>
        <v>4</v>
      </c>
      <c r="W22" s="78">
        <f t="shared" ca="1" si="5"/>
        <v>1</v>
      </c>
      <c r="X22" s="78">
        <f t="shared" ca="1" si="6"/>
        <v>16</v>
      </c>
      <c r="Y22" s="77" t="str">
        <f t="shared" ca="1" si="7"/>
        <v>3C.1</v>
      </c>
      <c r="AD22" s="87" t="str">
        <f t="shared" ca="1" si="8"/>
        <v/>
      </c>
      <c r="AE22" s="87" t="str">
        <f t="shared" ca="1" si="9"/>
        <v/>
      </c>
      <c r="AF22" s="87" t="str">
        <f t="shared" ca="1" si="10"/>
        <v>D</v>
      </c>
      <c r="AG22" s="79">
        <f t="shared" ca="1" si="11"/>
        <v>3</v>
      </c>
      <c r="AH22" s="87"/>
      <c r="AI22" s="79"/>
    </row>
    <row r="23" spans="1:35" s="77" customFormat="1" ht="30" customHeight="1" x14ac:dyDescent="0.25">
      <c r="A23" s="67">
        <v>742</v>
      </c>
      <c r="B23" s="68" t="str">
        <f t="shared" ca="1" si="0"/>
        <v>C.1.03</v>
      </c>
      <c r="C23" s="69">
        <f t="shared" ca="1" si="1"/>
        <v>4</v>
      </c>
      <c r="D23" s="20"/>
      <c r="E23" s="92" t="str">
        <f t="shared" ca="1" si="2"/>
        <v>C.1.03</v>
      </c>
      <c r="F23" s="71" t="str">
        <f t="shared" ca="1" si="12"/>
        <v xml:space="preserve">Is this remediation process: </v>
      </c>
      <c r="G23" s="86"/>
      <c r="H23" s="86"/>
      <c r="I23" s="71" t="str">
        <f t="shared" ca="1" si="13"/>
        <v/>
      </c>
      <c r="J23" s="69"/>
      <c r="K23" s="69"/>
      <c r="L23" s="69"/>
      <c r="M23" s="69"/>
      <c r="N23" s="69"/>
      <c r="O23" s="69"/>
      <c r="P23" s="69"/>
      <c r="Q23" s="69"/>
      <c r="R23" s="69"/>
      <c r="S23" s="69"/>
      <c r="T23" s="78"/>
      <c r="U23" s="78" t="str">
        <f t="shared" ca="1" si="3"/>
        <v/>
      </c>
      <c r="V23" s="78" t="str">
        <f t="shared" ca="1" si="4"/>
        <v>N/A</v>
      </c>
      <c r="W23" s="78">
        <f t="shared" ca="1" si="5"/>
        <v>1</v>
      </c>
      <c r="X23" s="78" t="e">
        <f t="shared" ca="1" si="6"/>
        <v>#VALUE!</v>
      </c>
      <c r="Y23" s="77" t="str">
        <f t="shared" ca="1" si="7"/>
        <v>3</v>
      </c>
      <c r="AD23" s="87" t="str">
        <f t="shared" ca="1" si="8"/>
        <v/>
      </c>
      <c r="AE23" s="87" t="str">
        <f t="shared" ca="1" si="9"/>
        <v/>
      </c>
      <c r="AF23" s="87" t="str">
        <f t="shared" ca="1" si="10"/>
        <v>D</v>
      </c>
      <c r="AG23" s="79">
        <f t="shared" ca="1" si="11"/>
        <v>3</v>
      </c>
      <c r="AH23" s="87"/>
      <c r="AI23" s="79"/>
    </row>
    <row r="24" spans="1:35" s="77" customFormat="1" ht="30" customHeight="1" x14ac:dyDescent="0.25">
      <c r="A24" s="67">
        <v>743</v>
      </c>
      <c r="B24" s="68" t="str">
        <f t="shared" ca="1" si="0"/>
        <v>C.1.03a</v>
      </c>
      <c r="C24" s="69">
        <f t="shared" ca="1" si="1"/>
        <v>6</v>
      </c>
      <c r="D24" s="20"/>
      <c r="E24" s="92" t="str">
        <f t="shared" ca="1" si="2"/>
        <v>C.1.03a</v>
      </c>
      <c r="F24" s="74" t="str">
        <f t="shared" ca="1" si="12"/>
        <v>Carried out by appropriate qualified, experienced technical security professionals?</v>
      </c>
      <c r="G24" s="221" t="str">
        <f ca="1">VLOOKUP($A24,Assess_C_Reference,15,FALSE)</f>
        <v/>
      </c>
      <c r="H24" s="221">
        <f ca="1">(VLOOKUP(LEFT($B24,3),targets_lookup,5,FALSE))*VLOOKUP($A24,Weightings_Assessments,23,FALSE)</f>
        <v>16</v>
      </c>
      <c r="I24" s="71" t="str">
        <f t="shared" ca="1" si="13"/>
        <v/>
      </c>
      <c r="J24" s="69"/>
      <c r="K24" s="69"/>
      <c r="L24" s="69"/>
      <c r="M24" s="69"/>
      <c r="N24" s="69"/>
      <c r="O24" s="69"/>
      <c r="P24" s="69"/>
      <c r="Q24" s="69"/>
      <c r="R24" s="69"/>
      <c r="S24" s="69"/>
      <c r="T24" s="78"/>
      <c r="U24" s="78" t="str">
        <f t="shared" ca="1" si="3"/>
        <v>C.1</v>
      </c>
      <c r="V24" s="78">
        <f t="shared" ca="1" si="4"/>
        <v>4</v>
      </c>
      <c r="W24" s="78">
        <f t="shared" ca="1" si="5"/>
        <v>1</v>
      </c>
      <c r="X24" s="78">
        <f t="shared" ca="1" si="6"/>
        <v>16</v>
      </c>
      <c r="Y24" s="77" t="str">
        <f t="shared" ca="1" si="7"/>
        <v>3C.1</v>
      </c>
      <c r="AD24" s="87" t="str">
        <f t="shared" ca="1" si="8"/>
        <v/>
      </c>
      <c r="AE24" s="87" t="str">
        <f t="shared" ca="1" si="9"/>
        <v/>
      </c>
      <c r="AF24" s="87" t="str">
        <f t="shared" ca="1" si="10"/>
        <v>D</v>
      </c>
      <c r="AG24" s="79">
        <f t="shared" ca="1" si="11"/>
        <v>3</v>
      </c>
      <c r="AH24" s="87"/>
      <c r="AI24" s="79"/>
    </row>
    <row r="25" spans="1:35" s="77" customFormat="1" ht="30" customHeight="1" x14ac:dyDescent="0.25">
      <c r="A25" s="67">
        <v>744</v>
      </c>
      <c r="B25" s="68" t="str">
        <f t="shared" ca="1" si="0"/>
        <v>C.1.03b</v>
      </c>
      <c r="C25" s="69">
        <f t="shared" ca="1" si="1"/>
        <v>6</v>
      </c>
      <c r="D25" s="20"/>
      <c r="E25" s="92" t="str">
        <f t="shared" ca="1" si="2"/>
        <v>C.1.03b</v>
      </c>
      <c r="F25" s="74" t="str">
        <f t="shared" ca="1" si="12"/>
        <v>Validated to ensure that all weaknesses have been satisfactorily remediated?</v>
      </c>
      <c r="G25" s="221" t="str">
        <f ca="1">VLOOKUP($A25,Assess_C_Reference,15,FALSE)</f>
        <v/>
      </c>
      <c r="H25" s="221">
        <f ca="1">(VLOOKUP(LEFT($B25,3),targets_lookup,5,FALSE))*VLOOKUP($A25,Weightings_Assessments,23,FALSE)</f>
        <v>8</v>
      </c>
      <c r="I25" s="71" t="str">
        <f t="shared" ca="1" si="13"/>
        <v/>
      </c>
      <c r="J25" s="69"/>
      <c r="K25" s="69"/>
      <c r="L25" s="69"/>
      <c r="M25" s="69"/>
      <c r="N25" s="69"/>
      <c r="O25" s="69"/>
      <c r="P25" s="69"/>
      <c r="Q25" s="69"/>
      <c r="R25" s="69"/>
      <c r="S25" s="69"/>
      <c r="T25" s="78"/>
      <c r="U25" s="78" t="str">
        <f t="shared" ca="1" si="3"/>
        <v>C.1</v>
      </c>
      <c r="V25" s="78">
        <f t="shared" ca="1" si="4"/>
        <v>2</v>
      </c>
      <c r="W25" s="78">
        <f t="shared" ca="1" si="5"/>
        <v>1</v>
      </c>
      <c r="X25" s="78">
        <f t="shared" ca="1" si="6"/>
        <v>8</v>
      </c>
      <c r="Y25" s="77" t="str">
        <f t="shared" ca="1" si="7"/>
        <v>3C.1</v>
      </c>
      <c r="AD25" s="87" t="str">
        <f t="shared" ca="1" si="8"/>
        <v/>
      </c>
      <c r="AE25" s="87" t="str">
        <f t="shared" ca="1" si="9"/>
        <v/>
      </c>
      <c r="AF25" s="87" t="str">
        <f t="shared" ca="1" si="10"/>
        <v>D</v>
      </c>
      <c r="AG25" s="79">
        <f t="shared" ca="1" si="11"/>
        <v>3</v>
      </c>
      <c r="AH25" s="87"/>
      <c r="AI25" s="79"/>
    </row>
    <row r="26" spans="1:35" s="77" customFormat="1" ht="30" customHeight="1" x14ac:dyDescent="0.25">
      <c r="A26" s="67">
        <v>745</v>
      </c>
      <c r="B26" s="68" t="str">
        <f t="shared" ca="1" si="0"/>
        <v>C.2</v>
      </c>
      <c r="C26" s="69">
        <f t="shared" ca="1" si="1"/>
        <v>2</v>
      </c>
      <c r="D26" s="20"/>
      <c r="E26" s="111" t="str">
        <f t="shared" ca="1" si="2"/>
        <v>Step 2</v>
      </c>
      <c r="F26" s="108" t="str">
        <f ca="1">VLOOKUP(A26,contentrefmockup,7,FALSE)&amp;"  "&amp;"("&amp;VLOOKUP(S26,level_selection_ref,2,FALSE)&amp;")"</f>
        <v>Address root causes of weaknesses  (Detailed)</v>
      </c>
      <c r="G26" s="216" t="str">
        <f ca="1">"Maturity level:  "&amp;O26</f>
        <v>Maturity level:  Level 1</v>
      </c>
      <c r="H26" s="218" t="str">
        <f ca="1">"Maturity rating: "&amp;TEXT(R26,"0.00")</f>
        <v>Maturity rating: 0.00</v>
      </c>
      <c r="I26" s="194"/>
      <c r="J26" s="107"/>
      <c r="K26" s="107"/>
      <c r="L26" s="107" t="str">
        <f ca="1">TEXT(B26,"0.0")</f>
        <v>C.2</v>
      </c>
      <c r="M26" s="106">
        <f ca="1">SUMIF(Y:Y,S26&amp;L26,G:G)/(SUMIF(Y:Y,S26&amp;L26,X:X))</f>
        <v>0</v>
      </c>
      <c r="N26" s="106" t="str">
        <f ca="1">HLOOKUP(M26*100,level_ref,2,TRUE)</f>
        <v>Level 1</v>
      </c>
      <c r="O26" s="106" t="str">
        <f ca="1">IF(ISERROR(N26),"",N26)</f>
        <v>Level 1</v>
      </c>
      <c r="P26" s="106">
        <f ca="1">HLOOKUP(M26*100,level_ref,3,TRUE)</f>
        <v>1</v>
      </c>
      <c r="Q26" s="106">
        <f ca="1">IF(ISERROR(P26),"",P26)</f>
        <v>1</v>
      </c>
      <c r="R26" s="106">
        <f ca="1">M26*5</f>
        <v>0</v>
      </c>
      <c r="S26" s="106">
        <f ca="1">VLOOKUP(A26,Assess_C_Reference,35,FALSE)</f>
        <v>3</v>
      </c>
      <c r="T26" s="106"/>
      <c r="U26" s="106" t="str">
        <f t="shared" ca="1" si="3"/>
        <v/>
      </c>
      <c r="V26" s="106">
        <f t="shared" ca="1" si="4"/>
        <v>0</v>
      </c>
      <c r="W26" s="106">
        <f t="shared" ca="1" si="5"/>
        <v>1</v>
      </c>
      <c r="X26" s="106">
        <f t="shared" ca="1" si="6"/>
        <v>0</v>
      </c>
      <c r="Y26" s="77" t="str">
        <f t="shared" ca="1" si="7"/>
        <v>1</v>
      </c>
      <c r="AD26" s="87" t="str">
        <f t="shared" ca="1" si="8"/>
        <v>S</v>
      </c>
      <c r="AE26" s="87" t="str">
        <f t="shared" ca="1" si="9"/>
        <v>I</v>
      </c>
      <c r="AF26" s="87" t="str">
        <f t="shared" ca="1" si="10"/>
        <v>D</v>
      </c>
      <c r="AG26" s="79">
        <f t="shared" ca="1" si="11"/>
        <v>1</v>
      </c>
      <c r="AH26" s="87"/>
      <c r="AI26" s="79"/>
    </row>
    <row r="27" spans="1:35" s="77" customFormat="1" ht="30" x14ac:dyDescent="0.25">
      <c r="A27" s="67">
        <v>746</v>
      </c>
      <c r="B27" s="68" t="str">
        <f t="shared" ca="1" si="0"/>
        <v>C.2.01</v>
      </c>
      <c r="C27" s="69">
        <f t="shared" ca="1" si="1"/>
        <v>5</v>
      </c>
      <c r="D27" s="20"/>
      <c r="E27" s="92" t="str">
        <f t="shared" ca="1" si="2"/>
        <v>C.2.01</v>
      </c>
      <c r="F27" s="71" t="str">
        <f t="shared" ref="F27:F37" ca="1" si="16">VLOOKUP(A27,contentrefmockup,7,FALSE)</f>
        <v>Do follow-up activities include analysing and addressing the root causes of weaknesses identified in penetration testing?</v>
      </c>
      <c r="G27" s="221" t="e">
        <f ca="1">VLOOKUP($A27,Assess_C_Reference,15,FALSE)</f>
        <v>#N/A</v>
      </c>
      <c r="H27" s="221" t="e">
        <f ca="1">(VLOOKUP(LEFT($B27,3),targets_lookup,5,FALSE))*VLOOKUP($A27,Weightings_Assessments,23,FALSE)</f>
        <v>#N/A</v>
      </c>
      <c r="I27" s="71" t="e">
        <f ca="1">IF(VLOOKUP(A27,Assess_C_Reference,16,FALSE)=0,"",VLOOKUP(A27,Assess_C_Reference,16,FALSE))</f>
        <v>#N/A</v>
      </c>
      <c r="J27" s="69"/>
      <c r="K27" s="69"/>
      <c r="L27" s="69"/>
      <c r="M27" s="69"/>
      <c r="N27" s="69"/>
      <c r="O27" s="69"/>
      <c r="P27" s="69"/>
      <c r="Q27" s="69"/>
      <c r="R27" s="69"/>
      <c r="S27" s="69"/>
      <c r="T27" s="78"/>
      <c r="U27" s="78" t="e">
        <f t="shared" ca="1" si="3"/>
        <v>#N/A</v>
      </c>
      <c r="V27" s="78" t="e">
        <f t="shared" ca="1" si="4"/>
        <v>#N/A</v>
      </c>
      <c r="W27" s="78" t="e">
        <f t="shared" ca="1" si="5"/>
        <v>#N/A</v>
      </c>
      <c r="X27" s="78" t="e">
        <f t="shared" ca="1" si="6"/>
        <v>#N/A</v>
      </c>
      <c r="Y27" s="77" t="e">
        <f t="shared" ca="1" si="7"/>
        <v>#N/A</v>
      </c>
      <c r="AD27" s="87" t="str">
        <f t="shared" ca="1" si="8"/>
        <v>S</v>
      </c>
      <c r="AE27" s="87" t="str">
        <f t="shared" ca="1" si="9"/>
        <v/>
      </c>
      <c r="AF27" s="87" t="str">
        <f t="shared" ca="1" si="10"/>
        <v/>
      </c>
      <c r="AG27" s="79">
        <f t="shared" ca="1" si="11"/>
        <v>1</v>
      </c>
      <c r="AH27" s="87"/>
      <c r="AI27" s="79"/>
    </row>
    <row r="28" spans="1:35" s="77" customFormat="1" ht="75" x14ac:dyDescent="0.25">
      <c r="A28" s="67">
        <v>747</v>
      </c>
      <c r="B28" s="68" t="str">
        <f t="shared" ca="1" si="0"/>
        <v/>
      </c>
      <c r="C28" s="69">
        <f t="shared" ca="1" si="1"/>
        <v>3</v>
      </c>
      <c r="D28" s="20"/>
      <c r="E28" s="92" t="str">
        <f t="shared" ca="1" si="2"/>
        <v/>
      </c>
      <c r="F28" s="175" t="str">
        <f t="shared" ca="1" si="16"/>
        <v>Root cause analysis should include: identifying the real root causes of exposures; evaluating potential business impact; identifying more endemic or fundamental root causes; involving qualified, experienced security professionals to help define corrective action strategy and plans.</v>
      </c>
      <c r="G28" s="195"/>
      <c r="H28" s="195"/>
      <c r="I28" s="71"/>
      <c r="J28" s="69"/>
      <c r="K28" s="69"/>
      <c r="L28" s="69"/>
      <c r="M28" s="69"/>
      <c r="N28" s="69"/>
      <c r="O28" s="69"/>
      <c r="P28" s="69"/>
      <c r="Q28" s="69"/>
      <c r="R28" s="69"/>
      <c r="S28" s="69"/>
      <c r="T28" s="78"/>
      <c r="U28" s="78" t="e">
        <f t="shared" ca="1" si="3"/>
        <v>#N/A</v>
      </c>
      <c r="V28" s="78" t="e">
        <f t="shared" ca="1" si="4"/>
        <v>#N/A</v>
      </c>
      <c r="W28" s="78" t="e">
        <f t="shared" ca="1" si="5"/>
        <v>#N/A</v>
      </c>
      <c r="X28" s="78" t="e">
        <f t="shared" ca="1" si="6"/>
        <v>#N/A</v>
      </c>
      <c r="Y28" s="77" t="e">
        <f t="shared" ca="1" si="7"/>
        <v>#N/A</v>
      </c>
      <c r="AD28" s="87" t="str">
        <f t="shared" ca="1" si="8"/>
        <v>S</v>
      </c>
      <c r="AE28" s="87" t="str">
        <f t="shared" ca="1" si="9"/>
        <v/>
      </c>
      <c r="AF28" s="87" t="str">
        <f t="shared" ca="1" si="10"/>
        <v/>
      </c>
      <c r="AG28" s="79">
        <f t="shared" ca="1" si="11"/>
        <v>1</v>
      </c>
      <c r="AH28" s="87"/>
      <c r="AI28" s="79"/>
    </row>
    <row r="29" spans="1:35" s="77" customFormat="1" ht="30" x14ac:dyDescent="0.25">
      <c r="A29" s="67">
        <v>748</v>
      </c>
      <c r="B29" s="68" t="str">
        <f t="shared" ca="1" si="0"/>
        <v>C.2.01</v>
      </c>
      <c r="C29" s="69">
        <f t="shared" ca="1" si="1"/>
        <v>5</v>
      </c>
      <c r="D29" s="20"/>
      <c r="E29" s="92" t="str">
        <f t="shared" ca="1" si="2"/>
        <v>C.2.01</v>
      </c>
      <c r="F29" s="71" t="str">
        <f t="shared" ca="1" si="16"/>
        <v>Do follow-up activities include analysing and addressing the root causes of weaknesses identified in penetration testing?</v>
      </c>
      <c r="G29" s="221" t="e">
        <f ca="1">VLOOKUP($A29,Assess_C_Reference,15,FALSE)</f>
        <v>#N/A</v>
      </c>
      <c r="H29" s="221" t="e">
        <f ca="1">(VLOOKUP(LEFT($B29,3),targets_lookup,5,FALSE))*VLOOKUP($A29,Weightings_Assessments,23,FALSE)</f>
        <v>#N/A</v>
      </c>
      <c r="I29" s="71" t="e">
        <f ca="1">IF(VLOOKUP(A29,Assess_C_Reference,16,FALSE)=0,"",VLOOKUP(A29,Assess_C_Reference,16,FALSE))</f>
        <v>#N/A</v>
      </c>
      <c r="J29" s="69"/>
      <c r="K29" s="69"/>
      <c r="L29" s="69"/>
      <c r="M29" s="69"/>
      <c r="N29" s="69"/>
      <c r="O29" s="69"/>
      <c r="P29" s="69"/>
      <c r="Q29" s="69"/>
      <c r="R29" s="69"/>
      <c r="S29" s="69"/>
      <c r="T29" s="78"/>
      <c r="U29" s="78" t="e">
        <f t="shared" ca="1" si="3"/>
        <v>#N/A</v>
      </c>
      <c r="V29" s="78" t="e">
        <f t="shared" ca="1" si="4"/>
        <v>#N/A</v>
      </c>
      <c r="W29" s="78" t="e">
        <f t="shared" ca="1" si="5"/>
        <v>#N/A</v>
      </c>
      <c r="X29" s="78" t="e">
        <f t="shared" ca="1" si="6"/>
        <v>#N/A</v>
      </c>
      <c r="Y29" s="77" t="e">
        <f t="shared" ca="1" si="7"/>
        <v>#N/A</v>
      </c>
      <c r="AD29" s="87" t="str">
        <f t="shared" ca="1" si="8"/>
        <v/>
      </c>
      <c r="AE29" s="87" t="str">
        <f t="shared" ca="1" si="9"/>
        <v>I</v>
      </c>
      <c r="AF29" s="87" t="str">
        <f t="shared" ca="1" si="10"/>
        <v/>
      </c>
      <c r="AG29" s="79">
        <f t="shared" ca="1" si="11"/>
        <v>2</v>
      </c>
      <c r="AH29" s="87"/>
      <c r="AI29" s="79"/>
    </row>
    <row r="30" spans="1:35" s="77" customFormat="1" ht="30" customHeight="1" x14ac:dyDescent="0.25">
      <c r="A30" s="67">
        <v>749</v>
      </c>
      <c r="B30" s="68" t="str">
        <f t="shared" ca="1" si="0"/>
        <v>C.2.02</v>
      </c>
      <c r="C30" s="69">
        <f t="shared" ca="1" si="1"/>
        <v>5</v>
      </c>
      <c r="D30" s="20"/>
      <c r="E30" s="92" t="str">
        <f t="shared" ca="1" si="2"/>
        <v>C.2.02</v>
      </c>
      <c r="F30" s="71" t="str">
        <f t="shared" ca="1" si="16"/>
        <v>Does root cause analysis include the full range of required actions?</v>
      </c>
      <c r="G30" s="221" t="e">
        <f ca="1">VLOOKUP($A30,Assess_C_Reference,15,FALSE)</f>
        <v>#N/A</v>
      </c>
      <c r="H30" s="221" t="e">
        <f ca="1">(VLOOKUP(LEFT($B30,3),targets_lookup,5,FALSE))*VLOOKUP($A30,Weightings_Assessments,23,FALSE)</f>
        <v>#N/A</v>
      </c>
      <c r="I30" s="71" t="e">
        <f ca="1">IF(VLOOKUP(A30,Assess_C_Reference,16,FALSE)=0,"",VLOOKUP(A30,Assess_C_Reference,16,FALSE))</f>
        <v>#N/A</v>
      </c>
      <c r="J30" s="69"/>
      <c r="K30" s="69"/>
      <c r="L30" s="69"/>
      <c r="M30" s="69"/>
      <c r="N30" s="69"/>
      <c r="O30" s="69"/>
      <c r="P30" s="69"/>
      <c r="Q30" s="69"/>
      <c r="R30" s="69"/>
      <c r="S30" s="69"/>
      <c r="T30" s="78"/>
      <c r="U30" s="78" t="e">
        <f t="shared" ca="1" si="3"/>
        <v>#N/A</v>
      </c>
      <c r="V30" s="78" t="e">
        <f t="shared" ca="1" si="4"/>
        <v>#N/A</v>
      </c>
      <c r="W30" s="78" t="e">
        <f t="shared" ca="1" si="5"/>
        <v>#N/A</v>
      </c>
      <c r="X30" s="78" t="e">
        <f t="shared" ca="1" si="6"/>
        <v>#N/A</v>
      </c>
      <c r="Y30" s="77" t="e">
        <f t="shared" ca="1" si="7"/>
        <v>#N/A</v>
      </c>
      <c r="AD30" s="87" t="str">
        <f t="shared" ca="1" si="8"/>
        <v/>
      </c>
      <c r="AE30" s="87" t="str">
        <f t="shared" ca="1" si="9"/>
        <v>I</v>
      </c>
      <c r="AF30" s="87" t="str">
        <f t="shared" ca="1" si="10"/>
        <v/>
      </c>
      <c r="AG30" s="79">
        <f t="shared" ca="1" si="11"/>
        <v>2</v>
      </c>
      <c r="AH30" s="87"/>
      <c r="AI30" s="79"/>
    </row>
    <row r="31" spans="1:35" s="77" customFormat="1" ht="60" x14ac:dyDescent="0.25">
      <c r="A31" s="67">
        <v>750</v>
      </c>
      <c r="B31" s="68" t="str">
        <f t="shared" ca="1" si="0"/>
        <v/>
      </c>
      <c r="C31" s="69">
        <f t="shared" ca="1" si="1"/>
        <v>3</v>
      </c>
      <c r="D31" s="20"/>
      <c r="E31" s="92" t="str">
        <f t="shared" ca="1" si="2"/>
        <v/>
      </c>
      <c r="F31" s="175" t="str">
        <f t="shared" ca="1" si="16"/>
        <v>Root cause analysis should include: identifying the real root causes of exposures; evaluating potential business impact; identifying more endemic or fundamental root causes; qualified, experienced security professionals to help define corrective action strategy and plans.</v>
      </c>
      <c r="G31" s="195"/>
      <c r="H31" s="195"/>
      <c r="I31" s="71"/>
      <c r="J31" s="69"/>
      <c r="K31" s="69"/>
      <c r="L31" s="69"/>
      <c r="M31" s="69"/>
      <c r="N31" s="69"/>
      <c r="O31" s="69"/>
      <c r="P31" s="69"/>
      <c r="Q31" s="69"/>
      <c r="R31" s="69"/>
      <c r="S31" s="69"/>
      <c r="T31" s="78"/>
      <c r="U31" s="78" t="e">
        <f t="shared" ca="1" si="3"/>
        <v>#N/A</v>
      </c>
      <c r="V31" s="78" t="e">
        <f t="shared" ca="1" si="4"/>
        <v>#N/A</v>
      </c>
      <c r="W31" s="78" t="e">
        <f t="shared" ca="1" si="5"/>
        <v>#N/A</v>
      </c>
      <c r="X31" s="78" t="e">
        <f t="shared" ca="1" si="6"/>
        <v>#N/A</v>
      </c>
      <c r="Y31" s="77" t="e">
        <f t="shared" ca="1" si="7"/>
        <v>#N/A</v>
      </c>
      <c r="AD31" s="87" t="str">
        <f t="shared" ca="1" si="8"/>
        <v/>
      </c>
      <c r="AE31" s="87" t="str">
        <f t="shared" ca="1" si="9"/>
        <v>I</v>
      </c>
      <c r="AF31" s="87" t="str">
        <f t="shared" ca="1" si="10"/>
        <v/>
      </c>
      <c r="AG31" s="79">
        <f t="shared" ca="1" si="11"/>
        <v>2</v>
      </c>
      <c r="AH31" s="87"/>
      <c r="AI31" s="79"/>
    </row>
    <row r="32" spans="1:35" s="77" customFormat="1" ht="30" x14ac:dyDescent="0.25">
      <c r="A32" s="67">
        <v>751</v>
      </c>
      <c r="B32" s="68" t="str">
        <f t="shared" ca="1" si="0"/>
        <v>C.2.01</v>
      </c>
      <c r="C32" s="69">
        <f t="shared" ca="1" si="1"/>
        <v>5</v>
      </c>
      <c r="D32" s="20"/>
      <c r="E32" s="92" t="str">
        <f t="shared" ca="1" si="2"/>
        <v>C.2.01</v>
      </c>
      <c r="F32" s="71" t="str">
        <f t="shared" ca="1" si="16"/>
        <v>Do follow-up activities include analysing the root causes of weaknesses identified in penetration testing?</v>
      </c>
      <c r="G32" s="221" t="str">
        <f ca="1">VLOOKUP($A32,Assess_C_Reference,15,FALSE)</f>
        <v/>
      </c>
      <c r="H32" s="221">
        <f ca="1">(VLOOKUP(LEFT($B32,3),targets_lookup,5,FALSE))*VLOOKUP($A32,Weightings_Assessments,23,FALSE)</f>
        <v>4</v>
      </c>
      <c r="I32" s="71" t="str">
        <f t="shared" ref="I32:I37" ca="1" si="17">IF(VLOOKUP(A32,Assess_C_Reference,16,FALSE)=0,"",VLOOKUP(A32,Assess_C_Reference,16,FALSE))</f>
        <v/>
      </c>
      <c r="J32" s="69"/>
      <c r="K32" s="69"/>
      <c r="L32" s="69"/>
      <c r="M32" s="69"/>
      <c r="N32" s="69"/>
      <c r="O32" s="69"/>
      <c r="P32" s="69"/>
      <c r="Q32" s="69"/>
      <c r="R32" s="69"/>
      <c r="S32" s="69"/>
      <c r="T32" s="78"/>
      <c r="U32" s="78" t="str">
        <f t="shared" ca="1" si="3"/>
        <v>C.2</v>
      </c>
      <c r="V32" s="78">
        <f t="shared" ca="1" si="4"/>
        <v>1</v>
      </c>
      <c r="W32" s="78">
        <f t="shared" ca="1" si="5"/>
        <v>1</v>
      </c>
      <c r="X32" s="78">
        <f t="shared" ca="1" si="6"/>
        <v>4</v>
      </c>
      <c r="Y32" s="77" t="str">
        <f t="shared" ca="1" si="7"/>
        <v>3C.2</v>
      </c>
      <c r="AD32" s="87" t="str">
        <f t="shared" ca="1" si="8"/>
        <v/>
      </c>
      <c r="AE32" s="87" t="str">
        <f t="shared" ca="1" si="9"/>
        <v/>
      </c>
      <c r="AF32" s="87" t="str">
        <f t="shared" ca="1" si="10"/>
        <v>D</v>
      </c>
      <c r="AG32" s="79">
        <f t="shared" ca="1" si="11"/>
        <v>3</v>
      </c>
      <c r="AH32" s="87"/>
      <c r="AI32" s="79"/>
    </row>
    <row r="33" spans="1:35" s="77" customFormat="1" ht="30" customHeight="1" x14ac:dyDescent="0.25">
      <c r="A33" s="67">
        <v>752</v>
      </c>
      <c r="B33" s="68" t="str">
        <f t="shared" ca="1" si="0"/>
        <v>C.2.02</v>
      </c>
      <c r="C33" s="69">
        <f t="shared" ca="1" si="1"/>
        <v>4</v>
      </c>
      <c r="D33" s="20"/>
      <c r="E33" s="92" t="str">
        <f t="shared" ca="1" si="2"/>
        <v>C.2.02</v>
      </c>
      <c r="F33" s="71" t="str">
        <f t="shared" ca="1" si="16"/>
        <v xml:space="preserve">Does this root cause analysis include: </v>
      </c>
      <c r="G33" s="195"/>
      <c r="H33" s="195"/>
      <c r="I33" s="71" t="str">
        <f t="shared" ca="1" si="17"/>
        <v/>
      </c>
      <c r="J33" s="69"/>
      <c r="K33" s="69"/>
      <c r="L33" s="69"/>
      <c r="M33" s="69"/>
      <c r="N33" s="69"/>
      <c r="O33" s="69"/>
      <c r="P33" s="69"/>
      <c r="Q33" s="69"/>
      <c r="R33" s="69"/>
      <c r="S33" s="69"/>
      <c r="T33" s="78"/>
      <c r="U33" s="78" t="str">
        <f t="shared" ca="1" si="3"/>
        <v/>
      </c>
      <c r="V33" s="78" t="str">
        <f t="shared" ca="1" si="4"/>
        <v>N/A</v>
      </c>
      <c r="W33" s="78">
        <f t="shared" ca="1" si="5"/>
        <v>1</v>
      </c>
      <c r="X33" s="78" t="e">
        <f t="shared" ca="1" si="6"/>
        <v>#VALUE!</v>
      </c>
      <c r="Y33" s="77" t="str">
        <f t="shared" ca="1" si="7"/>
        <v>3</v>
      </c>
      <c r="AD33" s="87" t="str">
        <f t="shared" ca="1" si="8"/>
        <v/>
      </c>
      <c r="AE33" s="87" t="str">
        <f t="shared" ca="1" si="9"/>
        <v/>
      </c>
      <c r="AF33" s="87" t="str">
        <f t="shared" ca="1" si="10"/>
        <v>D</v>
      </c>
      <c r="AG33" s="79">
        <f t="shared" ca="1" si="11"/>
        <v>3</v>
      </c>
      <c r="AH33" s="87"/>
      <c r="AI33" s="79"/>
    </row>
    <row r="34" spans="1:35" s="77" customFormat="1" ht="30" customHeight="1" x14ac:dyDescent="0.25">
      <c r="A34" s="67">
        <v>753</v>
      </c>
      <c r="B34" s="68" t="str">
        <f t="shared" ca="1" si="0"/>
        <v>C.2.02a</v>
      </c>
      <c r="C34" s="69">
        <f t="shared" ca="1" si="1"/>
        <v>6</v>
      </c>
      <c r="D34" s="20"/>
      <c r="E34" s="92" t="str">
        <f t="shared" ca="1" si="2"/>
        <v>C.2.02a</v>
      </c>
      <c r="F34" s="74" t="str">
        <f t="shared" ca="1" si="16"/>
        <v>Identifying the real root causes of exposures - not just the symptoms of an attack?</v>
      </c>
      <c r="G34" s="221" t="str">
        <f ca="1">VLOOKUP($A34,Assess_C_Reference,15,FALSE)</f>
        <v/>
      </c>
      <c r="H34" s="221">
        <f ca="1">(VLOOKUP(LEFT($B34,3),targets_lookup,5,FALSE))*VLOOKUP($A34,Weightings_Assessments,23,FALSE)</f>
        <v>8</v>
      </c>
      <c r="I34" s="71" t="str">
        <f t="shared" ca="1" si="17"/>
        <v/>
      </c>
      <c r="J34" s="69"/>
      <c r="K34" s="69"/>
      <c r="L34" s="69"/>
      <c r="M34" s="69"/>
      <c r="N34" s="69"/>
      <c r="O34" s="69"/>
      <c r="P34" s="69"/>
      <c r="Q34" s="69"/>
      <c r="R34" s="69"/>
      <c r="S34" s="69"/>
      <c r="T34" s="78"/>
      <c r="U34" s="78" t="str">
        <f t="shared" ca="1" si="3"/>
        <v>C.2</v>
      </c>
      <c r="V34" s="78">
        <f t="shared" ca="1" si="4"/>
        <v>2</v>
      </c>
      <c r="W34" s="78">
        <f t="shared" ca="1" si="5"/>
        <v>1</v>
      </c>
      <c r="X34" s="78">
        <f t="shared" ca="1" si="6"/>
        <v>8</v>
      </c>
      <c r="Y34" s="77" t="str">
        <f t="shared" ca="1" si="7"/>
        <v>3C.2</v>
      </c>
      <c r="AD34" s="87" t="str">
        <f t="shared" ca="1" si="8"/>
        <v/>
      </c>
      <c r="AE34" s="87" t="str">
        <f t="shared" ca="1" si="9"/>
        <v/>
      </c>
      <c r="AF34" s="87" t="str">
        <f t="shared" ca="1" si="10"/>
        <v>D</v>
      </c>
      <c r="AG34" s="79">
        <f t="shared" ca="1" si="11"/>
        <v>3</v>
      </c>
      <c r="AH34" s="87"/>
      <c r="AI34" s="79"/>
    </row>
    <row r="35" spans="1:35" s="77" customFormat="1" ht="30" customHeight="1" x14ac:dyDescent="0.25">
      <c r="A35" s="67">
        <v>754</v>
      </c>
      <c r="B35" s="68" t="str">
        <f t="shared" ca="1" si="0"/>
        <v>C.2.02b</v>
      </c>
      <c r="C35" s="69">
        <f t="shared" ca="1" si="1"/>
        <v>6</v>
      </c>
      <c r="D35" s="20"/>
      <c r="E35" s="92" t="str">
        <f t="shared" ca="1" si="2"/>
        <v>C.2.02b</v>
      </c>
      <c r="F35" s="74" t="str">
        <f t="shared" ca="1" si="16"/>
        <v>Evaluating the potential impact of exposures on the business?</v>
      </c>
      <c r="G35" s="221" t="str">
        <f ca="1">VLOOKUP($A35,Assess_C_Reference,15,FALSE)</f>
        <v/>
      </c>
      <c r="H35" s="221">
        <f ca="1">(VLOOKUP(LEFT($B35,3),targets_lookup,5,FALSE))*VLOOKUP($A35,Weightings_Assessments,23,FALSE)</f>
        <v>12</v>
      </c>
      <c r="I35" s="71" t="str">
        <f t="shared" ca="1" si="17"/>
        <v/>
      </c>
      <c r="J35" s="69"/>
      <c r="K35" s="69"/>
      <c r="L35" s="69"/>
      <c r="M35" s="69"/>
      <c r="N35" s="69"/>
      <c r="O35" s="69"/>
      <c r="P35" s="69"/>
      <c r="Q35" s="69"/>
      <c r="R35" s="69"/>
      <c r="S35" s="69"/>
      <c r="T35" s="78"/>
      <c r="U35" s="78" t="str">
        <f t="shared" ca="1" si="3"/>
        <v>C.2</v>
      </c>
      <c r="V35" s="78">
        <f t="shared" ca="1" si="4"/>
        <v>3</v>
      </c>
      <c r="W35" s="78">
        <f t="shared" ca="1" si="5"/>
        <v>1</v>
      </c>
      <c r="X35" s="78">
        <f t="shared" ca="1" si="6"/>
        <v>12</v>
      </c>
      <c r="Y35" s="77" t="str">
        <f t="shared" ca="1" si="7"/>
        <v>3C.2</v>
      </c>
      <c r="AD35" s="87" t="str">
        <f t="shared" ca="1" si="8"/>
        <v/>
      </c>
      <c r="AE35" s="87" t="str">
        <f t="shared" ca="1" si="9"/>
        <v/>
      </c>
      <c r="AF35" s="87" t="str">
        <f t="shared" ca="1" si="10"/>
        <v>D</v>
      </c>
      <c r="AG35" s="79">
        <f t="shared" ca="1" si="11"/>
        <v>3</v>
      </c>
      <c r="AH35" s="87"/>
      <c r="AI35" s="79"/>
    </row>
    <row r="36" spans="1:35" s="77" customFormat="1" ht="30" customHeight="1" x14ac:dyDescent="0.25">
      <c r="A36" s="67">
        <v>755</v>
      </c>
      <c r="B36" s="68" t="str">
        <f t="shared" ca="1" si="0"/>
        <v>C.2.02c</v>
      </c>
      <c r="C36" s="69">
        <f t="shared" ca="1" si="1"/>
        <v>6</v>
      </c>
      <c r="D36" s="20"/>
      <c r="E36" s="92" t="str">
        <f t="shared" ca="1" si="2"/>
        <v>C.2.02c</v>
      </c>
      <c r="F36" s="74" t="str">
        <f t="shared" ca="1" si="16"/>
        <v>Identifying more endemic or fundamental root causes?</v>
      </c>
      <c r="G36" s="221" t="str">
        <f ca="1">VLOOKUP($A36,Assess_C_Reference,15,FALSE)</f>
        <v/>
      </c>
      <c r="H36" s="221">
        <f ca="1">(VLOOKUP(LEFT($B36,3),targets_lookup,5,FALSE))*VLOOKUP($A36,Weightings_Assessments,23,FALSE)</f>
        <v>16</v>
      </c>
      <c r="I36" s="71" t="str">
        <f t="shared" ca="1" si="17"/>
        <v/>
      </c>
      <c r="J36" s="69"/>
      <c r="K36" s="69"/>
      <c r="L36" s="69"/>
      <c r="M36" s="69"/>
      <c r="N36" s="69"/>
      <c r="O36" s="69"/>
      <c r="P36" s="69"/>
      <c r="Q36" s="69"/>
      <c r="R36" s="69"/>
      <c r="S36" s="69"/>
      <c r="T36" s="78"/>
      <c r="U36" s="78" t="str">
        <f t="shared" ca="1" si="3"/>
        <v>C.2</v>
      </c>
      <c r="V36" s="78">
        <f t="shared" ca="1" si="4"/>
        <v>4</v>
      </c>
      <c r="W36" s="78">
        <f t="shared" ca="1" si="5"/>
        <v>1</v>
      </c>
      <c r="X36" s="78">
        <f t="shared" ca="1" si="6"/>
        <v>16</v>
      </c>
      <c r="Y36" s="77" t="str">
        <f t="shared" ca="1" si="7"/>
        <v>3C.2</v>
      </c>
      <c r="AD36" s="87" t="str">
        <f t="shared" ca="1" si="8"/>
        <v/>
      </c>
      <c r="AE36" s="87" t="str">
        <f t="shared" ca="1" si="9"/>
        <v/>
      </c>
      <c r="AF36" s="87" t="str">
        <f t="shared" ca="1" si="10"/>
        <v>D</v>
      </c>
      <c r="AG36" s="79">
        <f t="shared" ca="1" si="11"/>
        <v>3</v>
      </c>
      <c r="AH36" s="87"/>
      <c r="AI36" s="79"/>
    </row>
    <row r="37" spans="1:35" s="77" customFormat="1" ht="30" x14ac:dyDescent="0.25">
      <c r="A37" s="67">
        <v>756</v>
      </c>
      <c r="B37" s="68" t="str">
        <f t="shared" ca="1" si="0"/>
        <v>C.2.02d</v>
      </c>
      <c r="C37" s="69">
        <f t="shared" ca="1" si="1"/>
        <v>6</v>
      </c>
      <c r="D37" s="20"/>
      <c r="E37" s="92" t="str">
        <f t="shared" ca="1" si="2"/>
        <v>C.2.02d</v>
      </c>
      <c r="F37" s="74" t="str">
        <f t="shared" ca="1" si="16"/>
        <v>Involving qualified, experienced security professionals to help define corrective action strategy and plans?</v>
      </c>
      <c r="G37" s="221" t="str">
        <f ca="1">VLOOKUP($A37,Assess_C_Reference,15,FALSE)</f>
        <v/>
      </c>
      <c r="H37" s="221">
        <f ca="1">(VLOOKUP(LEFT($B37,3),targets_lookup,5,FALSE))*VLOOKUP($A37,Weightings_Assessments,23,FALSE)</f>
        <v>20</v>
      </c>
      <c r="I37" s="71" t="str">
        <f t="shared" ca="1" si="17"/>
        <v/>
      </c>
      <c r="J37" s="69"/>
      <c r="K37" s="69"/>
      <c r="L37" s="69"/>
      <c r="M37" s="69"/>
      <c r="N37" s="69"/>
      <c r="O37" s="69"/>
      <c r="P37" s="69"/>
      <c r="Q37" s="69"/>
      <c r="R37" s="69"/>
      <c r="S37" s="69"/>
      <c r="T37" s="78"/>
      <c r="U37" s="78" t="str">
        <f t="shared" ca="1" si="3"/>
        <v>C.2</v>
      </c>
      <c r="V37" s="78">
        <f t="shared" ca="1" si="4"/>
        <v>5</v>
      </c>
      <c r="W37" s="78">
        <f t="shared" ca="1" si="5"/>
        <v>1</v>
      </c>
      <c r="X37" s="78">
        <f t="shared" ca="1" si="6"/>
        <v>20</v>
      </c>
      <c r="Y37" s="77" t="str">
        <f t="shared" ca="1" si="7"/>
        <v>3C.2</v>
      </c>
      <c r="AD37" s="87" t="str">
        <f t="shared" ca="1" si="8"/>
        <v/>
      </c>
      <c r="AE37" s="87" t="str">
        <f t="shared" ca="1" si="9"/>
        <v/>
      </c>
      <c r="AF37" s="87" t="str">
        <f t="shared" ca="1" si="10"/>
        <v>D</v>
      </c>
      <c r="AG37" s="79">
        <f t="shared" ca="1" si="11"/>
        <v>3</v>
      </c>
      <c r="AH37" s="87"/>
      <c r="AI37" s="79"/>
    </row>
    <row r="38" spans="1:35" s="77" customFormat="1" ht="30" customHeight="1" x14ac:dyDescent="0.25">
      <c r="A38" s="67">
        <v>757</v>
      </c>
      <c r="B38" s="68" t="str">
        <f t="shared" ca="1" si="0"/>
        <v>C.3</v>
      </c>
      <c r="C38" s="69">
        <f t="shared" ca="1" si="1"/>
        <v>2</v>
      </c>
      <c r="D38" s="20"/>
      <c r="E38" s="111" t="str">
        <f t="shared" ca="1" si="2"/>
        <v>Step 3</v>
      </c>
      <c r="F38" s="108" t="str">
        <f ca="1">VLOOKUP(A38,contentrefmockup,7,FALSE)&amp;"  "&amp;"("&amp;VLOOKUP(S38,level_selection_ref,2,FALSE)&amp;")"</f>
        <v>Initiate improvement programme  (Detailed)</v>
      </c>
      <c r="G38" s="216" t="str">
        <f ca="1">"Maturity level:  "&amp;O38</f>
        <v>Maturity level:  Level 1</v>
      </c>
      <c r="H38" s="218" t="str">
        <f ca="1">"Maturity rating: "&amp;TEXT(R38,"0.00")</f>
        <v>Maturity rating: 0.00</v>
      </c>
      <c r="I38" s="194"/>
      <c r="J38" s="107"/>
      <c r="K38" s="107"/>
      <c r="L38" s="107" t="str">
        <f ca="1">TEXT(B38,"0.0")</f>
        <v>C.3</v>
      </c>
      <c r="M38" s="106">
        <f ca="1">SUMIF(Y:Y,S38&amp;L38,G:G)/(SUMIF(Y:Y,S38&amp;L38,X:X))</f>
        <v>0</v>
      </c>
      <c r="N38" s="106" t="str">
        <f ca="1">HLOOKUP(M38*100,level_ref,2,TRUE)</f>
        <v>Level 1</v>
      </c>
      <c r="O38" s="106" t="str">
        <f ca="1">IF(ISERROR(N38),"",N38)</f>
        <v>Level 1</v>
      </c>
      <c r="P38" s="106">
        <f ca="1">HLOOKUP(M38*100,level_ref,3,TRUE)</f>
        <v>1</v>
      </c>
      <c r="Q38" s="106">
        <f ca="1">IF(ISERROR(P38),"",P38)</f>
        <v>1</v>
      </c>
      <c r="R38" s="106">
        <f ca="1">M38*5</f>
        <v>0</v>
      </c>
      <c r="S38" s="106">
        <f ca="1">VLOOKUP(A38,Assess_C_Reference,35,FALSE)</f>
        <v>3</v>
      </c>
      <c r="T38" s="106"/>
      <c r="U38" s="106" t="str">
        <f t="shared" ca="1" si="3"/>
        <v/>
      </c>
      <c r="V38" s="106">
        <f t="shared" ca="1" si="4"/>
        <v>0</v>
      </c>
      <c r="W38" s="106">
        <f t="shared" ca="1" si="5"/>
        <v>1</v>
      </c>
      <c r="X38" s="106">
        <f t="shared" ca="1" si="6"/>
        <v>0</v>
      </c>
      <c r="Y38" s="77" t="str">
        <f t="shared" ca="1" si="7"/>
        <v>1</v>
      </c>
      <c r="AD38" s="87" t="str">
        <f t="shared" ca="1" si="8"/>
        <v>S</v>
      </c>
      <c r="AE38" s="87" t="str">
        <f t="shared" ca="1" si="9"/>
        <v>I</v>
      </c>
      <c r="AF38" s="87" t="str">
        <f t="shared" ca="1" si="10"/>
        <v>D</v>
      </c>
      <c r="AG38" s="79">
        <f t="shared" ca="1" si="11"/>
        <v>1</v>
      </c>
      <c r="AH38" s="87"/>
      <c r="AI38" s="79"/>
    </row>
    <row r="39" spans="1:35" s="77" customFormat="1" ht="30" customHeight="1" x14ac:dyDescent="0.25">
      <c r="A39" s="67">
        <v>758</v>
      </c>
      <c r="B39" s="68" t="str">
        <f t="shared" ca="1" si="0"/>
        <v>C.3.01</v>
      </c>
      <c r="C39" s="69">
        <f t="shared" ca="1" si="1"/>
        <v>5</v>
      </c>
      <c r="D39" s="20"/>
      <c r="E39" s="92" t="str">
        <f t="shared" ca="1" si="2"/>
        <v>C.3.01</v>
      </c>
      <c r="F39" s="71" t="str">
        <f t="shared" ref="F39:F52" ca="1" si="18">VLOOKUP(A39,contentrefmockup,7,FALSE)</f>
        <v>On completion of penetration tests is an improvement programme initiated?</v>
      </c>
      <c r="G39" s="221" t="e">
        <f ca="1">VLOOKUP($A39,Assess_C_Reference,15,FALSE)</f>
        <v>#N/A</v>
      </c>
      <c r="H39" s="221" t="e">
        <f ca="1">(VLOOKUP(LEFT($B39,3),targets_lookup,5,FALSE))*VLOOKUP($A39,Weightings_Assessments,23,FALSE)</f>
        <v>#N/A</v>
      </c>
      <c r="I39" s="71" t="e">
        <f ca="1">IF(VLOOKUP(A39,Assess_C_Reference,16,FALSE)=0,"",VLOOKUP(A39,Assess_C_Reference,16,FALSE))</f>
        <v>#N/A</v>
      </c>
      <c r="J39" s="69"/>
      <c r="K39" s="69"/>
      <c r="L39" s="69"/>
      <c r="M39" s="69"/>
      <c r="N39" s="69"/>
      <c r="O39" s="69"/>
      <c r="P39" s="69"/>
      <c r="Q39" s="69"/>
      <c r="R39" s="69"/>
      <c r="S39" s="69"/>
      <c r="T39" s="78"/>
      <c r="U39" s="78" t="e">
        <f t="shared" ca="1" si="3"/>
        <v>#N/A</v>
      </c>
      <c r="V39" s="78" t="e">
        <f t="shared" ca="1" si="4"/>
        <v>#N/A</v>
      </c>
      <c r="W39" s="78" t="e">
        <f t="shared" ca="1" si="5"/>
        <v>#N/A</v>
      </c>
      <c r="X39" s="78" t="e">
        <f t="shared" ca="1" si="6"/>
        <v>#N/A</v>
      </c>
      <c r="Y39" s="77" t="e">
        <f t="shared" ca="1" si="7"/>
        <v>#N/A</v>
      </c>
      <c r="AD39" s="87" t="str">
        <f t="shared" ca="1" si="8"/>
        <v>S</v>
      </c>
      <c r="AE39" s="87" t="str">
        <f t="shared" ca="1" si="9"/>
        <v/>
      </c>
      <c r="AF39" s="87" t="str">
        <f t="shared" ca="1" si="10"/>
        <v/>
      </c>
      <c r="AG39" s="79">
        <f t="shared" ca="1" si="11"/>
        <v>1</v>
      </c>
      <c r="AH39" s="87"/>
      <c r="AI39" s="79"/>
    </row>
    <row r="40" spans="1:35" s="77" customFormat="1" ht="75" x14ac:dyDescent="0.25">
      <c r="A40" s="67">
        <v>759</v>
      </c>
      <c r="B40" s="68" t="str">
        <f t="shared" ref="B40:B70" ca="1" si="19">VLOOKUP(A40,contentrefmockup,2,FALSE)</f>
        <v/>
      </c>
      <c r="C40" s="69">
        <f t="shared" ref="C40:C70" ca="1" si="20">VLOOKUP(A40,contentrefmockup,15,FALSE)</f>
        <v>3</v>
      </c>
      <c r="D40" s="20"/>
      <c r="E40" s="92" t="str">
        <f t="shared" ref="E40:E70" ca="1" si="21">IF(C40=1,"Phase "&amp;B40,IF(C40=2,"Step "&amp;VLOOKUP(A40,contentrefmockup,4,FALSE),B40))</f>
        <v/>
      </c>
      <c r="F40" s="175" t="str">
        <f t="shared" ca="1" si="18"/>
        <v>The improvement programme should be carried out in a structured / systematic manner: addressing root causes of weakness; evaluating penetration testing effectiveness; identifying lessons learned; applying good practice enterprise-wide; creating and monitoring action plans; and agreeing approaches for future testing.</v>
      </c>
      <c r="G40" s="195"/>
      <c r="H40" s="195"/>
      <c r="I40" s="71"/>
      <c r="J40" s="69"/>
      <c r="K40" s="69"/>
      <c r="L40" s="69"/>
      <c r="M40" s="69"/>
      <c r="N40" s="69"/>
      <c r="O40" s="69"/>
      <c r="P40" s="69"/>
      <c r="Q40" s="69"/>
      <c r="R40" s="69"/>
      <c r="S40" s="69"/>
      <c r="T40" s="78"/>
      <c r="U40" s="78" t="e">
        <f t="shared" ref="U40:U71" ca="1" si="22">IF(AND(C40&gt;4,VLOOKUP(A40,Assess_C_Reference,34,FALSE)&lt;&gt;8),LEFT(B40,3),"")</f>
        <v>#N/A</v>
      </c>
      <c r="V40" s="78" t="e">
        <f t="shared" ref="V40:V71" ca="1" si="23">VLOOKUP(A40,Weightings_Assessments,23,FALSE)</f>
        <v>#N/A</v>
      </c>
      <c r="W40" s="78" t="e">
        <f t="shared" ref="W40:W71" ca="1" si="24">IF(VLOOKUP(A40,Assess_C_Reference,34,FALSE)=8,0,1)</f>
        <v>#N/A</v>
      </c>
      <c r="X40" s="78" t="e">
        <f t="shared" ref="X40:X70" ca="1" si="25">W40*V40*4</f>
        <v>#N/A</v>
      </c>
      <c r="Y40" s="77" t="e">
        <f t="shared" ref="Y40:Y70" ca="1" si="26">AG40&amp;U40</f>
        <v>#N/A</v>
      </c>
      <c r="AD40" s="87" t="str">
        <f t="shared" ref="AD40:AD70" ca="1" si="27">VLOOKUP($A40,contentrefmockup,26,FALSE)</f>
        <v>S</v>
      </c>
      <c r="AE40" s="87" t="str">
        <f t="shared" ref="AE40:AE70" ca="1" si="28">VLOOKUP($A40,contentrefmockup,27,FALSE)</f>
        <v/>
      </c>
      <c r="AF40" s="87" t="str">
        <f t="shared" ref="AF40:AF70" ca="1" si="29">VLOOKUP($A40,contentrefmockup,28,FALSE)</f>
        <v/>
      </c>
      <c r="AG40" s="79">
        <f t="shared" ref="AG40:AG70" ca="1" si="30">IF(AD40="S",1,IF(AE40="I",2,IF(AF40="D",3,4)))</f>
        <v>1</v>
      </c>
      <c r="AH40" s="87"/>
      <c r="AI40" s="79"/>
    </row>
    <row r="41" spans="1:35" s="77" customFormat="1" ht="30" customHeight="1" x14ac:dyDescent="0.25">
      <c r="A41" s="67">
        <v>760</v>
      </c>
      <c r="B41" s="68" t="str">
        <f t="shared" ca="1" si="19"/>
        <v>C.3.01</v>
      </c>
      <c r="C41" s="69">
        <f t="shared" ca="1" si="20"/>
        <v>5</v>
      </c>
      <c r="D41" s="20"/>
      <c r="E41" s="92" t="str">
        <f t="shared" ca="1" si="21"/>
        <v>C.3.01</v>
      </c>
      <c r="F41" s="71" t="str">
        <f t="shared" ca="1" si="18"/>
        <v>On completion of penetration tests, is an improvement programme initiated?</v>
      </c>
      <c r="G41" s="221" t="e">
        <f ca="1">VLOOKUP($A41,Assess_C_Reference,15,FALSE)</f>
        <v>#N/A</v>
      </c>
      <c r="H41" s="221" t="e">
        <f ca="1">(VLOOKUP(LEFT($B41,3),targets_lookup,5,FALSE))*VLOOKUP($A41,Weightings_Assessments,23,FALSE)</f>
        <v>#N/A</v>
      </c>
      <c r="I41" s="71" t="e">
        <f ca="1">IF(VLOOKUP(A41,Assess_C_Reference,16,FALSE)=0,"",VLOOKUP(A41,Assess_C_Reference,16,FALSE))</f>
        <v>#N/A</v>
      </c>
      <c r="J41" s="69"/>
      <c r="K41" s="69"/>
      <c r="L41" s="69"/>
      <c r="M41" s="69"/>
      <c r="N41" s="69"/>
      <c r="O41" s="69"/>
      <c r="P41" s="69"/>
      <c r="Q41" s="69"/>
      <c r="R41" s="69"/>
      <c r="S41" s="69"/>
      <c r="T41" s="78"/>
      <c r="U41" s="78" t="e">
        <f t="shared" ca="1" si="22"/>
        <v>#N/A</v>
      </c>
      <c r="V41" s="78" t="e">
        <f t="shared" ca="1" si="23"/>
        <v>#N/A</v>
      </c>
      <c r="W41" s="78" t="e">
        <f t="shared" ca="1" si="24"/>
        <v>#N/A</v>
      </c>
      <c r="X41" s="78" t="e">
        <f t="shared" ca="1" si="25"/>
        <v>#N/A</v>
      </c>
      <c r="Y41" s="77" t="e">
        <f t="shared" ca="1" si="26"/>
        <v>#N/A</v>
      </c>
      <c r="AD41" s="87" t="str">
        <f t="shared" ca="1" si="27"/>
        <v/>
      </c>
      <c r="AE41" s="87" t="str">
        <f t="shared" ca="1" si="28"/>
        <v>I</v>
      </c>
      <c r="AF41" s="87" t="str">
        <f t="shared" ca="1" si="29"/>
        <v/>
      </c>
      <c r="AG41" s="79">
        <f t="shared" ca="1" si="30"/>
        <v>2</v>
      </c>
      <c r="AH41" s="87"/>
      <c r="AI41" s="79"/>
    </row>
    <row r="42" spans="1:35" s="77" customFormat="1" ht="30" customHeight="1" x14ac:dyDescent="0.25">
      <c r="A42" s="67">
        <v>761</v>
      </c>
      <c r="B42" s="68" t="str">
        <f t="shared" ca="1" si="19"/>
        <v>C.3.02</v>
      </c>
      <c r="C42" s="69">
        <f t="shared" ca="1" si="20"/>
        <v>5</v>
      </c>
      <c r="D42" s="20"/>
      <c r="E42" s="92" t="str">
        <f t="shared" ca="1" si="21"/>
        <v>C.3.02</v>
      </c>
      <c r="F42" s="71" t="str">
        <f t="shared" ca="1" si="18"/>
        <v xml:space="preserve">Is the improvement programme carried out in a structured / systematic manner? </v>
      </c>
      <c r="G42" s="221" t="e">
        <f ca="1">VLOOKUP($A42,Assess_C_Reference,15,FALSE)</f>
        <v>#N/A</v>
      </c>
      <c r="H42" s="221" t="e">
        <f ca="1">(VLOOKUP(LEFT($B42,3),targets_lookup,5,FALSE))*VLOOKUP($A42,Weightings_Assessments,23,FALSE)</f>
        <v>#N/A</v>
      </c>
      <c r="I42" s="71" t="e">
        <f ca="1">IF(VLOOKUP(A42,Assess_C_Reference,16,FALSE)=0,"",VLOOKUP(A42,Assess_C_Reference,16,FALSE))</f>
        <v>#N/A</v>
      </c>
      <c r="J42" s="69"/>
      <c r="K42" s="69"/>
      <c r="L42" s="69"/>
      <c r="M42" s="69"/>
      <c r="N42" s="69"/>
      <c r="O42" s="69"/>
      <c r="P42" s="69"/>
      <c r="Q42" s="69"/>
      <c r="R42" s="69"/>
      <c r="S42" s="69"/>
      <c r="T42" s="78"/>
      <c r="U42" s="78" t="e">
        <f t="shared" ca="1" si="22"/>
        <v>#N/A</v>
      </c>
      <c r="V42" s="78" t="e">
        <f t="shared" ca="1" si="23"/>
        <v>#N/A</v>
      </c>
      <c r="W42" s="78" t="e">
        <f t="shared" ca="1" si="24"/>
        <v>#N/A</v>
      </c>
      <c r="X42" s="78" t="e">
        <f t="shared" ca="1" si="25"/>
        <v>#N/A</v>
      </c>
      <c r="Y42" s="77" t="e">
        <f t="shared" ca="1" si="26"/>
        <v>#N/A</v>
      </c>
      <c r="AD42" s="87" t="str">
        <f t="shared" ca="1" si="27"/>
        <v/>
      </c>
      <c r="AE42" s="87" t="str">
        <f t="shared" ca="1" si="28"/>
        <v>I</v>
      </c>
      <c r="AF42" s="87" t="str">
        <f t="shared" ca="1" si="29"/>
        <v/>
      </c>
      <c r="AG42" s="79">
        <f t="shared" ca="1" si="30"/>
        <v>2</v>
      </c>
      <c r="AH42" s="87"/>
      <c r="AI42" s="79"/>
    </row>
    <row r="43" spans="1:35" s="77" customFormat="1" ht="30" customHeight="1" x14ac:dyDescent="0.25">
      <c r="A43" s="67">
        <v>762</v>
      </c>
      <c r="B43" s="68" t="str">
        <f t="shared" ca="1" si="19"/>
        <v>C.3.03</v>
      </c>
      <c r="C43" s="69">
        <f t="shared" ca="1" si="20"/>
        <v>5</v>
      </c>
      <c r="D43" s="20"/>
      <c r="E43" s="92" t="str">
        <f t="shared" ca="1" si="21"/>
        <v>C.3.03</v>
      </c>
      <c r="F43" s="71" t="str">
        <f t="shared" ca="1" si="18"/>
        <v>Does your improvement programme include all key elements?</v>
      </c>
      <c r="G43" s="221" t="e">
        <f ca="1">VLOOKUP($A43,Assess_C_Reference,15,FALSE)</f>
        <v>#N/A</v>
      </c>
      <c r="H43" s="221" t="e">
        <f ca="1">(VLOOKUP(LEFT($B43,3),targets_lookup,5,FALSE))*VLOOKUP($A43,Weightings_Assessments,23,FALSE)</f>
        <v>#N/A</v>
      </c>
      <c r="I43" s="71" t="e">
        <f ca="1">IF(VLOOKUP(A43,Assess_C_Reference,16,FALSE)=0,"",VLOOKUP(A43,Assess_C_Reference,16,FALSE))</f>
        <v>#N/A</v>
      </c>
      <c r="J43" s="69"/>
      <c r="K43" s="69"/>
      <c r="L43" s="69"/>
      <c r="M43" s="69"/>
      <c r="N43" s="69"/>
      <c r="O43" s="69"/>
      <c r="P43" s="69"/>
      <c r="Q43" s="69"/>
      <c r="R43" s="69"/>
      <c r="S43" s="69"/>
      <c r="T43" s="78"/>
      <c r="U43" s="78" t="e">
        <f t="shared" ca="1" si="22"/>
        <v>#N/A</v>
      </c>
      <c r="V43" s="78" t="e">
        <f t="shared" ca="1" si="23"/>
        <v>#N/A</v>
      </c>
      <c r="W43" s="78" t="e">
        <f t="shared" ca="1" si="24"/>
        <v>#N/A</v>
      </c>
      <c r="X43" s="78" t="e">
        <f t="shared" ca="1" si="25"/>
        <v>#N/A</v>
      </c>
      <c r="Y43" s="77" t="e">
        <f t="shared" ca="1" si="26"/>
        <v>#N/A</v>
      </c>
      <c r="AD43" s="87" t="str">
        <f t="shared" ca="1" si="27"/>
        <v/>
      </c>
      <c r="AE43" s="87" t="str">
        <f t="shared" ca="1" si="28"/>
        <v>I</v>
      </c>
      <c r="AF43" s="87" t="str">
        <f t="shared" ca="1" si="29"/>
        <v/>
      </c>
      <c r="AG43" s="79">
        <f t="shared" ca="1" si="30"/>
        <v>2</v>
      </c>
      <c r="AH43" s="87"/>
      <c r="AI43" s="79"/>
    </row>
    <row r="44" spans="1:35" s="77" customFormat="1" ht="60" x14ac:dyDescent="0.25">
      <c r="A44" s="67">
        <v>763</v>
      </c>
      <c r="B44" s="68" t="str">
        <f t="shared" ca="1" si="19"/>
        <v/>
      </c>
      <c r="C44" s="69">
        <f t="shared" ca="1" si="20"/>
        <v>3</v>
      </c>
      <c r="D44" s="20"/>
      <c r="E44" s="92" t="str">
        <f t="shared" ca="1" si="21"/>
        <v/>
      </c>
      <c r="F44" s="175" t="str">
        <f t="shared" ca="1" si="18"/>
        <v>The improvement programme should address root causes of weakness; evaluate penetration testing effectiveness; identify lessons learned; apply good practice enterprise-wide; create and monitor action plans; and agree approaches for future testing.</v>
      </c>
      <c r="G44" s="195"/>
      <c r="H44" s="195"/>
      <c r="I44" s="71"/>
      <c r="J44" s="69"/>
      <c r="K44" s="69"/>
      <c r="L44" s="69"/>
      <c r="M44" s="69"/>
      <c r="N44" s="69"/>
      <c r="O44" s="69"/>
      <c r="P44" s="69"/>
      <c r="Q44" s="69"/>
      <c r="R44" s="69"/>
      <c r="S44" s="69"/>
      <c r="T44" s="78"/>
      <c r="U44" s="78" t="str">
        <f t="shared" ca="1" si="22"/>
        <v/>
      </c>
      <c r="V44" s="78" t="e">
        <f t="shared" ca="1" si="23"/>
        <v>#N/A</v>
      </c>
      <c r="W44" s="78">
        <f t="shared" ca="1" si="24"/>
        <v>1</v>
      </c>
      <c r="X44" s="78" t="e">
        <f t="shared" ca="1" si="25"/>
        <v>#N/A</v>
      </c>
      <c r="Y44" s="77" t="str">
        <f t="shared" ca="1" si="26"/>
        <v>2</v>
      </c>
      <c r="AD44" s="87" t="str">
        <f t="shared" ca="1" si="27"/>
        <v/>
      </c>
      <c r="AE44" s="87" t="str">
        <f t="shared" ca="1" si="28"/>
        <v>I</v>
      </c>
      <c r="AF44" s="87" t="str">
        <f t="shared" ca="1" si="29"/>
        <v/>
      </c>
      <c r="AG44" s="79">
        <f t="shared" ca="1" si="30"/>
        <v>2</v>
      </c>
      <c r="AH44" s="87"/>
      <c r="AI44" s="79"/>
    </row>
    <row r="45" spans="1:35" s="77" customFormat="1" ht="30" customHeight="1" x14ac:dyDescent="0.25">
      <c r="A45" s="67">
        <v>764</v>
      </c>
      <c r="B45" s="68" t="str">
        <f t="shared" ca="1" si="19"/>
        <v>C.3.01</v>
      </c>
      <c r="C45" s="69">
        <f t="shared" ca="1" si="20"/>
        <v>5</v>
      </c>
      <c r="D45" s="20"/>
      <c r="E45" s="92" t="str">
        <f t="shared" ca="1" si="21"/>
        <v>C.3.01</v>
      </c>
      <c r="F45" s="71" t="str">
        <f t="shared" ca="1" si="18"/>
        <v>On completion of penetration tests is an improvement programme initiated?</v>
      </c>
      <c r="G45" s="221" t="str">
        <f ca="1">VLOOKUP($A45,Assess_C_Reference,15,FALSE)</f>
        <v/>
      </c>
      <c r="H45" s="221">
        <f ca="1">(VLOOKUP(LEFT($B45,3),targets_lookup,5,FALSE))*VLOOKUP($A45,Weightings_Assessments,23,FALSE)</f>
        <v>4</v>
      </c>
      <c r="I45" s="71" t="str">
        <f t="shared" ref="I45:I52" ca="1" si="31">IF(VLOOKUP(A45,Assess_C_Reference,16,FALSE)=0,"",VLOOKUP(A45,Assess_C_Reference,16,FALSE))</f>
        <v/>
      </c>
      <c r="J45" s="69"/>
      <c r="K45" s="69"/>
      <c r="L45" s="69"/>
      <c r="M45" s="69"/>
      <c r="N45" s="69"/>
      <c r="O45" s="69"/>
      <c r="P45" s="69"/>
      <c r="Q45" s="69"/>
      <c r="R45" s="69"/>
      <c r="S45" s="69"/>
      <c r="T45" s="78"/>
      <c r="U45" s="78" t="str">
        <f t="shared" ca="1" si="22"/>
        <v>C.3</v>
      </c>
      <c r="V45" s="78">
        <f t="shared" ca="1" si="23"/>
        <v>1</v>
      </c>
      <c r="W45" s="78">
        <f t="shared" ca="1" si="24"/>
        <v>1</v>
      </c>
      <c r="X45" s="78">
        <f t="shared" ca="1" si="25"/>
        <v>4</v>
      </c>
      <c r="Y45" s="77" t="str">
        <f t="shared" ca="1" si="26"/>
        <v>3C.3</v>
      </c>
      <c r="AD45" s="87" t="str">
        <f t="shared" ca="1" si="27"/>
        <v/>
      </c>
      <c r="AE45" s="87" t="str">
        <f t="shared" ca="1" si="28"/>
        <v/>
      </c>
      <c r="AF45" s="87" t="str">
        <f t="shared" ca="1" si="29"/>
        <v>D</v>
      </c>
      <c r="AG45" s="79">
        <f t="shared" ca="1" si="30"/>
        <v>3</v>
      </c>
      <c r="AH45" s="87"/>
      <c r="AI45" s="79"/>
    </row>
    <row r="46" spans="1:35" s="77" customFormat="1" ht="30" customHeight="1" x14ac:dyDescent="0.25">
      <c r="A46" s="67">
        <v>765</v>
      </c>
      <c r="B46" s="68" t="str">
        <f t="shared" ca="1" si="19"/>
        <v>C.3.02</v>
      </c>
      <c r="C46" s="69">
        <f t="shared" ca="1" si="20"/>
        <v>5</v>
      </c>
      <c r="D46" s="20"/>
      <c r="E46" s="92" t="str">
        <f t="shared" ca="1" si="21"/>
        <v>C.3.02</v>
      </c>
      <c r="F46" s="71" t="str">
        <f t="shared" ca="1" si="18"/>
        <v xml:space="preserve">Is your improvement programme carried out in a structured / systematic manner? </v>
      </c>
      <c r="G46" s="221" t="str">
        <f ca="1">VLOOKUP($A46,Assess_C_Reference,15,FALSE)</f>
        <v/>
      </c>
      <c r="H46" s="221">
        <f ca="1">(VLOOKUP(LEFT($B46,3),targets_lookup,5,FALSE))*VLOOKUP($A46,Weightings_Assessments,23,FALSE)</f>
        <v>12</v>
      </c>
      <c r="I46" s="71" t="str">
        <f t="shared" ca="1" si="31"/>
        <v/>
      </c>
      <c r="J46" s="69"/>
      <c r="K46" s="69"/>
      <c r="L46" s="69"/>
      <c r="M46" s="69"/>
      <c r="N46" s="69"/>
      <c r="O46" s="69"/>
      <c r="P46" s="69"/>
      <c r="Q46" s="69"/>
      <c r="R46" s="69"/>
      <c r="S46" s="69"/>
      <c r="T46" s="78"/>
      <c r="U46" s="78" t="str">
        <f t="shared" ca="1" si="22"/>
        <v>C.3</v>
      </c>
      <c r="V46" s="78">
        <f t="shared" ca="1" si="23"/>
        <v>3</v>
      </c>
      <c r="W46" s="78">
        <f t="shared" ca="1" si="24"/>
        <v>1</v>
      </c>
      <c r="X46" s="78">
        <f t="shared" ca="1" si="25"/>
        <v>12</v>
      </c>
      <c r="Y46" s="77" t="str">
        <f t="shared" ca="1" si="26"/>
        <v>3C.3</v>
      </c>
      <c r="AD46" s="87" t="str">
        <f t="shared" ca="1" si="27"/>
        <v/>
      </c>
      <c r="AE46" s="87" t="str">
        <f t="shared" ca="1" si="28"/>
        <v/>
      </c>
      <c r="AF46" s="87" t="str">
        <f t="shared" ca="1" si="29"/>
        <v>D</v>
      </c>
      <c r="AG46" s="79">
        <f t="shared" ca="1" si="30"/>
        <v>3</v>
      </c>
      <c r="AH46" s="87"/>
      <c r="AI46" s="79"/>
    </row>
    <row r="47" spans="1:35" s="77" customFormat="1" ht="30" customHeight="1" x14ac:dyDescent="0.25">
      <c r="A47" s="67">
        <v>767</v>
      </c>
      <c r="B47" s="68" t="str">
        <f t="shared" ca="1" si="19"/>
        <v>C.3.03</v>
      </c>
      <c r="C47" s="69">
        <f t="shared" ca="1" si="20"/>
        <v>4</v>
      </c>
      <c r="D47" s="20"/>
      <c r="E47" s="92" t="str">
        <f t="shared" ca="1" si="21"/>
        <v>C.3.03</v>
      </c>
      <c r="F47" s="71" t="str">
        <f t="shared" ca="1" si="18"/>
        <v xml:space="preserve">Does your improvement programme include: </v>
      </c>
      <c r="G47" s="195"/>
      <c r="H47" s="195"/>
      <c r="I47" s="71" t="str">
        <f t="shared" ca="1" si="31"/>
        <v/>
      </c>
      <c r="J47" s="69"/>
      <c r="K47" s="69"/>
      <c r="L47" s="69"/>
      <c r="M47" s="69"/>
      <c r="N47" s="69"/>
      <c r="O47" s="69"/>
      <c r="P47" s="69"/>
      <c r="Q47" s="69"/>
      <c r="R47" s="69"/>
      <c r="S47" s="69"/>
      <c r="T47" s="78"/>
      <c r="U47" s="78" t="str">
        <f t="shared" ca="1" si="22"/>
        <v/>
      </c>
      <c r="V47" s="78" t="str">
        <f t="shared" ca="1" si="23"/>
        <v>N/A</v>
      </c>
      <c r="W47" s="78">
        <f t="shared" ca="1" si="24"/>
        <v>1</v>
      </c>
      <c r="X47" s="78" t="e">
        <f t="shared" ca="1" si="25"/>
        <v>#VALUE!</v>
      </c>
      <c r="Y47" s="77" t="str">
        <f t="shared" ca="1" si="26"/>
        <v>3</v>
      </c>
      <c r="AD47" s="87" t="str">
        <f t="shared" ca="1" si="27"/>
        <v/>
      </c>
      <c r="AE47" s="87" t="str">
        <f t="shared" ca="1" si="28"/>
        <v/>
      </c>
      <c r="AF47" s="87" t="str">
        <f t="shared" ca="1" si="29"/>
        <v>D</v>
      </c>
      <c r="AG47" s="79">
        <f t="shared" ca="1" si="30"/>
        <v>3</v>
      </c>
      <c r="AH47" s="87"/>
      <c r="AI47" s="79"/>
    </row>
    <row r="48" spans="1:35" s="77" customFormat="1" ht="30" customHeight="1" x14ac:dyDescent="0.25">
      <c r="A48" s="67">
        <v>768</v>
      </c>
      <c r="B48" s="68" t="str">
        <f t="shared" ca="1" si="19"/>
        <v>C.3.03a</v>
      </c>
      <c r="C48" s="69">
        <f t="shared" ca="1" si="20"/>
        <v>6</v>
      </c>
      <c r="D48" s="20"/>
      <c r="E48" s="92" t="str">
        <f t="shared" ca="1" si="21"/>
        <v>C.3.03a</v>
      </c>
      <c r="F48" s="74" t="str">
        <f t="shared" ca="1" si="18"/>
        <v>Evaluating penetration testing effectiveness?</v>
      </c>
      <c r="G48" s="221" t="str">
        <f ca="1">VLOOKUP($A48,Assess_C_Reference,15,FALSE)</f>
        <v/>
      </c>
      <c r="H48" s="221">
        <f ca="1">(VLOOKUP(LEFT($B48,3),targets_lookup,5,FALSE))*VLOOKUP($A48,Weightings_Assessments,23,FALSE)</f>
        <v>20</v>
      </c>
      <c r="I48" s="71" t="str">
        <f t="shared" ca="1" si="31"/>
        <v/>
      </c>
      <c r="J48" s="69"/>
      <c r="K48" s="69"/>
      <c r="L48" s="69"/>
      <c r="M48" s="69"/>
      <c r="N48" s="69"/>
      <c r="O48" s="69"/>
      <c r="P48" s="69"/>
      <c r="Q48" s="69"/>
      <c r="R48" s="69"/>
      <c r="S48" s="69"/>
      <c r="T48" s="78"/>
      <c r="U48" s="78" t="str">
        <f t="shared" ca="1" si="22"/>
        <v>C.3</v>
      </c>
      <c r="V48" s="78">
        <f t="shared" ca="1" si="23"/>
        <v>5</v>
      </c>
      <c r="W48" s="78">
        <f t="shared" ca="1" si="24"/>
        <v>1</v>
      </c>
      <c r="X48" s="78">
        <f t="shared" ca="1" si="25"/>
        <v>20</v>
      </c>
      <c r="Y48" s="77" t="str">
        <f t="shared" ca="1" si="26"/>
        <v>3C.3</v>
      </c>
      <c r="AD48" s="87" t="str">
        <f t="shared" ca="1" si="27"/>
        <v/>
      </c>
      <c r="AE48" s="87" t="str">
        <f t="shared" ca="1" si="28"/>
        <v/>
      </c>
      <c r="AF48" s="87" t="str">
        <f t="shared" ca="1" si="29"/>
        <v>D</v>
      </c>
      <c r="AG48" s="79">
        <f t="shared" ca="1" si="30"/>
        <v>3</v>
      </c>
      <c r="AH48" s="87"/>
      <c r="AI48" s="79"/>
    </row>
    <row r="49" spans="1:35" s="77" customFormat="1" ht="30" customHeight="1" x14ac:dyDescent="0.25">
      <c r="A49" s="67">
        <v>769</v>
      </c>
      <c r="B49" s="68" t="str">
        <f t="shared" ca="1" si="19"/>
        <v>C.3.03b</v>
      </c>
      <c r="C49" s="69">
        <f t="shared" ca="1" si="20"/>
        <v>6</v>
      </c>
      <c r="D49" s="20"/>
      <c r="E49" s="92" t="str">
        <f t="shared" ca="1" si="21"/>
        <v>C.3.03b</v>
      </c>
      <c r="F49" s="74" t="str">
        <f t="shared" ca="1" si="18"/>
        <v>Building on lessons learned?</v>
      </c>
      <c r="G49" s="221" t="str">
        <f ca="1">VLOOKUP($A49,Assess_C_Reference,15,FALSE)</f>
        <v/>
      </c>
      <c r="H49" s="221">
        <f ca="1">(VLOOKUP(LEFT($B49,3),targets_lookup,5,FALSE))*VLOOKUP($A49,Weightings_Assessments,23,FALSE)</f>
        <v>12</v>
      </c>
      <c r="I49" s="71" t="str">
        <f t="shared" ca="1" si="31"/>
        <v/>
      </c>
      <c r="J49" s="69"/>
      <c r="K49" s="69"/>
      <c r="L49" s="69"/>
      <c r="M49" s="69"/>
      <c r="N49" s="69"/>
      <c r="O49" s="69"/>
      <c r="P49" s="69"/>
      <c r="Q49" s="69"/>
      <c r="R49" s="69"/>
      <c r="S49" s="69"/>
      <c r="T49" s="78"/>
      <c r="U49" s="78" t="str">
        <f t="shared" ca="1" si="22"/>
        <v>C.3</v>
      </c>
      <c r="V49" s="78">
        <f t="shared" ca="1" si="23"/>
        <v>3</v>
      </c>
      <c r="W49" s="78">
        <f t="shared" ca="1" si="24"/>
        <v>1</v>
      </c>
      <c r="X49" s="78">
        <f t="shared" ca="1" si="25"/>
        <v>12</v>
      </c>
      <c r="Y49" s="77" t="str">
        <f t="shared" ca="1" si="26"/>
        <v>3C.3</v>
      </c>
      <c r="AD49" s="87" t="str">
        <f t="shared" ca="1" si="27"/>
        <v/>
      </c>
      <c r="AE49" s="87" t="str">
        <f t="shared" ca="1" si="28"/>
        <v/>
      </c>
      <c r="AF49" s="87" t="str">
        <f t="shared" ca="1" si="29"/>
        <v>D</v>
      </c>
      <c r="AG49" s="79">
        <f t="shared" ca="1" si="30"/>
        <v>3</v>
      </c>
      <c r="AH49" s="87"/>
      <c r="AI49" s="79"/>
    </row>
    <row r="50" spans="1:35" s="77" customFormat="1" ht="30" customHeight="1" x14ac:dyDescent="0.25">
      <c r="A50" s="67">
        <v>770</v>
      </c>
      <c r="B50" s="68" t="str">
        <f t="shared" ca="1" si="19"/>
        <v>C.3.03c</v>
      </c>
      <c r="C50" s="69">
        <f t="shared" ca="1" si="20"/>
        <v>6</v>
      </c>
      <c r="D50" s="20"/>
      <c r="E50" s="92" t="str">
        <f t="shared" ca="1" si="21"/>
        <v>C.3.03c</v>
      </c>
      <c r="F50" s="74" t="str">
        <f t="shared" ca="1" si="18"/>
        <v>Applying good practice enterprise-wide?</v>
      </c>
      <c r="G50" s="221" t="str">
        <f ca="1">VLOOKUP($A50,Assess_C_Reference,15,FALSE)</f>
        <v/>
      </c>
      <c r="H50" s="221">
        <f ca="1">(VLOOKUP(LEFT($B50,3),targets_lookup,5,FALSE))*VLOOKUP($A50,Weightings_Assessments,23,FALSE)</f>
        <v>20</v>
      </c>
      <c r="I50" s="71" t="str">
        <f t="shared" ca="1" si="31"/>
        <v/>
      </c>
      <c r="J50" s="69"/>
      <c r="K50" s="69"/>
      <c r="L50" s="69"/>
      <c r="M50" s="69"/>
      <c r="N50" s="69"/>
      <c r="O50" s="69"/>
      <c r="P50" s="69"/>
      <c r="Q50" s="69"/>
      <c r="R50" s="69"/>
      <c r="S50" s="69"/>
      <c r="T50" s="78"/>
      <c r="U50" s="78" t="str">
        <f t="shared" ca="1" si="22"/>
        <v>C.3</v>
      </c>
      <c r="V50" s="78">
        <f t="shared" ca="1" si="23"/>
        <v>5</v>
      </c>
      <c r="W50" s="78">
        <f t="shared" ca="1" si="24"/>
        <v>1</v>
      </c>
      <c r="X50" s="78">
        <f t="shared" ca="1" si="25"/>
        <v>20</v>
      </c>
      <c r="Y50" s="77" t="str">
        <f t="shared" ca="1" si="26"/>
        <v>3C.3</v>
      </c>
      <c r="AD50" s="87" t="str">
        <f t="shared" ca="1" si="27"/>
        <v/>
      </c>
      <c r="AE50" s="87" t="str">
        <f t="shared" ca="1" si="28"/>
        <v/>
      </c>
      <c r="AF50" s="87" t="str">
        <f t="shared" ca="1" si="29"/>
        <v>D</v>
      </c>
      <c r="AG50" s="79">
        <f t="shared" ca="1" si="30"/>
        <v>3</v>
      </c>
      <c r="AH50" s="87"/>
      <c r="AI50" s="79"/>
    </row>
    <row r="51" spans="1:35" s="77" customFormat="1" ht="30" customHeight="1" x14ac:dyDescent="0.25">
      <c r="A51" s="67">
        <v>771</v>
      </c>
      <c r="B51" s="68" t="str">
        <f t="shared" ca="1" si="19"/>
        <v>C.3.03d</v>
      </c>
      <c r="C51" s="69">
        <f t="shared" ca="1" si="20"/>
        <v>6</v>
      </c>
      <c r="D51" s="20"/>
      <c r="E51" s="92" t="str">
        <f t="shared" ca="1" si="21"/>
        <v>C.3.03d</v>
      </c>
      <c r="F51" s="74" t="str">
        <f t="shared" ca="1" si="18"/>
        <v>Creating and monitoring action plans?</v>
      </c>
      <c r="G51" s="221" t="str">
        <f ca="1">VLOOKUP($A51,Assess_C_Reference,15,FALSE)</f>
        <v/>
      </c>
      <c r="H51" s="221">
        <f ca="1">(VLOOKUP(LEFT($B51,3),targets_lookup,5,FALSE))*VLOOKUP($A51,Weightings_Assessments,23,FALSE)</f>
        <v>16</v>
      </c>
      <c r="I51" s="71" t="str">
        <f t="shared" ca="1" si="31"/>
        <v/>
      </c>
      <c r="J51" s="69"/>
      <c r="K51" s="69"/>
      <c r="L51" s="69"/>
      <c r="M51" s="69"/>
      <c r="N51" s="69"/>
      <c r="O51" s="69"/>
      <c r="P51" s="69"/>
      <c r="Q51" s="69"/>
      <c r="R51" s="69"/>
      <c r="S51" s="69"/>
      <c r="T51" s="78"/>
      <c r="U51" s="78" t="str">
        <f t="shared" ca="1" si="22"/>
        <v>C.3</v>
      </c>
      <c r="V51" s="78">
        <f t="shared" ca="1" si="23"/>
        <v>4</v>
      </c>
      <c r="W51" s="78">
        <f t="shared" ca="1" si="24"/>
        <v>1</v>
      </c>
      <c r="X51" s="78">
        <f t="shared" ca="1" si="25"/>
        <v>16</v>
      </c>
      <c r="Y51" s="77" t="str">
        <f t="shared" ca="1" si="26"/>
        <v>3C.3</v>
      </c>
      <c r="AD51" s="87" t="str">
        <f t="shared" ca="1" si="27"/>
        <v/>
      </c>
      <c r="AE51" s="87" t="str">
        <f t="shared" ca="1" si="28"/>
        <v/>
      </c>
      <c r="AF51" s="87" t="str">
        <f t="shared" ca="1" si="29"/>
        <v>D</v>
      </c>
      <c r="AG51" s="79">
        <f t="shared" ca="1" si="30"/>
        <v>3</v>
      </c>
      <c r="AH51" s="87"/>
      <c r="AI51" s="79"/>
    </row>
    <row r="52" spans="1:35" s="77" customFormat="1" ht="30" customHeight="1" x14ac:dyDescent="0.25">
      <c r="A52" s="67">
        <v>772</v>
      </c>
      <c r="B52" s="68" t="str">
        <f t="shared" ca="1" si="19"/>
        <v>C.3.03e</v>
      </c>
      <c r="C52" s="69">
        <f t="shared" ca="1" si="20"/>
        <v>6</v>
      </c>
      <c r="D52" s="20"/>
      <c r="E52" s="92" t="str">
        <f t="shared" ca="1" si="21"/>
        <v>C.3.03e</v>
      </c>
      <c r="F52" s="74" t="str">
        <f t="shared" ca="1" si="18"/>
        <v>Agreeing approaches for future testing?</v>
      </c>
      <c r="G52" s="221" t="str">
        <f ca="1">VLOOKUP($A52,Assess_C_Reference,15,FALSE)</f>
        <v/>
      </c>
      <c r="H52" s="221">
        <f ca="1">(VLOOKUP(LEFT($B52,3),targets_lookup,5,FALSE))*VLOOKUP($A52,Weightings_Assessments,23,FALSE)</f>
        <v>12</v>
      </c>
      <c r="I52" s="71" t="str">
        <f t="shared" ca="1" si="31"/>
        <v/>
      </c>
      <c r="J52" s="69"/>
      <c r="K52" s="69"/>
      <c r="L52" s="69"/>
      <c r="M52" s="69"/>
      <c r="N52" s="69"/>
      <c r="O52" s="69"/>
      <c r="P52" s="69"/>
      <c r="Q52" s="69"/>
      <c r="R52" s="69"/>
      <c r="S52" s="69"/>
      <c r="T52" s="78"/>
      <c r="U52" s="78" t="str">
        <f t="shared" ca="1" si="22"/>
        <v>C.3</v>
      </c>
      <c r="V52" s="78">
        <f t="shared" ca="1" si="23"/>
        <v>3</v>
      </c>
      <c r="W52" s="78">
        <f t="shared" ca="1" si="24"/>
        <v>1</v>
      </c>
      <c r="X52" s="78">
        <f t="shared" ca="1" si="25"/>
        <v>12</v>
      </c>
      <c r="Y52" s="77" t="str">
        <f t="shared" ca="1" si="26"/>
        <v>3C.3</v>
      </c>
      <c r="AD52" s="87" t="str">
        <f t="shared" ca="1" si="27"/>
        <v/>
      </c>
      <c r="AE52" s="87" t="str">
        <f t="shared" ca="1" si="28"/>
        <v/>
      </c>
      <c r="AF52" s="87" t="str">
        <f t="shared" ca="1" si="29"/>
        <v>D</v>
      </c>
      <c r="AG52" s="79">
        <f t="shared" ca="1" si="30"/>
        <v>3</v>
      </c>
      <c r="AH52" s="87"/>
      <c r="AI52" s="79"/>
    </row>
    <row r="53" spans="1:35" s="77" customFormat="1" ht="30" customHeight="1" x14ac:dyDescent="0.25">
      <c r="A53" s="67">
        <v>773</v>
      </c>
      <c r="B53" s="68" t="str">
        <f t="shared" ca="1" si="19"/>
        <v>C.4</v>
      </c>
      <c r="C53" s="69">
        <f t="shared" ca="1" si="20"/>
        <v>2</v>
      </c>
      <c r="D53" s="20"/>
      <c r="E53" s="111" t="str">
        <f t="shared" ca="1" si="21"/>
        <v>Step 4</v>
      </c>
      <c r="F53" s="108" t="str">
        <f ca="1">VLOOKUP(A53,contentrefmockup,7,FALSE)&amp;"  "&amp;"("&amp;VLOOKUP(S53,level_selection_ref,2,FALSE)&amp;")"</f>
        <v>Evaluate penetration testing effectiveness  (Detailed)</v>
      </c>
      <c r="G53" s="216" t="str">
        <f ca="1">"Maturity level:  "&amp;O53</f>
        <v>Maturity level:  Level 1</v>
      </c>
      <c r="H53" s="218" t="str">
        <f ca="1">"Maturity rating: "&amp;TEXT(R53,"0.00")</f>
        <v>Maturity rating: 0.00</v>
      </c>
      <c r="I53" s="194"/>
      <c r="J53" s="107"/>
      <c r="K53" s="107"/>
      <c r="L53" s="107" t="str">
        <f ca="1">TEXT(B53,"0.0")</f>
        <v>C.4</v>
      </c>
      <c r="M53" s="106">
        <f ca="1">SUMIF(Y:Y,S53&amp;L53,G:G)/(SUMIF(Y:Y,S53&amp;L53,X:X))</f>
        <v>0</v>
      </c>
      <c r="N53" s="106" t="str">
        <f ca="1">HLOOKUP(M53*100,level_ref,2,TRUE)</f>
        <v>Level 1</v>
      </c>
      <c r="O53" s="106" t="str">
        <f ca="1">IF(ISERROR(N53),"",N53)</f>
        <v>Level 1</v>
      </c>
      <c r="P53" s="106">
        <f ca="1">HLOOKUP(M53*100,level_ref,3,TRUE)</f>
        <v>1</v>
      </c>
      <c r="Q53" s="106">
        <f ca="1">IF(ISERROR(P53),"",P53)</f>
        <v>1</v>
      </c>
      <c r="R53" s="106">
        <f ca="1">M53*5</f>
        <v>0</v>
      </c>
      <c r="S53" s="106">
        <f ca="1">VLOOKUP(A53,Assess_C_Reference,35,FALSE)</f>
        <v>3</v>
      </c>
      <c r="T53" s="106"/>
      <c r="U53" s="106" t="str">
        <f t="shared" ca="1" si="22"/>
        <v/>
      </c>
      <c r="V53" s="106">
        <f t="shared" ca="1" si="23"/>
        <v>0</v>
      </c>
      <c r="W53" s="106">
        <f t="shared" ca="1" si="24"/>
        <v>1</v>
      </c>
      <c r="X53" s="106">
        <f t="shared" ca="1" si="25"/>
        <v>0</v>
      </c>
      <c r="Y53" s="77" t="str">
        <f t="shared" ca="1" si="26"/>
        <v>1</v>
      </c>
      <c r="AD53" s="87" t="str">
        <f t="shared" ca="1" si="27"/>
        <v>S</v>
      </c>
      <c r="AE53" s="87" t="str">
        <f t="shared" ca="1" si="28"/>
        <v>I</v>
      </c>
      <c r="AF53" s="87" t="str">
        <f t="shared" ca="1" si="29"/>
        <v>D</v>
      </c>
      <c r="AG53" s="79">
        <f t="shared" ca="1" si="30"/>
        <v>1</v>
      </c>
      <c r="AH53" s="87"/>
      <c r="AI53" s="79"/>
    </row>
    <row r="54" spans="1:35" s="77" customFormat="1" ht="30" customHeight="1" x14ac:dyDescent="0.25">
      <c r="A54" s="67">
        <v>774</v>
      </c>
      <c r="B54" s="68" t="str">
        <f t="shared" ca="1" si="19"/>
        <v>C.4.01</v>
      </c>
      <c r="C54" s="69">
        <f t="shared" ca="1" si="20"/>
        <v>5</v>
      </c>
      <c r="D54" s="20"/>
      <c r="E54" s="92" t="str">
        <f t="shared" ca="1" si="21"/>
        <v>C.4.01</v>
      </c>
      <c r="F54" s="71" t="str">
        <f t="shared" ref="F54:F68" ca="1" si="32">VLOOKUP(A54,contentrefmockup,7,FALSE)</f>
        <v>Is the effectiveness of your penetration tests evaluated?</v>
      </c>
      <c r="G54" s="221" t="e">
        <f ca="1">VLOOKUP($A54,Assess_C_Reference,15,FALSE)</f>
        <v>#N/A</v>
      </c>
      <c r="H54" s="221" t="e">
        <f ca="1">(VLOOKUP(LEFT($B54,3),targets_lookup,5,FALSE))*VLOOKUP($A54,Weightings_Assessments,23,FALSE)</f>
        <v>#N/A</v>
      </c>
      <c r="I54" s="71" t="e">
        <f ca="1">IF(VLOOKUP(A54,Assess_C_Reference,16,FALSE)=0,"",VLOOKUP(A54,Assess_C_Reference,16,FALSE))</f>
        <v>#N/A</v>
      </c>
      <c r="J54" s="69"/>
      <c r="K54" s="69"/>
      <c r="L54" s="69"/>
      <c r="M54" s="69"/>
      <c r="N54" s="69"/>
      <c r="O54" s="69"/>
      <c r="P54" s="69"/>
      <c r="Q54" s="69"/>
      <c r="R54" s="69"/>
      <c r="S54" s="69"/>
      <c r="T54" s="78"/>
      <c r="U54" s="78" t="e">
        <f t="shared" ca="1" si="22"/>
        <v>#N/A</v>
      </c>
      <c r="V54" s="78" t="e">
        <f t="shared" ca="1" si="23"/>
        <v>#N/A</v>
      </c>
      <c r="W54" s="78" t="e">
        <f t="shared" ca="1" si="24"/>
        <v>#N/A</v>
      </c>
      <c r="X54" s="78" t="e">
        <f t="shared" ca="1" si="25"/>
        <v>#N/A</v>
      </c>
      <c r="Y54" s="77" t="e">
        <f t="shared" ca="1" si="26"/>
        <v>#N/A</v>
      </c>
      <c r="AD54" s="87" t="str">
        <f t="shared" ca="1" si="27"/>
        <v>S</v>
      </c>
      <c r="AE54" s="87" t="str">
        <f t="shared" ca="1" si="28"/>
        <v/>
      </c>
      <c r="AF54" s="87" t="str">
        <f t="shared" ca="1" si="29"/>
        <v/>
      </c>
      <c r="AG54" s="79">
        <f t="shared" ca="1" si="30"/>
        <v>1</v>
      </c>
      <c r="AH54" s="87"/>
      <c r="AI54" s="79"/>
    </row>
    <row r="55" spans="1:35" s="77" customFormat="1" ht="75" x14ac:dyDescent="0.25">
      <c r="A55" s="67">
        <v>775</v>
      </c>
      <c r="B55" s="68" t="str">
        <f t="shared" ca="1" si="19"/>
        <v/>
      </c>
      <c r="C55" s="69">
        <f t="shared" ca="1" si="20"/>
        <v>3</v>
      </c>
      <c r="D55" s="20"/>
      <c r="E55" s="92" t="str">
        <f t="shared" ca="1" si="21"/>
        <v/>
      </c>
      <c r="F55" s="175" t="str">
        <f t="shared" ca="1" si="32"/>
        <v>Evaluation of the effectiveness of penetration testing should include: determining if objectives were met; assessing if sufficient weaknesses were identified; reviewing exploitations undertaken; comparing test results to external benchmarks; and determining if value for money was obtained from your service provider.</v>
      </c>
      <c r="G55" s="195"/>
      <c r="H55" s="195"/>
      <c r="I55" s="71"/>
      <c r="J55" s="69"/>
      <c r="K55" s="69"/>
      <c r="L55" s="69"/>
      <c r="M55" s="69"/>
      <c r="N55" s="69"/>
      <c r="O55" s="69"/>
      <c r="P55" s="69"/>
      <c r="Q55" s="69"/>
      <c r="R55" s="69"/>
      <c r="S55" s="69"/>
      <c r="T55" s="78"/>
      <c r="U55" s="78" t="e">
        <f t="shared" ca="1" si="22"/>
        <v>#N/A</v>
      </c>
      <c r="V55" s="78" t="e">
        <f t="shared" ca="1" si="23"/>
        <v>#N/A</v>
      </c>
      <c r="W55" s="78" t="e">
        <f t="shared" ca="1" si="24"/>
        <v>#N/A</v>
      </c>
      <c r="X55" s="78" t="e">
        <f t="shared" ca="1" si="25"/>
        <v>#N/A</v>
      </c>
      <c r="Y55" s="77" t="e">
        <f t="shared" ca="1" si="26"/>
        <v>#N/A</v>
      </c>
      <c r="AD55" s="87" t="str">
        <f t="shared" ca="1" si="27"/>
        <v>S</v>
      </c>
      <c r="AE55" s="87" t="str">
        <f t="shared" ca="1" si="28"/>
        <v/>
      </c>
      <c r="AF55" s="87" t="str">
        <f t="shared" ca="1" si="29"/>
        <v/>
      </c>
      <c r="AG55" s="79">
        <f t="shared" ca="1" si="30"/>
        <v>1</v>
      </c>
      <c r="AH55" s="87"/>
      <c r="AI55" s="79"/>
    </row>
    <row r="56" spans="1:35" s="77" customFormat="1" ht="30" customHeight="1" x14ac:dyDescent="0.25">
      <c r="A56" s="67">
        <v>776</v>
      </c>
      <c r="B56" s="68" t="str">
        <f t="shared" ca="1" si="19"/>
        <v>C.4.01</v>
      </c>
      <c r="C56" s="69">
        <f t="shared" ca="1" si="20"/>
        <v>5</v>
      </c>
      <c r="D56" s="20"/>
      <c r="E56" s="92" t="str">
        <f t="shared" ca="1" si="21"/>
        <v>C.4.01</v>
      </c>
      <c r="F56" s="71" t="str">
        <f t="shared" ca="1" si="32"/>
        <v>Is the effectiveness of your penetration testing evaluated?</v>
      </c>
      <c r="G56" s="221" t="e">
        <f ca="1">VLOOKUP($A56,Assess_C_Reference,15,FALSE)</f>
        <v>#N/A</v>
      </c>
      <c r="H56" s="221" t="e">
        <f ca="1">(VLOOKUP(LEFT($B56,3),targets_lookup,5,FALSE))*VLOOKUP($A56,Weightings_Assessments,23,FALSE)</f>
        <v>#N/A</v>
      </c>
      <c r="I56" s="71" t="e">
        <f ca="1">IF(VLOOKUP(A56,Assess_C_Reference,16,FALSE)=0,"",VLOOKUP(A56,Assess_C_Reference,16,FALSE))</f>
        <v>#N/A</v>
      </c>
      <c r="J56" s="69"/>
      <c r="K56" s="69"/>
      <c r="L56" s="69"/>
      <c r="M56" s="69"/>
      <c r="N56" s="69"/>
      <c r="O56" s="69"/>
      <c r="P56" s="69"/>
      <c r="Q56" s="69"/>
      <c r="R56" s="69"/>
      <c r="S56" s="69"/>
      <c r="T56" s="78"/>
      <c r="U56" s="78" t="e">
        <f t="shared" ca="1" si="22"/>
        <v>#N/A</v>
      </c>
      <c r="V56" s="78" t="e">
        <f t="shared" ca="1" si="23"/>
        <v>#N/A</v>
      </c>
      <c r="W56" s="78" t="e">
        <f t="shared" ca="1" si="24"/>
        <v>#N/A</v>
      </c>
      <c r="X56" s="78" t="e">
        <f t="shared" ca="1" si="25"/>
        <v>#N/A</v>
      </c>
      <c r="Y56" s="77" t="e">
        <f t="shared" ca="1" si="26"/>
        <v>#N/A</v>
      </c>
      <c r="AD56" s="87" t="str">
        <f t="shared" ca="1" si="27"/>
        <v/>
      </c>
      <c r="AE56" s="87" t="str">
        <f t="shared" ca="1" si="28"/>
        <v>I</v>
      </c>
      <c r="AF56" s="87" t="str">
        <f t="shared" ca="1" si="29"/>
        <v/>
      </c>
      <c r="AG56" s="79">
        <f t="shared" ca="1" si="30"/>
        <v>2</v>
      </c>
      <c r="AH56" s="87"/>
      <c r="AI56" s="79"/>
    </row>
    <row r="57" spans="1:35" s="77" customFormat="1" ht="30" customHeight="1" x14ac:dyDescent="0.25">
      <c r="A57" s="67">
        <v>777</v>
      </c>
      <c r="B57" s="68" t="str">
        <f t="shared" ca="1" si="19"/>
        <v>C.4.02</v>
      </c>
      <c r="C57" s="69">
        <f t="shared" ca="1" si="20"/>
        <v>5</v>
      </c>
      <c r="D57" s="20"/>
      <c r="E57" s="92" t="str">
        <f t="shared" ca="1" si="21"/>
        <v>C.4.02</v>
      </c>
      <c r="F57" s="71" t="str">
        <f t="shared" ca="1" si="32"/>
        <v xml:space="preserve">Does evaluation of test effectiveness cover the full range of required actions? </v>
      </c>
      <c r="G57" s="221" t="e">
        <f ca="1">VLOOKUP($A57,Assess_C_Reference,15,FALSE)</f>
        <v>#N/A</v>
      </c>
      <c r="H57" s="221" t="e">
        <f ca="1">(VLOOKUP(LEFT($B57,3),targets_lookup,5,FALSE))*VLOOKUP($A57,Weightings_Assessments,23,FALSE)</f>
        <v>#N/A</v>
      </c>
      <c r="I57" s="71" t="e">
        <f ca="1">IF(VLOOKUP(A57,Assess_C_Reference,16,FALSE)=0,"",VLOOKUP(A57,Assess_C_Reference,16,FALSE))</f>
        <v>#N/A</v>
      </c>
      <c r="J57" s="69"/>
      <c r="K57" s="69"/>
      <c r="L57" s="69"/>
      <c r="M57" s="69"/>
      <c r="N57" s="69"/>
      <c r="O57" s="69"/>
      <c r="P57" s="69"/>
      <c r="Q57" s="69"/>
      <c r="R57" s="69"/>
      <c r="S57" s="69"/>
      <c r="T57" s="78"/>
      <c r="U57" s="78" t="e">
        <f t="shared" ca="1" si="22"/>
        <v>#N/A</v>
      </c>
      <c r="V57" s="78" t="e">
        <f t="shared" ca="1" si="23"/>
        <v>#N/A</v>
      </c>
      <c r="W57" s="78" t="e">
        <f t="shared" ca="1" si="24"/>
        <v>#N/A</v>
      </c>
      <c r="X57" s="78" t="e">
        <f t="shared" ca="1" si="25"/>
        <v>#N/A</v>
      </c>
      <c r="Y57" s="77" t="e">
        <f t="shared" ca="1" si="26"/>
        <v>#N/A</v>
      </c>
      <c r="AD57" s="87" t="str">
        <f t="shared" ca="1" si="27"/>
        <v/>
      </c>
      <c r="AE57" s="87" t="str">
        <f t="shared" ca="1" si="28"/>
        <v>I</v>
      </c>
      <c r="AF57" s="87" t="str">
        <f t="shared" ca="1" si="29"/>
        <v/>
      </c>
      <c r="AG57" s="79">
        <f t="shared" ca="1" si="30"/>
        <v>2</v>
      </c>
      <c r="AH57" s="87"/>
      <c r="AI57" s="79"/>
    </row>
    <row r="58" spans="1:35" s="77" customFormat="1" ht="75" x14ac:dyDescent="0.25">
      <c r="A58" s="67">
        <v>778</v>
      </c>
      <c r="B58" s="68" t="str">
        <f t="shared" ca="1" si="19"/>
        <v/>
      </c>
      <c r="C58" s="69">
        <f t="shared" ca="1" si="20"/>
        <v>3</v>
      </c>
      <c r="D58" s="20"/>
      <c r="E58" s="92" t="str">
        <f t="shared" ca="1" si="21"/>
        <v/>
      </c>
      <c r="F58" s="175" t="str">
        <f t="shared" ca="1" si="32"/>
        <v>Evaluation of the effectiveness of penetration testing should include: determining if objectives were met; assessing if sufficient weaknesses were identified; reviewing exploitations undertaken; comparing test results to external benchmarks; and determining if value for money was obtained from your service provider.</v>
      </c>
      <c r="G58" s="195"/>
      <c r="H58" s="195"/>
      <c r="I58" s="71"/>
      <c r="J58" s="69"/>
      <c r="K58" s="69"/>
      <c r="L58" s="69"/>
      <c r="M58" s="69"/>
      <c r="N58" s="69"/>
      <c r="O58" s="69"/>
      <c r="P58" s="69"/>
      <c r="Q58" s="69"/>
      <c r="R58" s="69"/>
      <c r="S58" s="69"/>
      <c r="T58" s="78"/>
      <c r="U58" s="78" t="e">
        <f t="shared" ca="1" si="22"/>
        <v>#N/A</v>
      </c>
      <c r="V58" s="78" t="e">
        <f t="shared" ca="1" si="23"/>
        <v>#N/A</v>
      </c>
      <c r="W58" s="78" t="e">
        <f t="shared" ca="1" si="24"/>
        <v>#N/A</v>
      </c>
      <c r="X58" s="78" t="e">
        <f t="shared" ca="1" si="25"/>
        <v>#N/A</v>
      </c>
      <c r="Y58" s="77" t="e">
        <f t="shared" ca="1" si="26"/>
        <v>#N/A</v>
      </c>
      <c r="AD58" s="87" t="str">
        <f t="shared" ca="1" si="27"/>
        <v/>
      </c>
      <c r="AE58" s="87" t="str">
        <f t="shared" ca="1" si="28"/>
        <v>I</v>
      </c>
      <c r="AF58" s="87" t="str">
        <f t="shared" ca="1" si="29"/>
        <v/>
      </c>
      <c r="AG58" s="79">
        <f t="shared" ca="1" si="30"/>
        <v>2</v>
      </c>
      <c r="AH58" s="87"/>
      <c r="AI58" s="79"/>
    </row>
    <row r="59" spans="1:35" s="77" customFormat="1" ht="30" customHeight="1" x14ac:dyDescent="0.25">
      <c r="A59" s="67">
        <v>779</v>
      </c>
      <c r="B59" s="68" t="str">
        <f t="shared" ca="1" si="19"/>
        <v>C.4.01</v>
      </c>
      <c r="C59" s="69">
        <f t="shared" ca="1" si="20"/>
        <v>5</v>
      </c>
      <c r="D59" s="20"/>
      <c r="E59" s="92" t="str">
        <f t="shared" ca="1" si="21"/>
        <v>C.4.01</v>
      </c>
      <c r="F59" s="71" t="str">
        <f t="shared" ca="1" si="32"/>
        <v>Is the effectiveness of your penetration testing evaluated?</v>
      </c>
      <c r="G59" s="221" t="str">
        <f ca="1">VLOOKUP($A59,Assess_C_Reference,15,FALSE)</f>
        <v/>
      </c>
      <c r="H59" s="221">
        <f ca="1">(VLOOKUP(LEFT($B59,3),targets_lookup,5,FALSE))*VLOOKUP($A59,Weightings_Assessments,23,FALSE)</f>
        <v>4</v>
      </c>
      <c r="I59" s="71" t="str">
        <f t="shared" ref="I59:I68" ca="1" si="33">IF(VLOOKUP(A59,Assess_C_Reference,16,FALSE)=0,"",VLOOKUP(A59,Assess_C_Reference,16,FALSE))</f>
        <v/>
      </c>
      <c r="J59" s="69"/>
      <c r="K59" s="69"/>
      <c r="L59" s="69"/>
      <c r="M59" s="69"/>
      <c r="N59" s="69"/>
      <c r="O59" s="69"/>
      <c r="P59" s="69"/>
      <c r="Q59" s="69"/>
      <c r="R59" s="69"/>
      <c r="S59" s="69"/>
      <c r="T59" s="78"/>
      <c r="U59" s="78" t="str">
        <f t="shared" ca="1" si="22"/>
        <v>C.4</v>
      </c>
      <c r="V59" s="78">
        <f t="shared" ca="1" si="23"/>
        <v>1</v>
      </c>
      <c r="W59" s="78">
        <f t="shared" ca="1" si="24"/>
        <v>1</v>
      </c>
      <c r="X59" s="78">
        <f t="shared" ca="1" si="25"/>
        <v>4</v>
      </c>
      <c r="Y59" s="77" t="str">
        <f t="shared" ca="1" si="26"/>
        <v>3C.4</v>
      </c>
      <c r="AD59" s="87" t="str">
        <f t="shared" ca="1" si="27"/>
        <v/>
      </c>
      <c r="AE59" s="87" t="str">
        <f t="shared" ca="1" si="28"/>
        <v/>
      </c>
      <c r="AF59" s="87" t="str">
        <f t="shared" ca="1" si="29"/>
        <v>D</v>
      </c>
      <c r="AG59" s="79">
        <f t="shared" ca="1" si="30"/>
        <v>3</v>
      </c>
      <c r="AH59" s="87"/>
      <c r="AI59" s="79"/>
    </row>
    <row r="60" spans="1:35" s="77" customFormat="1" ht="30" customHeight="1" x14ac:dyDescent="0.25">
      <c r="A60" s="67">
        <v>780</v>
      </c>
      <c r="B60" s="68" t="str">
        <f t="shared" ca="1" si="19"/>
        <v>C.4.02</v>
      </c>
      <c r="C60" s="69">
        <f t="shared" ca="1" si="20"/>
        <v>4</v>
      </c>
      <c r="D60" s="20"/>
      <c r="E60" s="92" t="str">
        <f t="shared" ca="1" si="21"/>
        <v>C.4.02</v>
      </c>
      <c r="F60" s="71" t="str">
        <f t="shared" ca="1" si="32"/>
        <v xml:space="preserve">Does evaluation of test effectiveness include: </v>
      </c>
      <c r="G60" s="195"/>
      <c r="H60" s="195"/>
      <c r="I60" s="71" t="str">
        <f t="shared" ca="1" si="33"/>
        <v/>
      </c>
      <c r="J60" s="69"/>
      <c r="K60" s="69"/>
      <c r="L60" s="69"/>
      <c r="M60" s="69"/>
      <c r="N60" s="69"/>
      <c r="O60" s="69"/>
      <c r="P60" s="69"/>
      <c r="Q60" s="69"/>
      <c r="R60" s="69"/>
      <c r="S60" s="69"/>
      <c r="T60" s="78"/>
      <c r="U60" s="78" t="str">
        <f t="shared" ca="1" si="22"/>
        <v/>
      </c>
      <c r="V60" s="78" t="str">
        <f t="shared" ca="1" si="23"/>
        <v>N/A</v>
      </c>
      <c r="W60" s="78">
        <f t="shared" ca="1" si="24"/>
        <v>1</v>
      </c>
      <c r="X60" s="78" t="e">
        <f t="shared" ca="1" si="25"/>
        <v>#VALUE!</v>
      </c>
      <c r="Y60" s="77" t="str">
        <f t="shared" ca="1" si="26"/>
        <v>3</v>
      </c>
      <c r="AD60" s="87" t="str">
        <f t="shared" ca="1" si="27"/>
        <v/>
      </c>
      <c r="AE60" s="87" t="str">
        <f t="shared" ca="1" si="28"/>
        <v/>
      </c>
      <c r="AF60" s="87" t="str">
        <f t="shared" ca="1" si="29"/>
        <v>D</v>
      </c>
      <c r="AG60" s="79">
        <f t="shared" ca="1" si="30"/>
        <v>3</v>
      </c>
      <c r="AH60" s="87"/>
      <c r="AI60" s="79"/>
    </row>
    <row r="61" spans="1:35" s="77" customFormat="1" ht="30" customHeight="1" x14ac:dyDescent="0.25">
      <c r="A61" s="67">
        <v>781</v>
      </c>
      <c r="B61" s="68" t="str">
        <f t="shared" ca="1" si="19"/>
        <v>C.4.02a</v>
      </c>
      <c r="C61" s="69">
        <f t="shared" ca="1" si="20"/>
        <v>6</v>
      </c>
      <c r="D61" s="20"/>
      <c r="E61" s="92" t="str">
        <f t="shared" ca="1" si="21"/>
        <v>C.4.02a</v>
      </c>
      <c r="F61" s="74" t="str">
        <f t="shared" ca="1" si="32"/>
        <v>Determining if objectives were met?</v>
      </c>
      <c r="G61" s="221" t="str">
        <f ca="1">VLOOKUP($A61,Assess_C_Reference,15,FALSE)</f>
        <v/>
      </c>
      <c r="H61" s="221">
        <f ca="1">(VLOOKUP(LEFT($B61,3),targets_lookup,5,FALSE))*VLOOKUP($A61,Weightings_Assessments,23,FALSE)</f>
        <v>8</v>
      </c>
      <c r="I61" s="71" t="str">
        <f t="shared" ca="1" si="33"/>
        <v/>
      </c>
      <c r="J61" s="69"/>
      <c r="K61" s="69"/>
      <c r="L61" s="69"/>
      <c r="M61" s="69"/>
      <c r="N61" s="69"/>
      <c r="O61" s="69"/>
      <c r="P61" s="69"/>
      <c r="Q61" s="69"/>
      <c r="R61" s="69"/>
      <c r="S61" s="69"/>
      <c r="T61" s="78"/>
      <c r="U61" s="78" t="str">
        <f t="shared" ca="1" si="22"/>
        <v>C.4</v>
      </c>
      <c r="V61" s="78">
        <f t="shared" ca="1" si="23"/>
        <v>2</v>
      </c>
      <c r="W61" s="78">
        <f t="shared" ca="1" si="24"/>
        <v>1</v>
      </c>
      <c r="X61" s="78">
        <f t="shared" ca="1" si="25"/>
        <v>8</v>
      </c>
      <c r="Y61" s="77" t="str">
        <f t="shared" ca="1" si="26"/>
        <v>3C.4</v>
      </c>
      <c r="AD61" s="87" t="str">
        <f t="shared" ca="1" si="27"/>
        <v/>
      </c>
      <c r="AE61" s="87" t="str">
        <f t="shared" ca="1" si="28"/>
        <v/>
      </c>
      <c r="AF61" s="87" t="str">
        <f t="shared" ca="1" si="29"/>
        <v>D</v>
      </c>
      <c r="AG61" s="79">
        <f t="shared" ca="1" si="30"/>
        <v>3</v>
      </c>
      <c r="AH61" s="87"/>
      <c r="AI61" s="79"/>
    </row>
    <row r="62" spans="1:35" s="77" customFormat="1" ht="30" customHeight="1" x14ac:dyDescent="0.25">
      <c r="A62" s="67">
        <v>782</v>
      </c>
      <c r="B62" s="68" t="str">
        <f t="shared" ca="1" si="19"/>
        <v>C.4.02b</v>
      </c>
      <c r="C62" s="69">
        <f t="shared" ca="1" si="20"/>
        <v>6</v>
      </c>
      <c r="D62" s="20"/>
      <c r="E62" s="92" t="str">
        <f t="shared" ca="1" si="21"/>
        <v>C.4.02b</v>
      </c>
      <c r="F62" s="74" t="str">
        <f t="shared" ca="1" si="32"/>
        <v>Assessing if sufficient weaknesses were identified (and in a sensible timeframe)?</v>
      </c>
      <c r="G62" s="221" t="str">
        <f ca="1">VLOOKUP($A62,Assess_C_Reference,15,FALSE)</f>
        <v/>
      </c>
      <c r="H62" s="221">
        <f ca="1">(VLOOKUP(LEFT($B62,3),targets_lookup,5,FALSE))*VLOOKUP($A62,Weightings_Assessments,23,FALSE)</f>
        <v>12</v>
      </c>
      <c r="I62" s="71" t="str">
        <f t="shared" ca="1" si="33"/>
        <v/>
      </c>
      <c r="J62" s="69"/>
      <c r="K62" s="69"/>
      <c r="L62" s="69"/>
      <c r="M62" s="69"/>
      <c r="N62" s="69"/>
      <c r="O62" s="69"/>
      <c r="P62" s="69"/>
      <c r="Q62" s="69"/>
      <c r="R62" s="69"/>
      <c r="S62" s="69"/>
      <c r="T62" s="78"/>
      <c r="U62" s="78" t="str">
        <f t="shared" ca="1" si="22"/>
        <v>C.4</v>
      </c>
      <c r="V62" s="78">
        <f t="shared" ca="1" si="23"/>
        <v>3</v>
      </c>
      <c r="W62" s="78">
        <f t="shared" ca="1" si="24"/>
        <v>1</v>
      </c>
      <c r="X62" s="78">
        <f t="shared" ca="1" si="25"/>
        <v>12</v>
      </c>
      <c r="Y62" s="77" t="str">
        <f t="shared" ca="1" si="26"/>
        <v>3C.4</v>
      </c>
      <c r="AD62" s="87" t="str">
        <f t="shared" ca="1" si="27"/>
        <v/>
      </c>
      <c r="AE62" s="87" t="str">
        <f t="shared" ca="1" si="28"/>
        <v/>
      </c>
      <c r="AF62" s="87" t="str">
        <f t="shared" ca="1" si="29"/>
        <v>D</v>
      </c>
      <c r="AG62" s="79">
        <f t="shared" ca="1" si="30"/>
        <v>3</v>
      </c>
      <c r="AH62" s="87"/>
      <c r="AI62" s="79"/>
    </row>
    <row r="63" spans="1:35" s="77" customFormat="1" ht="30" customHeight="1" x14ac:dyDescent="0.25">
      <c r="A63" s="67">
        <v>783</v>
      </c>
      <c r="B63" s="68" t="str">
        <f t="shared" ca="1" si="19"/>
        <v>C.4.02c</v>
      </c>
      <c r="C63" s="69">
        <f t="shared" ca="1" si="20"/>
        <v>6</v>
      </c>
      <c r="D63" s="20"/>
      <c r="E63" s="92" t="str">
        <f t="shared" ca="1" si="21"/>
        <v>C.4.02c</v>
      </c>
      <c r="F63" s="74" t="str">
        <f t="shared" ca="1" si="32"/>
        <v>Reviewing exploitations undertaken (e.g. on a sample basis)?</v>
      </c>
      <c r="G63" s="221" t="str">
        <f ca="1">VLOOKUP($A63,Assess_C_Reference,15,FALSE)</f>
        <v/>
      </c>
      <c r="H63" s="221">
        <f ca="1">(VLOOKUP(LEFT($B63,3),targets_lookup,5,FALSE))*VLOOKUP($A63,Weightings_Assessments,23,FALSE)</f>
        <v>16</v>
      </c>
      <c r="I63" s="71" t="str">
        <f t="shared" ca="1" si="33"/>
        <v/>
      </c>
      <c r="J63" s="69"/>
      <c r="K63" s="69"/>
      <c r="L63" s="69"/>
      <c r="M63" s="69"/>
      <c r="N63" s="69"/>
      <c r="O63" s="69"/>
      <c r="P63" s="69"/>
      <c r="Q63" s="69"/>
      <c r="R63" s="69"/>
      <c r="S63" s="69"/>
      <c r="T63" s="78"/>
      <c r="U63" s="78" t="str">
        <f t="shared" ca="1" si="22"/>
        <v>C.4</v>
      </c>
      <c r="V63" s="78">
        <f t="shared" ca="1" si="23"/>
        <v>4</v>
      </c>
      <c r="W63" s="78">
        <f t="shared" ca="1" si="24"/>
        <v>1</v>
      </c>
      <c r="X63" s="78">
        <f t="shared" ca="1" si="25"/>
        <v>16</v>
      </c>
      <c r="Y63" s="77" t="str">
        <f t="shared" ca="1" si="26"/>
        <v>3C.4</v>
      </c>
      <c r="AD63" s="87" t="str">
        <f t="shared" ca="1" si="27"/>
        <v/>
      </c>
      <c r="AE63" s="87" t="str">
        <f t="shared" ca="1" si="28"/>
        <v/>
      </c>
      <c r="AF63" s="87" t="str">
        <f t="shared" ca="1" si="29"/>
        <v>D</v>
      </c>
      <c r="AG63" s="79">
        <f t="shared" ca="1" si="30"/>
        <v>3</v>
      </c>
      <c r="AH63" s="87"/>
      <c r="AI63" s="79"/>
    </row>
    <row r="64" spans="1:35" s="77" customFormat="1" ht="30" customHeight="1" x14ac:dyDescent="0.25">
      <c r="A64" s="67">
        <v>784</v>
      </c>
      <c r="B64" s="68" t="str">
        <f t="shared" ca="1" si="19"/>
        <v>C.4.02d</v>
      </c>
      <c r="C64" s="69">
        <f t="shared" ca="1" si="20"/>
        <v>6</v>
      </c>
      <c r="D64" s="20"/>
      <c r="E64" s="92" t="str">
        <f t="shared" ca="1" si="21"/>
        <v>C.4.02d</v>
      </c>
      <c r="F64" s="74" t="str">
        <f t="shared" ca="1" si="32"/>
        <v>Comparing test results to external benchmarks?</v>
      </c>
      <c r="G64" s="221" t="str">
        <f ca="1">VLOOKUP($A64,Assess_C_Reference,15,FALSE)</f>
        <v/>
      </c>
      <c r="H64" s="221">
        <f ca="1">(VLOOKUP(LEFT($B64,3),targets_lookup,5,FALSE))*VLOOKUP($A64,Weightings_Assessments,23,FALSE)</f>
        <v>20</v>
      </c>
      <c r="I64" s="71" t="str">
        <f t="shared" ca="1" si="33"/>
        <v/>
      </c>
      <c r="J64" s="69"/>
      <c r="K64" s="69"/>
      <c r="L64" s="69"/>
      <c r="M64" s="69"/>
      <c r="N64" s="69"/>
      <c r="O64" s="69"/>
      <c r="P64" s="69"/>
      <c r="Q64" s="69"/>
      <c r="R64" s="69"/>
      <c r="S64" s="69"/>
      <c r="T64" s="78"/>
      <c r="U64" s="78" t="str">
        <f t="shared" ca="1" si="22"/>
        <v>C.4</v>
      </c>
      <c r="V64" s="78">
        <f t="shared" ca="1" si="23"/>
        <v>5</v>
      </c>
      <c r="W64" s="78">
        <f t="shared" ca="1" si="24"/>
        <v>1</v>
      </c>
      <c r="X64" s="78">
        <f t="shared" ca="1" si="25"/>
        <v>20</v>
      </c>
      <c r="Y64" s="77" t="str">
        <f t="shared" ca="1" si="26"/>
        <v>3C.4</v>
      </c>
      <c r="AD64" s="87" t="str">
        <f t="shared" ca="1" si="27"/>
        <v/>
      </c>
      <c r="AE64" s="87" t="str">
        <f t="shared" ca="1" si="28"/>
        <v/>
      </c>
      <c r="AF64" s="87" t="str">
        <f t="shared" ca="1" si="29"/>
        <v>D</v>
      </c>
      <c r="AG64" s="79">
        <f t="shared" ca="1" si="30"/>
        <v>3</v>
      </c>
      <c r="AH64" s="87"/>
      <c r="AI64" s="79"/>
    </row>
    <row r="65" spans="1:35" s="77" customFormat="1" ht="30" customHeight="1" x14ac:dyDescent="0.25">
      <c r="A65" s="67">
        <v>785</v>
      </c>
      <c r="B65" s="68" t="str">
        <f t="shared" ca="1" si="19"/>
        <v>C.4.03</v>
      </c>
      <c r="C65" s="69">
        <f t="shared" ca="1" si="20"/>
        <v>5</v>
      </c>
      <c r="D65" s="20"/>
      <c r="E65" s="92" t="str">
        <f t="shared" ca="1" si="21"/>
        <v>C.4.03</v>
      </c>
      <c r="F65" s="71" t="str">
        <f t="shared" ca="1" si="32"/>
        <v xml:space="preserve">Is the effectiveness of the overall penetration testing programme evaluated? </v>
      </c>
      <c r="G65" s="221" t="str">
        <f ca="1">VLOOKUP($A65,Assess_C_Reference,15,FALSE)</f>
        <v/>
      </c>
      <c r="H65" s="221">
        <f ca="1">(VLOOKUP(LEFT($B65,3),targets_lookup,5,FALSE))*VLOOKUP($A65,Weightings_Assessments,23,FALSE)</f>
        <v>16</v>
      </c>
      <c r="I65" s="71" t="str">
        <f t="shared" ca="1" si="33"/>
        <v/>
      </c>
      <c r="J65" s="69"/>
      <c r="K65" s="69"/>
      <c r="L65" s="69"/>
      <c r="M65" s="69"/>
      <c r="N65" s="69"/>
      <c r="O65" s="69"/>
      <c r="P65" s="69"/>
      <c r="Q65" s="69"/>
      <c r="R65" s="69"/>
      <c r="S65" s="69"/>
      <c r="T65" s="78"/>
      <c r="U65" s="78" t="str">
        <f t="shared" ca="1" si="22"/>
        <v>C.4</v>
      </c>
      <c r="V65" s="78">
        <f t="shared" ca="1" si="23"/>
        <v>4</v>
      </c>
      <c r="W65" s="78">
        <f t="shared" ca="1" si="24"/>
        <v>1</v>
      </c>
      <c r="X65" s="78">
        <f t="shared" ca="1" si="25"/>
        <v>16</v>
      </c>
      <c r="Y65" s="77" t="str">
        <f t="shared" ca="1" si="26"/>
        <v>3C.4</v>
      </c>
      <c r="AD65" s="87" t="str">
        <f t="shared" ca="1" si="27"/>
        <v/>
      </c>
      <c r="AE65" s="87" t="str">
        <f t="shared" ca="1" si="28"/>
        <v/>
      </c>
      <c r="AF65" s="87" t="str">
        <f t="shared" ca="1" si="29"/>
        <v>D</v>
      </c>
      <c r="AG65" s="79">
        <f t="shared" ca="1" si="30"/>
        <v>3</v>
      </c>
      <c r="AH65" s="87"/>
      <c r="AI65" s="79"/>
    </row>
    <row r="66" spans="1:35" s="77" customFormat="1" ht="30" x14ac:dyDescent="0.25">
      <c r="A66" s="67">
        <v>786</v>
      </c>
      <c r="B66" s="68" t="str">
        <f t="shared" ca="1" si="19"/>
        <v>C.4.04</v>
      </c>
      <c r="C66" s="69">
        <f t="shared" ca="1" si="20"/>
        <v>4</v>
      </c>
      <c r="D66" s="20"/>
      <c r="E66" s="92" t="str">
        <f t="shared" ca="1" si="21"/>
        <v>C.4.04</v>
      </c>
      <c r="F66" s="71" t="str">
        <f t="shared" ca="1" si="32"/>
        <v>Does evaluation of the effectiveness of the overall penetration testing programme include:</v>
      </c>
      <c r="G66" s="195"/>
      <c r="H66" s="195"/>
      <c r="I66" s="71" t="str">
        <f t="shared" ca="1" si="33"/>
        <v/>
      </c>
      <c r="J66" s="69"/>
      <c r="K66" s="69"/>
      <c r="L66" s="69"/>
      <c r="M66" s="69"/>
      <c r="N66" s="69"/>
      <c r="O66" s="69"/>
      <c r="P66" s="69"/>
      <c r="Q66" s="69"/>
      <c r="R66" s="69"/>
      <c r="S66" s="69"/>
      <c r="T66" s="78"/>
      <c r="U66" s="78" t="str">
        <f t="shared" ca="1" si="22"/>
        <v/>
      </c>
      <c r="V66" s="78" t="str">
        <f t="shared" ca="1" si="23"/>
        <v>N/A</v>
      </c>
      <c r="W66" s="78">
        <f t="shared" ca="1" si="24"/>
        <v>1</v>
      </c>
      <c r="X66" s="78" t="e">
        <f t="shared" ca="1" si="25"/>
        <v>#VALUE!</v>
      </c>
      <c r="Y66" s="77" t="str">
        <f t="shared" ca="1" si="26"/>
        <v>3</v>
      </c>
      <c r="AD66" s="87" t="str">
        <f t="shared" ca="1" si="27"/>
        <v/>
      </c>
      <c r="AE66" s="87" t="str">
        <f t="shared" ca="1" si="28"/>
        <v/>
      </c>
      <c r="AF66" s="87" t="str">
        <f t="shared" ca="1" si="29"/>
        <v>D</v>
      </c>
      <c r="AG66" s="79">
        <f t="shared" ca="1" si="30"/>
        <v>3</v>
      </c>
      <c r="AH66" s="87"/>
      <c r="AI66" s="79"/>
    </row>
    <row r="67" spans="1:35" s="77" customFormat="1" ht="30" x14ac:dyDescent="0.25">
      <c r="A67" s="67">
        <v>787</v>
      </c>
      <c r="B67" s="68" t="str">
        <f t="shared" ca="1" si="19"/>
        <v>C.4.04a</v>
      </c>
      <c r="C67" s="69">
        <f t="shared" ca="1" si="20"/>
        <v>6</v>
      </c>
      <c r="D67" s="20"/>
      <c r="E67" s="92" t="str">
        <f t="shared" ca="1" si="21"/>
        <v>C.4.04a</v>
      </c>
      <c r="F67" s="74" t="str">
        <f t="shared" ca="1" si="32"/>
        <v>Benchmarking the testing programme against other similar organisations (e.g. of a comparable size, sector and region)?</v>
      </c>
      <c r="G67" s="221" t="str">
        <f ca="1">VLOOKUP($A67,Assess_C_Reference,15,FALSE)</f>
        <v/>
      </c>
      <c r="H67" s="221">
        <f ca="1">(VLOOKUP(LEFT($B67,3),targets_lookup,5,FALSE))*VLOOKUP($A67,Weightings_Assessments,23,FALSE)</f>
        <v>20</v>
      </c>
      <c r="I67" s="71" t="str">
        <f t="shared" ca="1" si="33"/>
        <v/>
      </c>
      <c r="J67" s="69"/>
      <c r="K67" s="69"/>
      <c r="L67" s="69"/>
      <c r="M67" s="69"/>
      <c r="N67" s="69"/>
      <c r="O67" s="69"/>
      <c r="P67" s="69"/>
      <c r="Q67" s="69"/>
      <c r="R67" s="69"/>
      <c r="S67" s="69"/>
      <c r="T67" s="78"/>
      <c r="U67" s="78" t="str">
        <f t="shared" ca="1" si="22"/>
        <v>C.4</v>
      </c>
      <c r="V67" s="78">
        <f t="shared" ca="1" si="23"/>
        <v>5</v>
      </c>
      <c r="W67" s="78">
        <f t="shared" ca="1" si="24"/>
        <v>1</v>
      </c>
      <c r="X67" s="78">
        <f t="shared" ca="1" si="25"/>
        <v>20</v>
      </c>
      <c r="Y67" s="77" t="str">
        <f t="shared" ca="1" si="26"/>
        <v>3C.4</v>
      </c>
      <c r="AD67" s="87" t="str">
        <f t="shared" ca="1" si="27"/>
        <v/>
      </c>
      <c r="AE67" s="87" t="str">
        <f t="shared" ca="1" si="28"/>
        <v/>
      </c>
      <c r="AF67" s="87" t="str">
        <f t="shared" ca="1" si="29"/>
        <v>D</v>
      </c>
      <c r="AG67" s="79">
        <f t="shared" ca="1" si="30"/>
        <v>3</v>
      </c>
      <c r="AH67" s="87"/>
      <c r="AI67" s="79"/>
    </row>
    <row r="68" spans="1:35" s="77" customFormat="1" ht="30" customHeight="1" x14ac:dyDescent="0.25">
      <c r="A68" s="67">
        <v>788</v>
      </c>
      <c r="B68" s="68" t="str">
        <f t="shared" ca="1" si="19"/>
        <v>C.4.04b</v>
      </c>
      <c r="C68" s="69">
        <f t="shared" ca="1" si="20"/>
        <v>6</v>
      </c>
      <c r="D68" s="20"/>
      <c r="E68" s="92" t="str">
        <f t="shared" ca="1" si="21"/>
        <v>C.4.04b</v>
      </c>
      <c r="F68" s="74" t="str">
        <f t="shared" ca="1" si="32"/>
        <v>Determining if value for money is being obtained from your service providers?</v>
      </c>
      <c r="G68" s="221" t="str">
        <f ca="1">VLOOKUP($A68,Assess_C_Reference,15,FALSE)</f>
        <v/>
      </c>
      <c r="H68" s="221">
        <f ca="1">(VLOOKUP(LEFT($B68,3),targets_lookup,5,FALSE))*VLOOKUP($A68,Weightings_Assessments,23,FALSE)</f>
        <v>20</v>
      </c>
      <c r="I68" s="71" t="str">
        <f t="shared" ca="1" si="33"/>
        <v/>
      </c>
      <c r="J68" s="69"/>
      <c r="K68" s="69"/>
      <c r="L68" s="69"/>
      <c r="M68" s="69"/>
      <c r="N68" s="69"/>
      <c r="O68" s="69"/>
      <c r="P68" s="69"/>
      <c r="Q68" s="69"/>
      <c r="R68" s="69"/>
      <c r="S68" s="69"/>
      <c r="T68" s="78"/>
      <c r="U68" s="78" t="str">
        <f t="shared" ca="1" si="22"/>
        <v>C.4</v>
      </c>
      <c r="V68" s="78">
        <f t="shared" ca="1" si="23"/>
        <v>5</v>
      </c>
      <c r="W68" s="78">
        <f t="shared" ca="1" si="24"/>
        <v>1</v>
      </c>
      <c r="X68" s="78">
        <f t="shared" ca="1" si="25"/>
        <v>20</v>
      </c>
      <c r="Y68" s="77" t="str">
        <f t="shared" ca="1" si="26"/>
        <v>3C.4</v>
      </c>
      <c r="AD68" s="87" t="str">
        <f t="shared" ca="1" si="27"/>
        <v/>
      </c>
      <c r="AE68" s="87" t="str">
        <f t="shared" ca="1" si="28"/>
        <v/>
      </c>
      <c r="AF68" s="87" t="str">
        <f t="shared" ca="1" si="29"/>
        <v>D</v>
      </c>
      <c r="AG68" s="79">
        <f t="shared" ca="1" si="30"/>
        <v>3</v>
      </c>
      <c r="AH68" s="87"/>
      <c r="AI68" s="79"/>
    </row>
    <row r="69" spans="1:35" s="77" customFormat="1" ht="30" customHeight="1" x14ac:dyDescent="0.25">
      <c r="A69" s="67">
        <v>789</v>
      </c>
      <c r="B69" s="68" t="str">
        <f t="shared" ca="1" si="19"/>
        <v>C.5</v>
      </c>
      <c r="C69" s="69">
        <f t="shared" ca="1" si="20"/>
        <v>2</v>
      </c>
      <c r="D69" s="20"/>
      <c r="E69" s="111" t="str">
        <f t="shared" ca="1" si="21"/>
        <v>Step 5</v>
      </c>
      <c r="F69" s="108" t="str">
        <f ca="1">VLOOKUP(A69,contentrefmockup,7,FALSE)&amp;"  "&amp;"("&amp;VLOOKUP(S69,level_selection_ref,2,FALSE)&amp;")"</f>
        <v>Build on lessons learned  (Detailed)</v>
      </c>
      <c r="G69" s="216" t="str">
        <f ca="1">"Maturity level:  "&amp;O69</f>
        <v>Maturity level:  Level 1</v>
      </c>
      <c r="H69" s="218" t="str">
        <f ca="1">"Maturity rating: "&amp;TEXT(R69,"0.00")</f>
        <v>Maturity rating: 0.00</v>
      </c>
      <c r="I69" s="194"/>
      <c r="J69" s="107"/>
      <c r="K69" s="107"/>
      <c r="L69" s="107" t="str">
        <f ca="1">TEXT(B69,"0.0")</f>
        <v>C.5</v>
      </c>
      <c r="M69" s="106">
        <f ca="1">SUMIF(Y:Y,S69&amp;L69,G:G)/(SUMIF(Y:Y,S69&amp;L69,X:X))</f>
        <v>0</v>
      </c>
      <c r="N69" s="106" t="str">
        <f ca="1">HLOOKUP(M69*100,level_ref,2,TRUE)</f>
        <v>Level 1</v>
      </c>
      <c r="O69" s="106" t="str">
        <f ca="1">IF(ISERROR(N69),"",N69)</f>
        <v>Level 1</v>
      </c>
      <c r="P69" s="106">
        <f ca="1">HLOOKUP(M69*100,level_ref,3,TRUE)</f>
        <v>1</v>
      </c>
      <c r="Q69" s="106">
        <f ca="1">IF(ISERROR(P69),"",P69)</f>
        <v>1</v>
      </c>
      <c r="R69" s="106">
        <f ca="1">M69*5</f>
        <v>0</v>
      </c>
      <c r="S69" s="106">
        <f ca="1">VLOOKUP(A69,Assess_C_Reference,35,FALSE)</f>
        <v>3</v>
      </c>
      <c r="T69" s="106"/>
      <c r="U69" s="106" t="str">
        <f t="shared" ca="1" si="22"/>
        <v/>
      </c>
      <c r="V69" s="106">
        <f t="shared" ca="1" si="23"/>
        <v>0</v>
      </c>
      <c r="W69" s="106">
        <f t="shared" ca="1" si="24"/>
        <v>1</v>
      </c>
      <c r="X69" s="106">
        <f t="shared" ca="1" si="25"/>
        <v>0</v>
      </c>
      <c r="Y69" s="77" t="str">
        <f t="shared" ca="1" si="26"/>
        <v>1</v>
      </c>
      <c r="AD69" s="87" t="str">
        <f t="shared" ca="1" si="27"/>
        <v>S</v>
      </c>
      <c r="AE69" s="87" t="str">
        <f t="shared" ca="1" si="28"/>
        <v>I</v>
      </c>
      <c r="AF69" s="87" t="str">
        <f t="shared" ca="1" si="29"/>
        <v>D</v>
      </c>
      <c r="AG69" s="79">
        <f t="shared" ca="1" si="30"/>
        <v>1</v>
      </c>
      <c r="AH69" s="87"/>
      <c r="AI69" s="79"/>
    </row>
    <row r="70" spans="1:35" s="77" customFormat="1" ht="45" x14ac:dyDescent="0.25">
      <c r="A70" s="67">
        <v>790</v>
      </c>
      <c r="B70" s="68" t="str">
        <f t="shared" ca="1" si="19"/>
        <v>C.5.01</v>
      </c>
      <c r="C70" s="69">
        <f t="shared" ca="1" si="20"/>
        <v>5</v>
      </c>
      <c r="D70" s="20"/>
      <c r="E70" s="92" t="str">
        <f t="shared" ca="1" si="21"/>
        <v>C.5.01</v>
      </c>
      <c r="F70" s="71" t="str">
        <f t="shared" ref="F70:F96" ca="1" si="34">VLOOKUP(A70,contentrefmockup,7,FALSE)</f>
        <v>Does your penetration testing approach include identifying, recording, analysing and acting upon lessons learned, ensuring good practices are applied to other environments?</v>
      </c>
      <c r="G70" s="221" t="e">
        <f ca="1">VLOOKUP($A70,Assess_C_Reference,15,FALSE)</f>
        <v>#N/A</v>
      </c>
      <c r="H70" s="221" t="e">
        <f ca="1">(VLOOKUP(LEFT($B70,3),targets_lookup,5,FALSE))*VLOOKUP($A70,Weightings_Assessments,23,FALSE)</f>
        <v>#N/A</v>
      </c>
      <c r="I70" s="71" t="e">
        <f ca="1">IF(VLOOKUP(A70,Assess_C_Reference,16,FALSE)=0,"",VLOOKUP(A70,Assess_C_Reference,16,FALSE))</f>
        <v>#N/A</v>
      </c>
      <c r="J70" s="69"/>
      <c r="K70" s="69"/>
      <c r="L70" s="69"/>
      <c r="M70" s="69"/>
      <c r="N70" s="69"/>
      <c r="O70" s="69"/>
      <c r="P70" s="69"/>
      <c r="Q70" s="69"/>
      <c r="R70" s="69"/>
      <c r="S70" s="69"/>
      <c r="T70" s="78"/>
      <c r="U70" s="78" t="e">
        <f t="shared" ca="1" si="22"/>
        <v>#N/A</v>
      </c>
      <c r="V70" s="78" t="e">
        <f t="shared" ca="1" si="23"/>
        <v>#N/A</v>
      </c>
      <c r="W70" s="78" t="e">
        <f t="shared" ca="1" si="24"/>
        <v>#N/A</v>
      </c>
      <c r="X70" s="78" t="e">
        <f t="shared" ca="1" si="25"/>
        <v>#N/A</v>
      </c>
      <c r="Y70" s="77" t="e">
        <f t="shared" ca="1" si="26"/>
        <v>#N/A</v>
      </c>
      <c r="AD70" s="87" t="str">
        <f t="shared" ca="1" si="27"/>
        <v>S</v>
      </c>
      <c r="AE70" s="87" t="str">
        <f t="shared" ca="1" si="28"/>
        <v/>
      </c>
      <c r="AF70" s="87" t="str">
        <f t="shared" ca="1" si="29"/>
        <v/>
      </c>
      <c r="AG70" s="79">
        <f t="shared" ca="1" si="30"/>
        <v>1</v>
      </c>
      <c r="AH70" s="87"/>
      <c r="AI70" s="79"/>
    </row>
    <row r="71" spans="1:35" s="77" customFormat="1" ht="105" x14ac:dyDescent="0.25">
      <c r="A71" s="67">
        <v>791</v>
      </c>
      <c r="B71" s="68" t="str">
        <f t="shared" ref="B71:B102" ca="1" si="35">VLOOKUP(A71,contentrefmockup,2,FALSE)</f>
        <v/>
      </c>
      <c r="C71" s="69">
        <f t="shared" ref="C71:C102" ca="1" si="36">VLOOKUP(A71,contentrefmockup,15,FALSE)</f>
        <v>3</v>
      </c>
      <c r="D71" s="20"/>
      <c r="E71" s="92" t="str">
        <f t="shared" ref="E71:E102" ca="1" si="37">IF(C71=1,"Phase "&amp;B71,IF(C71=2,"Step "&amp;VLOOKUP(A71,contentrefmockup,4,FALSE),B71))</f>
        <v/>
      </c>
      <c r="F71" s="175" t="str">
        <f t="shared" ca="1" si="34"/>
        <v>Lessons learned before, during and after penetration tests have been conducted should be used to help in planning future tests and provide feedback to service providers to help them improve processes. Good practices identified as a result of penetration tests conducted for one environment should be applied to a wide range of other environments, and rolled out in a consistent and effective manner, fixing root causes endemically.</v>
      </c>
      <c r="G71" s="195"/>
      <c r="H71" s="195"/>
      <c r="I71" s="71"/>
      <c r="J71" s="69"/>
      <c r="K71" s="69"/>
      <c r="L71" s="69"/>
      <c r="M71" s="69"/>
      <c r="N71" s="69"/>
      <c r="O71" s="69"/>
      <c r="P71" s="69"/>
      <c r="Q71" s="69"/>
      <c r="R71" s="69"/>
      <c r="S71" s="69"/>
      <c r="T71" s="78"/>
      <c r="U71" s="78" t="e">
        <f t="shared" ca="1" si="22"/>
        <v>#N/A</v>
      </c>
      <c r="V71" s="78" t="e">
        <f t="shared" ca="1" si="23"/>
        <v>#N/A</v>
      </c>
      <c r="W71" s="78" t="e">
        <f t="shared" ca="1" si="24"/>
        <v>#N/A</v>
      </c>
      <c r="X71" s="78" t="e">
        <f t="shared" ref="X71:X102" ca="1" si="38">W71*V71*4</f>
        <v>#N/A</v>
      </c>
      <c r="Y71" s="77" t="e">
        <f t="shared" ref="Y71:Y102" ca="1" si="39">AG71&amp;U71</f>
        <v>#N/A</v>
      </c>
      <c r="AD71" s="87" t="str">
        <f t="shared" ref="AD71:AD102" ca="1" si="40">VLOOKUP($A71,contentrefmockup,26,FALSE)</f>
        <v>S</v>
      </c>
      <c r="AE71" s="87" t="str">
        <f t="shared" ref="AE71:AE102" ca="1" si="41">VLOOKUP($A71,contentrefmockup,27,FALSE)</f>
        <v/>
      </c>
      <c r="AF71" s="87" t="str">
        <f t="shared" ref="AF71:AF102" ca="1" si="42">VLOOKUP($A71,contentrefmockup,28,FALSE)</f>
        <v/>
      </c>
      <c r="AG71" s="79">
        <f t="shared" ref="AG71:AG102" ca="1" si="43">IF(AD71="S",1,IF(AE71="I",2,IF(AF71="D",3,4)))</f>
        <v>1</v>
      </c>
      <c r="AH71" s="87"/>
      <c r="AI71" s="79"/>
    </row>
    <row r="72" spans="1:35" s="77" customFormat="1" ht="45" x14ac:dyDescent="0.25">
      <c r="A72" s="67">
        <v>792</v>
      </c>
      <c r="B72" s="68" t="str">
        <f t="shared" ca="1" si="35"/>
        <v>C.5.01</v>
      </c>
      <c r="C72" s="69">
        <f t="shared" ca="1" si="36"/>
        <v>5</v>
      </c>
      <c r="D72" s="20"/>
      <c r="E72" s="92" t="str">
        <f t="shared" ca="1" si="37"/>
        <v>C.5.01</v>
      </c>
      <c r="F72" s="71" t="str">
        <f t="shared" ca="1" si="34"/>
        <v>Does your penetration testing approach include identifying lessons learned, disseminating them to relevant stakeholders and acting on them?</v>
      </c>
      <c r="G72" s="221" t="e">
        <f ca="1">VLOOKUP($A72,Assess_C_Reference,15,FALSE)</f>
        <v>#N/A</v>
      </c>
      <c r="H72" s="221" t="e">
        <f ca="1">(VLOOKUP(LEFT($B72,3),targets_lookup,5,FALSE))*VLOOKUP($A72,Weightings_Assessments,23,FALSE)</f>
        <v>#N/A</v>
      </c>
      <c r="I72" s="71" t="e">
        <f t="shared" ref="I72:I96" ca="1" si="44">IF(VLOOKUP(A72,Assess_C_Reference,16,FALSE)=0,"",VLOOKUP(A72,Assess_C_Reference,16,FALSE))</f>
        <v>#N/A</v>
      </c>
      <c r="J72" s="69"/>
      <c r="K72" s="69"/>
      <c r="L72" s="69"/>
      <c r="M72" s="69"/>
      <c r="N72" s="69"/>
      <c r="O72" s="69"/>
      <c r="P72" s="69"/>
      <c r="Q72" s="69"/>
      <c r="R72" s="69"/>
      <c r="S72" s="69"/>
      <c r="T72" s="78"/>
      <c r="U72" s="78" t="e">
        <f t="shared" ref="U72:U103" ca="1" si="45">IF(AND(C72&gt;4,VLOOKUP(A72,Assess_C_Reference,34,FALSE)&lt;&gt;8),LEFT(B72,3),"")</f>
        <v>#N/A</v>
      </c>
      <c r="V72" s="78" t="e">
        <f t="shared" ref="V72:V103" ca="1" si="46">VLOOKUP(A72,Weightings_Assessments,23,FALSE)</f>
        <v>#N/A</v>
      </c>
      <c r="W72" s="78" t="e">
        <f t="shared" ref="W72:W103" ca="1" si="47">IF(VLOOKUP(A72,Assess_C_Reference,34,FALSE)=8,0,1)</f>
        <v>#N/A</v>
      </c>
      <c r="X72" s="78" t="e">
        <f t="shared" ca="1" si="38"/>
        <v>#N/A</v>
      </c>
      <c r="Y72" s="77" t="e">
        <f t="shared" ca="1" si="39"/>
        <v>#N/A</v>
      </c>
      <c r="AD72" s="87" t="str">
        <f t="shared" ca="1" si="40"/>
        <v/>
      </c>
      <c r="AE72" s="87" t="str">
        <f t="shared" ca="1" si="41"/>
        <v>I</v>
      </c>
      <c r="AF72" s="87" t="str">
        <f t="shared" ca="1" si="42"/>
        <v/>
      </c>
      <c r="AG72" s="79">
        <f t="shared" ca="1" si="43"/>
        <v>2</v>
      </c>
      <c r="AH72" s="87"/>
      <c r="AI72" s="79"/>
    </row>
    <row r="73" spans="1:35" s="77" customFormat="1" ht="30" x14ac:dyDescent="0.25">
      <c r="A73" s="67">
        <v>793</v>
      </c>
      <c r="B73" s="68" t="str">
        <f t="shared" ca="1" si="35"/>
        <v>C.5.02</v>
      </c>
      <c r="C73" s="69">
        <f t="shared" ca="1" si="36"/>
        <v>5</v>
      </c>
      <c r="D73" s="20"/>
      <c r="E73" s="92" t="str">
        <f t="shared" ca="1" si="37"/>
        <v>C.5.02</v>
      </c>
      <c r="F73" s="71" t="str">
        <f t="shared" ca="1" si="34"/>
        <v>Are lessons learned used to help in planning future tests, and provide feedback to service providers to help them improve processes?</v>
      </c>
      <c r="G73" s="221" t="e">
        <f ca="1">VLOOKUP($A73,Assess_C_Reference,15,FALSE)</f>
        <v>#N/A</v>
      </c>
      <c r="H73" s="221" t="e">
        <f ca="1">(VLOOKUP(LEFT($B73,3),targets_lookup,5,FALSE))*VLOOKUP($A73,Weightings_Assessments,23,FALSE)</f>
        <v>#N/A</v>
      </c>
      <c r="I73" s="71" t="e">
        <f t="shared" ca="1" si="44"/>
        <v>#N/A</v>
      </c>
      <c r="J73" s="69"/>
      <c r="K73" s="69"/>
      <c r="L73" s="69"/>
      <c r="M73" s="69"/>
      <c r="N73" s="69"/>
      <c r="O73" s="69"/>
      <c r="P73" s="69"/>
      <c r="Q73" s="69"/>
      <c r="R73" s="69"/>
      <c r="S73" s="69"/>
      <c r="T73" s="78"/>
      <c r="U73" s="78" t="e">
        <f t="shared" ca="1" si="45"/>
        <v>#N/A</v>
      </c>
      <c r="V73" s="78" t="e">
        <f t="shared" ca="1" si="46"/>
        <v>#N/A</v>
      </c>
      <c r="W73" s="78" t="e">
        <f t="shared" ca="1" si="47"/>
        <v>#N/A</v>
      </c>
      <c r="X73" s="78" t="e">
        <f t="shared" ca="1" si="38"/>
        <v>#N/A</v>
      </c>
      <c r="Y73" s="77" t="e">
        <f t="shared" ca="1" si="39"/>
        <v>#N/A</v>
      </c>
      <c r="AD73" s="87" t="str">
        <f t="shared" ca="1" si="40"/>
        <v/>
      </c>
      <c r="AE73" s="87" t="str">
        <f t="shared" ca="1" si="41"/>
        <v>I</v>
      </c>
      <c r="AF73" s="87" t="str">
        <f t="shared" ca="1" si="42"/>
        <v/>
      </c>
      <c r="AG73" s="79">
        <f t="shared" ca="1" si="43"/>
        <v>2</v>
      </c>
      <c r="AH73" s="87"/>
      <c r="AI73" s="79"/>
    </row>
    <row r="74" spans="1:35" s="77" customFormat="1" ht="45" x14ac:dyDescent="0.25">
      <c r="A74" s="67">
        <v>794</v>
      </c>
      <c r="B74" s="68" t="str">
        <f t="shared" ca="1" si="35"/>
        <v>C.5.03</v>
      </c>
      <c r="C74" s="69">
        <f t="shared" ca="1" si="36"/>
        <v>5</v>
      </c>
      <c r="D74" s="20"/>
      <c r="E74" s="92" t="str">
        <f t="shared" ca="1" si="37"/>
        <v>C.5.03</v>
      </c>
      <c r="F74" s="71" t="str">
        <f t="shared" ca="1" si="34"/>
        <v>When addressing the weaknesses identified in an environment, are good practices identified (including fixes) and then applied to a wide range of other environments?</v>
      </c>
      <c r="G74" s="221" t="e">
        <f ca="1">VLOOKUP($A74,Assess_C_Reference,15,FALSE)</f>
        <v>#N/A</v>
      </c>
      <c r="H74" s="221" t="e">
        <f ca="1">(VLOOKUP(LEFT($B74,3),targets_lookup,5,FALSE))*VLOOKUP($A74,Weightings_Assessments,23,FALSE)</f>
        <v>#N/A</v>
      </c>
      <c r="I74" s="71" t="e">
        <f t="shared" ca="1" si="44"/>
        <v>#N/A</v>
      </c>
      <c r="J74" s="69"/>
      <c r="K74" s="69"/>
      <c r="L74" s="69"/>
      <c r="M74" s="69"/>
      <c r="N74" s="69"/>
      <c r="O74" s="69"/>
      <c r="P74" s="69"/>
      <c r="Q74" s="69"/>
      <c r="R74" s="69"/>
      <c r="S74" s="69"/>
      <c r="T74" s="78"/>
      <c r="U74" s="78" t="e">
        <f t="shared" ca="1" si="45"/>
        <v>#N/A</v>
      </c>
      <c r="V74" s="78" t="e">
        <f t="shared" ca="1" si="46"/>
        <v>#N/A</v>
      </c>
      <c r="W74" s="78" t="e">
        <f t="shared" ca="1" si="47"/>
        <v>#N/A</v>
      </c>
      <c r="X74" s="78" t="e">
        <f t="shared" ca="1" si="38"/>
        <v>#N/A</v>
      </c>
      <c r="Y74" s="77" t="e">
        <f t="shared" ca="1" si="39"/>
        <v>#N/A</v>
      </c>
      <c r="AD74" s="87" t="str">
        <f t="shared" ca="1" si="40"/>
        <v/>
      </c>
      <c r="AE74" s="87" t="str">
        <f t="shared" ca="1" si="41"/>
        <v>I</v>
      </c>
      <c r="AF74" s="87" t="str">
        <f t="shared" ca="1" si="42"/>
        <v/>
      </c>
      <c r="AG74" s="79">
        <f t="shared" ca="1" si="43"/>
        <v>2</v>
      </c>
      <c r="AH74" s="87"/>
      <c r="AI74" s="79"/>
    </row>
    <row r="75" spans="1:35" s="77" customFormat="1" ht="60" x14ac:dyDescent="0.25">
      <c r="A75" s="67">
        <v>795</v>
      </c>
      <c r="B75" s="68" t="str">
        <f t="shared" ca="1" si="35"/>
        <v>C.5.04</v>
      </c>
      <c r="C75" s="69">
        <f t="shared" ca="1" si="36"/>
        <v>5</v>
      </c>
      <c r="D75" s="20"/>
      <c r="E75" s="92" t="str">
        <f t="shared" ca="1" si="37"/>
        <v>C.5.04</v>
      </c>
      <c r="F75" s="71" t="str">
        <f t="shared" ca="1" si="34"/>
        <v>Are good practices rolled out by:  performing trend analysis across multiple systems; applying lessons learnt during a penetration test of one application to similar applications; and fixing root causes endemically?</v>
      </c>
      <c r="G75" s="221" t="e">
        <f ca="1">VLOOKUP($A75,Assess_C_Reference,15,FALSE)</f>
        <v>#N/A</v>
      </c>
      <c r="H75" s="221" t="e">
        <f ca="1">(VLOOKUP(LEFT($B75,3),targets_lookup,5,FALSE))*VLOOKUP($A75,Weightings_Assessments,23,FALSE)</f>
        <v>#N/A</v>
      </c>
      <c r="I75" s="71" t="e">
        <f t="shared" ca="1" si="44"/>
        <v>#N/A</v>
      </c>
      <c r="J75" s="69"/>
      <c r="K75" s="69"/>
      <c r="L75" s="69"/>
      <c r="M75" s="69"/>
      <c r="N75" s="69"/>
      <c r="O75" s="69"/>
      <c r="P75" s="69"/>
      <c r="Q75" s="69"/>
      <c r="R75" s="69"/>
      <c r="S75" s="69"/>
      <c r="T75" s="78"/>
      <c r="U75" s="78" t="e">
        <f t="shared" ca="1" si="45"/>
        <v>#N/A</v>
      </c>
      <c r="V75" s="78" t="e">
        <f t="shared" ca="1" si="46"/>
        <v>#N/A</v>
      </c>
      <c r="W75" s="78" t="e">
        <f t="shared" ca="1" si="47"/>
        <v>#N/A</v>
      </c>
      <c r="X75" s="78" t="e">
        <f t="shared" ca="1" si="38"/>
        <v>#N/A</v>
      </c>
      <c r="Y75" s="77" t="e">
        <f t="shared" ca="1" si="39"/>
        <v>#N/A</v>
      </c>
      <c r="AD75" s="87" t="str">
        <f t="shared" ca="1" si="40"/>
        <v/>
      </c>
      <c r="AE75" s="87" t="str">
        <f t="shared" ca="1" si="41"/>
        <v>I</v>
      </c>
      <c r="AF75" s="87" t="str">
        <f t="shared" ca="1" si="42"/>
        <v/>
      </c>
      <c r="AG75" s="79">
        <f t="shared" ca="1" si="43"/>
        <v>2</v>
      </c>
      <c r="AH75" s="87"/>
      <c r="AI75" s="79"/>
    </row>
    <row r="76" spans="1:35" s="77" customFormat="1" ht="30" customHeight="1" x14ac:dyDescent="0.25">
      <c r="A76" s="67">
        <v>796</v>
      </c>
      <c r="B76" s="68" t="str">
        <f t="shared" ca="1" si="35"/>
        <v>C.5.01</v>
      </c>
      <c r="C76" s="69">
        <f t="shared" ca="1" si="36"/>
        <v>5</v>
      </c>
      <c r="D76" s="20"/>
      <c r="E76" s="92" t="str">
        <f t="shared" ca="1" si="37"/>
        <v>C.5.01</v>
      </c>
      <c r="F76" s="71" t="str">
        <f t="shared" ca="1" si="34"/>
        <v>Does your penetration testing approach include identifying lessons learned?</v>
      </c>
      <c r="G76" s="221" t="str">
        <f ca="1">VLOOKUP($A76,Assess_C_Reference,15,FALSE)</f>
        <v/>
      </c>
      <c r="H76" s="221">
        <f ca="1">(VLOOKUP(LEFT($B76,3),targets_lookup,5,FALSE))*VLOOKUP($A76,Weightings_Assessments,23,FALSE)</f>
        <v>4</v>
      </c>
      <c r="I76" s="71" t="str">
        <f t="shared" ca="1" si="44"/>
        <v/>
      </c>
      <c r="J76" s="69"/>
      <c r="K76" s="69"/>
      <c r="L76" s="69"/>
      <c r="M76" s="69"/>
      <c r="N76" s="69"/>
      <c r="O76" s="69"/>
      <c r="P76" s="69"/>
      <c r="Q76" s="69"/>
      <c r="R76" s="69"/>
      <c r="S76" s="69"/>
      <c r="T76" s="78"/>
      <c r="U76" s="78" t="str">
        <f t="shared" ca="1" si="45"/>
        <v>C.5</v>
      </c>
      <c r="V76" s="78">
        <f t="shared" ca="1" si="46"/>
        <v>1</v>
      </c>
      <c r="W76" s="78">
        <f t="shared" ca="1" si="47"/>
        <v>1</v>
      </c>
      <c r="X76" s="78">
        <f t="shared" ca="1" si="38"/>
        <v>4</v>
      </c>
      <c r="Y76" s="77" t="str">
        <f t="shared" ca="1" si="39"/>
        <v>3C.5</v>
      </c>
      <c r="AD76" s="87" t="str">
        <f t="shared" ca="1" si="40"/>
        <v/>
      </c>
      <c r="AE76" s="87" t="str">
        <f t="shared" ca="1" si="41"/>
        <v/>
      </c>
      <c r="AF76" s="87" t="str">
        <f t="shared" ca="1" si="42"/>
        <v>D</v>
      </c>
      <c r="AG76" s="79">
        <f t="shared" ca="1" si="43"/>
        <v>3</v>
      </c>
      <c r="AH76" s="87"/>
      <c r="AI76" s="79"/>
    </row>
    <row r="77" spans="1:35" s="77" customFormat="1" ht="30" customHeight="1" x14ac:dyDescent="0.25">
      <c r="A77" s="67">
        <v>797</v>
      </c>
      <c r="B77" s="68" t="str">
        <f t="shared" ca="1" si="35"/>
        <v>C.5.02</v>
      </c>
      <c r="C77" s="69">
        <f t="shared" ca="1" si="36"/>
        <v>4</v>
      </c>
      <c r="D77" s="20"/>
      <c r="E77" s="92" t="str">
        <f t="shared" ca="1" si="37"/>
        <v>C.5.02</v>
      </c>
      <c r="F77" s="71" t="str">
        <f t="shared" ca="1" si="34"/>
        <v xml:space="preserve">Are lessons learned: </v>
      </c>
      <c r="G77" s="195"/>
      <c r="H77" s="195"/>
      <c r="I77" s="71" t="str">
        <f t="shared" ca="1" si="44"/>
        <v/>
      </c>
      <c r="J77" s="69"/>
      <c r="K77" s="69"/>
      <c r="L77" s="69"/>
      <c r="M77" s="69"/>
      <c r="N77" s="69"/>
      <c r="O77" s="69"/>
      <c r="P77" s="69"/>
      <c r="Q77" s="69"/>
      <c r="R77" s="69"/>
      <c r="S77" s="69"/>
      <c r="T77" s="78"/>
      <c r="U77" s="78" t="str">
        <f t="shared" ca="1" si="45"/>
        <v/>
      </c>
      <c r="V77" s="78" t="str">
        <f t="shared" ca="1" si="46"/>
        <v>N/A</v>
      </c>
      <c r="W77" s="78">
        <f t="shared" ca="1" si="47"/>
        <v>1</v>
      </c>
      <c r="X77" s="78" t="e">
        <f t="shared" ca="1" si="38"/>
        <v>#VALUE!</v>
      </c>
      <c r="Y77" s="77" t="str">
        <f t="shared" ca="1" si="39"/>
        <v>3</v>
      </c>
      <c r="AD77" s="87" t="str">
        <f t="shared" ca="1" si="40"/>
        <v/>
      </c>
      <c r="AE77" s="87" t="str">
        <f t="shared" ca="1" si="41"/>
        <v/>
      </c>
      <c r="AF77" s="87" t="str">
        <f t="shared" ca="1" si="42"/>
        <v>D</v>
      </c>
      <c r="AG77" s="79">
        <f t="shared" ca="1" si="43"/>
        <v>3</v>
      </c>
      <c r="AH77" s="87"/>
      <c r="AI77" s="79"/>
    </row>
    <row r="78" spans="1:35" s="77" customFormat="1" ht="30" customHeight="1" x14ac:dyDescent="0.25">
      <c r="A78" s="67">
        <v>798</v>
      </c>
      <c r="B78" s="68" t="str">
        <f t="shared" ca="1" si="35"/>
        <v>C.5.02a</v>
      </c>
      <c r="C78" s="69">
        <f t="shared" ca="1" si="36"/>
        <v>6</v>
      </c>
      <c r="D78" s="20"/>
      <c r="E78" s="92" t="str">
        <f t="shared" ca="1" si="37"/>
        <v>C.5.02a</v>
      </c>
      <c r="F78" s="74" t="str">
        <f t="shared" ca="1" si="34"/>
        <v>Recorded?</v>
      </c>
      <c r="G78" s="221" t="str">
        <f ca="1">VLOOKUP($A78,Assess_C_Reference,15,FALSE)</f>
        <v/>
      </c>
      <c r="H78" s="221">
        <f ca="1">(VLOOKUP(LEFT($B78,3),targets_lookup,5,FALSE))*VLOOKUP($A78,Weightings_Assessments,23,FALSE)</f>
        <v>12</v>
      </c>
      <c r="I78" s="71" t="str">
        <f t="shared" ca="1" si="44"/>
        <v/>
      </c>
      <c r="J78" s="69"/>
      <c r="K78" s="69"/>
      <c r="L78" s="69"/>
      <c r="M78" s="69"/>
      <c r="N78" s="69"/>
      <c r="O78" s="69"/>
      <c r="P78" s="69"/>
      <c r="Q78" s="69"/>
      <c r="R78" s="69"/>
      <c r="S78" s="69"/>
      <c r="T78" s="78"/>
      <c r="U78" s="78" t="str">
        <f t="shared" ca="1" si="45"/>
        <v>C.5</v>
      </c>
      <c r="V78" s="78">
        <f t="shared" ca="1" si="46"/>
        <v>3</v>
      </c>
      <c r="W78" s="78">
        <f t="shared" ca="1" si="47"/>
        <v>1</v>
      </c>
      <c r="X78" s="78">
        <f t="shared" ca="1" si="38"/>
        <v>12</v>
      </c>
      <c r="Y78" s="77" t="str">
        <f t="shared" ca="1" si="39"/>
        <v>3C.5</v>
      </c>
      <c r="AD78" s="87" t="str">
        <f t="shared" ca="1" si="40"/>
        <v/>
      </c>
      <c r="AE78" s="87" t="str">
        <f t="shared" ca="1" si="41"/>
        <v/>
      </c>
      <c r="AF78" s="87" t="str">
        <f t="shared" ca="1" si="42"/>
        <v>D</v>
      </c>
      <c r="AG78" s="79">
        <f t="shared" ca="1" si="43"/>
        <v>3</v>
      </c>
      <c r="AH78" s="87"/>
      <c r="AI78" s="79"/>
    </row>
    <row r="79" spans="1:35" s="77" customFormat="1" ht="30" customHeight="1" x14ac:dyDescent="0.25">
      <c r="A79" s="67">
        <v>799</v>
      </c>
      <c r="B79" s="68" t="str">
        <f t="shared" ca="1" si="35"/>
        <v>C.5.02b</v>
      </c>
      <c r="C79" s="69">
        <f t="shared" ca="1" si="36"/>
        <v>6</v>
      </c>
      <c r="D79" s="20"/>
      <c r="E79" s="92" t="str">
        <f t="shared" ca="1" si="37"/>
        <v>C.5.02b</v>
      </c>
      <c r="F79" s="74" t="str">
        <f t="shared" ca="1" si="34"/>
        <v>Disseminated to relevant stakeholders?</v>
      </c>
      <c r="G79" s="221" t="str">
        <f ca="1">VLOOKUP($A79,Assess_C_Reference,15,FALSE)</f>
        <v/>
      </c>
      <c r="H79" s="221">
        <f ca="1">(VLOOKUP(LEFT($B79,3),targets_lookup,5,FALSE))*VLOOKUP($A79,Weightings_Assessments,23,FALSE)</f>
        <v>16</v>
      </c>
      <c r="I79" s="71" t="str">
        <f t="shared" ca="1" si="44"/>
        <v/>
      </c>
      <c r="J79" s="69"/>
      <c r="K79" s="69"/>
      <c r="L79" s="69"/>
      <c r="M79" s="69"/>
      <c r="N79" s="69"/>
      <c r="O79" s="69"/>
      <c r="P79" s="69"/>
      <c r="Q79" s="69"/>
      <c r="R79" s="69"/>
      <c r="S79" s="69"/>
      <c r="T79" s="78"/>
      <c r="U79" s="78" t="str">
        <f t="shared" ca="1" si="45"/>
        <v>C.5</v>
      </c>
      <c r="V79" s="78">
        <f t="shared" ca="1" si="46"/>
        <v>4</v>
      </c>
      <c r="W79" s="78">
        <f t="shared" ca="1" si="47"/>
        <v>1</v>
      </c>
      <c r="X79" s="78">
        <f t="shared" ca="1" si="38"/>
        <v>16</v>
      </c>
      <c r="Y79" s="77" t="str">
        <f t="shared" ca="1" si="39"/>
        <v>3C.5</v>
      </c>
      <c r="AD79" s="87" t="str">
        <f t="shared" ca="1" si="40"/>
        <v/>
      </c>
      <c r="AE79" s="87" t="str">
        <f t="shared" ca="1" si="41"/>
        <v/>
      </c>
      <c r="AF79" s="87" t="str">
        <f t="shared" ca="1" si="42"/>
        <v>D</v>
      </c>
      <c r="AG79" s="79">
        <f t="shared" ca="1" si="43"/>
        <v>3</v>
      </c>
      <c r="AH79" s="87"/>
      <c r="AI79" s="79"/>
    </row>
    <row r="80" spans="1:35" s="77" customFormat="1" ht="30" customHeight="1" x14ac:dyDescent="0.25">
      <c r="A80" s="67">
        <v>800</v>
      </c>
      <c r="B80" s="68" t="str">
        <f t="shared" ca="1" si="35"/>
        <v>C.5.02c</v>
      </c>
      <c r="C80" s="69">
        <f t="shared" ca="1" si="36"/>
        <v>6</v>
      </c>
      <c r="D80" s="20"/>
      <c r="E80" s="92" t="str">
        <f t="shared" ca="1" si="37"/>
        <v>C.5.02c</v>
      </c>
      <c r="F80" s="74" t="str">
        <f t="shared" ca="1" si="34"/>
        <v>Acted upon?</v>
      </c>
      <c r="G80" s="221" t="str">
        <f ca="1">VLOOKUP($A80,Assess_C_Reference,15,FALSE)</f>
        <v/>
      </c>
      <c r="H80" s="221">
        <f ca="1">(VLOOKUP(LEFT($B80,3),targets_lookup,5,FALSE))*VLOOKUP($A80,Weightings_Assessments,23,FALSE)</f>
        <v>20</v>
      </c>
      <c r="I80" s="71" t="str">
        <f t="shared" ca="1" si="44"/>
        <v/>
      </c>
      <c r="J80" s="69"/>
      <c r="K80" s="69"/>
      <c r="L80" s="69"/>
      <c r="M80" s="69"/>
      <c r="N80" s="69"/>
      <c r="O80" s="69"/>
      <c r="P80" s="69"/>
      <c r="Q80" s="69"/>
      <c r="R80" s="69"/>
      <c r="S80" s="69"/>
      <c r="T80" s="78"/>
      <c r="U80" s="78" t="str">
        <f t="shared" ca="1" si="45"/>
        <v>C.5</v>
      </c>
      <c r="V80" s="78">
        <f t="shared" ca="1" si="46"/>
        <v>5</v>
      </c>
      <c r="W80" s="78">
        <f t="shared" ca="1" si="47"/>
        <v>1</v>
      </c>
      <c r="X80" s="78">
        <f t="shared" ca="1" si="38"/>
        <v>20</v>
      </c>
      <c r="Y80" s="77" t="str">
        <f t="shared" ca="1" si="39"/>
        <v>3C.5</v>
      </c>
      <c r="AD80" s="87" t="str">
        <f t="shared" ca="1" si="40"/>
        <v/>
      </c>
      <c r="AE80" s="87" t="str">
        <f t="shared" ca="1" si="41"/>
        <v/>
      </c>
      <c r="AF80" s="87" t="str">
        <f t="shared" ca="1" si="42"/>
        <v>D</v>
      </c>
      <c r="AG80" s="79">
        <f t="shared" ca="1" si="43"/>
        <v>3</v>
      </c>
      <c r="AH80" s="87"/>
      <c r="AI80" s="79"/>
    </row>
    <row r="81" spans="1:35" s="77" customFormat="1" ht="30" customHeight="1" x14ac:dyDescent="0.25">
      <c r="A81" s="67">
        <v>801</v>
      </c>
      <c r="B81" s="68" t="str">
        <f t="shared" ca="1" si="35"/>
        <v>C.5.03</v>
      </c>
      <c r="C81" s="69">
        <f t="shared" ca="1" si="36"/>
        <v>4</v>
      </c>
      <c r="D81" s="20"/>
      <c r="E81" s="92" t="str">
        <f t="shared" ca="1" si="37"/>
        <v>C.5.03</v>
      </c>
      <c r="F81" s="71" t="str">
        <f t="shared" ca="1" si="34"/>
        <v xml:space="preserve">Are lessons learned used to: </v>
      </c>
      <c r="G81" s="195"/>
      <c r="H81" s="195"/>
      <c r="I81" s="71" t="str">
        <f t="shared" ca="1" si="44"/>
        <v/>
      </c>
      <c r="J81" s="69"/>
      <c r="K81" s="69"/>
      <c r="L81" s="69"/>
      <c r="M81" s="69"/>
      <c r="N81" s="69"/>
      <c r="O81" s="69"/>
      <c r="P81" s="69"/>
      <c r="Q81" s="69"/>
      <c r="R81" s="69"/>
      <c r="S81" s="69"/>
      <c r="T81" s="78"/>
      <c r="U81" s="78" t="str">
        <f t="shared" ca="1" si="45"/>
        <v/>
      </c>
      <c r="V81" s="78" t="str">
        <f t="shared" ca="1" si="46"/>
        <v>N/A</v>
      </c>
      <c r="W81" s="78">
        <f t="shared" ca="1" si="47"/>
        <v>1</v>
      </c>
      <c r="X81" s="78" t="e">
        <f t="shared" ca="1" si="38"/>
        <v>#VALUE!</v>
      </c>
      <c r="Y81" s="77" t="str">
        <f t="shared" ca="1" si="39"/>
        <v>3</v>
      </c>
      <c r="AD81" s="87" t="str">
        <f t="shared" ca="1" si="40"/>
        <v/>
      </c>
      <c r="AE81" s="87" t="str">
        <f t="shared" ca="1" si="41"/>
        <v/>
      </c>
      <c r="AF81" s="87" t="str">
        <f t="shared" ca="1" si="42"/>
        <v>D</v>
      </c>
      <c r="AG81" s="79">
        <f t="shared" ca="1" si="43"/>
        <v>3</v>
      </c>
      <c r="AH81" s="87"/>
      <c r="AI81" s="79"/>
    </row>
    <row r="82" spans="1:35" s="77" customFormat="1" ht="30" customHeight="1" x14ac:dyDescent="0.25">
      <c r="A82" s="67">
        <v>802</v>
      </c>
      <c r="B82" s="68" t="str">
        <f t="shared" ca="1" si="35"/>
        <v>C.5.03a</v>
      </c>
      <c r="C82" s="69">
        <f t="shared" ca="1" si="36"/>
        <v>6</v>
      </c>
      <c r="D82" s="20"/>
      <c r="E82" s="92" t="str">
        <f t="shared" ca="1" si="37"/>
        <v>C.5.03a</v>
      </c>
      <c r="F82" s="74" t="str">
        <f t="shared" ca="1" si="34"/>
        <v>Determine the effectiveness of previous remediation activities?</v>
      </c>
      <c r="G82" s="221" t="str">
        <f ca="1">VLOOKUP($A82,Assess_C_Reference,15,FALSE)</f>
        <v/>
      </c>
      <c r="H82" s="221">
        <f ca="1">(VLOOKUP(LEFT($B82,3),targets_lookup,5,FALSE))*VLOOKUP($A82,Weightings_Assessments,23,FALSE)</f>
        <v>20</v>
      </c>
      <c r="I82" s="71" t="str">
        <f t="shared" ca="1" si="44"/>
        <v/>
      </c>
      <c r="J82" s="69"/>
      <c r="K82" s="69"/>
      <c r="L82" s="69"/>
      <c r="M82" s="69"/>
      <c r="N82" s="69"/>
      <c r="O82" s="69"/>
      <c r="P82" s="69"/>
      <c r="Q82" s="69"/>
      <c r="R82" s="69"/>
      <c r="S82" s="69"/>
      <c r="T82" s="78"/>
      <c r="U82" s="78" t="str">
        <f t="shared" ca="1" si="45"/>
        <v>C.5</v>
      </c>
      <c r="V82" s="78">
        <f t="shared" ca="1" si="46"/>
        <v>5</v>
      </c>
      <c r="W82" s="78">
        <f t="shared" ca="1" si="47"/>
        <v>1</v>
      </c>
      <c r="X82" s="78">
        <f t="shared" ca="1" si="38"/>
        <v>20</v>
      </c>
      <c r="Y82" s="77" t="str">
        <f t="shared" ca="1" si="39"/>
        <v>3C.5</v>
      </c>
      <c r="AD82" s="87" t="str">
        <f t="shared" ca="1" si="40"/>
        <v/>
      </c>
      <c r="AE82" s="87" t="str">
        <f t="shared" ca="1" si="41"/>
        <v/>
      </c>
      <c r="AF82" s="87" t="str">
        <f t="shared" ca="1" si="42"/>
        <v>D</v>
      </c>
      <c r="AG82" s="79">
        <f t="shared" ca="1" si="43"/>
        <v>3</v>
      </c>
      <c r="AH82" s="87"/>
      <c r="AI82" s="79"/>
    </row>
    <row r="83" spans="1:35" s="77" customFormat="1" ht="30" customHeight="1" x14ac:dyDescent="0.25">
      <c r="A83" s="67">
        <v>803</v>
      </c>
      <c r="B83" s="68" t="str">
        <f t="shared" ca="1" si="35"/>
        <v>C.5.03b</v>
      </c>
      <c r="C83" s="69">
        <f t="shared" ca="1" si="36"/>
        <v>6</v>
      </c>
      <c r="D83" s="20"/>
      <c r="E83" s="92" t="str">
        <f t="shared" ca="1" si="37"/>
        <v>C.5.03b</v>
      </c>
      <c r="F83" s="74" t="str">
        <f t="shared" ca="1" si="34"/>
        <v>Help in planning future tests?</v>
      </c>
      <c r="G83" s="221" t="str">
        <f ca="1">VLOOKUP($A83,Assess_C_Reference,15,FALSE)</f>
        <v/>
      </c>
      <c r="H83" s="221">
        <f ca="1">(VLOOKUP(LEFT($B83,3),targets_lookup,5,FALSE))*VLOOKUP($A83,Weightings_Assessments,23,FALSE)</f>
        <v>12</v>
      </c>
      <c r="I83" s="71" t="str">
        <f t="shared" ca="1" si="44"/>
        <v/>
      </c>
      <c r="J83" s="69"/>
      <c r="K83" s="69"/>
      <c r="L83" s="69"/>
      <c r="M83" s="69"/>
      <c r="N83" s="69"/>
      <c r="O83" s="69"/>
      <c r="P83" s="69"/>
      <c r="Q83" s="69"/>
      <c r="R83" s="69"/>
      <c r="S83" s="69"/>
      <c r="T83" s="78"/>
      <c r="U83" s="78" t="str">
        <f t="shared" ca="1" si="45"/>
        <v>C.5</v>
      </c>
      <c r="V83" s="78">
        <f t="shared" ca="1" si="46"/>
        <v>3</v>
      </c>
      <c r="W83" s="78">
        <f t="shared" ca="1" si="47"/>
        <v>1</v>
      </c>
      <c r="X83" s="78">
        <f t="shared" ca="1" si="38"/>
        <v>12</v>
      </c>
      <c r="Y83" s="77" t="str">
        <f t="shared" ca="1" si="39"/>
        <v>3C.5</v>
      </c>
      <c r="AD83" s="87" t="str">
        <f t="shared" ca="1" si="40"/>
        <v/>
      </c>
      <c r="AE83" s="87" t="str">
        <f t="shared" ca="1" si="41"/>
        <v/>
      </c>
      <c r="AF83" s="87" t="str">
        <f t="shared" ca="1" si="42"/>
        <v>D</v>
      </c>
      <c r="AG83" s="79">
        <f t="shared" ca="1" si="43"/>
        <v>3</v>
      </c>
      <c r="AH83" s="87"/>
      <c r="AI83" s="79"/>
    </row>
    <row r="84" spans="1:35" s="77" customFormat="1" ht="30" customHeight="1" x14ac:dyDescent="0.25">
      <c r="A84" s="67">
        <v>804</v>
      </c>
      <c r="B84" s="68" t="str">
        <f t="shared" ca="1" si="35"/>
        <v>C.5.03c</v>
      </c>
      <c r="C84" s="69">
        <f t="shared" ca="1" si="36"/>
        <v>6</v>
      </c>
      <c r="D84" s="20"/>
      <c r="E84" s="92" t="str">
        <f t="shared" ca="1" si="37"/>
        <v>C.5.03c</v>
      </c>
      <c r="F84" s="74" t="str">
        <f t="shared" ca="1" si="34"/>
        <v>Provide feedback to service providers to help them improve processes?</v>
      </c>
      <c r="G84" s="221" t="str">
        <f ca="1">VLOOKUP($A84,Assess_C_Reference,15,FALSE)</f>
        <v/>
      </c>
      <c r="H84" s="221">
        <f ca="1">(VLOOKUP(LEFT($B84,3),targets_lookup,5,FALSE))*VLOOKUP($A84,Weightings_Assessments,23,FALSE)</f>
        <v>16</v>
      </c>
      <c r="I84" s="71" t="str">
        <f t="shared" ca="1" si="44"/>
        <v/>
      </c>
      <c r="J84" s="69"/>
      <c r="K84" s="69"/>
      <c r="L84" s="69"/>
      <c r="M84" s="69"/>
      <c r="N84" s="69"/>
      <c r="O84" s="69"/>
      <c r="P84" s="69"/>
      <c r="Q84" s="69"/>
      <c r="R84" s="69"/>
      <c r="S84" s="69"/>
      <c r="T84" s="78"/>
      <c r="U84" s="78" t="str">
        <f t="shared" ca="1" si="45"/>
        <v>C.5</v>
      </c>
      <c r="V84" s="78">
        <f t="shared" ca="1" si="46"/>
        <v>4</v>
      </c>
      <c r="W84" s="78">
        <f t="shared" ca="1" si="47"/>
        <v>1</v>
      </c>
      <c r="X84" s="78">
        <f t="shared" ca="1" si="38"/>
        <v>16</v>
      </c>
      <c r="Y84" s="77" t="str">
        <f t="shared" ca="1" si="39"/>
        <v>3C.5</v>
      </c>
      <c r="AD84" s="87" t="str">
        <f t="shared" ca="1" si="40"/>
        <v/>
      </c>
      <c r="AE84" s="87" t="str">
        <f t="shared" ca="1" si="41"/>
        <v/>
      </c>
      <c r="AF84" s="87" t="str">
        <f t="shared" ca="1" si="42"/>
        <v>D</v>
      </c>
      <c r="AG84" s="79">
        <f t="shared" ca="1" si="43"/>
        <v>3</v>
      </c>
      <c r="AH84" s="87"/>
      <c r="AI84" s="79"/>
    </row>
    <row r="85" spans="1:35" s="77" customFormat="1" ht="30" x14ac:dyDescent="0.25">
      <c r="A85" s="67">
        <v>805</v>
      </c>
      <c r="B85" s="68" t="str">
        <f t="shared" ca="1" si="35"/>
        <v>C.5.04</v>
      </c>
      <c r="C85" s="69">
        <f t="shared" ca="1" si="36"/>
        <v>5</v>
      </c>
      <c r="D85" s="20"/>
      <c r="E85" s="92" t="str">
        <f t="shared" ca="1" si="37"/>
        <v>C.5.04</v>
      </c>
      <c r="F85" s="71" t="str">
        <f t="shared" ca="1" si="34"/>
        <v>When addressing the weaknesses identified in an environment, are good practices identified (including fixes)?</v>
      </c>
      <c r="G85" s="221" t="str">
        <f ca="1">VLOOKUP($A85,Assess_C_Reference,15,FALSE)</f>
        <v/>
      </c>
      <c r="H85" s="221">
        <f ca="1">(VLOOKUP(LEFT($B85,3),targets_lookup,5,FALSE))*VLOOKUP($A85,Weightings_Assessments,23,FALSE)</f>
        <v>4</v>
      </c>
      <c r="I85" s="71" t="str">
        <f t="shared" ca="1" si="44"/>
        <v/>
      </c>
      <c r="J85" s="69"/>
      <c r="K85" s="69"/>
      <c r="L85" s="69"/>
      <c r="M85" s="69"/>
      <c r="N85" s="69"/>
      <c r="O85" s="69"/>
      <c r="P85" s="69"/>
      <c r="Q85" s="69"/>
      <c r="R85" s="69"/>
      <c r="S85" s="69"/>
      <c r="T85" s="78"/>
      <c r="U85" s="78" t="str">
        <f t="shared" ca="1" si="45"/>
        <v>C.5</v>
      </c>
      <c r="V85" s="78">
        <f t="shared" ca="1" si="46"/>
        <v>1</v>
      </c>
      <c r="W85" s="78">
        <f t="shared" ca="1" si="47"/>
        <v>1</v>
      </c>
      <c r="X85" s="78">
        <f t="shared" ca="1" si="38"/>
        <v>4</v>
      </c>
      <c r="Y85" s="77" t="str">
        <f t="shared" ca="1" si="39"/>
        <v>3C.5</v>
      </c>
      <c r="AD85" s="87" t="str">
        <f t="shared" ca="1" si="40"/>
        <v/>
      </c>
      <c r="AE85" s="87" t="str">
        <f t="shared" ca="1" si="41"/>
        <v/>
      </c>
      <c r="AF85" s="87" t="str">
        <f t="shared" ca="1" si="42"/>
        <v>D</v>
      </c>
      <c r="AG85" s="79">
        <f t="shared" ca="1" si="43"/>
        <v>3</v>
      </c>
      <c r="AH85" s="87"/>
      <c r="AI85" s="79"/>
    </row>
    <row r="86" spans="1:35" s="77" customFormat="1" ht="30" customHeight="1" x14ac:dyDescent="0.25">
      <c r="A86" s="67">
        <v>806</v>
      </c>
      <c r="B86" s="68" t="str">
        <f t="shared" ca="1" si="35"/>
        <v>C.5.05</v>
      </c>
      <c r="C86" s="69">
        <f t="shared" ca="1" si="36"/>
        <v>5</v>
      </c>
      <c r="D86" s="20"/>
      <c r="E86" s="92" t="str">
        <f t="shared" ca="1" si="37"/>
        <v>C.5.05</v>
      </c>
      <c r="F86" s="71" t="str">
        <f t="shared" ca="1" si="34"/>
        <v>Are good practices applied to a wide range of other environments?</v>
      </c>
      <c r="G86" s="221" t="str">
        <f ca="1">VLOOKUP($A86,Assess_C_Reference,15,FALSE)</f>
        <v/>
      </c>
      <c r="H86" s="221">
        <f ca="1">(VLOOKUP(LEFT($B86,3),targets_lookup,5,FALSE))*VLOOKUP($A86,Weightings_Assessments,23,FALSE)</f>
        <v>12</v>
      </c>
      <c r="I86" s="71" t="str">
        <f t="shared" ca="1" si="44"/>
        <v/>
      </c>
      <c r="J86" s="69"/>
      <c r="K86" s="69"/>
      <c r="L86" s="69"/>
      <c r="M86" s="69"/>
      <c r="N86" s="69"/>
      <c r="O86" s="69"/>
      <c r="P86" s="69"/>
      <c r="Q86" s="69"/>
      <c r="R86" s="69"/>
      <c r="S86" s="69"/>
      <c r="T86" s="78"/>
      <c r="U86" s="78" t="str">
        <f t="shared" ca="1" si="45"/>
        <v>C.5</v>
      </c>
      <c r="V86" s="78">
        <f t="shared" ca="1" si="46"/>
        <v>3</v>
      </c>
      <c r="W86" s="78">
        <f t="shared" ca="1" si="47"/>
        <v>1</v>
      </c>
      <c r="X86" s="78">
        <f t="shared" ca="1" si="38"/>
        <v>12</v>
      </c>
      <c r="Y86" s="77" t="str">
        <f t="shared" ca="1" si="39"/>
        <v>3C.5</v>
      </c>
      <c r="AD86" s="87" t="str">
        <f t="shared" ca="1" si="40"/>
        <v/>
      </c>
      <c r="AE86" s="87" t="str">
        <f t="shared" ca="1" si="41"/>
        <v/>
      </c>
      <c r="AF86" s="87" t="str">
        <f t="shared" ca="1" si="42"/>
        <v>D</v>
      </c>
      <c r="AG86" s="79">
        <f t="shared" ca="1" si="43"/>
        <v>3</v>
      </c>
      <c r="AH86" s="87"/>
      <c r="AI86" s="79"/>
    </row>
    <row r="87" spans="1:35" s="77" customFormat="1" ht="30" customHeight="1" x14ac:dyDescent="0.25">
      <c r="A87" s="67">
        <v>807</v>
      </c>
      <c r="B87" s="68" t="str">
        <f t="shared" ca="1" si="35"/>
        <v>C.5.06</v>
      </c>
      <c r="C87" s="69">
        <f t="shared" ca="1" si="36"/>
        <v>4</v>
      </c>
      <c r="D87" s="20"/>
      <c r="E87" s="92" t="str">
        <f t="shared" ca="1" si="37"/>
        <v>C.5.06</v>
      </c>
      <c r="F87" s="71" t="str">
        <f t="shared" ca="1" si="34"/>
        <v>Are good practices rolled out by:</v>
      </c>
      <c r="G87" s="195"/>
      <c r="H87" s="195"/>
      <c r="I87" s="71" t="str">
        <f t="shared" ca="1" si="44"/>
        <v/>
      </c>
      <c r="J87" s="69"/>
      <c r="K87" s="69"/>
      <c r="L87" s="69"/>
      <c r="M87" s="69"/>
      <c r="N87" s="69"/>
      <c r="O87" s="69"/>
      <c r="P87" s="69"/>
      <c r="Q87" s="69"/>
      <c r="R87" s="69"/>
      <c r="S87" s="69"/>
      <c r="T87" s="78"/>
      <c r="U87" s="78" t="str">
        <f t="shared" ca="1" si="45"/>
        <v/>
      </c>
      <c r="V87" s="78" t="str">
        <f t="shared" ca="1" si="46"/>
        <v>N/A</v>
      </c>
      <c r="W87" s="78">
        <f t="shared" ca="1" si="47"/>
        <v>1</v>
      </c>
      <c r="X87" s="78" t="e">
        <f t="shared" ca="1" si="38"/>
        <v>#VALUE!</v>
      </c>
      <c r="Y87" s="77" t="str">
        <f t="shared" ca="1" si="39"/>
        <v>3</v>
      </c>
      <c r="AD87" s="87" t="str">
        <f t="shared" ca="1" si="40"/>
        <v/>
      </c>
      <c r="AE87" s="87" t="str">
        <f t="shared" ca="1" si="41"/>
        <v/>
      </c>
      <c r="AF87" s="87" t="str">
        <f t="shared" ca="1" si="42"/>
        <v>D</v>
      </c>
      <c r="AG87" s="79">
        <f t="shared" ca="1" si="43"/>
        <v>3</v>
      </c>
      <c r="AH87" s="87"/>
      <c r="AI87" s="79"/>
    </row>
    <row r="88" spans="1:35" s="77" customFormat="1" ht="30" customHeight="1" x14ac:dyDescent="0.25">
      <c r="A88" s="67">
        <v>808</v>
      </c>
      <c r="B88" s="68" t="str">
        <f t="shared" ca="1" si="35"/>
        <v>C.5.06a</v>
      </c>
      <c r="C88" s="69">
        <f t="shared" ca="1" si="36"/>
        <v>6</v>
      </c>
      <c r="D88" s="20"/>
      <c r="E88" s="92" t="str">
        <f t="shared" ca="1" si="37"/>
        <v>C.5.06a</v>
      </c>
      <c r="F88" s="74" t="str">
        <f t="shared" ca="1" si="34"/>
        <v>Performing trend analysis across multiple systems?</v>
      </c>
      <c r="G88" s="221" t="str">
        <f ca="1">VLOOKUP($A88,Assess_C_Reference,15,FALSE)</f>
        <v/>
      </c>
      <c r="H88" s="221">
        <f ca="1">(VLOOKUP(LEFT($B88,3),targets_lookup,5,FALSE))*VLOOKUP($A88,Weightings_Assessments,23,FALSE)</f>
        <v>12</v>
      </c>
      <c r="I88" s="71" t="str">
        <f t="shared" ca="1" si="44"/>
        <v/>
      </c>
      <c r="J88" s="69"/>
      <c r="K88" s="69"/>
      <c r="L88" s="69"/>
      <c r="M88" s="69"/>
      <c r="N88" s="69"/>
      <c r="O88" s="69"/>
      <c r="P88" s="69"/>
      <c r="Q88" s="69"/>
      <c r="R88" s="69"/>
      <c r="S88" s="69"/>
      <c r="T88" s="78"/>
      <c r="U88" s="78" t="str">
        <f t="shared" ca="1" si="45"/>
        <v>C.5</v>
      </c>
      <c r="V88" s="78">
        <f t="shared" ca="1" si="46"/>
        <v>3</v>
      </c>
      <c r="W88" s="78">
        <f t="shared" ca="1" si="47"/>
        <v>1</v>
      </c>
      <c r="X88" s="78">
        <f t="shared" ca="1" si="38"/>
        <v>12</v>
      </c>
      <c r="Y88" s="77" t="str">
        <f t="shared" ca="1" si="39"/>
        <v>3C.5</v>
      </c>
      <c r="AD88" s="87" t="str">
        <f t="shared" ca="1" si="40"/>
        <v/>
      </c>
      <c r="AE88" s="87" t="str">
        <f t="shared" ca="1" si="41"/>
        <v/>
      </c>
      <c r="AF88" s="87" t="str">
        <f t="shared" ca="1" si="42"/>
        <v>D</v>
      </c>
      <c r="AG88" s="79">
        <f t="shared" ca="1" si="43"/>
        <v>3</v>
      </c>
      <c r="AH88" s="87"/>
      <c r="AI88" s="79"/>
    </row>
    <row r="89" spans="1:35" s="77" customFormat="1" ht="30" x14ac:dyDescent="0.25">
      <c r="A89" s="67">
        <v>809</v>
      </c>
      <c r="B89" s="68" t="str">
        <f t="shared" ca="1" si="35"/>
        <v>C.5.06b</v>
      </c>
      <c r="C89" s="69">
        <f t="shared" ca="1" si="36"/>
        <v>6</v>
      </c>
      <c r="D89" s="20"/>
      <c r="E89" s="92" t="str">
        <f t="shared" ca="1" si="37"/>
        <v>C.5.06b</v>
      </c>
      <c r="F89" s="74" t="str">
        <f t="shared" ca="1" si="34"/>
        <v>Applying lessons learnt during a penetration test of one application to similar application?</v>
      </c>
      <c r="G89" s="221" t="str">
        <f ca="1">VLOOKUP($A89,Assess_C_Reference,15,FALSE)</f>
        <v/>
      </c>
      <c r="H89" s="221">
        <f ca="1">(VLOOKUP(LEFT($B89,3),targets_lookup,5,FALSE))*VLOOKUP($A89,Weightings_Assessments,23,FALSE)</f>
        <v>16</v>
      </c>
      <c r="I89" s="71" t="str">
        <f t="shared" ca="1" si="44"/>
        <v/>
      </c>
      <c r="J89" s="69"/>
      <c r="K89" s="69"/>
      <c r="L89" s="69"/>
      <c r="M89" s="69"/>
      <c r="N89" s="69"/>
      <c r="O89" s="69"/>
      <c r="P89" s="69"/>
      <c r="Q89" s="69"/>
      <c r="R89" s="69"/>
      <c r="S89" s="69"/>
      <c r="T89" s="78"/>
      <c r="U89" s="78" t="str">
        <f t="shared" ca="1" si="45"/>
        <v>C.5</v>
      </c>
      <c r="V89" s="78">
        <f t="shared" ca="1" si="46"/>
        <v>4</v>
      </c>
      <c r="W89" s="78">
        <f t="shared" ca="1" si="47"/>
        <v>1</v>
      </c>
      <c r="X89" s="78">
        <f t="shared" ca="1" si="38"/>
        <v>16</v>
      </c>
      <c r="Y89" s="77" t="str">
        <f t="shared" ca="1" si="39"/>
        <v>3C.5</v>
      </c>
      <c r="AD89" s="87" t="str">
        <f t="shared" ca="1" si="40"/>
        <v/>
      </c>
      <c r="AE89" s="87" t="str">
        <f t="shared" ca="1" si="41"/>
        <v/>
      </c>
      <c r="AF89" s="87" t="str">
        <f t="shared" ca="1" si="42"/>
        <v>D</v>
      </c>
      <c r="AG89" s="79">
        <f t="shared" ca="1" si="43"/>
        <v>3</v>
      </c>
      <c r="AH89" s="87"/>
      <c r="AI89" s="79"/>
    </row>
    <row r="90" spans="1:35" s="77" customFormat="1" ht="30" customHeight="1" x14ac:dyDescent="0.25">
      <c r="A90" s="67">
        <v>810</v>
      </c>
      <c r="B90" s="68" t="str">
        <f t="shared" ca="1" si="35"/>
        <v>C.5.06c</v>
      </c>
      <c r="C90" s="69">
        <f t="shared" ca="1" si="36"/>
        <v>6</v>
      </c>
      <c r="D90" s="20"/>
      <c r="E90" s="92" t="str">
        <f t="shared" ca="1" si="37"/>
        <v>C.5.06c</v>
      </c>
      <c r="F90" s="74" t="str">
        <f t="shared" ca="1" si="34"/>
        <v>Fixing root causes endemically?</v>
      </c>
      <c r="G90" s="221" t="str">
        <f ca="1">VLOOKUP($A90,Assess_C_Reference,15,FALSE)</f>
        <v/>
      </c>
      <c r="H90" s="221">
        <f ca="1">(VLOOKUP(LEFT($B90,3),targets_lookup,5,FALSE))*VLOOKUP($A90,Weightings_Assessments,23,FALSE)</f>
        <v>20</v>
      </c>
      <c r="I90" s="71" t="str">
        <f t="shared" ca="1" si="44"/>
        <v/>
      </c>
      <c r="J90" s="69"/>
      <c r="K90" s="69"/>
      <c r="L90" s="69"/>
      <c r="M90" s="69"/>
      <c r="N90" s="69"/>
      <c r="O90" s="69"/>
      <c r="P90" s="69"/>
      <c r="Q90" s="69"/>
      <c r="R90" s="69"/>
      <c r="S90" s="69"/>
      <c r="T90" s="78"/>
      <c r="U90" s="78" t="str">
        <f t="shared" ca="1" si="45"/>
        <v>C.5</v>
      </c>
      <c r="V90" s="78">
        <f t="shared" ca="1" si="46"/>
        <v>5</v>
      </c>
      <c r="W90" s="78">
        <f t="shared" ca="1" si="47"/>
        <v>1</v>
      </c>
      <c r="X90" s="78">
        <f t="shared" ca="1" si="38"/>
        <v>20</v>
      </c>
      <c r="Y90" s="77" t="str">
        <f t="shared" ca="1" si="39"/>
        <v>3C.5</v>
      </c>
      <c r="AD90" s="87" t="str">
        <f t="shared" ca="1" si="40"/>
        <v/>
      </c>
      <c r="AE90" s="87" t="str">
        <f t="shared" ca="1" si="41"/>
        <v/>
      </c>
      <c r="AF90" s="87" t="str">
        <f t="shared" ca="1" si="42"/>
        <v>D</v>
      </c>
      <c r="AG90" s="79">
        <f t="shared" ca="1" si="43"/>
        <v>3</v>
      </c>
      <c r="AH90" s="87"/>
      <c r="AI90" s="79"/>
    </row>
    <row r="91" spans="1:35" s="77" customFormat="1" ht="30" customHeight="1" x14ac:dyDescent="0.25">
      <c r="A91" s="67">
        <v>811</v>
      </c>
      <c r="B91" s="68" t="str">
        <f t="shared" ca="1" si="35"/>
        <v>C.5.07</v>
      </c>
      <c r="C91" s="69">
        <f t="shared" ca="1" si="36"/>
        <v>4</v>
      </c>
      <c r="D91" s="20"/>
      <c r="E91" s="92" t="str">
        <f t="shared" ca="1" si="37"/>
        <v>C.5.07</v>
      </c>
      <c r="F91" s="71" t="str">
        <f t="shared" ca="1" si="34"/>
        <v xml:space="preserve">Are lessons learned used to support: </v>
      </c>
      <c r="G91" s="195"/>
      <c r="H91" s="195"/>
      <c r="I91" s="71" t="str">
        <f t="shared" ca="1" si="44"/>
        <v/>
      </c>
      <c r="J91" s="69"/>
      <c r="K91" s="69"/>
      <c r="L91" s="69"/>
      <c r="M91" s="69"/>
      <c r="N91" s="69"/>
      <c r="O91" s="69"/>
      <c r="P91" s="69"/>
      <c r="Q91" s="69"/>
      <c r="R91" s="69"/>
      <c r="S91" s="69"/>
      <c r="T91" s="78"/>
      <c r="U91" s="78" t="str">
        <f t="shared" ca="1" si="45"/>
        <v/>
      </c>
      <c r="V91" s="78" t="str">
        <f t="shared" ca="1" si="46"/>
        <v>N/A</v>
      </c>
      <c r="W91" s="78">
        <f t="shared" ca="1" si="47"/>
        <v>1</v>
      </c>
      <c r="X91" s="78" t="e">
        <f t="shared" ca="1" si="38"/>
        <v>#VALUE!</v>
      </c>
      <c r="Y91" s="77" t="str">
        <f t="shared" ca="1" si="39"/>
        <v>3</v>
      </c>
      <c r="AD91" s="87" t="str">
        <f t="shared" ca="1" si="40"/>
        <v/>
      </c>
      <c r="AE91" s="87" t="str">
        <f t="shared" ca="1" si="41"/>
        <v/>
      </c>
      <c r="AF91" s="87" t="str">
        <f t="shared" ca="1" si="42"/>
        <v>D</v>
      </c>
      <c r="AG91" s="79">
        <f t="shared" ca="1" si="43"/>
        <v>3</v>
      </c>
      <c r="AH91" s="87"/>
      <c r="AI91" s="79"/>
    </row>
    <row r="92" spans="1:35" s="77" customFormat="1" ht="30" x14ac:dyDescent="0.25">
      <c r="A92" s="67">
        <v>812</v>
      </c>
      <c r="B92" s="68" t="str">
        <f t="shared" ca="1" si="35"/>
        <v>C.5.07a</v>
      </c>
      <c r="C92" s="69">
        <f t="shared" ca="1" si="36"/>
        <v>6</v>
      </c>
      <c r="D92" s="20"/>
      <c r="E92" s="92" t="str">
        <f t="shared" ca="1" si="37"/>
        <v>C.5.07a</v>
      </c>
      <c r="F92" s="74" t="str">
        <f t="shared" ca="1" si="34"/>
        <v>Reactive learning (e.g. to help understand technical security practices and act upon penetration testing results)?</v>
      </c>
      <c r="G92" s="221" t="str">
        <f ca="1">VLOOKUP($A92,Assess_C_Reference,15,FALSE)</f>
        <v/>
      </c>
      <c r="H92" s="221">
        <f ca="1">(VLOOKUP(LEFT($B92,3),targets_lookup,5,FALSE))*VLOOKUP($A92,Weightings_Assessments,23,FALSE)</f>
        <v>12</v>
      </c>
      <c r="I92" s="71" t="str">
        <f t="shared" ca="1" si="44"/>
        <v/>
      </c>
      <c r="J92" s="69"/>
      <c r="K92" s="69"/>
      <c r="L92" s="69"/>
      <c r="M92" s="69"/>
      <c r="N92" s="69"/>
      <c r="O92" s="69"/>
      <c r="P92" s="69"/>
      <c r="Q92" s="69"/>
      <c r="R92" s="69"/>
      <c r="S92" s="69"/>
      <c r="T92" s="78"/>
      <c r="U92" s="78" t="str">
        <f t="shared" ca="1" si="45"/>
        <v>C.5</v>
      </c>
      <c r="V92" s="78">
        <f t="shared" ca="1" si="46"/>
        <v>3</v>
      </c>
      <c r="W92" s="78">
        <f t="shared" ca="1" si="47"/>
        <v>1</v>
      </c>
      <c r="X92" s="78">
        <f t="shared" ca="1" si="38"/>
        <v>12</v>
      </c>
      <c r="Y92" s="77" t="str">
        <f t="shared" ca="1" si="39"/>
        <v>3C.5</v>
      </c>
      <c r="AD92" s="87" t="str">
        <f t="shared" ca="1" si="40"/>
        <v/>
      </c>
      <c r="AE92" s="87" t="str">
        <f t="shared" ca="1" si="41"/>
        <v/>
      </c>
      <c r="AF92" s="87" t="str">
        <f t="shared" ca="1" si="42"/>
        <v>D</v>
      </c>
      <c r="AG92" s="79">
        <f t="shared" ca="1" si="43"/>
        <v>3</v>
      </c>
      <c r="AH92" s="87"/>
      <c r="AI92" s="79"/>
    </row>
    <row r="93" spans="1:35" s="77" customFormat="1" ht="30" x14ac:dyDescent="0.25">
      <c r="A93" s="67">
        <v>813</v>
      </c>
      <c r="B93" s="68" t="str">
        <f t="shared" ca="1" si="35"/>
        <v>C.5.07b</v>
      </c>
      <c r="C93" s="69">
        <f t="shared" ca="1" si="36"/>
        <v>6</v>
      </c>
      <c r="D93" s="20"/>
      <c r="E93" s="92" t="str">
        <f t="shared" ca="1" si="37"/>
        <v>C.5.07b</v>
      </c>
      <c r="F93" s="74" t="str">
        <f t="shared" ca="1" si="34"/>
        <v>Proactive learning (e.g.to help stop vulnerabilities arising in the future or being further exploited)?</v>
      </c>
      <c r="G93" s="221" t="str">
        <f ca="1">VLOOKUP($A93,Assess_C_Reference,15,FALSE)</f>
        <v/>
      </c>
      <c r="H93" s="221">
        <f ca="1">(VLOOKUP(LEFT($B93,3),targets_lookup,5,FALSE))*VLOOKUP($A93,Weightings_Assessments,23,FALSE)</f>
        <v>16</v>
      </c>
      <c r="I93" s="71" t="str">
        <f t="shared" ca="1" si="44"/>
        <v/>
      </c>
      <c r="J93" s="69"/>
      <c r="K93" s="69"/>
      <c r="L93" s="69"/>
      <c r="M93" s="69"/>
      <c r="N93" s="69"/>
      <c r="O93" s="69"/>
      <c r="P93" s="69"/>
      <c r="Q93" s="69"/>
      <c r="R93" s="69"/>
      <c r="S93" s="69"/>
      <c r="T93" s="78"/>
      <c r="U93" s="78" t="str">
        <f t="shared" ca="1" si="45"/>
        <v>C.5</v>
      </c>
      <c r="V93" s="78">
        <f t="shared" ca="1" si="46"/>
        <v>4</v>
      </c>
      <c r="W93" s="78">
        <f t="shared" ca="1" si="47"/>
        <v>1</v>
      </c>
      <c r="X93" s="78">
        <f t="shared" ca="1" si="38"/>
        <v>16</v>
      </c>
      <c r="Y93" s="77" t="str">
        <f t="shared" ca="1" si="39"/>
        <v>3C.5</v>
      </c>
      <c r="AD93" s="87" t="str">
        <f t="shared" ca="1" si="40"/>
        <v/>
      </c>
      <c r="AE93" s="87" t="str">
        <f t="shared" ca="1" si="41"/>
        <v/>
      </c>
      <c r="AF93" s="87" t="str">
        <f t="shared" ca="1" si="42"/>
        <v>D</v>
      </c>
      <c r="AG93" s="79">
        <f t="shared" ca="1" si="43"/>
        <v>3</v>
      </c>
      <c r="AH93" s="87"/>
      <c r="AI93" s="79"/>
    </row>
    <row r="94" spans="1:35" s="77" customFormat="1" ht="30" customHeight="1" x14ac:dyDescent="0.25">
      <c r="A94" s="67">
        <v>814</v>
      </c>
      <c r="B94" s="68" t="str">
        <f t="shared" ca="1" si="35"/>
        <v>C.5.08</v>
      </c>
      <c r="C94" s="69">
        <f t="shared" ca="1" si="36"/>
        <v>4</v>
      </c>
      <c r="D94" s="20"/>
      <c r="E94" s="92" t="str">
        <f t="shared" ca="1" si="37"/>
        <v>C.5.08</v>
      </c>
      <c r="F94" s="71" t="str">
        <f t="shared" ca="1" si="34"/>
        <v xml:space="preserve">Are lessons learned used to help: </v>
      </c>
      <c r="G94" s="195"/>
      <c r="H94" s="195"/>
      <c r="I94" s="71" t="str">
        <f t="shared" ca="1" si="44"/>
        <v/>
      </c>
      <c r="J94" s="69"/>
      <c r="K94" s="69"/>
      <c r="L94" s="69"/>
      <c r="M94" s="69"/>
      <c r="N94" s="69"/>
      <c r="O94" s="69"/>
      <c r="P94" s="69"/>
      <c r="Q94" s="69"/>
      <c r="R94" s="69"/>
      <c r="S94" s="69"/>
      <c r="T94" s="78"/>
      <c r="U94" s="78" t="str">
        <f t="shared" ca="1" si="45"/>
        <v/>
      </c>
      <c r="V94" s="78" t="str">
        <f t="shared" ca="1" si="46"/>
        <v>N/A</v>
      </c>
      <c r="W94" s="78">
        <f t="shared" ca="1" si="47"/>
        <v>1</v>
      </c>
      <c r="X94" s="78" t="e">
        <f t="shared" ca="1" si="38"/>
        <v>#VALUE!</v>
      </c>
      <c r="Y94" s="77" t="str">
        <f t="shared" ca="1" si="39"/>
        <v>3</v>
      </c>
      <c r="AD94" s="87" t="str">
        <f t="shared" ca="1" si="40"/>
        <v/>
      </c>
      <c r="AE94" s="87" t="str">
        <f t="shared" ca="1" si="41"/>
        <v/>
      </c>
      <c r="AF94" s="87" t="str">
        <f t="shared" ca="1" si="42"/>
        <v>D</v>
      </c>
      <c r="AG94" s="79">
        <f t="shared" ca="1" si="43"/>
        <v>3</v>
      </c>
      <c r="AH94" s="87"/>
      <c r="AI94" s="79"/>
    </row>
    <row r="95" spans="1:35" s="77" customFormat="1" ht="30" customHeight="1" x14ac:dyDescent="0.25">
      <c r="A95" s="67">
        <v>815</v>
      </c>
      <c r="B95" s="68" t="str">
        <f t="shared" ca="1" si="35"/>
        <v>C.5.08a</v>
      </c>
      <c r="C95" s="69">
        <f t="shared" ca="1" si="36"/>
        <v>6</v>
      </c>
      <c r="D95" s="20"/>
      <c r="E95" s="92" t="str">
        <f t="shared" ca="1" si="37"/>
        <v>C.5.08a</v>
      </c>
      <c r="F95" s="74" t="str">
        <f t="shared" ca="1" si="34"/>
        <v>Improve ground up, end-to-end security?</v>
      </c>
      <c r="G95" s="221" t="str">
        <f ca="1">VLOOKUP($A95,Assess_C_Reference,15,FALSE)</f>
        <v/>
      </c>
      <c r="H95" s="221">
        <f ca="1">(VLOOKUP(LEFT($B95,3),targets_lookup,5,FALSE))*VLOOKUP($A95,Weightings_Assessments,23,FALSE)</f>
        <v>20</v>
      </c>
      <c r="I95" s="71" t="str">
        <f t="shared" ca="1" si="44"/>
        <v/>
      </c>
      <c r="J95" s="69"/>
      <c r="K95" s="69"/>
      <c r="L95" s="69"/>
      <c r="M95" s="69"/>
      <c r="N95" s="69"/>
      <c r="O95" s="69"/>
      <c r="P95" s="69"/>
      <c r="Q95" s="69"/>
      <c r="R95" s="69"/>
      <c r="S95" s="69"/>
      <c r="T95" s="78"/>
      <c r="U95" s="78" t="str">
        <f t="shared" ca="1" si="45"/>
        <v>C.5</v>
      </c>
      <c r="V95" s="78">
        <f t="shared" ca="1" si="46"/>
        <v>5</v>
      </c>
      <c r="W95" s="78">
        <f t="shared" ca="1" si="47"/>
        <v>1</v>
      </c>
      <c r="X95" s="78">
        <f t="shared" ca="1" si="38"/>
        <v>20</v>
      </c>
      <c r="Y95" s="77" t="str">
        <f t="shared" ca="1" si="39"/>
        <v>3C.5</v>
      </c>
      <c r="AD95" s="87" t="str">
        <f t="shared" ca="1" si="40"/>
        <v/>
      </c>
      <c r="AE95" s="87" t="str">
        <f t="shared" ca="1" si="41"/>
        <v/>
      </c>
      <c r="AF95" s="87" t="str">
        <f t="shared" ca="1" si="42"/>
        <v>D</v>
      </c>
      <c r="AG95" s="79">
        <f t="shared" ca="1" si="43"/>
        <v>3</v>
      </c>
      <c r="AH95" s="87"/>
      <c r="AI95" s="79"/>
    </row>
    <row r="96" spans="1:35" s="77" customFormat="1" ht="30" customHeight="1" x14ac:dyDescent="0.25">
      <c r="A96" s="67">
        <v>816</v>
      </c>
      <c r="B96" s="68" t="str">
        <f t="shared" ca="1" si="35"/>
        <v>C.5.08b</v>
      </c>
      <c r="C96" s="69">
        <f t="shared" ca="1" si="36"/>
        <v>6</v>
      </c>
      <c r="D96" s="20"/>
      <c r="E96" s="92" t="str">
        <f t="shared" ca="1" si="37"/>
        <v>C.5.08b</v>
      </c>
      <c r="F96" s="74" t="str">
        <f t="shared" ca="1" si="34"/>
        <v>Develop an integrated security programme?</v>
      </c>
      <c r="G96" s="221" t="str">
        <f ca="1">VLOOKUP($A96,Assess_C_Reference,15,FALSE)</f>
        <v/>
      </c>
      <c r="H96" s="221">
        <f ca="1">(VLOOKUP(LEFT($B96,3),targets_lookup,5,FALSE))*VLOOKUP($A96,Weightings_Assessments,23,FALSE)</f>
        <v>20</v>
      </c>
      <c r="I96" s="71" t="str">
        <f t="shared" ca="1" si="44"/>
        <v/>
      </c>
      <c r="J96" s="69"/>
      <c r="K96" s="69"/>
      <c r="L96" s="69"/>
      <c r="M96" s="69"/>
      <c r="N96" s="69"/>
      <c r="O96" s="69"/>
      <c r="P96" s="69"/>
      <c r="Q96" s="69"/>
      <c r="R96" s="69"/>
      <c r="S96" s="69"/>
      <c r="T96" s="78"/>
      <c r="U96" s="78" t="str">
        <f t="shared" ca="1" si="45"/>
        <v>C.5</v>
      </c>
      <c r="V96" s="78">
        <f t="shared" ca="1" si="46"/>
        <v>5</v>
      </c>
      <c r="W96" s="78">
        <f t="shared" ca="1" si="47"/>
        <v>1</v>
      </c>
      <c r="X96" s="78">
        <f t="shared" ca="1" si="38"/>
        <v>20</v>
      </c>
      <c r="Y96" s="77" t="str">
        <f t="shared" ca="1" si="39"/>
        <v>3C.5</v>
      </c>
      <c r="AD96" s="87" t="str">
        <f t="shared" ca="1" si="40"/>
        <v/>
      </c>
      <c r="AE96" s="87" t="str">
        <f t="shared" ca="1" si="41"/>
        <v/>
      </c>
      <c r="AF96" s="87" t="str">
        <f t="shared" ca="1" si="42"/>
        <v>D</v>
      </c>
      <c r="AG96" s="79">
        <f t="shared" ca="1" si="43"/>
        <v>3</v>
      </c>
      <c r="AH96" s="87"/>
      <c r="AI96" s="79"/>
    </row>
    <row r="97" spans="1:35" s="77" customFormat="1" ht="30" customHeight="1" x14ac:dyDescent="0.25">
      <c r="A97" s="67">
        <v>817</v>
      </c>
      <c r="B97" s="68" t="str">
        <f t="shared" ca="1" si="35"/>
        <v>C.6</v>
      </c>
      <c r="C97" s="69">
        <f t="shared" ca="1" si="36"/>
        <v>2</v>
      </c>
      <c r="D97" s="20"/>
      <c r="E97" s="111" t="str">
        <f t="shared" ca="1" si="37"/>
        <v>Step 6</v>
      </c>
      <c r="F97" s="108" t="str">
        <f ca="1">VLOOKUP(A97,contentrefmockup,7,FALSE)&amp;"  "&amp;"("&amp;VLOOKUP(S97,level_selection_ref,2,FALSE)&amp;")"</f>
        <v>Create and monitor action plans  (Detailed)</v>
      </c>
      <c r="G97" s="216" t="str">
        <f ca="1">"Maturity level:  "&amp;O97</f>
        <v>Maturity level:  Level 1</v>
      </c>
      <c r="H97" s="218" t="str">
        <f ca="1">"Maturity rating: "&amp;TEXT(R97,"0.00")</f>
        <v>Maturity rating: 0.00</v>
      </c>
      <c r="I97" s="194"/>
      <c r="J97" s="107"/>
      <c r="K97" s="107"/>
      <c r="L97" s="107" t="str">
        <f ca="1">TEXT(B97,"0.0")</f>
        <v>C.6</v>
      </c>
      <c r="M97" s="106">
        <f ca="1">SUMIF(Y:Y,S97&amp;L97,G:G)/(SUMIF(Y:Y,S97&amp;L97,X:X))</f>
        <v>0</v>
      </c>
      <c r="N97" s="106" t="str">
        <f ca="1">HLOOKUP(M97*100,level_ref,2,TRUE)</f>
        <v>Level 1</v>
      </c>
      <c r="O97" s="106" t="str">
        <f ca="1">IF(ISERROR(N97),"",N97)</f>
        <v>Level 1</v>
      </c>
      <c r="P97" s="106">
        <f ca="1">HLOOKUP(M97*100,level_ref,3,TRUE)</f>
        <v>1</v>
      </c>
      <c r="Q97" s="106">
        <f ca="1">IF(ISERROR(P97),"",P97)</f>
        <v>1</v>
      </c>
      <c r="R97" s="106">
        <f ca="1">M97*5</f>
        <v>0</v>
      </c>
      <c r="S97" s="106">
        <f ca="1">VLOOKUP(A97,Assess_C_Reference,35,FALSE)</f>
        <v>3</v>
      </c>
      <c r="T97" s="106"/>
      <c r="U97" s="106" t="str">
        <f t="shared" ca="1" si="45"/>
        <v/>
      </c>
      <c r="V97" s="106">
        <f t="shared" ca="1" si="46"/>
        <v>0</v>
      </c>
      <c r="W97" s="106">
        <f t="shared" ca="1" si="47"/>
        <v>1</v>
      </c>
      <c r="X97" s="106">
        <f t="shared" ca="1" si="38"/>
        <v>0</v>
      </c>
      <c r="Y97" s="77" t="str">
        <f t="shared" ca="1" si="39"/>
        <v>1</v>
      </c>
      <c r="Z97" s="77" t="str">
        <f ca="1">S97&amp;L97</f>
        <v>3C.6</v>
      </c>
      <c r="AD97" s="87" t="str">
        <f t="shared" ca="1" si="40"/>
        <v>S</v>
      </c>
      <c r="AE97" s="87" t="str">
        <f t="shared" ca="1" si="41"/>
        <v>I</v>
      </c>
      <c r="AF97" s="87" t="str">
        <f t="shared" ca="1" si="42"/>
        <v>D</v>
      </c>
      <c r="AG97" s="79">
        <f t="shared" ca="1" si="43"/>
        <v>1</v>
      </c>
      <c r="AH97" s="87"/>
      <c r="AI97" s="79"/>
    </row>
    <row r="98" spans="1:35" s="77" customFormat="1" ht="30" x14ac:dyDescent="0.25">
      <c r="A98" s="67">
        <v>818</v>
      </c>
      <c r="B98" s="68" t="str">
        <f t="shared" ca="1" si="35"/>
        <v>C.6.01</v>
      </c>
      <c r="C98" s="69">
        <f t="shared" ca="1" si="36"/>
        <v>5</v>
      </c>
      <c r="D98" s="20"/>
      <c r="E98" s="92" t="str">
        <f t="shared" ca="1" si="37"/>
        <v>C.6.01</v>
      </c>
      <c r="F98" s="71" t="str">
        <f t="shared" ref="F98:F136" ca="1" si="48">VLOOKUP(A98,contentrefmockup,7,FALSE)</f>
        <v>Are action plans created to help act upon follow-up activities undertaken and used to provide input into the design and scope of future tests?</v>
      </c>
      <c r="G98" s="221" t="e">
        <f ca="1">VLOOKUP($A98,Assess_C_Reference,15,FALSE)</f>
        <v>#N/A</v>
      </c>
      <c r="H98" s="221" t="e">
        <f ca="1">(VLOOKUP(LEFT($B98,3),targets_lookup,5,FALSE))*VLOOKUP($A98,Weightings_Assessments,23,FALSE)</f>
        <v>#N/A</v>
      </c>
      <c r="I98" s="71" t="e">
        <f ca="1">IF(VLOOKUP(A98,Assess_C_Reference,16,FALSE)=0,"",VLOOKUP(A98,Assess_C_Reference,16,FALSE))</f>
        <v>#N/A</v>
      </c>
      <c r="J98" s="69"/>
      <c r="K98" s="69"/>
      <c r="L98" s="69"/>
      <c r="M98" s="69"/>
      <c r="N98" s="69"/>
      <c r="O98" s="69"/>
      <c r="P98" s="69"/>
      <c r="Q98" s="69"/>
      <c r="R98" s="69"/>
      <c r="S98" s="69"/>
      <c r="T98" s="78"/>
      <c r="U98" s="78" t="e">
        <f t="shared" ca="1" si="45"/>
        <v>#N/A</v>
      </c>
      <c r="V98" s="78" t="e">
        <f t="shared" ca="1" si="46"/>
        <v>#N/A</v>
      </c>
      <c r="W98" s="78" t="e">
        <f t="shared" ca="1" si="47"/>
        <v>#N/A</v>
      </c>
      <c r="X98" s="78" t="e">
        <f t="shared" ca="1" si="38"/>
        <v>#N/A</v>
      </c>
      <c r="Y98" s="77" t="e">
        <f t="shared" ca="1" si="39"/>
        <v>#N/A</v>
      </c>
      <c r="AD98" s="87" t="str">
        <f t="shared" ca="1" si="40"/>
        <v>S</v>
      </c>
      <c r="AE98" s="87" t="str">
        <f t="shared" ca="1" si="41"/>
        <v/>
      </c>
      <c r="AF98" s="87" t="str">
        <f t="shared" ca="1" si="42"/>
        <v/>
      </c>
      <c r="AG98" s="79">
        <f t="shared" ca="1" si="43"/>
        <v>1</v>
      </c>
      <c r="AH98" s="87"/>
      <c r="AI98" s="79"/>
    </row>
    <row r="99" spans="1:35" s="77" customFormat="1" ht="135" x14ac:dyDescent="0.25">
      <c r="A99" s="67">
        <v>819</v>
      </c>
      <c r="B99" s="68" t="str">
        <f t="shared" ca="1" si="35"/>
        <v/>
      </c>
      <c r="C99" s="69">
        <f t="shared" ca="1" si="36"/>
        <v>3</v>
      </c>
      <c r="D99" s="20"/>
      <c r="E99" s="92" t="str">
        <f t="shared" ca="1" si="37"/>
        <v/>
      </c>
      <c r="F99" s="175" t="str">
        <f t="shared" ca="1" si="48"/>
        <v>Actions plans should: be formally developed and approved; outline all relevant actions to be taken, include relevant details of the actions to be taken, implemented effectively and monitored to ensure progress is being made and that risks are being kept within acceptable limits. Results from penetration tests should be used when considering what to test in the future (e.g. infrastructure, web applications, mobile devices), how future tests should be undertaken; and when (e.g. on a regular basis (e.g. annually); after significant technical or business changes are made: or in response to a major security incident).</v>
      </c>
      <c r="G99" s="195"/>
      <c r="H99" s="195"/>
      <c r="I99" s="71"/>
      <c r="J99" s="69"/>
      <c r="K99" s="69"/>
      <c r="L99" s="69"/>
      <c r="M99" s="69"/>
      <c r="N99" s="69"/>
      <c r="O99" s="69"/>
      <c r="P99" s="69"/>
      <c r="Q99" s="69"/>
      <c r="R99" s="69"/>
      <c r="S99" s="69"/>
      <c r="T99" s="78"/>
      <c r="U99" s="78" t="e">
        <f t="shared" ca="1" si="45"/>
        <v>#N/A</v>
      </c>
      <c r="V99" s="78" t="e">
        <f t="shared" ca="1" si="46"/>
        <v>#N/A</v>
      </c>
      <c r="W99" s="78" t="e">
        <f t="shared" ca="1" si="47"/>
        <v>#N/A</v>
      </c>
      <c r="X99" s="78" t="e">
        <f t="shared" ca="1" si="38"/>
        <v>#N/A</v>
      </c>
      <c r="Y99" s="77" t="e">
        <f t="shared" ca="1" si="39"/>
        <v>#N/A</v>
      </c>
      <c r="AD99" s="87" t="str">
        <f t="shared" ca="1" si="40"/>
        <v>S</v>
      </c>
      <c r="AE99" s="87" t="str">
        <f t="shared" ca="1" si="41"/>
        <v/>
      </c>
      <c r="AF99" s="87" t="str">
        <f t="shared" ca="1" si="42"/>
        <v/>
      </c>
      <c r="AG99" s="79">
        <f t="shared" ca="1" si="43"/>
        <v>1</v>
      </c>
      <c r="AH99" s="87"/>
      <c r="AI99" s="79"/>
    </row>
    <row r="100" spans="1:35" s="77" customFormat="1" ht="30" customHeight="1" x14ac:dyDescent="0.25">
      <c r="A100" s="67">
        <v>820</v>
      </c>
      <c r="B100" s="68" t="str">
        <f t="shared" ca="1" si="35"/>
        <v>C.6.01</v>
      </c>
      <c r="C100" s="69">
        <f t="shared" ca="1" si="36"/>
        <v>5</v>
      </c>
      <c r="D100" s="20"/>
      <c r="E100" s="92" t="str">
        <f t="shared" ca="1" si="37"/>
        <v>C.6.01</v>
      </c>
      <c r="F100" s="71" t="str">
        <f t="shared" ca="1" si="48"/>
        <v>Are action plans created to help act upon follow-up activities undertaken?</v>
      </c>
      <c r="G100" s="221" t="e">
        <f t="shared" ref="G100:G106" ca="1" si="49">VLOOKUP($A100,Assess_C_Reference,15,FALSE)</f>
        <v>#N/A</v>
      </c>
      <c r="H100" s="221" t="e">
        <f t="shared" ref="H100:H106" ca="1" si="50">(VLOOKUP(LEFT($B100,3),targets_lookup,5,FALSE))*VLOOKUP($A100,Weightings_Assessments,23,FALSE)</f>
        <v>#N/A</v>
      </c>
      <c r="I100" s="71" t="e">
        <f t="shared" ref="I100:I136" ca="1" si="51">IF(VLOOKUP(A100,Assess_C_Reference,16,FALSE)=0,"",VLOOKUP(A100,Assess_C_Reference,16,FALSE))</f>
        <v>#N/A</v>
      </c>
      <c r="J100" s="69"/>
      <c r="K100" s="69"/>
      <c r="L100" s="69"/>
      <c r="M100" s="69"/>
      <c r="N100" s="69"/>
      <c r="O100" s="69"/>
      <c r="P100" s="69"/>
      <c r="Q100" s="69"/>
      <c r="R100" s="69"/>
      <c r="S100" s="69"/>
      <c r="T100" s="78"/>
      <c r="U100" s="78" t="e">
        <f t="shared" ca="1" si="45"/>
        <v>#N/A</v>
      </c>
      <c r="V100" s="78" t="e">
        <f t="shared" ca="1" si="46"/>
        <v>#N/A</v>
      </c>
      <c r="W100" s="78" t="e">
        <f t="shared" ca="1" si="47"/>
        <v>#N/A</v>
      </c>
      <c r="X100" s="78" t="e">
        <f t="shared" ca="1" si="38"/>
        <v>#N/A</v>
      </c>
      <c r="Y100" s="77" t="e">
        <f t="shared" ca="1" si="39"/>
        <v>#N/A</v>
      </c>
      <c r="AD100" s="87" t="str">
        <f t="shared" ca="1" si="40"/>
        <v/>
      </c>
      <c r="AE100" s="87" t="str">
        <f t="shared" ca="1" si="41"/>
        <v>I</v>
      </c>
      <c r="AF100" s="87" t="str">
        <f t="shared" ca="1" si="42"/>
        <v/>
      </c>
      <c r="AG100" s="79">
        <f t="shared" ca="1" si="43"/>
        <v>2</v>
      </c>
      <c r="AH100" s="87"/>
      <c r="AI100" s="79"/>
    </row>
    <row r="101" spans="1:35" s="77" customFormat="1" ht="45" x14ac:dyDescent="0.25">
      <c r="A101" s="67">
        <v>821</v>
      </c>
      <c r="B101" s="68" t="str">
        <f t="shared" ca="1" si="35"/>
        <v>C.6.02</v>
      </c>
      <c r="C101" s="69">
        <f t="shared" ca="1" si="36"/>
        <v>5</v>
      </c>
      <c r="D101" s="20"/>
      <c r="E101" s="92" t="str">
        <f t="shared" ca="1" si="37"/>
        <v>C.6.02</v>
      </c>
      <c r="F101" s="71" t="str">
        <f t="shared" ca="1" si="48"/>
        <v>Are action plans formally documented, formulated by competent technical experts, reviewed by business management and signed-off by senior management?</v>
      </c>
      <c r="G101" s="221" t="e">
        <f t="shared" ca="1" si="49"/>
        <v>#N/A</v>
      </c>
      <c r="H101" s="221" t="e">
        <f t="shared" ca="1" si="50"/>
        <v>#N/A</v>
      </c>
      <c r="I101" s="71" t="e">
        <f t="shared" ca="1" si="51"/>
        <v>#N/A</v>
      </c>
      <c r="J101" s="69"/>
      <c r="K101" s="69"/>
      <c r="L101" s="69"/>
      <c r="M101" s="69"/>
      <c r="N101" s="69"/>
      <c r="O101" s="69"/>
      <c r="P101" s="69"/>
      <c r="Q101" s="69"/>
      <c r="R101" s="69"/>
      <c r="S101" s="69"/>
      <c r="T101" s="78"/>
      <c r="U101" s="78" t="e">
        <f t="shared" ca="1" si="45"/>
        <v>#N/A</v>
      </c>
      <c r="V101" s="78" t="e">
        <f t="shared" ca="1" si="46"/>
        <v>#N/A</v>
      </c>
      <c r="W101" s="78" t="e">
        <f t="shared" ca="1" si="47"/>
        <v>#N/A</v>
      </c>
      <c r="X101" s="78" t="e">
        <f t="shared" ca="1" si="38"/>
        <v>#N/A</v>
      </c>
      <c r="Y101" s="77" t="e">
        <f t="shared" ca="1" si="39"/>
        <v>#N/A</v>
      </c>
      <c r="AD101" s="87" t="str">
        <f t="shared" ca="1" si="40"/>
        <v/>
      </c>
      <c r="AE101" s="87" t="str">
        <f t="shared" ca="1" si="41"/>
        <v>I</v>
      </c>
      <c r="AF101" s="87" t="str">
        <f t="shared" ca="1" si="42"/>
        <v/>
      </c>
      <c r="AG101" s="79">
        <f t="shared" ca="1" si="43"/>
        <v>2</v>
      </c>
      <c r="AH101" s="87"/>
      <c r="AI101" s="79"/>
    </row>
    <row r="102" spans="1:35" s="77" customFormat="1" ht="45" x14ac:dyDescent="0.25">
      <c r="A102" s="67">
        <v>822</v>
      </c>
      <c r="B102" s="68" t="str">
        <f t="shared" ca="1" si="35"/>
        <v>C.6.03</v>
      </c>
      <c r="C102" s="69">
        <f t="shared" ca="1" si="36"/>
        <v>5</v>
      </c>
      <c r="D102" s="20"/>
      <c r="E102" s="92" t="str">
        <f t="shared" ca="1" si="37"/>
        <v>C.6.03</v>
      </c>
      <c r="F102" s="71" t="str">
        <f t="shared" ca="1" si="48"/>
        <v>Do action plans outline all the relevant actions to be taken to prevent vulnerabilities identified through testing from recurring and help improve the overall information security programme</v>
      </c>
      <c r="G102" s="221" t="e">
        <f t="shared" ca="1" si="49"/>
        <v>#N/A</v>
      </c>
      <c r="H102" s="221" t="e">
        <f t="shared" ca="1" si="50"/>
        <v>#N/A</v>
      </c>
      <c r="I102" s="71" t="e">
        <f t="shared" ca="1" si="51"/>
        <v>#N/A</v>
      </c>
      <c r="J102" s="69"/>
      <c r="K102" s="69"/>
      <c r="L102" s="69"/>
      <c r="M102" s="69"/>
      <c r="N102" s="69"/>
      <c r="O102" s="69"/>
      <c r="P102" s="69"/>
      <c r="Q102" s="69"/>
      <c r="R102" s="69"/>
      <c r="S102" s="69"/>
      <c r="T102" s="78"/>
      <c r="U102" s="78" t="e">
        <f t="shared" ca="1" si="45"/>
        <v>#N/A</v>
      </c>
      <c r="V102" s="78" t="e">
        <f t="shared" ca="1" si="46"/>
        <v>#N/A</v>
      </c>
      <c r="W102" s="78" t="e">
        <f t="shared" ca="1" si="47"/>
        <v>#N/A</v>
      </c>
      <c r="X102" s="78" t="e">
        <f t="shared" ca="1" si="38"/>
        <v>#N/A</v>
      </c>
      <c r="Y102" s="77" t="e">
        <f t="shared" ca="1" si="39"/>
        <v>#N/A</v>
      </c>
      <c r="AD102" s="87" t="str">
        <f t="shared" ca="1" si="40"/>
        <v/>
      </c>
      <c r="AE102" s="87" t="str">
        <f t="shared" ca="1" si="41"/>
        <v>I</v>
      </c>
      <c r="AF102" s="87" t="str">
        <f t="shared" ca="1" si="42"/>
        <v/>
      </c>
      <c r="AG102" s="79">
        <f t="shared" ca="1" si="43"/>
        <v>2</v>
      </c>
      <c r="AH102" s="87"/>
      <c r="AI102" s="79"/>
    </row>
    <row r="103" spans="1:35" s="77" customFormat="1" ht="45" x14ac:dyDescent="0.25">
      <c r="A103" s="67">
        <v>823</v>
      </c>
      <c r="B103" s="68" t="str">
        <f t="shared" ref="B103:B134" ca="1" si="52">VLOOKUP(A103,contentrefmockup,2,FALSE)</f>
        <v>C.6.04</v>
      </c>
      <c r="C103" s="69">
        <f t="shared" ref="C103:C136" ca="1" si="53">VLOOKUP(A103,contentrefmockup,15,FALSE)</f>
        <v>5</v>
      </c>
      <c r="D103" s="20"/>
      <c r="E103" s="92" t="str">
        <f t="shared" ref="E103:E136" ca="1" si="54">IF(C103=1,"Phase "&amp;B103,IF(C103=2,"Step "&amp;VLOOKUP(A103,contentrefmockup,4,FALSE),B103))</f>
        <v>C.6.04</v>
      </c>
      <c r="F103" s="71" t="str">
        <f t="shared" ca="1" si="48"/>
        <v>Do action plans include a brief description of each action, including their priority and category; individuals responsible and accountable for each action; and target dates for completion</v>
      </c>
      <c r="G103" s="221" t="e">
        <f t="shared" ca="1" si="49"/>
        <v>#N/A</v>
      </c>
      <c r="H103" s="221" t="e">
        <f t="shared" ca="1" si="50"/>
        <v>#N/A</v>
      </c>
      <c r="I103" s="71" t="e">
        <f t="shared" ca="1" si="51"/>
        <v>#N/A</v>
      </c>
      <c r="J103" s="69"/>
      <c r="K103" s="69"/>
      <c r="L103" s="69"/>
      <c r="M103" s="69"/>
      <c r="N103" s="69"/>
      <c r="O103" s="69"/>
      <c r="P103" s="69"/>
      <c r="Q103" s="69"/>
      <c r="R103" s="69"/>
      <c r="S103" s="69"/>
      <c r="T103" s="78"/>
      <c r="U103" s="78" t="e">
        <f t="shared" ca="1" si="45"/>
        <v>#N/A</v>
      </c>
      <c r="V103" s="78" t="e">
        <f t="shared" ca="1" si="46"/>
        <v>#N/A</v>
      </c>
      <c r="W103" s="78" t="e">
        <f t="shared" ca="1" si="47"/>
        <v>#N/A</v>
      </c>
      <c r="X103" s="78" t="e">
        <f t="shared" ref="X103:X134" ca="1" si="55">W103*V103*4</f>
        <v>#N/A</v>
      </c>
      <c r="Y103" s="77" t="e">
        <f t="shared" ref="Y103:Y136" ca="1" si="56">AG103&amp;U103</f>
        <v>#N/A</v>
      </c>
      <c r="AD103" s="87" t="str">
        <f t="shared" ref="AD103:AD136" ca="1" si="57">VLOOKUP($A103,contentrefmockup,26,FALSE)</f>
        <v/>
      </c>
      <c r="AE103" s="87" t="str">
        <f t="shared" ref="AE103:AE136" ca="1" si="58">VLOOKUP($A103,contentrefmockup,27,FALSE)</f>
        <v>I</v>
      </c>
      <c r="AF103" s="87" t="str">
        <f t="shared" ref="AF103:AF136" ca="1" si="59">VLOOKUP($A103,contentrefmockup,28,FALSE)</f>
        <v/>
      </c>
      <c r="AG103" s="79">
        <f t="shared" ref="AG103:AG134" ca="1" si="60">IF(AD103="S",1,IF(AE103="I",2,IF(AF103="D",3,4)))</f>
        <v>2</v>
      </c>
      <c r="AH103" s="87"/>
      <c r="AI103" s="79"/>
    </row>
    <row r="104" spans="1:35" s="77" customFormat="1" ht="30" customHeight="1" x14ac:dyDescent="0.25">
      <c r="A104" s="67">
        <v>824</v>
      </c>
      <c r="B104" s="68" t="str">
        <f t="shared" ca="1" si="52"/>
        <v>C.6.05</v>
      </c>
      <c r="C104" s="69">
        <f t="shared" ca="1" si="53"/>
        <v>5</v>
      </c>
      <c r="D104" s="20"/>
      <c r="E104" s="92" t="str">
        <f t="shared" ca="1" si="54"/>
        <v>C.6.05</v>
      </c>
      <c r="F104" s="71" t="str">
        <f t="shared" ca="1" si="48"/>
        <v>Are action plans implemented effectively and on a timely basis?</v>
      </c>
      <c r="G104" s="221" t="e">
        <f t="shared" ca="1" si="49"/>
        <v>#N/A</v>
      </c>
      <c r="H104" s="221" t="e">
        <f t="shared" ca="1" si="50"/>
        <v>#N/A</v>
      </c>
      <c r="I104" s="71" t="e">
        <f t="shared" ca="1" si="51"/>
        <v>#N/A</v>
      </c>
      <c r="J104" s="69"/>
      <c r="K104" s="69"/>
      <c r="L104" s="69"/>
      <c r="M104" s="69"/>
      <c r="N104" s="69"/>
      <c r="O104" s="69"/>
      <c r="P104" s="69"/>
      <c r="Q104" s="69"/>
      <c r="R104" s="69"/>
      <c r="S104" s="69"/>
      <c r="T104" s="78"/>
      <c r="U104" s="78" t="e">
        <f t="shared" ref="U104:U136" ca="1" si="61">IF(AND(C104&gt;4,VLOOKUP(A104,Assess_C_Reference,34,FALSE)&lt;&gt;8),LEFT(B104,3),"")</f>
        <v>#N/A</v>
      </c>
      <c r="V104" s="78" t="e">
        <f t="shared" ref="V104:V136" ca="1" si="62">VLOOKUP(A104,Weightings_Assessments,23,FALSE)</f>
        <v>#N/A</v>
      </c>
      <c r="W104" s="78" t="e">
        <f t="shared" ref="W104:W136" ca="1" si="63">IF(VLOOKUP(A104,Assess_C_Reference,34,FALSE)=8,0,1)</f>
        <v>#N/A</v>
      </c>
      <c r="X104" s="78" t="e">
        <f t="shared" ca="1" si="55"/>
        <v>#N/A</v>
      </c>
      <c r="Y104" s="77" t="e">
        <f t="shared" ca="1" si="56"/>
        <v>#N/A</v>
      </c>
      <c r="AD104" s="87" t="str">
        <f t="shared" ca="1" si="57"/>
        <v/>
      </c>
      <c r="AE104" s="87" t="str">
        <f t="shared" ca="1" si="58"/>
        <v>I</v>
      </c>
      <c r="AF104" s="87" t="str">
        <f t="shared" ca="1" si="59"/>
        <v/>
      </c>
      <c r="AG104" s="79">
        <f t="shared" ca="1" si="60"/>
        <v>2</v>
      </c>
      <c r="AH104" s="87"/>
      <c r="AI104" s="79"/>
    </row>
    <row r="105" spans="1:35" s="77" customFormat="1" ht="45" x14ac:dyDescent="0.25">
      <c r="A105" s="67">
        <v>825</v>
      </c>
      <c r="B105" s="68" t="str">
        <f t="shared" ca="1" si="52"/>
        <v>C.6.06</v>
      </c>
      <c r="C105" s="69">
        <f t="shared" ca="1" si="53"/>
        <v>5</v>
      </c>
      <c r="D105" s="20"/>
      <c r="E105" s="92" t="str">
        <f t="shared" ca="1" si="54"/>
        <v>C.6.06</v>
      </c>
      <c r="F105" s="71" t="str">
        <f t="shared" ca="1" si="48"/>
        <v>Are action plans monitored on a regular basis to: ensure progress is being made; highlight any delays or difficulties being experienced; and reassess the level of risk?</v>
      </c>
      <c r="G105" s="221" t="e">
        <f t="shared" ca="1" si="49"/>
        <v>#N/A</v>
      </c>
      <c r="H105" s="221" t="e">
        <f t="shared" ca="1" si="50"/>
        <v>#N/A</v>
      </c>
      <c r="I105" s="71" t="e">
        <f t="shared" ca="1" si="51"/>
        <v>#N/A</v>
      </c>
      <c r="J105" s="69"/>
      <c r="K105" s="69"/>
      <c r="L105" s="69"/>
      <c r="M105" s="69"/>
      <c r="N105" s="69"/>
      <c r="O105" s="69"/>
      <c r="P105" s="69"/>
      <c r="Q105" s="69"/>
      <c r="R105" s="69"/>
      <c r="S105" s="69"/>
      <c r="T105" s="78"/>
      <c r="U105" s="78" t="e">
        <f t="shared" ca="1" si="61"/>
        <v>#N/A</v>
      </c>
      <c r="V105" s="78" t="e">
        <f t="shared" ca="1" si="62"/>
        <v>#N/A</v>
      </c>
      <c r="W105" s="78" t="e">
        <f t="shared" ca="1" si="63"/>
        <v>#N/A</v>
      </c>
      <c r="X105" s="78" t="e">
        <f t="shared" ca="1" si="55"/>
        <v>#N/A</v>
      </c>
      <c r="Y105" s="77" t="e">
        <f t="shared" ca="1" si="56"/>
        <v>#N/A</v>
      </c>
      <c r="AD105" s="87" t="str">
        <f t="shared" ca="1" si="57"/>
        <v/>
      </c>
      <c r="AE105" s="87" t="str">
        <f t="shared" ca="1" si="58"/>
        <v>I</v>
      </c>
      <c r="AF105" s="87" t="str">
        <f t="shared" ca="1" si="59"/>
        <v/>
      </c>
      <c r="AG105" s="79">
        <f t="shared" ca="1" si="60"/>
        <v>2</v>
      </c>
      <c r="AH105" s="87"/>
      <c r="AI105" s="79"/>
    </row>
    <row r="106" spans="1:35" s="77" customFormat="1" ht="30" customHeight="1" x14ac:dyDescent="0.25">
      <c r="A106" s="67">
        <v>826</v>
      </c>
      <c r="B106" s="68" t="str">
        <f t="shared" ca="1" si="52"/>
        <v>C.6.01</v>
      </c>
      <c r="C106" s="69">
        <f t="shared" ca="1" si="53"/>
        <v>5</v>
      </c>
      <c r="D106" s="20"/>
      <c r="E106" s="92" t="str">
        <f t="shared" ca="1" si="54"/>
        <v>C.6.01</v>
      </c>
      <c r="F106" s="71" t="str">
        <f t="shared" ca="1" si="48"/>
        <v>Are action plans created to help act upon follow-up activities undertaken?</v>
      </c>
      <c r="G106" s="221" t="str">
        <f t="shared" ca="1" si="49"/>
        <v/>
      </c>
      <c r="H106" s="221">
        <f t="shared" ca="1" si="50"/>
        <v>4</v>
      </c>
      <c r="I106" s="71" t="str">
        <f t="shared" ca="1" si="51"/>
        <v/>
      </c>
      <c r="J106" s="69"/>
      <c r="K106" s="69"/>
      <c r="L106" s="69"/>
      <c r="M106" s="69"/>
      <c r="N106" s="69"/>
      <c r="O106" s="69"/>
      <c r="P106" s="69"/>
      <c r="Q106" s="69"/>
      <c r="R106" s="69"/>
      <c r="S106" s="69"/>
      <c r="T106" s="78"/>
      <c r="U106" s="78" t="str">
        <f t="shared" ca="1" si="61"/>
        <v>C.6</v>
      </c>
      <c r="V106" s="78">
        <f t="shared" ca="1" si="62"/>
        <v>1</v>
      </c>
      <c r="W106" s="78">
        <f t="shared" ca="1" si="63"/>
        <v>1</v>
      </c>
      <c r="X106" s="78">
        <f t="shared" ca="1" si="55"/>
        <v>4</v>
      </c>
      <c r="Y106" s="77" t="str">
        <f t="shared" ca="1" si="56"/>
        <v>3C.6</v>
      </c>
      <c r="AD106" s="87" t="str">
        <f t="shared" ca="1" si="57"/>
        <v/>
      </c>
      <c r="AE106" s="87" t="str">
        <f t="shared" ca="1" si="58"/>
        <v/>
      </c>
      <c r="AF106" s="87" t="str">
        <f t="shared" ca="1" si="59"/>
        <v>D</v>
      </c>
      <c r="AG106" s="79">
        <f t="shared" ca="1" si="60"/>
        <v>3</v>
      </c>
      <c r="AH106" s="87"/>
      <c r="AI106" s="79"/>
    </row>
    <row r="107" spans="1:35" s="77" customFormat="1" ht="30" customHeight="1" x14ac:dyDescent="0.25">
      <c r="A107" s="67">
        <v>827</v>
      </c>
      <c r="B107" s="68" t="str">
        <f t="shared" ca="1" si="52"/>
        <v>C.6.02</v>
      </c>
      <c r="C107" s="69">
        <f t="shared" ca="1" si="53"/>
        <v>4</v>
      </c>
      <c r="D107" s="20"/>
      <c r="E107" s="92" t="str">
        <f t="shared" ca="1" si="54"/>
        <v>C.6.02</v>
      </c>
      <c r="F107" s="71" t="str">
        <f t="shared" ca="1" si="48"/>
        <v>Are action plans:</v>
      </c>
      <c r="G107" s="195"/>
      <c r="H107" s="195"/>
      <c r="I107" s="71" t="str">
        <f t="shared" ca="1" si="51"/>
        <v/>
      </c>
      <c r="J107" s="69"/>
      <c r="K107" s="69"/>
      <c r="L107" s="69"/>
      <c r="M107" s="69"/>
      <c r="N107" s="69"/>
      <c r="O107" s="69"/>
      <c r="P107" s="69"/>
      <c r="Q107" s="69"/>
      <c r="R107" s="69"/>
      <c r="S107" s="69"/>
      <c r="T107" s="78"/>
      <c r="U107" s="78" t="str">
        <f t="shared" ca="1" si="61"/>
        <v/>
      </c>
      <c r="V107" s="78" t="str">
        <f t="shared" ca="1" si="62"/>
        <v>N/A</v>
      </c>
      <c r="W107" s="78">
        <f t="shared" ca="1" si="63"/>
        <v>1</v>
      </c>
      <c r="X107" s="78" t="e">
        <f t="shared" ca="1" si="55"/>
        <v>#VALUE!</v>
      </c>
      <c r="Y107" s="77" t="str">
        <f t="shared" ca="1" si="56"/>
        <v>3</v>
      </c>
      <c r="AD107" s="87" t="str">
        <f t="shared" ca="1" si="57"/>
        <v/>
      </c>
      <c r="AE107" s="87" t="str">
        <f t="shared" ca="1" si="58"/>
        <v/>
      </c>
      <c r="AF107" s="87" t="str">
        <f t="shared" ca="1" si="59"/>
        <v>D</v>
      </c>
      <c r="AG107" s="79">
        <f t="shared" ca="1" si="60"/>
        <v>3</v>
      </c>
      <c r="AH107" s="87"/>
      <c r="AI107" s="79"/>
    </row>
    <row r="108" spans="1:35" s="77" customFormat="1" ht="30" customHeight="1" x14ac:dyDescent="0.25">
      <c r="A108" s="67">
        <v>828</v>
      </c>
      <c r="B108" s="68" t="str">
        <f t="shared" ca="1" si="52"/>
        <v>C.6.02a</v>
      </c>
      <c r="C108" s="69">
        <f t="shared" ca="1" si="53"/>
        <v>6</v>
      </c>
      <c r="D108" s="20"/>
      <c r="E108" s="92" t="str">
        <f t="shared" ca="1" si="54"/>
        <v>C.6.02a</v>
      </c>
      <c r="F108" s="74" t="str">
        <f t="shared" ca="1" si="48"/>
        <v>Formally documented?</v>
      </c>
      <c r="G108" s="221" t="str">
        <f ca="1">VLOOKUP($A108,Assess_C_Reference,15,FALSE)</f>
        <v/>
      </c>
      <c r="H108" s="221">
        <f ca="1">(VLOOKUP(LEFT($B108,3),targets_lookup,5,FALSE))*VLOOKUP($A108,Weightings_Assessments,23,FALSE)</f>
        <v>8</v>
      </c>
      <c r="I108" s="71" t="str">
        <f t="shared" ca="1" si="51"/>
        <v/>
      </c>
      <c r="J108" s="69"/>
      <c r="K108" s="69"/>
      <c r="L108" s="69"/>
      <c r="M108" s="69"/>
      <c r="N108" s="69"/>
      <c r="O108" s="69"/>
      <c r="P108" s="69"/>
      <c r="Q108" s="69"/>
      <c r="R108" s="69"/>
      <c r="S108" s="69"/>
      <c r="T108" s="78"/>
      <c r="U108" s="78" t="str">
        <f t="shared" ca="1" si="61"/>
        <v>C.6</v>
      </c>
      <c r="V108" s="78">
        <f t="shared" ca="1" si="62"/>
        <v>2</v>
      </c>
      <c r="W108" s="78">
        <f t="shared" ca="1" si="63"/>
        <v>1</v>
      </c>
      <c r="X108" s="78">
        <f t="shared" ca="1" si="55"/>
        <v>8</v>
      </c>
      <c r="Y108" s="77" t="str">
        <f t="shared" ca="1" si="56"/>
        <v>3C.6</v>
      </c>
      <c r="AD108" s="87" t="str">
        <f t="shared" ca="1" si="57"/>
        <v/>
      </c>
      <c r="AE108" s="87" t="str">
        <f t="shared" ca="1" si="58"/>
        <v/>
      </c>
      <c r="AF108" s="87" t="str">
        <f t="shared" ca="1" si="59"/>
        <v>D</v>
      </c>
      <c r="AG108" s="79">
        <f t="shared" ca="1" si="60"/>
        <v>3</v>
      </c>
      <c r="AH108" s="87"/>
      <c r="AI108" s="79"/>
    </row>
    <row r="109" spans="1:35" s="77" customFormat="1" ht="30" customHeight="1" x14ac:dyDescent="0.25">
      <c r="A109" s="67">
        <v>829</v>
      </c>
      <c r="B109" s="68" t="str">
        <f t="shared" ca="1" si="52"/>
        <v>C.6.02b</v>
      </c>
      <c r="C109" s="69">
        <f t="shared" ca="1" si="53"/>
        <v>6</v>
      </c>
      <c r="D109" s="20"/>
      <c r="E109" s="92" t="str">
        <f t="shared" ca="1" si="54"/>
        <v>C.6.02b</v>
      </c>
      <c r="F109" s="74" t="str">
        <f t="shared" ca="1" si="48"/>
        <v>Formulated by competent technical experts?</v>
      </c>
      <c r="G109" s="221" t="str">
        <f ca="1">VLOOKUP($A109,Assess_C_Reference,15,FALSE)</f>
        <v/>
      </c>
      <c r="H109" s="221">
        <f ca="1">(VLOOKUP(LEFT($B109,3),targets_lookup,5,FALSE))*VLOOKUP($A109,Weightings_Assessments,23,FALSE)</f>
        <v>12</v>
      </c>
      <c r="I109" s="71" t="str">
        <f t="shared" ca="1" si="51"/>
        <v/>
      </c>
      <c r="J109" s="69"/>
      <c r="K109" s="69"/>
      <c r="L109" s="69"/>
      <c r="M109" s="69"/>
      <c r="N109" s="69"/>
      <c r="O109" s="69"/>
      <c r="P109" s="69"/>
      <c r="Q109" s="69"/>
      <c r="R109" s="69"/>
      <c r="S109" s="69"/>
      <c r="T109" s="78"/>
      <c r="U109" s="78" t="str">
        <f t="shared" ca="1" si="61"/>
        <v>C.6</v>
      </c>
      <c r="V109" s="78">
        <f t="shared" ca="1" si="62"/>
        <v>3</v>
      </c>
      <c r="W109" s="78">
        <f t="shared" ca="1" si="63"/>
        <v>1</v>
      </c>
      <c r="X109" s="78">
        <f t="shared" ca="1" si="55"/>
        <v>12</v>
      </c>
      <c r="Y109" s="77" t="str">
        <f t="shared" ca="1" si="56"/>
        <v>3C.6</v>
      </c>
      <c r="AD109" s="87" t="str">
        <f t="shared" ca="1" si="57"/>
        <v/>
      </c>
      <c r="AE109" s="87" t="str">
        <f t="shared" ca="1" si="58"/>
        <v/>
      </c>
      <c r="AF109" s="87" t="str">
        <f t="shared" ca="1" si="59"/>
        <v>D</v>
      </c>
      <c r="AG109" s="79">
        <f t="shared" ca="1" si="60"/>
        <v>3</v>
      </c>
      <c r="AH109" s="87"/>
      <c r="AI109" s="79"/>
    </row>
    <row r="110" spans="1:35" s="77" customFormat="1" ht="30" customHeight="1" x14ac:dyDescent="0.25">
      <c r="A110" s="67">
        <v>830</v>
      </c>
      <c r="B110" s="68" t="str">
        <f t="shared" ca="1" si="52"/>
        <v>C.6.02c</v>
      </c>
      <c r="C110" s="69">
        <f t="shared" ca="1" si="53"/>
        <v>6</v>
      </c>
      <c r="D110" s="20"/>
      <c r="E110" s="92" t="str">
        <f t="shared" ca="1" si="54"/>
        <v>C.6.02c</v>
      </c>
      <c r="F110" s="74" t="str">
        <f t="shared" ca="1" si="48"/>
        <v>Reviewed by business management?</v>
      </c>
      <c r="G110" s="221" t="str">
        <f ca="1">VLOOKUP($A110,Assess_C_Reference,15,FALSE)</f>
        <v/>
      </c>
      <c r="H110" s="221">
        <f ca="1">(VLOOKUP(LEFT($B110,3),targets_lookup,5,FALSE))*VLOOKUP($A110,Weightings_Assessments,23,FALSE)</f>
        <v>12</v>
      </c>
      <c r="I110" s="71" t="str">
        <f t="shared" ca="1" si="51"/>
        <v/>
      </c>
      <c r="J110" s="69"/>
      <c r="K110" s="69"/>
      <c r="L110" s="69"/>
      <c r="M110" s="69"/>
      <c r="N110" s="69"/>
      <c r="O110" s="69"/>
      <c r="P110" s="69"/>
      <c r="Q110" s="69"/>
      <c r="R110" s="69"/>
      <c r="S110" s="69"/>
      <c r="T110" s="78"/>
      <c r="U110" s="78" t="str">
        <f t="shared" ca="1" si="61"/>
        <v>C.6</v>
      </c>
      <c r="V110" s="78">
        <f t="shared" ca="1" si="62"/>
        <v>3</v>
      </c>
      <c r="W110" s="78">
        <f t="shared" ca="1" si="63"/>
        <v>1</v>
      </c>
      <c r="X110" s="78">
        <f t="shared" ca="1" si="55"/>
        <v>12</v>
      </c>
      <c r="Y110" s="77" t="str">
        <f t="shared" ca="1" si="56"/>
        <v>3C.6</v>
      </c>
      <c r="AD110" s="87" t="str">
        <f t="shared" ca="1" si="57"/>
        <v/>
      </c>
      <c r="AE110" s="87" t="str">
        <f t="shared" ca="1" si="58"/>
        <v/>
      </c>
      <c r="AF110" s="87" t="str">
        <f t="shared" ca="1" si="59"/>
        <v>D</v>
      </c>
      <c r="AG110" s="79">
        <f t="shared" ca="1" si="60"/>
        <v>3</v>
      </c>
      <c r="AH110" s="87"/>
      <c r="AI110" s="79"/>
    </row>
    <row r="111" spans="1:35" s="77" customFormat="1" ht="30" customHeight="1" x14ac:dyDescent="0.25">
      <c r="A111" s="67">
        <v>831</v>
      </c>
      <c r="B111" s="68" t="str">
        <f t="shared" ca="1" si="52"/>
        <v>C.6.02d</v>
      </c>
      <c r="C111" s="69">
        <f t="shared" ca="1" si="53"/>
        <v>6</v>
      </c>
      <c r="D111" s="20"/>
      <c r="E111" s="92" t="str">
        <f t="shared" ca="1" si="54"/>
        <v>C.6.02d</v>
      </c>
      <c r="F111" s="74" t="str">
        <f t="shared" ca="1" si="48"/>
        <v>Signed-off by senior management?</v>
      </c>
      <c r="G111" s="221" t="str">
        <f ca="1">VLOOKUP($A111,Assess_C_Reference,15,FALSE)</f>
        <v/>
      </c>
      <c r="H111" s="221">
        <f ca="1">(VLOOKUP(LEFT($B111,3),targets_lookup,5,FALSE))*VLOOKUP($A111,Weightings_Assessments,23,FALSE)</f>
        <v>12</v>
      </c>
      <c r="I111" s="71" t="str">
        <f t="shared" ca="1" si="51"/>
        <v/>
      </c>
      <c r="J111" s="69"/>
      <c r="K111" s="69"/>
      <c r="L111" s="69"/>
      <c r="M111" s="69"/>
      <c r="N111" s="69"/>
      <c r="O111" s="69"/>
      <c r="P111" s="69"/>
      <c r="Q111" s="69"/>
      <c r="R111" s="69"/>
      <c r="S111" s="69"/>
      <c r="T111" s="78"/>
      <c r="U111" s="78" t="str">
        <f t="shared" ca="1" si="61"/>
        <v>C.6</v>
      </c>
      <c r="V111" s="78">
        <f t="shared" ca="1" si="62"/>
        <v>3</v>
      </c>
      <c r="W111" s="78">
        <f t="shared" ca="1" si="63"/>
        <v>1</v>
      </c>
      <c r="X111" s="78">
        <f t="shared" ca="1" si="55"/>
        <v>12</v>
      </c>
      <c r="Y111" s="77" t="str">
        <f t="shared" ca="1" si="56"/>
        <v>3C.6</v>
      </c>
      <c r="AD111" s="87" t="str">
        <f t="shared" ca="1" si="57"/>
        <v/>
      </c>
      <c r="AE111" s="87" t="str">
        <f t="shared" ca="1" si="58"/>
        <v/>
      </c>
      <c r="AF111" s="87" t="str">
        <f t="shared" ca="1" si="59"/>
        <v>D</v>
      </c>
      <c r="AG111" s="79">
        <f t="shared" ca="1" si="60"/>
        <v>3</v>
      </c>
      <c r="AH111" s="87"/>
      <c r="AI111" s="79"/>
    </row>
    <row r="112" spans="1:35" s="77" customFormat="1" ht="30" customHeight="1" x14ac:dyDescent="0.25">
      <c r="A112" s="67">
        <v>832</v>
      </c>
      <c r="B112" s="68" t="str">
        <f t="shared" ca="1" si="52"/>
        <v>C.6.03</v>
      </c>
      <c r="C112" s="69">
        <f t="shared" ca="1" si="53"/>
        <v>4</v>
      </c>
      <c r="D112" s="20"/>
      <c r="E112" s="92" t="str">
        <f t="shared" ca="1" si="54"/>
        <v>C.6.03</v>
      </c>
      <c r="F112" s="71" t="str">
        <f t="shared" ca="1" si="48"/>
        <v xml:space="preserve">Do action plans outline all the relevant actions to be taken to: </v>
      </c>
      <c r="G112" s="195"/>
      <c r="H112" s="195"/>
      <c r="I112" s="71" t="str">
        <f t="shared" ca="1" si="51"/>
        <v/>
      </c>
      <c r="J112" s="69"/>
      <c r="K112" s="69"/>
      <c r="L112" s="69"/>
      <c r="M112" s="69"/>
      <c r="N112" s="69"/>
      <c r="O112" s="69"/>
      <c r="P112" s="69"/>
      <c r="Q112" s="69"/>
      <c r="R112" s="69"/>
      <c r="S112" s="69"/>
      <c r="T112" s="78"/>
      <c r="U112" s="78" t="str">
        <f t="shared" ca="1" si="61"/>
        <v/>
      </c>
      <c r="V112" s="78" t="str">
        <f t="shared" ca="1" si="62"/>
        <v>N/A</v>
      </c>
      <c r="W112" s="78">
        <f t="shared" ca="1" si="63"/>
        <v>1</v>
      </c>
      <c r="X112" s="78" t="e">
        <f t="shared" ca="1" si="55"/>
        <v>#VALUE!</v>
      </c>
      <c r="Y112" s="77" t="str">
        <f t="shared" ca="1" si="56"/>
        <v>3</v>
      </c>
      <c r="AD112" s="87" t="str">
        <f t="shared" ca="1" si="57"/>
        <v/>
      </c>
      <c r="AE112" s="87" t="str">
        <f t="shared" ca="1" si="58"/>
        <v/>
      </c>
      <c r="AF112" s="87" t="str">
        <f t="shared" ca="1" si="59"/>
        <v>D</v>
      </c>
      <c r="AG112" s="79">
        <f t="shared" ca="1" si="60"/>
        <v>3</v>
      </c>
      <c r="AH112" s="87"/>
      <c r="AI112" s="79"/>
    </row>
    <row r="113" spans="1:35" s="77" customFormat="1" ht="30" customHeight="1" x14ac:dyDescent="0.25">
      <c r="A113" s="67">
        <v>833</v>
      </c>
      <c r="B113" s="68" t="str">
        <f t="shared" ca="1" si="52"/>
        <v>C.6.03a</v>
      </c>
      <c r="C113" s="69">
        <f t="shared" ca="1" si="53"/>
        <v>6</v>
      </c>
      <c r="D113" s="20"/>
      <c r="E113" s="92" t="str">
        <f t="shared" ca="1" si="54"/>
        <v>C.6.03a</v>
      </c>
      <c r="F113" s="74" t="str">
        <f t="shared" ca="1" si="48"/>
        <v>Prevent vulnerabilities identified through testing from recurring?</v>
      </c>
      <c r="G113" s="221" t="str">
        <f ca="1">VLOOKUP($A113,Assess_C_Reference,15,FALSE)</f>
        <v/>
      </c>
      <c r="H113" s="221">
        <f ca="1">(VLOOKUP(LEFT($B113,3),targets_lookup,5,FALSE))*VLOOKUP($A113,Weightings_Assessments,23,FALSE)</f>
        <v>20</v>
      </c>
      <c r="I113" s="71" t="str">
        <f t="shared" ca="1" si="51"/>
        <v/>
      </c>
      <c r="J113" s="69"/>
      <c r="K113" s="69"/>
      <c r="L113" s="69"/>
      <c r="M113" s="69"/>
      <c r="N113" s="69"/>
      <c r="O113" s="69"/>
      <c r="P113" s="69"/>
      <c r="Q113" s="69"/>
      <c r="R113" s="69"/>
      <c r="S113" s="69"/>
      <c r="T113" s="78"/>
      <c r="U113" s="78" t="str">
        <f t="shared" ca="1" si="61"/>
        <v>C.6</v>
      </c>
      <c r="V113" s="78">
        <f t="shared" ca="1" si="62"/>
        <v>5</v>
      </c>
      <c r="W113" s="78">
        <f t="shared" ca="1" si="63"/>
        <v>1</v>
      </c>
      <c r="X113" s="78">
        <f t="shared" ca="1" si="55"/>
        <v>20</v>
      </c>
      <c r="Y113" s="77" t="str">
        <f t="shared" ca="1" si="56"/>
        <v>3C.6</v>
      </c>
      <c r="AD113" s="87" t="str">
        <f t="shared" ca="1" si="57"/>
        <v/>
      </c>
      <c r="AE113" s="87" t="str">
        <f t="shared" ca="1" si="58"/>
        <v/>
      </c>
      <c r="AF113" s="87" t="str">
        <f t="shared" ca="1" si="59"/>
        <v>D</v>
      </c>
      <c r="AG113" s="79">
        <f t="shared" ca="1" si="60"/>
        <v>3</v>
      </c>
      <c r="AH113" s="87"/>
      <c r="AI113" s="79"/>
    </row>
    <row r="114" spans="1:35" s="77" customFormat="1" ht="30" customHeight="1" x14ac:dyDescent="0.25">
      <c r="A114" s="67">
        <v>834</v>
      </c>
      <c r="B114" s="68" t="str">
        <f t="shared" ca="1" si="52"/>
        <v>C.6.03b</v>
      </c>
      <c r="C114" s="69">
        <f t="shared" ca="1" si="53"/>
        <v>6</v>
      </c>
      <c r="D114" s="20"/>
      <c r="E114" s="92" t="str">
        <f t="shared" ca="1" si="54"/>
        <v>C.6.03b</v>
      </c>
      <c r="F114" s="74" t="str">
        <f t="shared" ca="1" si="48"/>
        <v>Help improve the overall information security programme?</v>
      </c>
      <c r="G114" s="221" t="str">
        <f ca="1">VLOOKUP($A114,Assess_C_Reference,15,FALSE)</f>
        <v/>
      </c>
      <c r="H114" s="221">
        <f ca="1">(VLOOKUP(LEFT($B114,3),targets_lookup,5,FALSE))*VLOOKUP($A114,Weightings_Assessments,23,FALSE)</f>
        <v>16</v>
      </c>
      <c r="I114" s="71" t="str">
        <f t="shared" ca="1" si="51"/>
        <v/>
      </c>
      <c r="J114" s="69"/>
      <c r="K114" s="69"/>
      <c r="L114" s="69"/>
      <c r="M114" s="69"/>
      <c r="N114" s="69"/>
      <c r="O114" s="69"/>
      <c r="P114" s="69"/>
      <c r="Q114" s="69"/>
      <c r="R114" s="69"/>
      <c r="S114" s="69"/>
      <c r="T114" s="78"/>
      <c r="U114" s="78" t="str">
        <f t="shared" ca="1" si="61"/>
        <v>C.6</v>
      </c>
      <c r="V114" s="78">
        <f t="shared" ca="1" si="62"/>
        <v>4</v>
      </c>
      <c r="W114" s="78">
        <f t="shared" ca="1" si="63"/>
        <v>1</v>
      </c>
      <c r="X114" s="78">
        <f t="shared" ca="1" si="55"/>
        <v>16</v>
      </c>
      <c r="Y114" s="77" t="str">
        <f t="shared" ca="1" si="56"/>
        <v>3C.6</v>
      </c>
      <c r="AD114" s="87" t="str">
        <f t="shared" ca="1" si="57"/>
        <v/>
      </c>
      <c r="AE114" s="87" t="str">
        <f t="shared" ca="1" si="58"/>
        <v/>
      </c>
      <c r="AF114" s="87" t="str">
        <f t="shared" ca="1" si="59"/>
        <v>D</v>
      </c>
      <c r="AG114" s="79">
        <f t="shared" ca="1" si="60"/>
        <v>3</v>
      </c>
      <c r="AH114" s="87"/>
      <c r="AI114" s="79"/>
    </row>
    <row r="115" spans="1:35" s="77" customFormat="1" ht="30" customHeight="1" x14ac:dyDescent="0.25">
      <c r="A115" s="67">
        <v>835</v>
      </c>
      <c r="B115" s="68" t="str">
        <f t="shared" ca="1" si="52"/>
        <v>C.6.04</v>
      </c>
      <c r="C115" s="69">
        <f t="shared" ca="1" si="53"/>
        <v>4</v>
      </c>
      <c r="D115" s="20"/>
      <c r="E115" s="92" t="str">
        <f t="shared" ca="1" si="54"/>
        <v>C.6.04</v>
      </c>
      <c r="F115" s="71" t="str">
        <f t="shared" ca="1" si="48"/>
        <v>Do action plans include:</v>
      </c>
      <c r="G115" s="195"/>
      <c r="H115" s="195"/>
      <c r="I115" s="71" t="str">
        <f t="shared" ca="1" si="51"/>
        <v/>
      </c>
      <c r="J115" s="69"/>
      <c r="K115" s="69"/>
      <c r="L115" s="69"/>
      <c r="M115" s="69"/>
      <c r="N115" s="69"/>
      <c r="O115" s="69"/>
      <c r="P115" s="69"/>
      <c r="Q115" s="69"/>
      <c r="R115" s="69"/>
      <c r="S115" s="69"/>
      <c r="T115" s="78"/>
      <c r="U115" s="78" t="str">
        <f t="shared" ca="1" si="61"/>
        <v/>
      </c>
      <c r="V115" s="78" t="str">
        <f t="shared" ca="1" si="62"/>
        <v>N/A</v>
      </c>
      <c r="W115" s="78">
        <f t="shared" ca="1" si="63"/>
        <v>1</v>
      </c>
      <c r="X115" s="78" t="e">
        <f t="shared" ca="1" si="55"/>
        <v>#VALUE!</v>
      </c>
      <c r="Y115" s="77" t="str">
        <f t="shared" ca="1" si="56"/>
        <v>3</v>
      </c>
      <c r="AD115" s="87" t="str">
        <f t="shared" ca="1" si="57"/>
        <v/>
      </c>
      <c r="AE115" s="87" t="str">
        <f t="shared" ca="1" si="58"/>
        <v/>
      </c>
      <c r="AF115" s="87" t="str">
        <f t="shared" ca="1" si="59"/>
        <v>D</v>
      </c>
      <c r="AG115" s="79">
        <f t="shared" ca="1" si="60"/>
        <v>3</v>
      </c>
      <c r="AH115" s="87"/>
      <c r="AI115" s="79"/>
    </row>
    <row r="116" spans="1:35" s="77" customFormat="1" ht="30" customHeight="1" x14ac:dyDescent="0.25">
      <c r="A116" s="67">
        <v>836</v>
      </c>
      <c r="B116" s="68" t="str">
        <f t="shared" ca="1" si="52"/>
        <v>C.6.04a</v>
      </c>
      <c r="C116" s="69">
        <f t="shared" ca="1" si="53"/>
        <v>6</v>
      </c>
      <c r="D116" s="20"/>
      <c r="E116" s="92" t="str">
        <f t="shared" ca="1" si="54"/>
        <v>C.6.04a</v>
      </c>
      <c r="F116" s="74" t="str">
        <f t="shared" ca="1" si="48"/>
        <v>A brief description of each action?</v>
      </c>
      <c r="G116" s="221" t="str">
        <f ca="1">VLOOKUP($A116,Assess_C_Reference,15,FALSE)</f>
        <v/>
      </c>
      <c r="H116" s="221">
        <f ca="1">(VLOOKUP(LEFT($B116,3),targets_lookup,5,FALSE))*VLOOKUP($A116,Weightings_Assessments,23,FALSE)</f>
        <v>8</v>
      </c>
      <c r="I116" s="71" t="str">
        <f t="shared" ca="1" si="51"/>
        <v/>
      </c>
      <c r="J116" s="69"/>
      <c r="K116" s="69"/>
      <c r="L116" s="69"/>
      <c r="M116" s="69"/>
      <c r="N116" s="69"/>
      <c r="O116" s="69"/>
      <c r="P116" s="69"/>
      <c r="Q116" s="69"/>
      <c r="R116" s="69"/>
      <c r="S116" s="69"/>
      <c r="T116" s="78"/>
      <c r="U116" s="78" t="str">
        <f t="shared" ca="1" si="61"/>
        <v>C.6</v>
      </c>
      <c r="V116" s="78">
        <f t="shared" ca="1" si="62"/>
        <v>2</v>
      </c>
      <c r="W116" s="78">
        <f t="shared" ca="1" si="63"/>
        <v>1</v>
      </c>
      <c r="X116" s="78">
        <f t="shared" ca="1" si="55"/>
        <v>8</v>
      </c>
      <c r="Y116" s="77" t="str">
        <f t="shared" ca="1" si="56"/>
        <v>3C.6</v>
      </c>
      <c r="AD116" s="87" t="str">
        <f t="shared" ca="1" si="57"/>
        <v/>
      </c>
      <c r="AE116" s="87" t="str">
        <f t="shared" ca="1" si="58"/>
        <v/>
      </c>
      <c r="AF116" s="87" t="str">
        <f t="shared" ca="1" si="59"/>
        <v>D</v>
      </c>
      <c r="AG116" s="79">
        <f t="shared" ca="1" si="60"/>
        <v>3</v>
      </c>
      <c r="AH116" s="87"/>
      <c r="AI116" s="79"/>
    </row>
    <row r="117" spans="1:35" s="77" customFormat="1" ht="30" customHeight="1" x14ac:dyDescent="0.25">
      <c r="A117" s="67">
        <v>837</v>
      </c>
      <c r="B117" s="68" t="str">
        <f t="shared" ca="1" si="52"/>
        <v>C.6.04b</v>
      </c>
      <c r="C117" s="69">
        <f t="shared" ca="1" si="53"/>
        <v>6</v>
      </c>
      <c r="D117" s="20"/>
      <c r="E117" s="92" t="str">
        <f t="shared" ca="1" si="54"/>
        <v>C.6.04b</v>
      </c>
      <c r="F117" s="74" t="str">
        <f t="shared" ca="1" si="48"/>
        <v>The category and priority of each action?</v>
      </c>
      <c r="G117" s="221" t="str">
        <f ca="1">VLOOKUP($A117,Assess_C_Reference,15,FALSE)</f>
        <v/>
      </c>
      <c r="H117" s="221">
        <f ca="1">(VLOOKUP(LEFT($B117,3),targets_lookup,5,FALSE))*VLOOKUP($A117,Weightings_Assessments,23,FALSE)</f>
        <v>12</v>
      </c>
      <c r="I117" s="71" t="str">
        <f t="shared" ca="1" si="51"/>
        <v/>
      </c>
      <c r="J117" s="69"/>
      <c r="K117" s="69"/>
      <c r="L117" s="69"/>
      <c r="M117" s="69"/>
      <c r="N117" s="69"/>
      <c r="O117" s="69"/>
      <c r="P117" s="69"/>
      <c r="Q117" s="69"/>
      <c r="R117" s="69"/>
      <c r="S117" s="69"/>
      <c r="T117" s="78"/>
      <c r="U117" s="78" t="str">
        <f t="shared" ca="1" si="61"/>
        <v>C.6</v>
      </c>
      <c r="V117" s="78">
        <f t="shared" ca="1" si="62"/>
        <v>3</v>
      </c>
      <c r="W117" s="78">
        <f t="shared" ca="1" si="63"/>
        <v>1</v>
      </c>
      <c r="X117" s="78">
        <f t="shared" ca="1" si="55"/>
        <v>12</v>
      </c>
      <c r="Y117" s="77" t="str">
        <f t="shared" ca="1" si="56"/>
        <v>3C.6</v>
      </c>
      <c r="AD117" s="87" t="str">
        <f t="shared" ca="1" si="57"/>
        <v/>
      </c>
      <c r="AE117" s="87" t="str">
        <f t="shared" ca="1" si="58"/>
        <v/>
      </c>
      <c r="AF117" s="87" t="str">
        <f t="shared" ca="1" si="59"/>
        <v>D</v>
      </c>
      <c r="AG117" s="79">
        <f t="shared" ca="1" si="60"/>
        <v>3</v>
      </c>
      <c r="AH117" s="87"/>
      <c r="AI117" s="79"/>
    </row>
    <row r="118" spans="1:35" s="77" customFormat="1" ht="30" customHeight="1" x14ac:dyDescent="0.25">
      <c r="A118" s="67">
        <v>838</v>
      </c>
      <c r="B118" s="68" t="str">
        <f t="shared" ca="1" si="52"/>
        <v>C.6.04c</v>
      </c>
      <c r="C118" s="69">
        <f t="shared" ca="1" si="53"/>
        <v>6</v>
      </c>
      <c r="D118" s="20"/>
      <c r="E118" s="92" t="str">
        <f t="shared" ca="1" si="54"/>
        <v>C.6.04c</v>
      </c>
      <c r="F118" s="74" t="str">
        <f t="shared" ca="1" si="48"/>
        <v>Allocating actions to appropriate, competent individuals?</v>
      </c>
      <c r="G118" s="221" t="str">
        <f ca="1">VLOOKUP($A118,Assess_C_Reference,15,FALSE)</f>
        <v/>
      </c>
      <c r="H118" s="221">
        <f ca="1">(VLOOKUP(LEFT($B118,3),targets_lookup,5,FALSE))*VLOOKUP($A118,Weightings_Assessments,23,FALSE)</f>
        <v>12</v>
      </c>
      <c r="I118" s="71" t="str">
        <f t="shared" ca="1" si="51"/>
        <v/>
      </c>
      <c r="J118" s="69"/>
      <c r="K118" s="69"/>
      <c r="L118" s="69"/>
      <c r="M118" s="69"/>
      <c r="N118" s="69"/>
      <c r="O118" s="69"/>
      <c r="P118" s="69"/>
      <c r="Q118" s="69"/>
      <c r="R118" s="69"/>
      <c r="S118" s="69"/>
      <c r="T118" s="78"/>
      <c r="U118" s="78" t="str">
        <f t="shared" ca="1" si="61"/>
        <v>C.6</v>
      </c>
      <c r="V118" s="78">
        <f t="shared" ca="1" si="62"/>
        <v>3</v>
      </c>
      <c r="W118" s="78">
        <f t="shared" ca="1" si="63"/>
        <v>1</v>
      </c>
      <c r="X118" s="78">
        <f t="shared" ca="1" si="55"/>
        <v>12</v>
      </c>
      <c r="Y118" s="77" t="str">
        <f t="shared" ca="1" si="56"/>
        <v>3C.6</v>
      </c>
      <c r="AD118" s="87" t="str">
        <f t="shared" ca="1" si="57"/>
        <v/>
      </c>
      <c r="AE118" s="87" t="str">
        <f t="shared" ca="1" si="58"/>
        <v/>
      </c>
      <c r="AF118" s="87" t="str">
        <f t="shared" ca="1" si="59"/>
        <v>D</v>
      </c>
      <c r="AG118" s="79">
        <f t="shared" ca="1" si="60"/>
        <v>3</v>
      </c>
      <c r="AH118" s="87"/>
      <c r="AI118" s="79"/>
    </row>
    <row r="119" spans="1:35" s="77" customFormat="1" ht="30" customHeight="1" x14ac:dyDescent="0.25">
      <c r="A119" s="67">
        <v>839</v>
      </c>
      <c r="B119" s="68" t="str">
        <f t="shared" ca="1" si="52"/>
        <v>C.6.04d</v>
      </c>
      <c r="C119" s="69">
        <f t="shared" ca="1" si="53"/>
        <v>6</v>
      </c>
      <c r="D119" s="20"/>
      <c r="E119" s="92" t="str">
        <f t="shared" ca="1" si="54"/>
        <v>C.6.04d</v>
      </c>
      <c r="F119" s="74" t="str">
        <f t="shared" ca="1" si="48"/>
        <v>Individuals responsible and accountable for each action?</v>
      </c>
      <c r="G119" s="221" t="str">
        <f ca="1">VLOOKUP($A119,Assess_C_Reference,15,FALSE)</f>
        <v/>
      </c>
      <c r="H119" s="221">
        <f ca="1">(VLOOKUP(LEFT($B119,3),targets_lookup,5,FALSE))*VLOOKUP($A119,Weightings_Assessments,23,FALSE)</f>
        <v>12</v>
      </c>
      <c r="I119" s="71" t="str">
        <f t="shared" ca="1" si="51"/>
        <v/>
      </c>
      <c r="J119" s="69"/>
      <c r="K119" s="69"/>
      <c r="L119" s="69"/>
      <c r="M119" s="69"/>
      <c r="N119" s="69"/>
      <c r="O119" s="69"/>
      <c r="P119" s="69"/>
      <c r="Q119" s="69"/>
      <c r="R119" s="69"/>
      <c r="S119" s="69"/>
      <c r="T119" s="78"/>
      <c r="U119" s="78" t="str">
        <f t="shared" ca="1" si="61"/>
        <v>C.6</v>
      </c>
      <c r="V119" s="78">
        <f t="shared" ca="1" si="62"/>
        <v>3</v>
      </c>
      <c r="W119" s="78">
        <f t="shared" ca="1" si="63"/>
        <v>1</v>
      </c>
      <c r="X119" s="78">
        <f t="shared" ca="1" si="55"/>
        <v>12</v>
      </c>
      <c r="Y119" s="77" t="str">
        <f t="shared" ca="1" si="56"/>
        <v>3C.6</v>
      </c>
      <c r="AD119" s="87" t="str">
        <f t="shared" ca="1" si="57"/>
        <v/>
      </c>
      <c r="AE119" s="87" t="str">
        <f t="shared" ca="1" si="58"/>
        <v/>
      </c>
      <c r="AF119" s="87" t="str">
        <f t="shared" ca="1" si="59"/>
        <v>D</v>
      </c>
      <c r="AG119" s="79">
        <f t="shared" ca="1" si="60"/>
        <v>3</v>
      </c>
      <c r="AH119" s="87"/>
      <c r="AI119" s="79"/>
    </row>
    <row r="120" spans="1:35" s="77" customFormat="1" ht="30" customHeight="1" x14ac:dyDescent="0.25">
      <c r="A120" s="67">
        <v>840</v>
      </c>
      <c r="B120" s="68" t="str">
        <f t="shared" ca="1" si="52"/>
        <v>C.6.04e</v>
      </c>
      <c r="C120" s="69">
        <f t="shared" ca="1" si="53"/>
        <v>6</v>
      </c>
      <c r="D120" s="20"/>
      <c r="E120" s="92" t="str">
        <f t="shared" ca="1" si="54"/>
        <v>C.6.04e</v>
      </c>
      <c r="F120" s="74" t="str">
        <f t="shared" ca="1" si="48"/>
        <v>Target dates for completion?</v>
      </c>
      <c r="G120" s="221" t="str">
        <f ca="1">VLOOKUP($A120,Assess_C_Reference,15,FALSE)</f>
        <v/>
      </c>
      <c r="H120" s="221">
        <f ca="1">(VLOOKUP(LEFT($B120,3),targets_lookup,5,FALSE))*VLOOKUP($A120,Weightings_Assessments,23,FALSE)</f>
        <v>12</v>
      </c>
      <c r="I120" s="71" t="str">
        <f t="shared" ca="1" si="51"/>
        <v/>
      </c>
      <c r="J120" s="69"/>
      <c r="K120" s="69"/>
      <c r="L120" s="69"/>
      <c r="M120" s="69"/>
      <c r="N120" s="69"/>
      <c r="O120" s="69"/>
      <c r="P120" s="69"/>
      <c r="Q120" s="69"/>
      <c r="R120" s="69"/>
      <c r="S120" s="69"/>
      <c r="T120" s="78"/>
      <c r="U120" s="78" t="str">
        <f t="shared" ca="1" si="61"/>
        <v>C.6</v>
      </c>
      <c r="V120" s="78">
        <f t="shared" ca="1" si="62"/>
        <v>3</v>
      </c>
      <c r="W120" s="78">
        <f t="shared" ca="1" si="63"/>
        <v>1</v>
      </c>
      <c r="X120" s="78">
        <f t="shared" ca="1" si="55"/>
        <v>12</v>
      </c>
      <c r="Y120" s="77" t="str">
        <f t="shared" ca="1" si="56"/>
        <v>3C.6</v>
      </c>
      <c r="AD120" s="87" t="str">
        <f t="shared" ca="1" si="57"/>
        <v/>
      </c>
      <c r="AE120" s="87" t="str">
        <f t="shared" ca="1" si="58"/>
        <v/>
      </c>
      <c r="AF120" s="87" t="str">
        <f t="shared" ca="1" si="59"/>
        <v>D</v>
      </c>
      <c r="AG120" s="79">
        <f t="shared" ca="1" si="60"/>
        <v>3</v>
      </c>
      <c r="AH120" s="87"/>
      <c r="AI120" s="79"/>
    </row>
    <row r="121" spans="1:35" s="77" customFormat="1" ht="30" customHeight="1" x14ac:dyDescent="0.25">
      <c r="A121" s="67">
        <v>841</v>
      </c>
      <c r="B121" s="68" t="str">
        <f t="shared" ca="1" si="52"/>
        <v>C.6.05</v>
      </c>
      <c r="C121" s="69">
        <f t="shared" ca="1" si="53"/>
        <v>4</v>
      </c>
      <c r="D121" s="20"/>
      <c r="E121" s="92" t="str">
        <f t="shared" ca="1" si="54"/>
        <v>C.6.05</v>
      </c>
      <c r="F121" s="71" t="str">
        <f t="shared" ca="1" si="48"/>
        <v>Are action plans implemented?</v>
      </c>
      <c r="G121" s="195"/>
      <c r="H121" s="195"/>
      <c r="I121" s="71" t="str">
        <f t="shared" ca="1" si="51"/>
        <v/>
      </c>
      <c r="J121" s="69"/>
      <c r="K121" s="69"/>
      <c r="L121" s="69"/>
      <c r="M121" s="69"/>
      <c r="N121" s="69"/>
      <c r="O121" s="69"/>
      <c r="P121" s="69"/>
      <c r="Q121" s="69"/>
      <c r="R121" s="69"/>
      <c r="S121" s="69"/>
      <c r="T121" s="78"/>
      <c r="U121" s="78" t="str">
        <f t="shared" ca="1" si="61"/>
        <v/>
      </c>
      <c r="V121" s="78" t="str">
        <f t="shared" ca="1" si="62"/>
        <v>N/A</v>
      </c>
      <c r="W121" s="78">
        <f t="shared" ca="1" si="63"/>
        <v>1</v>
      </c>
      <c r="X121" s="78" t="e">
        <f t="shared" ca="1" si="55"/>
        <v>#VALUE!</v>
      </c>
      <c r="Y121" s="77" t="str">
        <f t="shared" ca="1" si="56"/>
        <v>3</v>
      </c>
      <c r="AD121" s="87" t="str">
        <f t="shared" ca="1" si="57"/>
        <v/>
      </c>
      <c r="AE121" s="87" t="str">
        <f t="shared" ca="1" si="58"/>
        <v/>
      </c>
      <c r="AF121" s="87" t="str">
        <f t="shared" ca="1" si="59"/>
        <v>D</v>
      </c>
      <c r="AG121" s="79">
        <f t="shared" ca="1" si="60"/>
        <v>3</v>
      </c>
      <c r="AH121" s="87"/>
      <c r="AI121" s="79"/>
    </row>
    <row r="122" spans="1:35" s="77" customFormat="1" ht="30" customHeight="1" x14ac:dyDescent="0.25">
      <c r="A122" s="67">
        <v>842</v>
      </c>
      <c r="B122" s="68" t="str">
        <f t="shared" ca="1" si="52"/>
        <v>C.6.06</v>
      </c>
      <c r="C122" s="69">
        <f t="shared" ca="1" si="53"/>
        <v>4</v>
      </c>
      <c r="D122" s="20"/>
      <c r="E122" s="92" t="str">
        <f t="shared" ca="1" si="54"/>
        <v>C.6.06</v>
      </c>
      <c r="F122" s="71" t="str">
        <f t="shared" ca="1" si="48"/>
        <v>Where action plans are implemented is this done:</v>
      </c>
      <c r="G122" s="195"/>
      <c r="H122" s="195"/>
      <c r="I122" s="71" t="str">
        <f t="shared" ca="1" si="51"/>
        <v/>
      </c>
      <c r="J122" s="69"/>
      <c r="K122" s="69"/>
      <c r="L122" s="69"/>
      <c r="M122" s="69"/>
      <c r="N122" s="69"/>
      <c r="O122" s="69"/>
      <c r="P122" s="69"/>
      <c r="Q122" s="69"/>
      <c r="R122" s="69"/>
      <c r="S122" s="69"/>
      <c r="T122" s="78"/>
      <c r="U122" s="78" t="str">
        <f t="shared" ca="1" si="61"/>
        <v/>
      </c>
      <c r="V122" s="78" t="str">
        <f t="shared" ca="1" si="62"/>
        <v>N/A</v>
      </c>
      <c r="W122" s="78">
        <f t="shared" ca="1" si="63"/>
        <v>1</v>
      </c>
      <c r="X122" s="78" t="e">
        <f t="shared" ca="1" si="55"/>
        <v>#VALUE!</v>
      </c>
      <c r="Y122" s="77" t="str">
        <f t="shared" ca="1" si="56"/>
        <v>3</v>
      </c>
      <c r="AD122" s="87" t="str">
        <f t="shared" ca="1" si="57"/>
        <v/>
      </c>
      <c r="AE122" s="87" t="str">
        <f t="shared" ca="1" si="58"/>
        <v/>
      </c>
      <c r="AF122" s="87" t="str">
        <f t="shared" ca="1" si="59"/>
        <v>D</v>
      </c>
      <c r="AG122" s="79">
        <f t="shared" ca="1" si="60"/>
        <v>3</v>
      </c>
      <c r="AH122" s="87"/>
      <c r="AI122" s="79"/>
    </row>
    <row r="123" spans="1:35" s="77" customFormat="1" ht="30" customHeight="1" x14ac:dyDescent="0.25">
      <c r="A123" s="67">
        <v>843</v>
      </c>
      <c r="B123" s="68" t="str">
        <f t="shared" ca="1" si="52"/>
        <v>C.6.06a</v>
      </c>
      <c r="C123" s="69">
        <f t="shared" ca="1" si="53"/>
        <v>6</v>
      </c>
      <c r="D123" s="20"/>
      <c r="E123" s="92" t="str">
        <f t="shared" ca="1" si="54"/>
        <v>C.6.06a</v>
      </c>
      <c r="F123" s="74" t="str">
        <f t="shared" ca="1" si="48"/>
        <v>On a timely basis?</v>
      </c>
      <c r="G123" s="221" t="str">
        <f ca="1">VLOOKUP($A123,Assess_C_Reference,15,FALSE)</f>
        <v/>
      </c>
      <c r="H123" s="221">
        <f ca="1">(VLOOKUP(LEFT($B123,3),targets_lookup,5,FALSE))*VLOOKUP($A123,Weightings_Assessments,23,FALSE)</f>
        <v>12</v>
      </c>
      <c r="I123" s="71" t="str">
        <f t="shared" ca="1" si="51"/>
        <v/>
      </c>
      <c r="J123" s="69"/>
      <c r="K123" s="69"/>
      <c r="L123" s="69"/>
      <c r="M123" s="69"/>
      <c r="N123" s="69"/>
      <c r="O123" s="69"/>
      <c r="P123" s="69"/>
      <c r="Q123" s="69"/>
      <c r="R123" s="69"/>
      <c r="S123" s="69"/>
      <c r="T123" s="78"/>
      <c r="U123" s="78" t="str">
        <f t="shared" ca="1" si="61"/>
        <v>C.6</v>
      </c>
      <c r="V123" s="78">
        <f t="shared" ca="1" si="62"/>
        <v>3</v>
      </c>
      <c r="W123" s="78">
        <f t="shared" ca="1" si="63"/>
        <v>1</v>
      </c>
      <c r="X123" s="78">
        <f t="shared" ca="1" si="55"/>
        <v>12</v>
      </c>
      <c r="Y123" s="77" t="str">
        <f t="shared" ca="1" si="56"/>
        <v>3C.6</v>
      </c>
      <c r="AD123" s="87" t="str">
        <f t="shared" ca="1" si="57"/>
        <v/>
      </c>
      <c r="AE123" s="87" t="str">
        <f t="shared" ca="1" si="58"/>
        <v/>
      </c>
      <c r="AF123" s="87" t="str">
        <f t="shared" ca="1" si="59"/>
        <v>D</v>
      </c>
      <c r="AG123" s="79">
        <f t="shared" ca="1" si="60"/>
        <v>3</v>
      </c>
      <c r="AH123" s="87"/>
      <c r="AI123" s="79"/>
    </row>
    <row r="124" spans="1:35" s="77" customFormat="1" ht="30" customHeight="1" x14ac:dyDescent="0.25">
      <c r="A124" s="67">
        <v>844</v>
      </c>
      <c r="B124" s="68" t="str">
        <f t="shared" ca="1" si="52"/>
        <v>C.6.06b</v>
      </c>
      <c r="C124" s="69">
        <f t="shared" ca="1" si="53"/>
        <v>6</v>
      </c>
      <c r="D124" s="20"/>
      <c r="E124" s="92" t="str">
        <f t="shared" ca="1" si="54"/>
        <v>C.6.06b</v>
      </c>
      <c r="F124" s="74" t="str">
        <f t="shared" ca="1" si="48"/>
        <v>Effectively, addressing weaknesses and reducing risk?</v>
      </c>
      <c r="G124" s="221" t="str">
        <f ca="1">VLOOKUP($A124,Assess_C_Reference,15,FALSE)</f>
        <v/>
      </c>
      <c r="H124" s="221">
        <f ca="1">(VLOOKUP(LEFT($B124,3),targets_lookup,5,FALSE))*VLOOKUP($A124,Weightings_Assessments,23,FALSE)</f>
        <v>12</v>
      </c>
      <c r="I124" s="71" t="str">
        <f t="shared" ca="1" si="51"/>
        <v/>
      </c>
      <c r="J124" s="69"/>
      <c r="K124" s="69"/>
      <c r="L124" s="69"/>
      <c r="M124" s="69"/>
      <c r="N124" s="69"/>
      <c r="O124" s="69"/>
      <c r="P124" s="69"/>
      <c r="Q124" s="69"/>
      <c r="R124" s="69"/>
      <c r="S124" s="69"/>
      <c r="T124" s="78"/>
      <c r="U124" s="78" t="str">
        <f t="shared" ca="1" si="61"/>
        <v>C.6</v>
      </c>
      <c r="V124" s="78">
        <f t="shared" ca="1" si="62"/>
        <v>3</v>
      </c>
      <c r="W124" s="78">
        <f t="shared" ca="1" si="63"/>
        <v>1</v>
      </c>
      <c r="X124" s="78">
        <f t="shared" ca="1" si="55"/>
        <v>12</v>
      </c>
      <c r="Y124" s="77" t="str">
        <f t="shared" ca="1" si="56"/>
        <v>3C.6</v>
      </c>
      <c r="AD124" s="87" t="str">
        <f t="shared" ca="1" si="57"/>
        <v/>
      </c>
      <c r="AE124" s="87" t="str">
        <f t="shared" ca="1" si="58"/>
        <v/>
      </c>
      <c r="AF124" s="87" t="str">
        <f t="shared" ca="1" si="59"/>
        <v>D</v>
      </c>
      <c r="AG124" s="79">
        <f t="shared" ca="1" si="60"/>
        <v>3</v>
      </c>
      <c r="AH124" s="87"/>
      <c r="AI124" s="79"/>
    </row>
    <row r="125" spans="1:35" s="77" customFormat="1" ht="30" customHeight="1" x14ac:dyDescent="0.25">
      <c r="A125" s="67">
        <v>845</v>
      </c>
      <c r="B125" s="68" t="str">
        <f t="shared" ca="1" si="52"/>
        <v>C.6.07</v>
      </c>
      <c r="C125" s="69">
        <f t="shared" ca="1" si="53"/>
        <v>4</v>
      </c>
      <c r="D125" s="20"/>
      <c r="E125" s="92" t="str">
        <f t="shared" ca="1" si="54"/>
        <v>C.6.07</v>
      </c>
      <c r="F125" s="71" t="str">
        <f t="shared" ca="1" si="48"/>
        <v>Are action plans monitored:</v>
      </c>
      <c r="G125" s="195"/>
      <c r="H125" s="195"/>
      <c r="I125" s="71" t="str">
        <f t="shared" ca="1" si="51"/>
        <v/>
      </c>
      <c r="J125" s="69"/>
      <c r="K125" s="69"/>
      <c r="L125" s="69"/>
      <c r="M125" s="69"/>
      <c r="N125" s="69"/>
      <c r="O125" s="69"/>
      <c r="P125" s="69"/>
      <c r="Q125" s="69"/>
      <c r="R125" s="69"/>
      <c r="S125" s="69"/>
      <c r="T125" s="78"/>
      <c r="U125" s="78" t="str">
        <f t="shared" ca="1" si="61"/>
        <v/>
      </c>
      <c r="V125" s="78" t="str">
        <f t="shared" ca="1" si="62"/>
        <v>N/A</v>
      </c>
      <c r="W125" s="78">
        <f t="shared" ca="1" si="63"/>
        <v>1</v>
      </c>
      <c r="X125" s="78" t="e">
        <f t="shared" ca="1" si="55"/>
        <v>#VALUE!</v>
      </c>
      <c r="Y125" s="77" t="str">
        <f t="shared" ca="1" si="56"/>
        <v>3</v>
      </c>
      <c r="AD125" s="87" t="str">
        <f t="shared" ca="1" si="57"/>
        <v/>
      </c>
      <c r="AE125" s="87" t="str">
        <f t="shared" ca="1" si="58"/>
        <v/>
      </c>
      <c r="AF125" s="87" t="str">
        <f t="shared" ca="1" si="59"/>
        <v>D</v>
      </c>
      <c r="AG125" s="79">
        <f t="shared" ca="1" si="60"/>
        <v>3</v>
      </c>
      <c r="AH125" s="87"/>
      <c r="AI125" s="79"/>
    </row>
    <row r="126" spans="1:35" s="77" customFormat="1" ht="30" customHeight="1" x14ac:dyDescent="0.25">
      <c r="A126" s="67">
        <v>846</v>
      </c>
      <c r="B126" s="68" t="str">
        <f t="shared" ca="1" si="52"/>
        <v>C.6.07a</v>
      </c>
      <c r="C126" s="69">
        <f t="shared" ca="1" si="53"/>
        <v>6</v>
      </c>
      <c r="D126" s="20"/>
      <c r="E126" s="92" t="str">
        <f t="shared" ca="1" si="54"/>
        <v>C.6.07a</v>
      </c>
      <c r="F126" s="74" t="str">
        <f t="shared" ca="1" si="48"/>
        <v>On a regular basis?</v>
      </c>
      <c r="G126" s="221" t="str">
        <f ca="1">VLOOKUP($A126,Assess_C_Reference,15,FALSE)</f>
        <v/>
      </c>
      <c r="H126" s="221">
        <f ca="1">(VLOOKUP(LEFT($B126,3),targets_lookup,5,FALSE))*VLOOKUP($A126,Weightings_Assessments,23,FALSE)</f>
        <v>12</v>
      </c>
      <c r="I126" s="71" t="str">
        <f t="shared" ca="1" si="51"/>
        <v/>
      </c>
      <c r="J126" s="69"/>
      <c r="K126" s="69"/>
      <c r="L126" s="69"/>
      <c r="M126" s="69"/>
      <c r="N126" s="69"/>
      <c r="O126" s="69"/>
      <c r="P126" s="69"/>
      <c r="Q126" s="69"/>
      <c r="R126" s="69"/>
      <c r="S126" s="69"/>
      <c r="T126" s="78"/>
      <c r="U126" s="78" t="str">
        <f t="shared" ca="1" si="61"/>
        <v>C.6</v>
      </c>
      <c r="V126" s="78">
        <f t="shared" ca="1" si="62"/>
        <v>3</v>
      </c>
      <c r="W126" s="78">
        <f t="shared" ca="1" si="63"/>
        <v>1</v>
      </c>
      <c r="X126" s="78">
        <f t="shared" ca="1" si="55"/>
        <v>12</v>
      </c>
      <c r="Y126" s="77" t="str">
        <f t="shared" ca="1" si="56"/>
        <v>3C.6</v>
      </c>
      <c r="AD126" s="87" t="str">
        <f t="shared" ca="1" si="57"/>
        <v/>
      </c>
      <c r="AE126" s="87" t="str">
        <f t="shared" ca="1" si="58"/>
        <v/>
      </c>
      <c r="AF126" s="87" t="str">
        <f t="shared" ca="1" si="59"/>
        <v>D</v>
      </c>
      <c r="AG126" s="79">
        <f t="shared" ca="1" si="60"/>
        <v>3</v>
      </c>
      <c r="AH126" s="87"/>
      <c r="AI126" s="79"/>
    </row>
    <row r="127" spans="1:35" s="77" customFormat="1" ht="30" customHeight="1" x14ac:dyDescent="0.25">
      <c r="A127" s="67">
        <v>847</v>
      </c>
      <c r="B127" s="68" t="str">
        <f t="shared" ca="1" si="52"/>
        <v>C.6.07b</v>
      </c>
      <c r="C127" s="69">
        <f t="shared" ca="1" si="53"/>
        <v>6</v>
      </c>
      <c r="D127" s="20"/>
      <c r="E127" s="92" t="str">
        <f t="shared" ca="1" si="54"/>
        <v>C.6.07b</v>
      </c>
      <c r="F127" s="74" t="str">
        <f t="shared" ca="1" si="48"/>
        <v>To ensure progress is being made?</v>
      </c>
      <c r="G127" s="221" t="str">
        <f ca="1">VLOOKUP($A127,Assess_C_Reference,15,FALSE)</f>
        <v/>
      </c>
      <c r="H127" s="221">
        <f ca="1">(VLOOKUP(LEFT($B127,3),targets_lookup,5,FALSE))*VLOOKUP($A127,Weightings_Assessments,23,FALSE)</f>
        <v>12</v>
      </c>
      <c r="I127" s="71" t="str">
        <f t="shared" ca="1" si="51"/>
        <v/>
      </c>
      <c r="J127" s="69"/>
      <c r="K127" s="69"/>
      <c r="L127" s="69"/>
      <c r="M127" s="69"/>
      <c r="N127" s="69"/>
      <c r="O127" s="69"/>
      <c r="P127" s="69"/>
      <c r="Q127" s="69"/>
      <c r="R127" s="69"/>
      <c r="S127" s="69"/>
      <c r="T127" s="78"/>
      <c r="U127" s="78" t="str">
        <f t="shared" ca="1" si="61"/>
        <v>C.6</v>
      </c>
      <c r="V127" s="78">
        <f t="shared" ca="1" si="62"/>
        <v>3</v>
      </c>
      <c r="W127" s="78">
        <f t="shared" ca="1" si="63"/>
        <v>1</v>
      </c>
      <c r="X127" s="78">
        <f t="shared" ca="1" si="55"/>
        <v>12</v>
      </c>
      <c r="Y127" s="77" t="str">
        <f t="shared" ca="1" si="56"/>
        <v>3C.6</v>
      </c>
      <c r="AD127" s="87" t="str">
        <f t="shared" ca="1" si="57"/>
        <v/>
      </c>
      <c r="AE127" s="87" t="str">
        <f t="shared" ca="1" si="58"/>
        <v/>
      </c>
      <c r="AF127" s="87" t="str">
        <f t="shared" ca="1" si="59"/>
        <v>D</v>
      </c>
      <c r="AG127" s="79">
        <f t="shared" ca="1" si="60"/>
        <v>3</v>
      </c>
      <c r="AH127" s="87"/>
      <c r="AI127" s="79"/>
    </row>
    <row r="128" spans="1:35" s="77" customFormat="1" ht="30" customHeight="1" x14ac:dyDescent="0.25">
      <c r="A128" s="67">
        <v>848</v>
      </c>
      <c r="B128" s="68" t="str">
        <f t="shared" ca="1" si="52"/>
        <v>C.6.07c</v>
      </c>
      <c r="C128" s="69">
        <f t="shared" ca="1" si="53"/>
        <v>6</v>
      </c>
      <c r="D128" s="20"/>
      <c r="E128" s="92" t="str">
        <f t="shared" ca="1" si="54"/>
        <v>C.6.07c</v>
      </c>
      <c r="F128" s="74" t="str">
        <f t="shared" ca="1" si="48"/>
        <v>To highlight any delays or difficulties being experienced?</v>
      </c>
      <c r="G128" s="221" t="str">
        <f ca="1">VLOOKUP($A128,Assess_C_Reference,15,FALSE)</f>
        <v/>
      </c>
      <c r="H128" s="221">
        <f ca="1">(VLOOKUP(LEFT($B128,3),targets_lookup,5,FALSE))*VLOOKUP($A128,Weightings_Assessments,23,FALSE)</f>
        <v>16</v>
      </c>
      <c r="I128" s="71" t="str">
        <f t="shared" ca="1" si="51"/>
        <v/>
      </c>
      <c r="J128" s="69"/>
      <c r="K128" s="69"/>
      <c r="L128" s="69"/>
      <c r="M128" s="69"/>
      <c r="N128" s="69"/>
      <c r="O128" s="69"/>
      <c r="P128" s="69"/>
      <c r="Q128" s="69"/>
      <c r="R128" s="69"/>
      <c r="S128" s="69"/>
      <c r="T128" s="78"/>
      <c r="U128" s="78" t="str">
        <f t="shared" ca="1" si="61"/>
        <v>C.6</v>
      </c>
      <c r="V128" s="78">
        <f t="shared" ca="1" si="62"/>
        <v>4</v>
      </c>
      <c r="W128" s="78">
        <f t="shared" ca="1" si="63"/>
        <v>1</v>
      </c>
      <c r="X128" s="78">
        <f t="shared" ca="1" si="55"/>
        <v>16</v>
      </c>
      <c r="Y128" s="77" t="str">
        <f t="shared" ca="1" si="56"/>
        <v>3C.6</v>
      </c>
      <c r="AD128" s="87" t="str">
        <f t="shared" ca="1" si="57"/>
        <v/>
      </c>
      <c r="AE128" s="87" t="str">
        <f t="shared" ca="1" si="58"/>
        <v/>
      </c>
      <c r="AF128" s="87" t="str">
        <f t="shared" ca="1" si="59"/>
        <v>D</v>
      </c>
      <c r="AG128" s="79">
        <f t="shared" ca="1" si="60"/>
        <v>3</v>
      </c>
      <c r="AH128" s="87"/>
      <c r="AI128" s="79"/>
    </row>
    <row r="129" spans="1:35" s="77" customFormat="1" ht="30" customHeight="1" x14ac:dyDescent="0.25">
      <c r="A129" s="67">
        <v>849</v>
      </c>
      <c r="B129" s="68" t="str">
        <f t="shared" ca="1" si="52"/>
        <v>C.6.07d</v>
      </c>
      <c r="C129" s="69">
        <f t="shared" ca="1" si="53"/>
        <v>6</v>
      </c>
      <c r="D129" s="20"/>
      <c r="E129" s="92" t="str">
        <f t="shared" ca="1" si="54"/>
        <v>C.6.07d</v>
      </c>
      <c r="F129" s="74" t="str">
        <f t="shared" ca="1" si="48"/>
        <v>To reassess the level of risk?</v>
      </c>
      <c r="G129" s="221" t="str">
        <f ca="1">VLOOKUP($A129,Assess_C_Reference,15,FALSE)</f>
        <v/>
      </c>
      <c r="H129" s="221">
        <f ca="1">(VLOOKUP(LEFT($B129,3),targets_lookup,5,FALSE))*VLOOKUP($A129,Weightings_Assessments,23,FALSE)</f>
        <v>20</v>
      </c>
      <c r="I129" s="71" t="str">
        <f t="shared" ca="1" si="51"/>
        <v/>
      </c>
      <c r="J129" s="69"/>
      <c r="K129" s="69"/>
      <c r="L129" s="69"/>
      <c r="M129" s="69"/>
      <c r="N129" s="69"/>
      <c r="O129" s="69"/>
      <c r="P129" s="69"/>
      <c r="Q129" s="69"/>
      <c r="R129" s="69"/>
      <c r="S129" s="69"/>
      <c r="T129" s="78"/>
      <c r="U129" s="78" t="str">
        <f t="shared" ca="1" si="61"/>
        <v>C.6</v>
      </c>
      <c r="V129" s="78">
        <f t="shared" ca="1" si="62"/>
        <v>5</v>
      </c>
      <c r="W129" s="78">
        <f t="shared" ca="1" si="63"/>
        <v>1</v>
      </c>
      <c r="X129" s="78">
        <f t="shared" ca="1" si="55"/>
        <v>20</v>
      </c>
      <c r="Y129" s="77" t="str">
        <f t="shared" ca="1" si="56"/>
        <v>3C.6</v>
      </c>
      <c r="AD129" s="87" t="str">
        <f t="shared" ca="1" si="57"/>
        <v/>
      </c>
      <c r="AE129" s="87" t="str">
        <f t="shared" ca="1" si="58"/>
        <v/>
      </c>
      <c r="AF129" s="87" t="str">
        <f t="shared" ca="1" si="59"/>
        <v>D</v>
      </c>
      <c r="AG129" s="79">
        <f t="shared" ca="1" si="60"/>
        <v>3</v>
      </c>
      <c r="AH129" s="87"/>
      <c r="AI129" s="79"/>
    </row>
    <row r="130" spans="1:35" s="77" customFormat="1" ht="30" customHeight="1" x14ac:dyDescent="0.25">
      <c r="A130" s="67">
        <v>850</v>
      </c>
      <c r="B130" s="68" t="str">
        <f t="shared" ca="1" si="52"/>
        <v>C.6.08</v>
      </c>
      <c r="C130" s="69">
        <f t="shared" ca="1" si="53"/>
        <v>4</v>
      </c>
      <c r="D130" s="20"/>
      <c r="E130" s="92" t="str">
        <f t="shared" ca="1" si="54"/>
        <v>C.6.08</v>
      </c>
      <c r="F130" s="71" t="str">
        <f t="shared" ca="1" si="48"/>
        <v>Is analysis of the results from previous penetration tests:</v>
      </c>
      <c r="G130" s="195"/>
      <c r="H130" s="195"/>
      <c r="I130" s="71" t="str">
        <f t="shared" ca="1" si="51"/>
        <v/>
      </c>
      <c r="J130" s="69"/>
      <c r="K130" s="69"/>
      <c r="L130" s="69"/>
      <c r="M130" s="69"/>
      <c r="N130" s="69"/>
      <c r="O130" s="69"/>
      <c r="P130" s="69"/>
      <c r="Q130" s="69"/>
      <c r="R130" s="69"/>
      <c r="S130" s="69"/>
      <c r="T130" s="78"/>
      <c r="U130" s="78" t="str">
        <f t="shared" ca="1" si="61"/>
        <v/>
      </c>
      <c r="V130" s="78" t="str">
        <f t="shared" ca="1" si="62"/>
        <v>N/A</v>
      </c>
      <c r="W130" s="78">
        <f t="shared" ca="1" si="63"/>
        <v>1</v>
      </c>
      <c r="X130" s="78" t="e">
        <f t="shared" ca="1" si="55"/>
        <v>#VALUE!</v>
      </c>
      <c r="Y130" s="77" t="str">
        <f t="shared" ca="1" si="56"/>
        <v>3</v>
      </c>
      <c r="AD130" s="87" t="str">
        <f t="shared" ca="1" si="57"/>
        <v/>
      </c>
      <c r="AE130" s="87" t="str">
        <f t="shared" ca="1" si="58"/>
        <v/>
      </c>
      <c r="AF130" s="87" t="str">
        <f t="shared" ca="1" si="59"/>
        <v>D</v>
      </c>
      <c r="AG130" s="79">
        <f t="shared" ca="1" si="60"/>
        <v>3</v>
      </c>
      <c r="AH130" s="87"/>
      <c r="AI130" s="79"/>
    </row>
    <row r="131" spans="1:35" s="77" customFormat="1" ht="30" customHeight="1" x14ac:dyDescent="0.25">
      <c r="A131" s="67">
        <v>851</v>
      </c>
      <c r="B131" s="68" t="str">
        <f t="shared" ca="1" si="52"/>
        <v>C.6.08a</v>
      </c>
      <c r="C131" s="69">
        <f t="shared" ca="1" si="53"/>
        <v>6</v>
      </c>
      <c r="D131" s="20"/>
      <c r="E131" s="92" t="str">
        <f t="shared" ca="1" si="54"/>
        <v>C.6.08a</v>
      </c>
      <c r="F131" s="74" t="str">
        <f t="shared" ca="1" si="48"/>
        <v>Reviewed prior to further testing being undertaken?</v>
      </c>
      <c r="G131" s="221" t="str">
        <f ca="1">VLOOKUP($A131,Assess_C_Reference,15,FALSE)</f>
        <v/>
      </c>
      <c r="H131" s="221">
        <f ca="1">(VLOOKUP(LEFT($B131,3),targets_lookup,5,FALSE))*VLOOKUP($A131,Weightings_Assessments,23,FALSE)</f>
        <v>8</v>
      </c>
      <c r="I131" s="71" t="str">
        <f t="shared" ca="1" si="51"/>
        <v/>
      </c>
      <c r="J131" s="69"/>
      <c r="K131" s="69"/>
      <c r="L131" s="69"/>
      <c r="M131" s="69"/>
      <c r="N131" s="69"/>
      <c r="O131" s="69"/>
      <c r="P131" s="69"/>
      <c r="Q131" s="69"/>
      <c r="R131" s="69"/>
      <c r="S131" s="69"/>
      <c r="T131" s="78"/>
      <c r="U131" s="78" t="str">
        <f t="shared" ca="1" si="61"/>
        <v>C.6</v>
      </c>
      <c r="V131" s="78">
        <f t="shared" ca="1" si="62"/>
        <v>2</v>
      </c>
      <c r="W131" s="78">
        <f t="shared" ca="1" si="63"/>
        <v>1</v>
      </c>
      <c r="X131" s="78">
        <f t="shared" ca="1" si="55"/>
        <v>8</v>
      </c>
      <c r="Y131" s="77" t="str">
        <f t="shared" ca="1" si="56"/>
        <v>3C.6</v>
      </c>
      <c r="AD131" s="87" t="str">
        <f t="shared" ca="1" si="57"/>
        <v/>
      </c>
      <c r="AE131" s="87" t="str">
        <f t="shared" ca="1" si="58"/>
        <v/>
      </c>
      <c r="AF131" s="87" t="str">
        <f t="shared" ca="1" si="59"/>
        <v>D</v>
      </c>
      <c r="AG131" s="79">
        <f t="shared" ca="1" si="60"/>
        <v>3</v>
      </c>
      <c r="AH131" s="87"/>
      <c r="AI131" s="79"/>
    </row>
    <row r="132" spans="1:35" s="77" customFormat="1" ht="30" customHeight="1" x14ac:dyDescent="0.25">
      <c r="A132" s="67">
        <v>852</v>
      </c>
      <c r="B132" s="68" t="str">
        <f t="shared" ca="1" si="52"/>
        <v>C.6.08b</v>
      </c>
      <c r="C132" s="69">
        <f t="shared" ca="1" si="53"/>
        <v>6</v>
      </c>
      <c r="D132" s="20"/>
      <c r="E132" s="92" t="str">
        <f t="shared" ca="1" si="54"/>
        <v>C.6.08b</v>
      </c>
      <c r="F132" s="74" t="str">
        <f t="shared" ca="1" si="48"/>
        <v>Used to provide input into the design and scope of future tests?</v>
      </c>
      <c r="G132" s="221" t="str">
        <f ca="1">VLOOKUP($A132,Assess_C_Reference,15,FALSE)</f>
        <v/>
      </c>
      <c r="H132" s="221">
        <f ca="1">(VLOOKUP(LEFT($B132,3),targets_lookup,5,FALSE))*VLOOKUP($A132,Weightings_Assessments,23,FALSE)</f>
        <v>12</v>
      </c>
      <c r="I132" s="71" t="str">
        <f t="shared" ca="1" si="51"/>
        <v/>
      </c>
      <c r="J132" s="69"/>
      <c r="K132" s="69"/>
      <c r="L132" s="69"/>
      <c r="M132" s="69"/>
      <c r="N132" s="69"/>
      <c r="O132" s="69"/>
      <c r="P132" s="69"/>
      <c r="Q132" s="69"/>
      <c r="R132" s="69"/>
      <c r="S132" s="69"/>
      <c r="T132" s="78"/>
      <c r="U132" s="78" t="str">
        <f t="shared" ca="1" si="61"/>
        <v>C.6</v>
      </c>
      <c r="V132" s="78">
        <f t="shared" ca="1" si="62"/>
        <v>3</v>
      </c>
      <c r="W132" s="78">
        <f t="shared" ca="1" si="63"/>
        <v>1</v>
      </c>
      <c r="X132" s="78">
        <f t="shared" ca="1" si="55"/>
        <v>12</v>
      </c>
      <c r="Y132" s="77" t="str">
        <f t="shared" ca="1" si="56"/>
        <v>3C.6</v>
      </c>
      <c r="AD132" s="87" t="str">
        <f t="shared" ca="1" si="57"/>
        <v/>
      </c>
      <c r="AE132" s="87" t="str">
        <f t="shared" ca="1" si="58"/>
        <v/>
      </c>
      <c r="AF132" s="87" t="str">
        <f t="shared" ca="1" si="59"/>
        <v>D</v>
      </c>
      <c r="AG132" s="79">
        <f t="shared" ca="1" si="60"/>
        <v>3</v>
      </c>
      <c r="AH132" s="87"/>
      <c r="AI132" s="79"/>
    </row>
    <row r="133" spans="1:35" s="77" customFormat="1" ht="30" customHeight="1" x14ac:dyDescent="0.25">
      <c r="A133" s="67">
        <v>853</v>
      </c>
      <c r="B133" s="68" t="str">
        <f t="shared" ca="1" si="52"/>
        <v>C.6.09</v>
      </c>
      <c r="C133" s="69">
        <f t="shared" ca="1" si="53"/>
        <v>4</v>
      </c>
      <c r="D133" s="20"/>
      <c r="E133" s="92" t="str">
        <f t="shared" ca="1" si="54"/>
        <v>C.6.09</v>
      </c>
      <c r="F133" s="71" t="str">
        <f t="shared" ca="1" si="48"/>
        <v>Are results from penetration tests used when considering:</v>
      </c>
      <c r="G133" s="195"/>
      <c r="H133" s="195"/>
      <c r="I133" s="71" t="str">
        <f t="shared" ca="1" si="51"/>
        <v/>
      </c>
      <c r="J133" s="69"/>
      <c r="K133" s="69"/>
      <c r="L133" s="69"/>
      <c r="M133" s="69"/>
      <c r="N133" s="69"/>
      <c r="O133" s="69"/>
      <c r="P133" s="69"/>
      <c r="Q133" s="69"/>
      <c r="R133" s="69"/>
      <c r="S133" s="69"/>
      <c r="T133" s="78"/>
      <c r="U133" s="78" t="str">
        <f t="shared" ca="1" si="61"/>
        <v/>
      </c>
      <c r="V133" s="78" t="str">
        <f t="shared" ca="1" si="62"/>
        <v>N/A</v>
      </c>
      <c r="W133" s="78">
        <f t="shared" ca="1" si="63"/>
        <v>1</v>
      </c>
      <c r="X133" s="78" t="e">
        <f t="shared" ca="1" si="55"/>
        <v>#VALUE!</v>
      </c>
      <c r="Y133" s="77" t="str">
        <f t="shared" ca="1" si="56"/>
        <v>3</v>
      </c>
      <c r="AD133" s="87" t="str">
        <f t="shared" ca="1" si="57"/>
        <v/>
      </c>
      <c r="AE133" s="87" t="str">
        <f t="shared" ca="1" si="58"/>
        <v/>
      </c>
      <c r="AF133" s="87" t="str">
        <f t="shared" ca="1" si="59"/>
        <v>D</v>
      </c>
      <c r="AG133" s="79">
        <f t="shared" ca="1" si="60"/>
        <v>3</v>
      </c>
      <c r="AH133" s="87"/>
      <c r="AI133" s="79"/>
    </row>
    <row r="134" spans="1:35" s="77" customFormat="1" ht="30" x14ac:dyDescent="0.25">
      <c r="A134" s="67">
        <v>854</v>
      </c>
      <c r="B134" s="68" t="str">
        <f t="shared" ca="1" si="52"/>
        <v>C.6.09a</v>
      </c>
      <c r="C134" s="69">
        <f t="shared" ca="1" si="53"/>
        <v>6</v>
      </c>
      <c r="D134" s="20"/>
      <c r="E134" s="92" t="str">
        <f t="shared" ca="1" si="54"/>
        <v>C.6.09a</v>
      </c>
      <c r="F134" s="74" t="str">
        <f t="shared" ca="1" si="48"/>
        <v>What to test in the future (e.g. infrastructure, web applications, mobile devices, wireless systems or industrial control systems)?</v>
      </c>
      <c r="G134" s="221" t="str">
        <f ca="1">VLOOKUP($A134,Assess_C_Reference,15,FALSE)</f>
        <v/>
      </c>
      <c r="H134" s="221">
        <f ca="1">(VLOOKUP(LEFT($B134,3),targets_lookup,5,FALSE))*VLOOKUP($A134,Weightings_Assessments,23,FALSE)</f>
        <v>16</v>
      </c>
      <c r="I134" s="71" t="str">
        <f t="shared" ca="1" si="51"/>
        <v/>
      </c>
      <c r="J134" s="69"/>
      <c r="K134" s="69"/>
      <c r="L134" s="69"/>
      <c r="M134" s="69"/>
      <c r="N134" s="69"/>
      <c r="O134" s="69"/>
      <c r="P134" s="69"/>
      <c r="Q134" s="69"/>
      <c r="R134" s="69"/>
      <c r="S134" s="69"/>
      <c r="T134" s="78"/>
      <c r="U134" s="78" t="str">
        <f t="shared" ca="1" si="61"/>
        <v>C.6</v>
      </c>
      <c r="V134" s="78">
        <f t="shared" ca="1" si="62"/>
        <v>4</v>
      </c>
      <c r="W134" s="78">
        <f t="shared" ca="1" si="63"/>
        <v>1</v>
      </c>
      <c r="X134" s="78">
        <f t="shared" ca="1" si="55"/>
        <v>16</v>
      </c>
      <c r="Y134" s="77" t="str">
        <f t="shared" ca="1" si="56"/>
        <v>3C.6</v>
      </c>
      <c r="AD134" s="87" t="str">
        <f t="shared" ca="1" si="57"/>
        <v/>
      </c>
      <c r="AE134" s="87" t="str">
        <f t="shared" ca="1" si="58"/>
        <v/>
      </c>
      <c r="AF134" s="87" t="str">
        <f t="shared" ca="1" si="59"/>
        <v>D</v>
      </c>
      <c r="AG134" s="79">
        <f t="shared" ca="1" si="60"/>
        <v>3</v>
      </c>
      <c r="AH134" s="87"/>
      <c r="AI134" s="79"/>
    </row>
    <row r="135" spans="1:35" s="77" customFormat="1" ht="30" x14ac:dyDescent="0.25">
      <c r="A135" s="67">
        <v>855</v>
      </c>
      <c r="B135" s="68" t="str">
        <f t="shared" ref="B135:B136" ca="1" si="64">VLOOKUP(A135,contentrefmockup,2,FALSE)</f>
        <v>C.6.09b</v>
      </c>
      <c r="C135" s="69">
        <f t="shared" ca="1" si="53"/>
        <v>6</v>
      </c>
      <c r="D135" s="20"/>
      <c r="E135" s="92" t="str">
        <f t="shared" ca="1" si="54"/>
        <v>C.6.09b</v>
      </c>
      <c r="F135" s="74" t="str">
        <f t="shared" ca="1" si="48"/>
        <v>How future tests should be undertaken (e.g. white, grey or black box testing; internal or external testing)?</v>
      </c>
      <c r="G135" s="221" t="str">
        <f ca="1">VLOOKUP($A135,Assess_C_Reference,15,FALSE)</f>
        <v/>
      </c>
      <c r="H135" s="221">
        <f ca="1">(VLOOKUP(LEFT($B135,3),targets_lookup,5,FALSE))*VLOOKUP($A135,Weightings_Assessments,23,FALSE)</f>
        <v>20</v>
      </c>
      <c r="I135" s="71" t="str">
        <f t="shared" ca="1" si="51"/>
        <v/>
      </c>
      <c r="J135" s="69"/>
      <c r="K135" s="69"/>
      <c r="L135" s="69"/>
      <c r="M135" s="69"/>
      <c r="N135" s="69"/>
      <c r="O135" s="69"/>
      <c r="P135" s="69"/>
      <c r="Q135" s="69"/>
      <c r="R135" s="69"/>
      <c r="S135" s="69"/>
      <c r="T135" s="78"/>
      <c r="U135" s="78" t="str">
        <f t="shared" ca="1" si="61"/>
        <v>C.6</v>
      </c>
      <c r="V135" s="78">
        <f t="shared" ca="1" si="62"/>
        <v>5</v>
      </c>
      <c r="W135" s="78">
        <f t="shared" ca="1" si="63"/>
        <v>1</v>
      </c>
      <c r="X135" s="78">
        <f t="shared" ref="X135:X136" ca="1" si="65">W135*V135*4</f>
        <v>20</v>
      </c>
      <c r="Y135" s="77" t="str">
        <f t="shared" ca="1" si="56"/>
        <v>3C.6</v>
      </c>
      <c r="AD135" s="87" t="str">
        <f t="shared" ca="1" si="57"/>
        <v/>
      </c>
      <c r="AE135" s="87" t="str">
        <f t="shared" ca="1" si="58"/>
        <v/>
      </c>
      <c r="AF135" s="87" t="str">
        <f t="shared" ca="1" si="59"/>
        <v>D</v>
      </c>
      <c r="AG135" s="79">
        <f t="shared" ref="AG135:AG136" ca="1" si="66">IF(AD135="S",1,IF(AE135="I",2,IF(AF135="D",3,4)))</f>
        <v>3</v>
      </c>
      <c r="AH135" s="87"/>
      <c r="AI135" s="79"/>
    </row>
    <row r="136" spans="1:35" s="77" customFormat="1" ht="45" x14ac:dyDescent="0.25">
      <c r="A136" s="67">
        <v>856</v>
      </c>
      <c r="B136" s="68" t="str">
        <f t="shared" ca="1" si="64"/>
        <v>C.6.09c</v>
      </c>
      <c r="C136" s="69">
        <f t="shared" ca="1" si="53"/>
        <v>6</v>
      </c>
      <c r="D136" s="20"/>
      <c r="E136" s="92" t="str">
        <f t="shared" ca="1" si="54"/>
        <v>C.6.09c</v>
      </c>
      <c r="F136" s="74" t="str">
        <f t="shared" ca="1" si="48"/>
        <v>When tests should be undertaken in the future, for example on a regular basis (e.g. annually); after significant technical or business changes are made: or in respond to a major security incident?</v>
      </c>
      <c r="G136" s="221" t="str">
        <f ca="1">VLOOKUP($A136,Assess_C_Reference,15,FALSE)</f>
        <v/>
      </c>
      <c r="H136" s="221">
        <f ca="1">(VLOOKUP(LEFT($B136,3),targets_lookup,5,FALSE))*VLOOKUP($A136,Weightings_Assessments,23,FALSE)</f>
        <v>20</v>
      </c>
      <c r="I136" s="71" t="str">
        <f t="shared" ca="1" si="51"/>
        <v/>
      </c>
      <c r="J136" s="69"/>
      <c r="K136" s="69"/>
      <c r="L136" s="69"/>
      <c r="M136" s="69"/>
      <c r="N136" s="69"/>
      <c r="O136" s="69"/>
      <c r="P136" s="69"/>
      <c r="Q136" s="69"/>
      <c r="R136" s="69"/>
      <c r="S136" s="69"/>
      <c r="T136" s="78"/>
      <c r="U136" s="78" t="str">
        <f t="shared" ca="1" si="61"/>
        <v>C.6</v>
      </c>
      <c r="V136" s="78">
        <f t="shared" ca="1" si="62"/>
        <v>5</v>
      </c>
      <c r="W136" s="78">
        <f t="shared" ca="1" si="63"/>
        <v>1</v>
      </c>
      <c r="X136" s="78">
        <f t="shared" ca="1" si="65"/>
        <v>20</v>
      </c>
      <c r="Y136" s="77" t="str">
        <f t="shared" ca="1" si="56"/>
        <v>3C.6</v>
      </c>
      <c r="AD136" s="87" t="str">
        <f t="shared" ca="1" si="57"/>
        <v/>
      </c>
      <c r="AE136" s="87" t="str">
        <f t="shared" ca="1" si="58"/>
        <v/>
      </c>
      <c r="AF136" s="87" t="str">
        <f t="shared" ca="1" si="59"/>
        <v>D</v>
      </c>
      <c r="AG136" s="79">
        <f t="shared" ca="1" si="66"/>
        <v>3</v>
      </c>
      <c r="AH136" s="87"/>
      <c r="AI136" s="79"/>
    </row>
  </sheetData>
  <autoFilter ref="Y2:Y136" xr:uid="{00000000-0001-0000-0F00-000000000000}"/>
  <sortState xmlns:xlrd2="http://schemas.microsoft.com/office/spreadsheetml/2017/richdata2" ref="A8:AI137">
    <sortCondition ref="A8:A137"/>
  </sortState>
  <mergeCells count="2">
    <mergeCell ref="F2:I3"/>
    <mergeCell ref="F4:I5"/>
  </mergeCells>
  <conditionalFormatting sqref="G45:G77 G23">
    <cfRule type="dataBar" priority="26">
      <dataBar>
        <cfvo type="num" val="0"/>
        <cfvo type="num" val="20"/>
        <color rgb="FF638EC6"/>
      </dataBar>
      <extLst>
        <ext xmlns:x14="http://schemas.microsoft.com/office/spreadsheetml/2009/9/main" uri="{B025F937-C7B1-47D3-B67F-A62EFF666E3E}">
          <x14:id>{A2A297D1-C22E-4CC2-8131-E614A7290C52}</x14:id>
        </ext>
      </extLst>
    </cfRule>
  </conditionalFormatting>
  <conditionalFormatting sqref="H45:H77 H23">
    <cfRule type="dataBar" priority="25">
      <dataBar>
        <cfvo type="num" val="0"/>
        <cfvo type="num" val="20"/>
        <color rgb="FF00B050"/>
      </dataBar>
      <extLst>
        <ext xmlns:x14="http://schemas.microsoft.com/office/spreadsheetml/2009/9/main" uri="{B025F937-C7B1-47D3-B67F-A62EFF666E3E}">
          <x14:id>{2D35CBAA-DBFA-40A2-8065-75504228EEFE}</x14:id>
        </ext>
      </extLst>
    </cfRule>
  </conditionalFormatting>
  <conditionalFormatting sqref="G43">
    <cfRule type="dataBar" priority="24">
      <dataBar>
        <cfvo type="num" val="0"/>
        <cfvo type="num" val="20"/>
        <color rgb="FF638EC6"/>
      </dataBar>
      <extLst>
        <ext xmlns:x14="http://schemas.microsoft.com/office/spreadsheetml/2009/9/main" uri="{B025F937-C7B1-47D3-B67F-A62EFF666E3E}">
          <x14:id>{CE824790-188C-4CCC-9223-36FECBA79DF7}</x14:id>
        </ext>
      </extLst>
    </cfRule>
  </conditionalFormatting>
  <conditionalFormatting sqref="H43">
    <cfRule type="dataBar" priority="23">
      <dataBar>
        <cfvo type="num" val="0"/>
        <cfvo type="num" val="20"/>
        <color rgb="FF00B050"/>
      </dataBar>
      <extLst>
        <ext xmlns:x14="http://schemas.microsoft.com/office/spreadsheetml/2009/9/main" uri="{B025F937-C7B1-47D3-B67F-A62EFF666E3E}">
          <x14:id>{0D1D410E-8042-4009-89FE-DBFC265AA9A2}</x14:id>
        </ext>
      </extLst>
    </cfRule>
  </conditionalFormatting>
  <conditionalFormatting sqref="G78:G136">
    <cfRule type="dataBar" priority="22">
      <dataBar>
        <cfvo type="num" val="0"/>
        <cfvo type="num" val="20"/>
        <color rgb="FF638EC6"/>
      </dataBar>
      <extLst>
        <ext xmlns:x14="http://schemas.microsoft.com/office/spreadsheetml/2009/9/main" uri="{B025F937-C7B1-47D3-B67F-A62EFF666E3E}">
          <x14:id>{0F8A8F08-9259-4969-BFF5-CA13C8B66292}</x14:id>
        </ext>
      </extLst>
    </cfRule>
  </conditionalFormatting>
  <conditionalFormatting sqref="H78:H136">
    <cfRule type="dataBar" priority="21">
      <dataBar>
        <cfvo type="num" val="0"/>
        <cfvo type="num" val="20"/>
        <color rgb="FF00B050"/>
      </dataBar>
      <extLst>
        <ext xmlns:x14="http://schemas.microsoft.com/office/spreadsheetml/2009/9/main" uri="{B025F937-C7B1-47D3-B67F-A62EFF666E3E}">
          <x14:id>{246C97C5-D15E-4A3A-AA66-E20E71D29614}</x14:id>
        </ext>
      </extLst>
    </cfRule>
  </conditionalFormatting>
  <conditionalFormatting sqref="G11:G12">
    <cfRule type="dataBar" priority="2">
      <dataBar>
        <cfvo type="num" val="0"/>
        <cfvo type="num" val="20"/>
        <color rgb="FF638EC6"/>
      </dataBar>
      <extLst>
        <ext xmlns:x14="http://schemas.microsoft.com/office/spreadsheetml/2009/9/main" uri="{B025F937-C7B1-47D3-B67F-A62EFF666E3E}">
          <x14:id>{19E4E896-BCE8-4DA0-A0E8-78CA55810D42}</x14:id>
        </ext>
      </extLst>
    </cfRule>
  </conditionalFormatting>
  <conditionalFormatting sqref="H11:H12">
    <cfRule type="dataBar" priority="1">
      <dataBar>
        <cfvo type="num" val="0"/>
        <cfvo type="num" val="20"/>
        <color rgb="FF00B050"/>
      </dataBar>
      <extLst>
        <ext xmlns:x14="http://schemas.microsoft.com/office/spreadsheetml/2009/9/main" uri="{B025F937-C7B1-47D3-B67F-A62EFF666E3E}">
          <x14:id>{976544AD-8937-4643-B90A-986D8D2F7430}</x14:id>
        </ext>
      </extLst>
    </cfRule>
  </conditionalFormatting>
  <conditionalFormatting sqref="G14:G22">
    <cfRule type="dataBar" priority="18">
      <dataBar>
        <cfvo type="num" val="0"/>
        <cfvo type="num" val="20"/>
        <color rgb="FF638EC6"/>
      </dataBar>
      <extLst>
        <ext xmlns:x14="http://schemas.microsoft.com/office/spreadsheetml/2009/9/main" uri="{B025F937-C7B1-47D3-B67F-A62EFF666E3E}">
          <x14:id>{25A801FB-EC3C-4040-B0C0-D4FE12D3D271}</x14:id>
        </ext>
      </extLst>
    </cfRule>
  </conditionalFormatting>
  <conditionalFormatting sqref="H14:H22">
    <cfRule type="dataBar" priority="17">
      <dataBar>
        <cfvo type="num" val="0"/>
        <cfvo type="num" val="20"/>
        <color rgb="FF00B050"/>
      </dataBar>
      <extLst>
        <ext xmlns:x14="http://schemas.microsoft.com/office/spreadsheetml/2009/9/main" uri="{B025F937-C7B1-47D3-B67F-A62EFF666E3E}">
          <x14:id>{BC72913C-AF1C-494A-BFDA-73489E42DF0A}</x14:id>
        </ext>
      </extLst>
    </cfRule>
  </conditionalFormatting>
  <conditionalFormatting sqref="G24:G42">
    <cfRule type="dataBar" priority="14">
      <dataBar>
        <cfvo type="num" val="0"/>
        <cfvo type="num" val="20"/>
        <color rgb="FF638EC6"/>
      </dataBar>
      <extLst>
        <ext xmlns:x14="http://schemas.microsoft.com/office/spreadsheetml/2009/9/main" uri="{B025F937-C7B1-47D3-B67F-A62EFF666E3E}">
          <x14:id>{B8CF490F-BD77-4732-B945-ACC0177967F3}</x14:id>
        </ext>
      </extLst>
    </cfRule>
  </conditionalFormatting>
  <conditionalFormatting sqref="H24:H42">
    <cfRule type="dataBar" priority="13">
      <dataBar>
        <cfvo type="num" val="0"/>
        <cfvo type="num" val="20"/>
        <color rgb="FF00B050"/>
      </dataBar>
      <extLst>
        <ext xmlns:x14="http://schemas.microsoft.com/office/spreadsheetml/2009/9/main" uri="{B025F937-C7B1-47D3-B67F-A62EFF666E3E}">
          <x14:id>{E01B40C6-0C5E-498E-998B-4FD0E44596F9}</x14:id>
        </ext>
      </extLst>
    </cfRule>
  </conditionalFormatting>
  <conditionalFormatting sqref="G44">
    <cfRule type="dataBar" priority="12">
      <dataBar>
        <cfvo type="num" val="0"/>
        <cfvo type="num" val="20"/>
        <color rgb="FF638EC6"/>
      </dataBar>
      <extLst>
        <ext xmlns:x14="http://schemas.microsoft.com/office/spreadsheetml/2009/9/main" uri="{B025F937-C7B1-47D3-B67F-A62EFF666E3E}">
          <x14:id>{952765EC-DCFB-4B3B-B68B-7B052BEB894A}</x14:id>
        </ext>
      </extLst>
    </cfRule>
  </conditionalFormatting>
  <conditionalFormatting sqref="H44">
    <cfRule type="dataBar" priority="11">
      <dataBar>
        <cfvo type="num" val="0"/>
        <cfvo type="num" val="20"/>
        <color rgb="FF00B050"/>
      </dataBar>
      <extLst>
        <ext xmlns:x14="http://schemas.microsoft.com/office/spreadsheetml/2009/9/main" uri="{B025F937-C7B1-47D3-B67F-A62EFF666E3E}">
          <x14:id>{F92FD67F-D562-493E-9A07-CB5220437908}</x14:id>
        </ext>
      </extLst>
    </cfRule>
  </conditionalFormatting>
  <conditionalFormatting sqref="G10">
    <cfRule type="dataBar" priority="8">
      <dataBar>
        <cfvo type="num" val="0"/>
        <cfvo type="num" val="20"/>
        <color rgb="FF638EC6"/>
      </dataBar>
      <extLst>
        <ext xmlns:x14="http://schemas.microsoft.com/office/spreadsheetml/2009/9/main" uri="{B025F937-C7B1-47D3-B67F-A62EFF666E3E}">
          <x14:id>{F3FFBD93-9EED-4ADC-B0E2-8AE36DC3EF7F}</x14:id>
        </ext>
      </extLst>
    </cfRule>
  </conditionalFormatting>
  <conditionalFormatting sqref="H10">
    <cfRule type="dataBar" priority="7">
      <dataBar>
        <cfvo type="num" val="0"/>
        <cfvo type="num" val="20"/>
        <color rgb="FF00B050"/>
      </dataBar>
      <extLst>
        <ext xmlns:x14="http://schemas.microsoft.com/office/spreadsheetml/2009/9/main" uri="{B025F937-C7B1-47D3-B67F-A62EFF666E3E}">
          <x14:id>{699BEAF1-74EF-4419-B789-46291FA7D899}</x14:id>
        </ext>
      </extLst>
    </cfRule>
  </conditionalFormatting>
  <conditionalFormatting sqref="G13">
    <cfRule type="dataBar" priority="6">
      <dataBar>
        <cfvo type="num" val="0"/>
        <cfvo type="num" val="20"/>
        <color rgb="FF638EC6"/>
      </dataBar>
      <extLst>
        <ext xmlns:x14="http://schemas.microsoft.com/office/spreadsheetml/2009/9/main" uri="{B025F937-C7B1-47D3-B67F-A62EFF666E3E}">
          <x14:id>{34538448-C881-4BC0-B16B-895EF06FD7C4}</x14:id>
        </ext>
      </extLst>
    </cfRule>
  </conditionalFormatting>
  <conditionalFormatting sqref="H13">
    <cfRule type="dataBar" priority="5">
      <dataBar>
        <cfvo type="num" val="0"/>
        <cfvo type="num" val="20"/>
        <color rgb="FF00B050"/>
      </dataBar>
      <extLst>
        <ext xmlns:x14="http://schemas.microsoft.com/office/spreadsheetml/2009/9/main" uri="{B025F937-C7B1-47D3-B67F-A62EFF666E3E}">
          <x14:id>{8E7B2578-A333-43FA-968E-D6BAFDEE5DF3}</x14:id>
        </ext>
      </extLst>
    </cfRule>
  </conditionalFormatting>
  <conditionalFormatting sqref="G9">
    <cfRule type="dataBar" priority="4">
      <dataBar>
        <cfvo type="num" val="0"/>
        <cfvo type="num" val="20"/>
        <color rgb="FF638EC6"/>
      </dataBar>
      <extLst>
        <ext xmlns:x14="http://schemas.microsoft.com/office/spreadsheetml/2009/9/main" uri="{B025F937-C7B1-47D3-B67F-A62EFF666E3E}">
          <x14:id>{E80F8827-3C54-4F72-A2C2-BE7820EBDB7B}</x14:id>
        </ext>
      </extLst>
    </cfRule>
  </conditionalFormatting>
  <conditionalFormatting sqref="H9">
    <cfRule type="dataBar" priority="3">
      <dataBar>
        <cfvo type="num" val="0"/>
        <cfvo type="num" val="20"/>
        <color rgb="FF00B050"/>
      </dataBar>
      <extLst>
        <ext xmlns:x14="http://schemas.microsoft.com/office/spreadsheetml/2009/9/main" uri="{B025F937-C7B1-47D3-B67F-A62EFF666E3E}">
          <x14:id>{5D1DF9CB-0463-4912-9D47-AEC9FE353C13}</x14:id>
        </ext>
      </extLst>
    </cfRule>
  </conditionalFormatting>
  <pageMargins left="0.7" right="0.7" top="0.75" bottom="0.75" header="0.3" footer="0.3"/>
  <pageSetup paperSize="9" scale="73" fitToHeight="0" orientation="landscape" horizontalDpi="4294967293" r:id="rId1"/>
  <drawing r:id="rId2"/>
  <extLst>
    <ext xmlns:x14="http://schemas.microsoft.com/office/spreadsheetml/2009/9/main" uri="{78C0D931-6437-407d-A8EE-F0AAD7539E65}">
      <x14:conditionalFormattings>
        <x14:conditionalFormatting xmlns:xm="http://schemas.microsoft.com/office/excel/2006/main">
          <x14:cfRule type="dataBar" id="{A2A297D1-C22E-4CC2-8131-E614A7290C52}">
            <x14:dataBar minLength="0" maxLength="100" gradient="0">
              <x14:cfvo type="num">
                <xm:f>0</xm:f>
              </x14:cfvo>
              <x14:cfvo type="num">
                <xm:f>20</xm:f>
              </x14:cfvo>
              <x14:negativeFillColor rgb="FFFF0000"/>
              <x14:axisColor rgb="FF000000"/>
            </x14:dataBar>
          </x14:cfRule>
          <xm:sqref>G45:G77 G23</xm:sqref>
        </x14:conditionalFormatting>
        <x14:conditionalFormatting xmlns:xm="http://schemas.microsoft.com/office/excel/2006/main">
          <x14:cfRule type="dataBar" id="{2D35CBAA-DBFA-40A2-8065-75504228EEFE}">
            <x14:dataBar minLength="0" maxLength="100" gradient="0">
              <x14:cfvo type="num">
                <xm:f>0</xm:f>
              </x14:cfvo>
              <x14:cfvo type="num">
                <xm:f>20</xm:f>
              </x14:cfvo>
              <x14:negativeFillColor rgb="FFFF0000"/>
              <x14:axisColor rgb="FF000000"/>
            </x14:dataBar>
          </x14:cfRule>
          <xm:sqref>H45:H77 H23</xm:sqref>
        </x14:conditionalFormatting>
        <x14:conditionalFormatting xmlns:xm="http://schemas.microsoft.com/office/excel/2006/main">
          <x14:cfRule type="dataBar" id="{CE824790-188C-4CCC-9223-36FECBA79DF7}">
            <x14:dataBar minLength="0" maxLength="100" gradient="0">
              <x14:cfvo type="num">
                <xm:f>0</xm:f>
              </x14:cfvo>
              <x14:cfvo type="num">
                <xm:f>20</xm:f>
              </x14:cfvo>
              <x14:negativeFillColor rgb="FFFF0000"/>
              <x14:axisColor rgb="FF000000"/>
            </x14:dataBar>
          </x14:cfRule>
          <xm:sqref>G43</xm:sqref>
        </x14:conditionalFormatting>
        <x14:conditionalFormatting xmlns:xm="http://schemas.microsoft.com/office/excel/2006/main">
          <x14:cfRule type="dataBar" id="{0D1D410E-8042-4009-89FE-DBFC265AA9A2}">
            <x14:dataBar minLength="0" maxLength="100" gradient="0">
              <x14:cfvo type="num">
                <xm:f>0</xm:f>
              </x14:cfvo>
              <x14:cfvo type="num">
                <xm:f>20</xm:f>
              </x14:cfvo>
              <x14:negativeFillColor rgb="FFFF0000"/>
              <x14:axisColor rgb="FF000000"/>
            </x14:dataBar>
          </x14:cfRule>
          <xm:sqref>H43</xm:sqref>
        </x14:conditionalFormatting>
        <x14:conditionalFormatting xmlns:xm="http://schemas.microsoft.com/office/excel/2006/main">
          <x14:cfRule type="dataBar" id="{0F8A8F08-9259-4969-BFF5-CA13C8B66292}">
            <x14:dataBar minLength="0" maxLength="100" gradient="0">
              <x14:cfvo type="num">
                <xm:f>0</xm:f>
              </x14:cfvo>
              <x14:cfvo type="num">
                <xm:f>20</xm:f>
              </x14:cfvo>
              <x14:negativeFillColor rgb="FFFF0000"/>
              <x14:axisColor rgb="FF000000"/>
            </x14:dataBar>
          </x14:cfRule>
          <xm:sqref>G78:G136</xm:sqref>
        </x14:conditionalFormatting>
        <x14:conditionalFormatting xmlns:xm="http://schemas.microsoft.com/office/excel/2006/main">
          <x14:cfRule type="dataBar" id="{246C97C5-D15E-4A3A-AA66-E20E71D29614}">
            <x14:dataBar minLength="0" maxLength="100" gradient="0">
              <x14:cfvo type="num">
                <xm:f>0</xm:f>
              </x14:cfvo>
              <x14:cfvo type="num">
                <xm:f>20</xm:f>
              </x14:cfvo>
              <x14:negativeFillColor rgb="FFFF0000"/>
              <x14:axisColor rgb="FF000000"/>
            </x14:dataBar>
          </x14:cfRule>
          <xm:sqref>H78:H136</xm:sqref>
        </x14:conditionalFormatting>
        <x14:conditionalFormatting xmlns:xm="http://schemas.microsoft.com/office/excel/2006/main">
          <x14:cfRule type="dataBar" id="{19E4E896-BCE8-4DA0-A0E8-78CA55810D42}">
            <x14:dataBar minLength="0" maxLength="100" gradient="0">
              <x14:cfvo type="num">
                <xm:f>0</xm:f>
              </x14:cfvo>
              <x14:cfvo type="num">
                <xm:f>20</xm:f>
              </x14:cfvo>
              <x14:negativeFillColor rgb="FFFF0000"/>
              <x14:axisColor rgb="FF000000"/>
            </x14:dataBar>
          </x14:cfRule>
          <xm:sqref>G11:G12</xm:sqref>
        </x14:conditionalFormatting>
        <x14:conditionalFormatting xmlns:xm="http://schemas.microsoft.com/office/excel/2006/main">
          <x14:cfRule type="dataBar" id="{976544AD-8937-4643-B90A-986D8D2F7430}">
            <x14:dataBar minLength="0" maxLength="100" gradient="0">
              <x14:cfvo type="num">
                <xm:f>0</xm:f>
              </x14:cfvo>
              <x14:cfvo type="num">
                <xm:f>20</xm:f>
              </x14:cfvo>
              <x14:negativeFillColor rgb="FFFF0000"/>
              <x14:axisColor rgb="FF000000"/>
            </x14:dataBar>
          </x14:cfRule>
          <xm:sqref>H11:H12</xm:sqref>
        </x14:conditionalFormatting>
        <x14:conditionalFormatting xmlns:xm="http://schemas.microsoft.com/office/excel/2006/main">
          <x14:cfRule type="dataBar" id="{25A801FB-EC3C-4040-B0C0-D4FE12D3D271}">
            <x14:dataBar minLength="0" maxLength="100" gradient="0">
              <x14:cfvo type="num">
                <xm:f>0</xm:f>
              </x14:cfvo>
              <x14:cfvo type="num">
                <xm:f>20</xm:f>
              </x14:cfvo>
              <x14:negativeFillColor rgb="FFFF0000"/>
              <x14:axisColor rgb="FF000000"/>
            </x14:dataBar>
          </x14:cfRule>
          <xm:sqref>G14:G22</xm:sqref>
        </x14:conditionalFormatting>
        <x14:conditionalFormatting xmlns:xm="http://schemas.microsoft.com/office/excel/2006/main">
          <x14:cfRule type="dataBar" id="{BC72913C-AF1C-494A-BFDA-73489E42DF0A}">
            <x14:dataBar minLength="0" maxLength="100" gradient="0">
              <x14:cfvo type="num">
                <xm:f>0</xm:f>
              </x14:cfvo>
              <x14:cfvo type="num">
                <xm:f>20</xm:f>
              </x14:cfvo>
              <x14:negativeFillColor rgb="FFFF0000"/>
              <x14:axisColor rgb="FF000000"/>
            </x14:dataBar>
          </x14:cfRule>
          <xm:sqref>H14:H22</xm:sqref>
        </x14:conditionalFormatting>
        <x14:conditionalFormatting xmlns:xm="http://schemas.microsoft.com/office/excel/2006/main">
          <x14:cfRule type="dataBar" id="{B8CF490F-BD77-4732-B945-ACC0177967F3}">
            <x14:dataBar minLength="0" maxLength="100" gradient="0">
              <x14:cfvo type="num">
                <xm:f>0</xm:f>
              </x14:cfvo>
              <x14:cfvo type="num">
                <xm:f>20</xm:f>
              </x14:cfvo>
              <x14:negativeFillColor rgb="FFFF0000"/>
              <x14:axisColor rgb="FF000000"/>
            </x14:dataBar>
          </x14:cfRule>
          <xm:sqref>G24:G42</xm:sqref>
        </x14:conditionalFormatting>
        <x14:conditionalFormatting xmlns:xm="http://schemas.microsoft.com/office/excel/2006/main">
          <x14:cfRule type="dataBar" id="{E01B40C6-0C5E-498E-998B-4FD0E44596F9}">
            <x14:dataBar minLength="0" maxLength="100" gradient="0">
              <x14:cfvo type="num">
                <xm:f>0</xm:f>
              </x14:cfvo>
              <x14:cfvo type="num">
                <xm:f>20</xm:f>
              </x14:cfvo>
              <x14:negativeFillColor rgb="FFFF0000"/>
              <x14:axisColor rgb="FF000000"/>
            </x14:dataBar>
          </x14:cfRule>
          <xm:sqref>H24:H42</xm:sqref>
        </x14:conditionalFormatting>
        <x14:conditionalFormatting xmlns:xm="http://schemas.microsoft.com/office/excel/2006/main">
          <x14:cfRule type="dataBar" id="{952765EC-DCFB-4B3B-B68B-7B052BEB894A}">
            <x14:dataBar minLength="0" maxLength="100" gradient="0">
              <x14:cfvo type="num">
                <xm:f>0</xm:f>
              </x14:cfvo>
              <x14:cfvo type="num">
                <xm:f>20</xm:f>
              </x14:cfvo>
              <x14:negativeFillColor rgb="FFFF0000"/>
              <x14:axisColor rgb="FF000000"/>
            </x14:dataBar>
          </x14:cfRule>
          <xm:sqref>G44</xm:sqref>
        </x14:conditionalFormatting>
        <x14:conditionalFormatting xmlns:xm="http://schemas.microsoft.com/office/excel/2006/main">
          <x14:cfRule type="dataBar" id="{F92FD67F-D562-493E-9A07-CB5220437908}">
            <x14:dataBar minLength="0" maxLength="100" gradient="0">
              <x14:cfvo type="num">
                <xm:f>0</xm:f>
              </x14:cfvo>
              <x14:cfvo type="num">
                <xm:f>20</xm:f>
              </x14:cfvo>
              <x14:negativeFillColor rgb="FFFF0000"/>
              <x14:axisColor rgb="FF000000"/>
            </x14:dataBar>
          </x14:cfRule>
          <xm:sqref>H44</xm:sqref>
        </x14:conditionalFormatting>
        <x14:conditionalFormatting xmlns:xm="http://schemas.microsoft.com/office/excel/2006/main">
          <x14:cfRule type="dataBar" id="{F3FFBD93-9EED-4ADC-B0E2-8AE36DC3EF7F}">
            <x14:dataBar minLength="0" maxLength="100" gradient="0">
              <x14:cfvo type="num">
                <xm:f>0</xm:f>
              </x14:cfvo>
              <x14:cfvo type="num">
                <xm:f>20</xm:f>
              </x14:cfvo>
              <x14:negativeFillColor rgb="FFFF0000"/>
              <x14:axisColor rgb="FF000000"/>
            </x14:dataBar>
          </x14:cfRule>
          <xm:sqref>G10</xm:sqref>
        </x14:conditionalFormatting>
        <x14:conditionalFormatting xmlns:xm="http://schemas.microsoft.com/office/excel/2006/main">
          <x14:cfRule type="dataBar" id="{699BEAF1-74EF-4419-B789-46291FA7D899}">
            <x14:dataBar minLength="0" maxLength="100" gradient="0">
              <x14:cfvo type="num">
                <xm:f>0</xm:f>
              </x14:cfvo>
              <x14:cfvo type="num">
                <xm:f>20</xm:f>
              </x14:cfvo>
              <x14:negativeFillColor rgb="FFFF0000"/>
              <x14:axisColor rgb="FF000000"/>
            </x14:dataBar>
          </x14:cfRule>
          <xm:sqref>H10</xm:sqref>
        </x14:conditionalFormatting>
        <x14:conditionalFormatting xmlns:xm="http://schemas.microsoft.com/office/excel/2006/main">
          <x14:cfRule type="dataBar" id="{34538448-C881-4BC0-B16B-895EF06FD7C4}">
            <x14:dataBar minLength="0" maxLength="100" gradient="0">
              <x14:cfvo type="num">
                <xm:f>0</xm:f>
              </x14:cfvo>
              <x14:cfvo type="num">
                <xm:f>20</xm:f>
              </x14:cfvo>
              <x14:negativeFillColor rgb="FFFF0000"/>
              <x14:axisColor rgb="FF000000"/>
            </x14:dataBar>
          </x14:cfRule>
          <xm:sqref>G13</xm:sqref>
        </x14:conditionalFormatting>
        <x14:conditionalFormatting xmlns:xm="http://schemas.microsoft.com/office/excel/2006/main">
          <x14:cfRule type="dataBar" id="{8E7B2578-A333-43FA-968E-D6BAFDEE5DF3}">
            <x14:dataBar minLength="0" maxLength="100" gradient="0">
              <x14:cfvo type="num">
                <xm:f>0</xm:f>
              </x14:cfvo>
              <x14:cfvo type="num">
                <xm:f>20</xm:f>
              </x14:cfvo>
              <x14:negativeFillColor rgb="FFFF0000"/>
              <x14:axisColor rgb="FF000000"/>
            </x14:dataBar>
          </x14:cfRule>
          <xm:sqref>H13</xm:sqref>
        </x14:conditionalFormatting>
        <x14:conditionalFormatting xmlns:xm="http://schemas.microsoft.com/office/excel/2006/main">
          <x14:cfRule type="dataBar" id="{E80F8827-3C54-4F72-A2C2-BE7820EBDB7B}">
            <x14:dataBar minLength="0" maxLength="100" gradient="0">
              <x14:cfvo type="num">
                <xm:f>0</xm:f>
              </x14:cfvo>
              <x14:cfvo type="num">
                <xm:f>20</xm:f>
              </x14:cfvo>
              <x14:negativeFillColor rgb="FFFF0000"/>
              <x14:axisColor rgb="FF000000"/>
            </x14:dataBar>
          </x14:cfRule>
          <xm:sqref>G9</xm:sqref>
        </x14:conditionalFormatting>
        <x14:conditionalFormatting xmlns:xm="http://schemas.microsoft.com/office/excel/2006/main">
          <x14:cfRule type="dataBar" id="{5D1DF9CB-0463-4912-9D47-AEC9FE353C13}">
            <x14:dataBar minLength="0" maxLength="100" gradient="0">
              <x14:cfvo type="num">
                <xm:f>0</xm:f>
              </x14:cfvo>
              <x14:cfvo type="num">
                <xm:f>20</xm:f>
              </x14:cfvo>
              <x14:negativeFillColor rgb="FFFF0000"/>
              <x14:axisColor rgb="FF000000"/>
            </x14:dataBar>
          </x14:cfRule>
          <xm:sqref>H9</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7"/>
  <dimension ref="B1:AM30"/>
  <sheetViews>
    <sheetView zoomScaleNormal="100" workbookViewId="0">
      <pane xSplit="1" topLeftCell="B1" activePane="topRight" state="frozen"/>
      <selection pane="topRight" activeCell="K4" sqref="K4:L6"/>
    </sheetView>
  </sheetViews>
  <sheetFormatPr defaultRowHeight="15" x14ac:dyDescent="0.25"/>
  <cols>
    <col min="1" max="1" width="2.7109375" style="10" customWidth="1"/>
    <col min="2" max="2" width="5.7109375" style="10" customWidth="1"/>
    <col min="3" max="3" width="24.42578125" style="10" bestFit="1" customWidth="1"/>
    <col min="4" max="4" width="5.7109375" style="10" customWidth="1"/>
    <col min="5" max="5" width="2.7109375" style="10" customWidth="1"/>
    <col min="6" max="6" width="46.7109375" style="10" bestFit="1" customWidth="1"/>
    <col min="7" max="7" width="2.7109375" style="10" customWidth="1"/>
    <col min="8" max="8" width="6" style="10" customWidth="1"/>
    <col min="9" max="9" width="14.140625" style="10" customWidth="1"/>
    <col min="10" max="10" width="2.7109375" style="10" customWidth="1"/>
    <col min="11" max="11" width="2" style="10" bestFit="1" customWidth="1"/>
    <col min="12" max="12" width="12.7109375" style="10" bestFit="1" customWidth="1"/>
    <col min="13" max="13" width="2.7109375" style="10" customWidth="1"/>
    <col min="14" max="14" width="39.85546875" style="10" bestFit="1" customWidth="1"/>
    <col min="15" max="15" width="2.7109375" style="10" customWidth="1"/>
    <col min="16" max="16" width="40.7109375" style="10" bestFit="1" customWidth="1"/>
    <col min="17" max="17" width="2.7109375" style="10" customWidth="1"/>
    <col min="18" max="18" width="37.140625" style="10" bestFit="1" customWidth="1"/>
    <col min="19" max="19" width="2.7109375" style="10" customWidth="1"/>
    <col min="20" max="20" width="33.85546875" style="10" bestFit="1" customWidth="1"/>
    <col min="21" max="21" width="2.7109375" style="10" customWidth="1"/>
    <col min="22" max="22" width="30.7109375" style="10" customWidth="1"/>
    <col min="23" max="23" width="2.7109375" style="10" customWidth="1"/>
    <col min="24" max="24" width="32.28515625" style="10" bestFit="1" customWidth="1"/>
    <col min="25" max="25" width="2.7109375" style="10" customWidth="1"/>
    <col min="26" max="26" width="72.5703125" style="10" bestFit="1" customWidth="1"/>
    <col min="27" max="27" width="2.7109375" style="10" customWidth="1"/>
    <col min="28" max="28" width="72.5703125" style="10" bestFit="1" customWidth="1"/>
    <col min="29" max="29" width="2.7109375" style="10" customWidth="1"/>
    <col min="30" max="30" width="26.5703125" style="10" bestFit="1" customWidth="1"/>
    <col min="31" max="31" width="2.7109375" style="10" customWidth="1"/>
    <col min="32" max="32" width="49" style="10" bestFit="1" customWidth="1"/>
    <col min="33" max="33" width="2.7109375" style="10" customWidth="1"/>
    <col min="34" max="34" width="49" style="10" bestFit="1" customWidth="1"/>
    <col min="35" max="35" width="2.7109375" style="10" customWidth="1"/>
    <col min="36" max="36" width="20.140625" style="288" bestFit="1" customWidth="1"/>
    <col min="37" max="37" width="2.7109375" style="288" customWidth="1"/>
    <col min="38" max="38" width="11.28515625" style="10" customWidth="1"/>
    <col min="39" max="39" width="18.28515625" style="10" customWidth="1"/>
    <col min="40" max="44" width="9.140625" style="10"/>
    <col min="45" max="45" width="9.42578125" style="10" customWidth="1"/>
    <col min="46" max="49" width="9.140625" style="10"/>
    <col min="50" max="50" width="44.7109375" style="10" bestFit="1" customWidth="1"/>
    <col min="51" max="16384" width="9.140625" style="10"/>
  </cols>
  <sheetData>
    <row r="1" spans="2:39" ht="15.75" thickBot="1" x14ac:dyDescent="0.3"/>
    <row r="2" spans="2:39" ht="15.75" thickBot="1" x14ac:dyDescent="0.3">
      <c r="B2" s="365" t="s">
        <v>1068</v>
      </c>
      <c r="C2" s="367"/>
      <c r="D2" s="366"/>
      <c r="AK2" s="10"/>
    </row>
    <row r="3" spans="2:39" ht="15.75" thickBot="1" x14ac:dyDescent="0.3">
      <c r="B3" s="290"/>
      <c r="C3" s="310" t="s">
        <v>1071</v>
      </c>
      <c r="D3" s="290"/>
      <c r="F3" s="287" t="s">
        <v>1069</v>
      </c>
      <c r="H3" s="365" t="s">
        <v>1070</v>
      </c>
      <c r="I3" s="366"/>
      <c r="K3" s="365" t="s">
        <v>1081</v>
      </c>
      <c r="L3" s="366"/>
      <c r="N3" s="287" t="s">
        <v>1072</v>
      </c>
      <c r="P3" s="287" t="s">
        <v>1073</v>
      </c>
      <c r="R3" s="293" t="s">
        <v>1074</v>
      </c>
      <c r="T3" s="287" t="s">
        <v>1075</v>
      </c>
      <c r="V3" s="287" t="s">
        <v>1076</v>
      </c>
      <c r="X3" s="287" t="s">
        <v>1077</v>
      </c>
      <c r="Z3" s="287" t="s">
        <v>1078</v>
      </c>
      <c r="AB3" s="293" t="s">
        <v>1079</v>
      </c>
      <c r="AD3" s="287" t="s">
        <v>1082</v>
      </c>
      <c r="AF3" s="287" t="s">
        <v>1083</v>
      </c>
      <c r="AH3" s="287" t="s">
        <v>1084</v>
      </c>
      <c r="AJ3" s="287" t="s">
        <v>1086</v>
      </c>
      <c r="AK3" s="10"/>
      <c r="AL3" s="365" t="s">
        <v>1085</v>
      </c>
      <c r="AM3" s="366"/>
    </row>
    <row r="4" spans="2:39" x14ac:dyDescent="0.25">
      <c r="B4" s="308">
        <v>1</v>
      </c>
      <c r="C4" s="307" t="s">
        <v>2</v>
      </c>
      <c r="D4" s="308" t="str">
        <f>""</f>
        <v/>
      </c>
      <c r="F4" s="290" t="s">
        <v>1062</v>
      </c>
      <c r="H4" s="301">
        <v>1</v>
      </c>
      <c r="I4" s="302" t="s">
        <v>560</v>
      </c>
      <c r="K4" s="295">
        <v>1</v>
      </c>
      <c r="L4" s="296" t="s">
        <v>560</v>
      </c>
      <c r="N4" s="290" t="s">
        <v>1062</v>
      </c>
      <c r="P4" s="290" t="s">
        <v>1062</v>
      </c>
      <c r="R4" s="290" t="s">
        <v>1062</v>
      </c>
      <c r="T4" s="290" t="s">
        <v>1062</v>
      </c>
      <c r="V4" s="290" t="s">
        <v>1062</v>
      </c>
      <c r="X4" s="290" t="s">
        <v>1062</v>
      </c>
      <c r="Z4" s="290" t="s">
        <v>1062</v>
      </c>
      <c r="AB4" s="290" t="s">
        <v>1062</v>
      </c>
      <c r="AD4" s="290" t="s">
        <v>1062</v>
      </c>
      <c r="AF4" s="290" t="s">
        <v>1062</v>
      </c>
      <c r="AH4" s="290" t="s">
        <v>1062</v>
      </c>
      <c r="AJ4" s="343" t="s">
        <v>9</v>
      </c>
      <c r="AL4" s="307">
        <v>1</v>
      </c>
      <c r="AM4" s="302" t="str">
        <f>AJ4</f>
        <v>x 1</v>
      </c>
    </row>
    <row r="5" spans="2:39" x14ac:dyDescent="0.25">
      <c r="B5" s="308">
        <v>2</v>
      </c>
      <c r="C5" s="308" t="s">
        <v>44</v>
      </c>
      <c r="D5" s="308">
        <v>0</v>
      </c>
      <c r="F5" s="291" t="s">
        <v>374</v>
      </c>
      <c r="H5" s="303">
        <v>2</v>
      </c>
      <c r="I5" s="304" t="s">
        <v>561</v>
      </c>
      <c r="K5" s="297">
        <v>2</v>
      </c>
      <c r="L5" s="298" t="s">
        <v>561</v>
      </c>
      <c r="N5" s="291" t="s">
        <v>386</v>
      </c>
      <c r="P5" s="291" t="s">
        <v>572</v>
      </c>
      <c r="R5" s="291" t="s">
        <v>385</v>
      </c>
      <c r="T5" s="291" t="s">
        <v>376</v>
      </c>
      <c r="V5" s="291" t="s">
        <v>379</v>
      </c>
      <c r="X5" s="291" t="s">
        <v>104</v>
      </c>
      <c r="Z5" s="291" t="s">
        <v>51</v>
      </c>
      <c r="AB5" s="291" t="s">
        <v>45</v>
      </c>
      <c r="AD5" s="291" t="s">
        <v>355</v>
      </c>
      <c r="AF5" s="291" t="s">
        <v>359</v>
      </c>
      <c r="AH5" s="291" t="s">
        <v>368</v>
      </c>
      <c r="AJ5" s="344" t="s">
        <v>10</v>
      </c>
      <c r="AL5" s="308">
        <v>2</v>
      </c>
      <c r="AM5" s="304" t="str">
        <f>AJ5</f>
        <v>x 2</v>
      </c>
    </row>
    <row r="6" spans="2:39" ht="15.75" thickBot="1" x14ac:dyDescent="0.3">
      <c r="B6" s="308">
        <v>3</v>
      </c>
      <c r="C6" s="308" t="s">
        <v>55</v>
      </c>
      <c r="D6" s="308">
        <v>1</v>
      </c>
      <c r="F6" s="291" t="s">
        <v>581</v>
      </c>
      <c r="H6" s="305">
        <v>3</v>
      </c>
      <c r="I6" s="306" t="s">
        <v>562</v>
      </c>
      <c r="K6" s="299">
        <v>3</v>
      </c>
      <c r="L6" s="300" t="s">
        <v>562</v>
      </c>
      <c r="N6" s="291" t="s">
        <v>387</v>
      </c>
      <c r="P6" s="291" t="s">
        <v>573</v>
      </c>
      <c r="R6" s="291" t="s">
        <v>386</v>
      </c>
      <c r="T6" s="291" t="s">
        <v>377</v>
      </c>
      <c r="V6" s="291" t="s">
        <v>380</v>
      </c>
      <c r="X6" s="291" t="s">
        <v>384</v>
      </c>
      <c r="Z6" s="291" t="s">
        <v>52</v>
      </c>
      <c r="AB6" s="291" t="s">
        <v>46</v>
      </c>
      <c r="AD6" s="291" t="s">
        <v>356</v>
      </c>
      <c r="AF6" s="291" t="s">
        <v>360</v>
      </c>
      <c r="AH6" s="291" t="s">
        <v>369</v>
      </c>
      <c r="AJ6" s="344" t="s">
        <v>11</v>
      </c>
      <c r="AL6" s="308">
        <v>3</v>
      </c>
      <c r="AM6" s="304" t="str">
        <f>AJ6</f>
        <v>x 3</v>
      </c>
    </row>
    <row r="7" spans="2:39" ht="15.75" thickBot="1" x14ac:dyDescent="0.3">
      <c r="B7" s="308">
        <v>4</v>
      </c>
      <c r="C7" s="308" t="s">
        <v>557</v>
      </c>
      <c r="D7" s="308">
        <v>2</v>
      </c>
      <c r="F7" s="291" t="s">
        <v>375</v>
      </c>
      <c r="N7" s="291" t="s">
        <v>388</v>
      </c>
      <c r="P7" s="291" t="s">
        <v>574</v>
      </c>
      <c r="R7" s="291" t="s">
        <v>387</v>
      </c>
      <c r="T7" s="292" t="s">
        <v>378</v>
      </c>
      <c r="V7" s="291" t="s">
        <v>381</v>
      </c>
      <c r="X7" s="291" t="s">
        <v>381</v>
      </c>
      <c r="Z7" s="291" t="s">
        <v>53</v>
      </c>
      <c r="AB7" s="291" t="s">
        <v>47</v>
      </c>
      <c r="AD7" s="291" t="s">
        <v>357</v>
      </c>
      <c r="AF7" s="291" t="s">
        <v>361</v>
      </c>
      <c r="AH7" s="291" t="s">
        <v>370</v>
      </c>
      <c r="AJ7" s="344" t="s">
        <v>96</v>
      </c>
      <c r="AL7" s="308">
        <v>4</v>
      </c>
      <c r="AM7" s="304" t="str">
        <f>AJ7</f>
        <v>x 4</v>
      </c>
    </row>
    <row r="8" spans="2:39" ht="15.75" thickBot="1" x14ac:dyDescent="0.3">
      <c r="B8" s="308">
        <v>5</v>
      </c>
      <c r="C8" s="308" t="s">
        <v>56</v>
      </c>
      <c r="D8" s="308">
        <v>3</v>
      </c>
      <c r="F8" s="292" t="s">
        <v>414</v>
      </c>
      <c r="N8" s="291" t="s">
        <v>389</v>
      </c>
      <c r="P8" s="294" t="s">
        <v>575</v>
      </c>
      <c r="R8" s="291" t="s">
        <v>388</v>
      </c>
      <c r="V8" s="291" t="s">
        <v>382</v>
      </c>
      <c r="X8" s="291" t="s">
        <v>382</v>
      </c>
      <c r="Z8" s="291" t="s">
        <v>579</v>
      </c>
      <c r="AB8" s="291" t="s">
        <v>48</v>
      </c>
      <c r="AD8" s="292" t="s">
        <v>358</v>
      </c>
      <c r="AF8" s="291" t="s">
        <v>362</v>
      </c>
      <c r="AH8" s="292" t="s">
        <v>371</v>
      </c>
      <c r="AJ8" s="345" t="s">
        <v>97</v>
      </c>
      <c r="AL8" s="309">
        <v>5</v>
      </c>
      <c r="AM8" s="306" t="str">
        <f>AJ8</f>
        <v>x 5</v>
      </c>
    </row>
    <row r="9" spans="2:39" ht="15.75" thickBot="1" x14ac:dyDescent="0.3">
      <c r="B9" s="308">
        <v>6</v>
      </c>
      <c r="C9" s="308" t="s">
        <v>57</v>
      </c>
      <c r="D9" s="308">
        <v>4</v>
      </c>
      <c r="N9" s="291" t="s">
        <v>390</v>
      </c>
      <c r="R9" s="291" t="s">
        <v>389</v>
      </c>
      <c r="V9" s="292" t="s">
        <v>383</v>
      </c>
      <c r="X9" s="292" t="s">
        <v>383</v>
      </c>
      <c r="Z9" s="291" t="s">
        <v>54</v>
      </c>
      <c r="AB9" s="291" t="s">
        <v>49</v>
      </c>
      <c r="AF9" s="292" t="s">
        <v>363</v>
      </c>
    </row>
    <row r="10" spans="2:39" x14ac:dyDescent="0.25">
      <c r="B10" s="308">
        <v>7</v>
      </c>
      <c r="C10" s="308" t="s">
        <v>1</v>
      </c>
      <c r="D10" s="308">
        <v>0</v>
      </c>
      <c r="N10" s="291" t="s">
        <v>391</v>
      </c>
      <c r="R10" s="291" t="s">
        <v>390</v>
      </c>
      <c r="Z10" s="291" t="s">
        <v>580</v>
      </c>
      <c r="AB10" s="291" t="s">
        <v>50</v>
      </c>
      <c r="AJ10" s="10"/>
      <c r="AK10" s="10"/>
    </row>
    <row r="11" spans="2:39" ht="15.75" thickBot="1" x14ac:dyDescent="0.3">
      <c r="B11" s="309">
        <v>8</v>
      </c>
      <c r="C11" s="309" t="s">
        <v>38</v>
      </c>
      <c r="D11" s="309" t="str">
        <f>""</f>
        <v/>
      </c>
      <c r="N11" s="291" t="s">
        <v>392</v>
      </c>
      <c r="R11" s="291" t="s">
        <v>391</v>
      </c>
      <c r="Z11" s="292" t="s">
        <v>17</v>
      </c>
      <c r="AB11" s="291" t="s">
        <v>18</v>
      </c>
      <c r="AJ11" s="10"/>
      <c r="AK11" s="10"/>
    </row>
    <row r="12" spans="2:39" x14ac:dyDescent="0.25">
      <c r="N12" s="291" t="s">
        <v>393</v>
      </c>
      <c r="R12" s="291" t="s">
        <v>392</v>
      </c>
      <c r="AB12" s="291" t="s">
        <v>19</v>
      </c>
      <c r="AJ12" s="10"/>
      <c r="AK12" s="10"/>
    </row>
    <row r="13" spans="2:39" x14ac:dyDescent="0.25">
      <c r="N13" s="291" t="s">
        <v>394</v>
      </c>
      <c r="R13" s="291" t="s">
        <v>393</v>
      </c>
      <c r="AB13" s="291" t="s">
        <v>20</v>
      </c>
      <c r="AJ13" s="10"/>
      <c r="AK13" s="10"/>
    </row>
    <row r="14" spans="2:39" x14ac:dyDescent="0.25">
      <c r="N14" s="291" t="s">
        <v>395</v>
      </c>
      <c r="R14" s="291" t="s">
        <v>394</v>
      </c>
      <c r="AB14" s="291" t="s">
        <v>21</v>
      </c>
      <c r="AJ14" s="10"/>
      <c r="AK14" s="10"/>
    </row>
    <row r="15" spans="2:39" ht="15.75" thickBot="1" x14ac:dyDescent="0.3">
      <c r="N15" s="292" t="s">
        <v>396</v>
      </c>
      <c r="R15" s="291" t="s">
        <v>395</v>
      </c>
      <c r="AB15" s="291" t="s">
        <v>22</v>
      </c>
      <c r="AJ15" s="10"/>
      <c r="AK15" s="10"/>
    </row>
    <row r="16" spans="2:39" ht="15.75" thickBot="1" x14ac:dyDescent="0.3">
      <c r="R16" s="292" t="s">
        <v>396</v>
      </c>
      <c r="AB16" s="291" t="s">
        <v>23</v>
      </c>
      <c r="AJ16" s="10"/>
      <c r="AK16" s="10"/>
    </row>
    <row r="17" spans="6:37" x14ac:dyDescent="0.25">
      <c r="AB17" s="291" t="s">
        <v>24</v>
      </c>
      <c r="AJ17" s="10"/>
      <c r="AK17" s="10"/>
    </row>
    <row r="18" spans="6:37" x14ac:dyDescent="0.25">
      <c r="AB18" s="291" t="s">
        <v>25</v>
      </c>
    </row>
    <row r="19" spans="6:37" x14ac:dyDescent="0.25">
      <c r="Z19" s="10">
        <f>COLUMN()</f>
        <v>26</v>
      </c>
      <c r="AB19" s="291" t="s">
        <v>26</v>
      </c>
    </row>
    <row r="20" spans="6:37" x14ac:dyDescent="0.25">
      <c r="AB20" s="291" t="s">
        <v>27</v>
      </c>
    </row>
    <row r="21" spans="6:37" x14ac:dyDescent="0.25">
      <c r="AB21" s="291" t="s">
        <v>28</v>
      </c>
    </row>
    <row r="22" spans="6:37" x14ac:dyDescent="0.25">
      <c r="AB22" s="291" t="s">
        <v>29</v>
      </c>
    </row>
    <row r="23" spans="6:37" x14ac:dyDescent="0.25">
      <c r="AB23" s="291" t="s">
        <v>30</v>
      </c>
    </row>
    <row r="24" spans="6:37" x14ac:dyDescent="0.25">
      <c r="AB24" s="291" t="s">
        <v>31</v>
      </c>
    </row>
    <row r="25" spans="6:37" x14ac:dyDescent="0.25">
      <c r="F25" s="311"/>
      <c r="G25" s="311"/>
      <c r="H25" s="311"/>
      <c r="I25" s="311"/>
      <c r="J25" s="311"/>
      <c r="K25" s="311"/>
      <c r="L25" s="311"/>
      <c r="M25" s="311"/>
      <c r="N25" s="311"/>
      <c r="O25" s="311"/>
      <c r="Q25" s="311"/>
      <c r="R25" s="311"/>
      <c r="S25" s="311"/>
      <c r="T25" s="311"/>
      <c r="AB25" s="291" t="s">
        <v>32</v>
      </c>
    </row>
    <row r="26" spans="6:37" x14ac:dyDescent="0.25">
      <c r="F26" s="311"/>
      <c r="G26" s="311"/>
      <c r="H26" s="311"/>
      <c r="I26" s="311"/>
      <c r="J26" s="311"/>
      <c r="K26" s="311"/>
      <c r="L26" s="311"/>
      <c r="M26" s="311"/>
      <c r="N26" s="311"/>
      <c r="O26" s="311"/>
      <c r="Q26" s="311"/>
      <c r="R26" s="311"/>
      <c r="S26" s="311"/>
      <c r="T26" s="311"/>
      <c r="AB26" s="291" t="s">
        <v>33</v>
      </c>
    </row>
    <row r="27" spans="6:37" x14ac:dyDescent="0.25">
      <c r="F27" s="311"/>
      <c r="G27" s="311"/>
      <c r="H27" s="311"/>
      <c r="I27" s="311"/>
      <c r="J27" s="311"/>
      <c r="K27" s="311"/>
      <c r="L27" s="311"/>
      <c r="M27" s="311"/>
      <c r="N27" s="311"/>
      <c r="O27" s="311"/>
      <c r="Q27" s="311"/>
      <c r="R27" s="311"/>
      <c r="S27" s="311"/>
      <c r="T27" s="311"/>
      <c r="AB27" s="291" t="s">
        <v>34</v>
      </c>
    </row>
    <row r="28" spans="6:37" x14ac:dyDescent="0.25">
      <c r="F28" s="311"/>
      <c r="G28" s="311"/>
      <c r="H28" s="311"/>
      <c r="I28" s="311"/>
      <c r="J28" s="311"/>
      <c r="K28" s="311"/>
      <c r="L28" s="311"/>
      <c r="M28" s="311"/>
      <c r="N28" s="311"/>
      <c r="O28" s="311"/>
      <c r="Q28" s="311"/>
      <c r="R28" s="311"/>
      <c r="S28" s="311"/>
      <c r="T28" s="311"/>
      <c r="AB28" s="291" t="s">
        <v>35</v>
      </c>
    </row>
    <row r="29" spans="6:37" x14ac:dyDescent="0.25">
      <c r="F29" s="311"/>
      <c r="G29" s="311"/>
      <c r="H29" s="311"/>
      <c r="I29" s="311"/>
      <c r="J29" s="311"/>
      <c r="K29" s="311"/>
      <c r="L29" s="311"/>
      <c r="M29" s="311"/>
      <c r="N29" s="311"/>
      <c r="O29" s="311"/>
      <c r="Q29" s="311"/>
      <c r="R29" s="311"/>
      <c r="S29" s="311"/>
      <c r="T29" s="311"/>
      <c r="AB29" s="291" t="s">
        <v>36</v>
      </c>
    </row>
    <row r="30" spans="6:37" ht="15.75" thickBot="1" x14ac:dyDescent="0.3">
      <c r="AB30" s="292" t="s">
        <v>37</v>
      </c>
    </row>
  </sheetData>
  <mergeCells count="4">
    <mergeCell ref="AL3:AM3"/>
    <mergeCell ref="B2:D2"/>
    <mergeCell ref="K3:L3"/>
    <mergeCell ref="H3:I3"/>
  </mergeCells>
  <pageMargins left="0.7" right="0.7" top="0.75" bottom="0.75" header="0.3" footer="0.3"/>
  <pageSetup paperSize="9" orientation="portrait" horizontalDpi="4294967293"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8"/>
  <dimension ref="A1:AD26"/>
  <sheetViews>
    <sheetView workbookViewId="0">
      <selection activeCell="F16" sqref="F16"/>
    </sheetView>
  </sheetViews>
  <sheetFormatPr defaultRowHeight="15" x14ac:dyDescent="0.25"/>
  <cols>
    <col min="1" max="9" width="9.140625" style="10"/>
    <col min="10" max="10" width="9.140625" style="311"/>
    <col min="11" max="16" width="9.140625" style="10"/>
    <col min="17" max="19" width="10.7109375" style="288" customWidth="1"/>
    <col min="20" max="27" width="9.140625" style="10"/>
    <col min="28" max="28" width="7.5703125" style="339" customWidth="1"/>
    <col min="29" max="29" width="9.140625" style="10"/>
    <col min="30" max="30" width="48.28515625" style="10" bestFit="1" customWidth="1"/>
    <col min="31" max="16384" width="9.140625" style="10"/>
  </cols>
  <sheetData>
    <row r="1" spans="1:30" ht="15.75" thickBot="1" x14ac:dyDescent="0.3">
      <c r="A1" s="365" t="s">
        <v>1088</v>
      </c>
      <c r="B1" s="367"/>
      <c r="C1" s="367"/>
      <c r="D1" s="367"/>
      <c r="E1" s="367"/>
      <c r="F1" s="366"/>
      <c r="Q1" s="368" t="s">
        <v>1089</v>
      </c>
      <c r="R1" s="369"/>
      <c r="S1" s="370"/>
      <c r="AB1" s="365" t="s">
        <v>1087</v>
      </c>
      <c r="AC1" s="367"/>
      <c r="AD1" s="366"/>
    </row>
    <row r="2" spans="1:30" ht="15.75" thickBot="1" x14ac:dyDescent="0.3">
      <c r="A2" s="336"/>
      <c r="B2" s="337"/>
      <c r="C2" s="337"/>
      <c r="D2" s="337"/>
      <c r="E2" s="337"/>
      <c r="F2" s="338"/>
      <c r="L2" s="342" t="str">
        <f>IF(SUMIF(N:N,H2,U:U)=0,"",SUMIF(N:N,H2,U:U)/(MAX(T:T)*COUNTIF(N:N,H2)))</f>
        <v/>
      </c>
      <c r="M2" s="342" t="str">
        <f>IF(ISERROR(L2),"",L2)</f>
        <v/>
      </c>
      <c r="N2" s="10" t="s">
        <v>117</v>
      </c>
      <c r="O2" s="10">
        <v>1</v>
      </c>
      <c r="P2" s="10">
        <v>1</v>
      </c>
      <c r="Q2" s="301" t="str">
        <f>N2&amp;"."&amp;O2</f>
        <v>A.1</v>
      </c>
      <c r="R2" s="314">
        <f ca="1">VLOOKUP(Q2,INDIRECT("Results_"&amp;N2&amp;"_Reference"),16,FALSE)</f>
        <v>1</v>
      </c>
      <c r="S2" s="302">
        <f ca="1">VLOOKUP(Q2,INDIRECT("Results_"&amp;N2&amp;"_Reference"),17,FALSE)</f>
        <v>0</v>
      </c>
      <c r="V2" s="339"/>
      <c r="W2" s="313">
        <v>1</v>
      </c>
      <c r="X2" s="288">
        <v>1</v>
      </c>
      <c r="Y2" s="288" t="str">
        <f t="shared" ref="Y2:Y26" ca="1" si="0">VLOOKUP(W2,contentrefmockup,3,FALSE)</f>
        <v>A</v>
      </c>
      <c r="Z2" s="288">
        <f t="shared" ref="Z2:Z26" ca="1" si="1">VLOOKUP(W2,contentrefmockup,4,FALSE)</f>
        <v>0</v>
      </c>
      <c r="AA2" s="288"/>
      <c r="AB2" s="301" t="str">
        <f ca="1">IF(X2=1,Y2,Y2&amp;"."&amp;Z2)</f>
        <v>A</v>
      </c>
      <c r="AC2" s="314" t="str">
        <f t="shared" ref="AC2:AC26" ca="1" si="2">VLOOKUP(X2,Content_Headings,2,FALSE)&amp;" "&amp;IF(Z2=0,Y2,Z2)</f>
        <v>Stage A</v>
      </c>
      <c r="AD2" s="296" t="str">
        <f t="shared" ref="AD2:AD26" ca="1" si="3">VLOOKUP(W2,contentrefmockup,7,FALSE)</f>
        <v>Preparation</v>
      </c>
    </row>
    <row r="3" spans="1:30" x14ac:dyDescent="0.25">
      <c r="L3" s="342" t="str">
        <f>IF(SUMIF(N:N,H3,U:U)=0,"",SUMIF(N:N,H3,U:U)/(MAX(T:T)*COUNTIF(N:N,H3)))</f>
        <v/>
      </c>
      <c r="M3" s="342" t="str">
        <f>IF(ISERROR(L3),"",L3)</f>
        <v/>
      </c>
      <c r="N3" s="10" t="s">
        <v>117</v>
      </c>
      <c r="O3" s="10">
        <v>2</v>
      </c>
      <c r="P3" s="10">
        <v>2</v>
      </c>
      <c r="Q3" s="303" t="str">
        <f t="shared" ref="Q3:Q12" si="4">N3&amp;"."&amp;O3</f>
        <v>A.2</v>
      </c>
      <c r="R3" s="313">
        <f t="shared" ref="R3:R23" ca="1" si="5">VLOOKUP(Q3,INDIRECT("Results_"&amp;N3&amp;"_Reference"),16,FALSE)</f>
        <v>1</v>
      </c>
      <c r="S3" s="304">
        <f t="shared" ref="S3:S23" ca="1" si="6">VLOOKUP(Q3,INDIRECT("Results_"&amp;N3&amp;"_Reference"),17,FALSE)</f>
        <v>0</v>
      </c>
      <c r="V3" s="339"/>
      <c r="W3" s="313">
        <v>2</v>
      </c>
      <c r="X3" s="288">
        <v>2</v>
      </c>
      <c r="Y3" s="288" t="str">
        <f t="shared" ca="1" si="0"/>
        <v>A</v>
      </c>
      <c r="Z3" s="288">
        <f t="shared" ca="1" si="1"/>
        <v>1</v>
      </c>
      <c r="AA3" s="288">
        <v>1</v>
      </c>
      <c r="AB3" s="303" t="str">
        <f t="shared" ref="AB3:AB15" ca="1" si="7">IF(X3=1,Y3,Y3&amp;"."&amp;Z3)</f>
        <v>A.1</v>
      </c>
      <c r="AC3" s="313" t="str">
        <f t="shared" ca="1" si="2"/>
        <v>Step 1</v>
      </c>
      <c r="AD3" s="298" t="str">
        <f t="shared" ca="1" si="3"/>
        <v>Maintain a technical security assurance framework</v>
      </c>
    </row>
    <row r="4" spans="1:30" x14ac:dyDescent="0.25">
      <c r="L4" s="342" t="str">
        <f>IF(SUMIF(N:N,H4,U:U)=0,"",SUMIF(N:N,H4,U:U)/(MAX(T:T)*COUNTIF(N:N,H4)))</f>
        <v/>
      </c>
      <c r="M4" s="342" t="str">
        <f>IF(ISERROR(L4),"",L4)</f>
        <v/>
      </c>
      <c r="N4" s="10" t="s">
        <v>117</v>
      </c>
      <c r="O4" s="10">
        <v>3</v>
      </c>
      <c r="P4" s="10">
        <v>3</v>
      </c>
      <c r="Q4" s="303" t="str">
        <f t="shared" si="4"/>
        <v>A.3</v>
      </c>
      <c r="R4" s="313">
        <f t="shared" ca="1" si="5"/>
        <v>1</v>
      </c>
      <c r="S4" s="304">
        <f t="shared" ca="1" si="6"/>
        <v>0</v>
      </c>
      <c r="V4" s="339"/>
      <c r="W4" s="313">
        <v>60</v>
      </c>
      <c r="X4" s="288">
        <v>2</v>
      </c>
      <c r="Y4" s="288" t="str">
        <f t="shared" ca="1" si="0"/>
        <v>A</v>
      </c>
      <c r="Z4" s="288">
        <f t="shared" ca="1" si="1"/>
        <v>2</v>
      </c>
      <c r="AA4" s="288">
        <v>2</v>
      </c>
      <c r="AB4" s="303" t="str">
        <f t="shared" ca="1" si="7"/>
        <v>A.2</v>
      </c>
      <c r="AC4" s="313" t="str">
        <f t="shared" ca="1" si="2"/>
        <v>Step 2</v>
      </c>
      <c r="AD4" s="298" t="str">
        <f t="shared" ca="1" si="3"/>
        <v>Establish a penetration testing governance structure</v>
      </c>
    </row>
    <row r="5" spans="1:30" x14ac:dyDescent="0.25">
      <c r="N5" s="10" t="s">
        <v>117</v>
      </c>
      <c r="O5" s="10">
        <v>4</v>
      </c>
      <c r="P5" s="10">
        <v>4</v>
      </c>
      <c r="Q5" s="303" t="str">
        <f t="shared" si="4"/>
        <v>A.4</v>
      </c>
      <c r="R5" s="313">
        <f t="shared" ca="1" si="5"/>
        <v>1</v>
      </c>
      <c r="S5" s="304">
        <f t="shared" ca="1" si="6"/>
        <v>0</v>
      </c>
      <c r="V5" s="339"/>
      <c r="W5" s="313">
        <v>120</v>
      </c>
      <c r="X5" s="288">
        <v>2</v>
      </c>
      <c r="Y5" s="288" t="str">
        <f t="shared" ca="1" si="0"/>
        <v>A</v>
      </c>
      <c r="Z5" s="288">
        <f t="shared" ca="1" si="1"/>
        <v>3</v>
      </c>
      <c r="AA5" s="288">
        <v>3</v>
      </c>
      <c r="AB5" s="303" t="str">
        <f t="shared" ca="1" si="7"/>
        <v>A.3</v>
      </c>
      <c r="AC5" s="313" t="str">
        <f t="shared" ca="1" si="2"/>
        <v>Step 3</v>
      </c>
      <c r="AD5" s="298" t="str">
        <f t="shared" ca="1" si="3"/>
        <v>Evaluate drivers for conducting penetration tests</v>
      </c>
    </row>
    <row r="6" spans="1:30" x14ac:dyDescent="0.25">
      <c r="N6" s="10" t="s">
        <v>117</v>
      </c>
      <c r="O6" s="10">
        <v>5</v>
      </c>
      <c r="P6" s="10">
        <v>5</v>
      </c>
      <c r="Q6" s="303" t="str">
        <f t="shared" si="4"/>
        <v>A.5</v>
      </c>
      <c r="R6" s="313">
        <f t="shared" ca="1" si="5"/>
        <v>1</v>
      </c>
      <c r="S6" s="304">
        <f t="shared" ca="1" si="6"/>
        <v>0</v>
      </c>
      <c r="V6" s="339"/>
      <c r="W6" s="313">
        <v>152</v>
      </c>
      <c r="X6" s="288">
        <v>2</v>
      </c>
      <c r="Y6" s="288" t="str">
        <f t="shared" ca="1" si="0"/>
        <v>A</v>
      </c>
      <c r="Z6" s="288">
        <f t="shared" ca="1" si="1"/>
        <v>4</v>
      </c>
      <c r="AA6" s="288">
        <v>7</v>
      </c>
      <c r="AB6" s="303" t="str">
        <f t="shared" ca="1" si="7"/>
        <v>A.4</v>
      </c>
      <c r="AC6" s="313" t="str">
        <f t="shared" ca="1" si="2"/>
        <v>Step 4</v>
      </c>
      <c r="AD6" s="298" t="str">
        <f t="shared" ca="1" si="3"/>
        <v>Identify target environments</v>
      </c>
    </row>
    <row r="7" spans="1:30" x14ac:dyDescent="0.25">
      <c r="N7" s="10" t="s">
        <v>117</v>
      </c>
      <c r="O7" s="10">
        <v>6</v>
      </c>
      <c r="P7" s="10">
        <v>6</v>
      </c>
      <c r="Q7" s="303" t="str">
        <f t="shared" si="4"/>
        <v>A.6</v>
      </c>
      <c r="R7" s="313">
        <f t="shared" ca="1" si="5"/>
        <v>1</v>
      </c>
      <c r="S7" s="304">
        <f t="shared" ca="1" si="6"/>
        <v>0</v>
      </c>
      <c r="V7" s="339"/>
      <c r="W7" s="313">
        <v>203</v>
      </c>
      <c r="X7" s="288">
        <v>2</v>
      </c>
      <c r="Y7" s="288" t="str">
        <f t="shared" ca="1" si="0"/>
        <v>A</v>
      </c>
      <c r="Z7" s="288">
        <f t="shared" ca="1" si="1"/>
        <v>5</v>
      </c>
      <c r="AA7" s="288"/>
      <c r="AB7" s="303" t="str">
        <f t="shared" ca="1" si="7"/>
        <v>A.5</v>
      </c>
      <c r="AC7" s="313" t="str">
        <f t="shared" ca="1" si="2"/>
        <v>Step 5</v>
      </c>
      <c r="AD7" s="298" t="str">
        <f t="shared" ca="1" si="3"/>
        <v>Define the purpose of the penetration tests</v>
      </c>
    </row>
    <row r="8" spans="1:30" x14ac:dyDescent="0.25">
      <c r="N8" s="10" t="s">
        <v>117</v>
      </c>
      <c r="O8" s="10">
        <v>7</v>
      </c>
      <c r="P8" s="10">
        <v>7</v>
      </c>
      <c r="Q8" s="303" t="str">
        <f t="shared" si="4"/>
        <v>A.7</v>
      </c>
      <c r="R8" s="313">
        <f t="shared" ca="1" si="5"/>
        <v>1</v>
      </c>
      <c r="S8" s="304">
        <f t="shared" ca="1" si="6"/>
        <v>0</v>
      </c>
      <c r="V8" s="339"/>
      <c r="W8" s="313">
        <v>252</v>
      </c>
      <c r="X8" s="288">
        <v>2</v>
      </c>
      <c r="Y8" s="288" t="str">
        <f t="shared" ca="1" si="0"/>
        <v>A</v>
      </c>
      <c r="Z8" s="288">
        <f t="shared" ca="1" si="1"/>
        <v>6</v>
      </c>
      <c r="AA8" s="288">
        <v>8</v>
      </c>
      <c r="AB8" s="303" t="str">
        <f t="shared" ca="1" si="7"/>
        <v>A.6</v>
      </c>
      <c r="AC8" s="313" t="str">
        <f t="shared" ca="1" si="2"/>
        <v>Step 6</v>
      </c>
      <c r="AD8" s="298" t="str">
        <f t="shared" ca="1" si="3"/>
        <v>Produce requirements specifications</v>
      </c>
    </row>
    <row r="9" spans="1:30" x14ac:dyDescent="0.25">
      <c r="N9" s="10" t="s">
        <v>118</v>
      </c>
      <c r="O9" s="10">
        <v>1</v>
      </c>
      <c r="P9" s="10">
        <v>8</v>
      </c>
      <c r="Q9" s="303" t="str">
        <f t="shared" si="4"/>
        <v>B.1</v>
      </c>
      <c r="R9" s="313">
        <f t="shared" ca="1" si="5"/>
        <v>1</v>
      </c>
      <c r="S9" s="304">
        <f t="shared" ca="1" si="6"/>
        <v>0</v>
      </c>
      <c r="V9" s="339"/>
      <c r="W9" s="313">
        <v>281</v>
      </c>
      <c r="X9" s="288">
        <v>2</v>
      </c>
      <c r="Y9" s="288" t="str">
        <f t="shared" ca="1" si="0"/>
        <v>A</v>
      </c>
      <c r="Z9" s="288">
        <f t="shared" ca="1" si="1"/>
        <v>7</v>
      </c>
      <c r="AA9" s="288">
        <v>9</v>
      </c>
      <c r="AB9" s="303" t="str">
        <f t="shared" ca="1" si="7"/>
        <v>A.7</v>
      </c>
      <c r="AC9" s="313" t="str">
        <f t="shared" ca="1" si="2"/>
        <v>Step 7</v>
      </c>
      <c r="AD9" s="298" t="str">
        <f t="shared" ca="1" si="3"/>
        <v>Select suitable suppliers</v>
      </c>
    </row>
    <row r="10" spans="1:30" x14ac:dyDescent="0.25">
      <c r="N10" s="10" t="s">
        <v>118</v>
      </c>
      <c r="O10" s="10">
        <v>2</v>
      </c>
      <c r="P10" s="10">
        <v>9</v>
      </c>
      <c r="Q10" s="303" t="str">
        <f t="shared" si="4"/>
        <v>B.2</v>
      </c>
      <c r="R10" s="313">
        <f t="shared" ca="1" si="5"/>
        <v>1</v>
      </c>
      <c r="S10" s="304">
        <f t="shared" ca="1" si="6"/>
        <v>0</v>
      </c>
      <c r="V10" s="339"/>
      <c r="W10" s="313">
        <v>335</v>
      </c>
      <c r="X10" s="288">
        <v>1</v>
      </c>
      <c r="Y10" s="288" t="str">
        <f t="shared" ca="1" si="0"/>
        <v>B</v>
      </c>
      <c r="Z10" s="288">
        <f t="shared" ca="1" si="1"/>
        <v>0</v>
      </c>
      <c r="AA10" s="288">
        <v>10</v>
      </c>
      <c r="AB10" s="303" t="str">
        <f t="shared" ca="1" si="7"/>
        <v>B</v>
      </c>
      <c r="AC10" s="313" t="str">
        <f t="shared" ca="1" si="2"/>
        <v>Stage B</v>
      </c>
      <c r="AD10" s="298" t="str">
        <f t="shared" ca="1" si="3"/>
        <v>Testing</v>
      </c>
    </row>
    <row r="11" spans="1:30" x14ac:dyDescent="0.25">
      <c r="N11" s="10" t="s">
        <v>118</v>
      </c>
      <c r="O11" s="10">
        <v>3</v>
      </c>
      <c r="P11" s="10">
        <v>10</v>
      </c>
      <c r="Q11" s="303" t="str">
        <f t="shared" si="4"/>
        <v>B.3</v>
      </c>
      <c r="R11" s="313">
        <f t="shared" ca="1" si="5"/>
        <v>1</v>
      </c>
      <c r="S11" s="304">
        <f t="shared" ca="1" si="6"/>
        <v>0</v>
      </c>
      <c r="V11" s="339"/>
      <c r="W11" s="313">
        <v>336</v>
      </c>
      <c r="X11" s="288">
        <v>2</v>
      </c>
      <c r="Y11" s="288" t="str">
        <f t="shared" ca="1" si="0"/>
        <v>B</v>
      </c>
      <c r="Z11" s="288">
        <f t="shared" ca="1" si="1"/>
        <v>1</v>
      </c>
      <c r="AA11" s="288">
        <v>11</v>
      </c>
      <c r="AB11" s="303" t="str">
        <f t="shared" ca="1" si="7"/>
        <v>B.1</v>
      </c>
      <c r="AC11" s="313" t="str">
        <f t="shared" ca="1" si="2"/>
        <v>Step 1</v>
      </c>
      <c r="AD11" s="298" t="str">
        <f t="shared" ca="1" si="3"/>
        <v>Agree testing style and type</v>
      </c>
    </row>
    <row r="12" spans="1:30" x14ac:dyDescent="0.25">
      <c r="N12" s="10" t="s">
        <v>118</v>
      </c>
      <c r="O12" s="10">
        <v>4</v>
      </c>
      <c r="P12" s="10">
        <v>11</v>
      </c>
      <c r="Q12" s="303" t="str">
        <f t="shared" si="4"/>
        <v>B.4</v>
      </c>
      <c r="R12" s="313">
        <f t="shared" ca="1" si="5"/>
        <v>1</v>
      </c>
      <c r="S12" s="304">
        <f t="shared" ca="1" si="6"/>
        <v>0</v>
      </c>
      <c r="V12" s="339"/>
      <c r="W12" s="313">
        <v>365</v>
      </c>
      <c r="X12" s="288">
        <v>2</v>
      </c>
      <c r="Y12" s="288" t="str">
        <f t="shared" ca="1" si="0"/>
        <v>B</v>
      </c>
      <c r="Z12" s="288">
        <f t="shared" ca="1" si="1"/>
        <v>2</v>
      </c>
      <c r="AA12" s="288">
        <v>12</v>
      </c>
      <c r="AB12" s="303" t="str">
        <f t="shared" ca="1" si="7"/>
        <v>B.2</v>
      </c>
      <c r="AC12" s="313" t="str">
        <f t="shared" ca="1" si="2"/>
        <v>Step 2</v>
      </c>
      <c r="AD12" s="298" t="str">
        <f t="shared" ca="1" si="3"/>
        <v>Identify testing constraints</v>
      </c>
    </row>
    <row r="13" spans="1:30" x14ac:dyDescent="0.25">
      <c r="N13" s="10" t="s">
        <v>118</v>
      </c>
      <c r="O13" s="10">
        <v>5</v>
      </c>
      <c r="P13" s="10">
        <v>12</v>
      </c>
      <c r="Q13" s="303" t="str">
        <f t="shared" ref="Q13:Q16" si="8">N13&amp;"."&amp;O13</f>
        <v>B.5</v>
      </c>
      <c r="R13" s="313">
        <f t="shared" ca="1" si="5"/>
        <v>1</v>
      </c>
      <c r="S13" s="304">
        <f t="shared" ca="1" si="6"/>
        <v>0</v>
      </c>
      <c r="V13" s="339"/>
      <c r="W13" s="313">
        <v>413</v>
      </c>
      <c r="X13" s="288">
        <v>2</v>
      </c>
      <c r="Y13" s="288" t="str">
        <f t="shared" ca="1" si="0"/>
        <v>B</v>
      </c>
      <c r="Z13" s="288">
        <f t="shared" ca="1" si="1"/>
        <v>3</v>
      </c>
      <c r="AA13" s="288"/>
      <c r="AB13" s="303" t="str">
        <f t="shared" ca="1" si="7"/>
        <v>B.3</v>
      </c>
      <c r="AC13" s="313" t="str">
        <f t="shared" ca="1" si="2"/>
        <v>Step 3</v>
      </c>
      <c r="AD13" s="298" t="str">
        <f t="shared" ca="1" si="3"/>
        <v>Produce scope statements</v>
      </c>
    </row>
    <row r="14" spans="1:30" x14ac:dyDescent="0.25">
      <c r="N14" s="10" t="s">
        <v>118</v>
      </c>
      <c r="O14" s="10">
        <v>6</v>
      </c>
      <c r="P14" s="10">
        <v>13</v>
      </c>
      <c r="Q14" s="303" t="str">
        <f t="shared" si="8"/>
        <v>B.6</v>
      </c>
      <c r="R14" s="313">
        <f t="shared" ca="1" si="5"/>
        <v>1</v>
      </c>
      <c r="S14" s="304">
        <f t="shared" ca="1" si="6"/>
        <v>0</v>
      </c>
      <c r="V14" s="339"/>
      <c r="W14" s="313">
        <v>478</v>
      </c>
      <c r="X14" s="288">
        <v>2</v>
      </c>
      <c r="Y14" s="288" t="str">
        <f t="shared" ca="1" si="0"/>
        <v>B</v>
      </c>
      <c r="Z14" s="288">
        <f t="shared" ca="1" si="1"/>
        <v>4</v>
      </c>
      <c r="AA14" s="288">
        <v>13</v>
      </c>
      <c r="AB14" s="303" t="str">
        <f t="shared" ca="1" si="7"/>
        <v>B.4</v>
      </c>
      <c r="AC14" s="313" t="str">
        <f t="shared" ca="1" si="2"/>
        <v>Step 4</v>
      </c>
      <c r="AD14" s="298" t="str">
        <f t="shared" ca="1" si="3"/>
        <v>Establish a management assurance framework</v>
      </c>
    </row>
    <row r="15" spans="1:30" x14ac:dyDescent="0.25">
      <c r="N15" s="10" t="s">
        <v>118</v>
      </c>
      <c r="O15" s="10">
        <v>7</v>
      </c>
      <c r="P15" s="10">
        <v>14</v>
      </c>
      <c r="Q15" s="303" t="str">
        <f t="shared" si="8"/>
        <v>B.7</v>
      </c>
      <c r="R15" s="313">
        <f t="shared" ca="1" si="5"/>
        <v>1</v>
      </c>
      <c r="S15" s="304">
        <f t="shared" ca="1" si="6"/>
        <v>0</v>
      </c>
      <c r="V15" s="339"/>
      <c r="W15" s="313">
        <v>531</v>
      </c>
      <c r="X15" s="288">
        <v>2</v>
      </c>
      <c r="Y15" s="288" t="str">
        <f t="shared" ca="1" si="0"/>
        <v>B</v>
      </c>
      <c r="Z15" s="288">
        <f t="shared" ca="1" si="1"/>
        <v>5</v>
      </c>
      <c r="AA15" s="288">
        <v>14</v>
      </c>
      <c r="AB15" s="303" t="str">
        <f t="shared" ca="1" si="7"/>
        <v>B.5</v>
      </c>
      <c r="AC15" s="313" t="str">
        <f t="shared" ca="1" si="2"/>
        <v>Step 5</v>
      </c>
      <c r="AD15" s="298" t="str">
        <f t="shared" ca="1" si="3"/>
        <v>Implement management control processes</v>
      </c>
    </row>
    <row r="16" spans="1:30" x14ac:dyDescent="0.25">
      <c r="N16" s="10" t="s">
        <v>118</v>
      </c>
      <c r="O16" s="10">
        <v>8</v>
      </c>
      <c r="P16" s="10">
        <v>15</v>
      </c>
      <c r="Q16" s="303" t="str">
        <f t="shared" si="8"/>
        <v>B.8</v>
      </c>
      <c r="R16" s="313">
        <f t="shared" ca="1" si="5"/>
        <v>1</v>
      </c>
      <c r="S16" s="304">
        <f t="shared" ca="1" si="6"/>
        <v>0</v>
      </c>
      <c r="V16" s="339"/>
      <c r="W16" s="313">
        <v>587</v>
      </c>
      <c r="X16" s="288">
        <v>2</v>
      </c>
      <c r="Y16" s="288" t="str">
        <f t="shared" ca="1" si="0"/>
        <v>B</v>
      </c>
      <c r="Z16" s="288">
        <f t="shared" ca="1" si="1"/>
        <v>6</v>
      </c>
      <c r="AA16" s="288">
        <v>15</v>
      </c>
      <c r="AB16" s="303" t="str">
        <f t="shared" ref="AB16:AB26" ca="1" si="9">IF(X16=1,Y16,Y16&amp;"."&amp;Z16)</f>
        <v>B.6</v>
      </c>
      <c r="AC16" s="313" t="str">
        <f t="shared" ca="1" si="2"/>
        <v>Step 6</v>
      </c>
      <c r="AD16" s="298" t="str">
        <f t="shared" ca="1" si="3"/>
        <v>Use an effective testing methodology</v>
      </c>
    </row>
    <row r="17" spans="14:30" x14ac:dyDescent="0.25">
      <c r="N17" s="10" t="s">
        <v>118</v>
      </c>
      <c r="O17" s="10">
        <v>9</v>
      </c>
      <c r="P17" s="10">
        <v>16</v>
      </c>
      <c r="Q17" s="303" t="str">
        <f t="shared" ref="Q17:Q23" si="10">N17&amp;"."&amp;O17</f>
        <v>B.9</v>
      </c>
      <c r="R17" s="313">
        <f t="shared" ca="1" si="5"/>
        <v>1</v>
      </c>
      <c r="S17" s="304">
        <f t="shared" ca="1" si="6"/>
        <v>0</v>
      </c>
      <c r="V17" s="339"/>
      <c r="W17" s="313">
        <v>615</v>
      </c>
      <c r="X17" s="288">
        <v>2</v>
      </c>
      <c r="Y17" s="288" t="str">
        <f t="shared" ca="1" si="0"/>
        <v>B</v>
      </c>
      <c r="Z17" s="288">
        <f t="shared" ca="1" si="1"/>
        <v>7</v>
      </c>
      <c r="AA17" s="288">
        <v>16</v>
      </c>
      <c r="AB17" s="303" t="str">
        <f t="shared" ca="1" si="9"/>
        <v>B.7</v>
      </c>
      <c r="AC17" s="313" t="str">
        <f t="shared" ca="1" si="2"/>
        <v>Step 7</v>
      </c>
      <c r="AD17" s="298" t="str">
        <f t="shared" ca="1" si="3"/>
        <v>Conduct sufficient research and planning</v>
      </c>
    </row>
    <row r="18" spans="14:30" x14ac:dyDescent="0.25">
      <c r="N18" s="10" t="s">
        <v>119</v>
      </c>
      <c r="O18" s="10">
        <v>1</v>
      </c>
      <c r="P18" s="10">
        <v>17</v>
      </c>
      <c r="Q18" s="303" t="str">
        <f t="shared" si="10"/>
        <v>C.1</v>
      </c>
      <c r="R18" s="313">
        <f t="shared" ca="1" si="5"/>
        <v>1</v>
      </c>
      <c r="S18" s="304">
        <f t="shared" ca="1" si="6"/>
        <v>0</v>
      </c>
      <c r="V18" s="339"/>
      <c r="W18" s="313">
        <v>658</v>
      </c>
      <c r="X18" s="288">
        <v>2</v>
      </c>
      <c r="Y18" s="288" t="str">
        <f t="shared" ca="1" si="0"/>
        <v>B</v>
      </c>
      <c r="Z18" s="288">
        <f t="shared" ca="1" si="1"/>
        <v>8</v>
      </c>
      <c r="AA18" s="288">
        <v>17</v>
      </c>
      <c r="AB18" s="303" t="str">
        <f t="shared" ca="1" si="9"/>
        <v>B.8</v>
      </c>
      <c r="AC18" s="313" t="str">
        <f t="shared" ca="1" si="2"/>
        <v>Step 8</v>
      </c>
      <c r="AD18" s="298" t="str">
        <f t="shared" ca="1" si="3"/>
        <v>Identify and exploit vulnerabilities</v>
      </c>
    </row>
    <row r="19" spans="14:30" x14ac:dyDescent="0.25">
      <c r="N19" s="10" t="s">
        <v>119</v>
      </c>
      <c r="O19" s="10">
        <v>2</v>
      </c>
      <c r="P19" s="10">
        <v>18</v>
      </c>
      <c r="Q19" s="303" t="str">
        <f t="shared" si="10"/>
        <v>C.2</v>
      </c>
      <c r="R19" s="313">
        <f t="shared" ca="1" si="5"/>
        <v>1</v>
      </c>
      <c r="S19" s="304">
        <f t="shared" ca="1" si="6"/>
        <v>0</v>
      </c>
      <c r="V19" s="339"/>
      <c r="W19" s="313">
        <v>683</v>
      </c>
      <c r="X19" s="288">
        <v>2</v>
      </c>
      <c r="Y19" s="288" t="str">
        <f t="shared" ca="1" si="0"/>
        <v>B</v>
      </c>
      <c r="Z19" s="288">
        <f t="shared" ca="1" si="1"/>
        <v>9</v>
      </c>
      <c r="AA19" s="288">
        <v>18</v>
      </c>
      <c r="AB19" s="303" t="str">
        <f t="shared" ca="1" si="9"/>
        <v>B.9</v>
      </c>
      <c r="AC19" s="313" t="str">
        <f t="shared" ca="1" si="2"/>
        <v>Step 9</v>
      </c>
      <c r="AD19" s="298" t="str">
        <f t="shared" ca="1" si="3"/>
        <v>Report key findings</v>
      </c>
    </row>
    <row r="20" spans="14:30" x14ac:dyDescent="0.25">
      <c r="N20" s="10" t="s">
        <v>119</v>
      </c>
      <c r="O20" s="10">
        <v>3</v>
      </c>
      <c r="P20" s="10">
        <v>19</v>
      </c>
      <c r="Q20" s="303" t="str">
        <f t="shared" si="10"/>
        <v>C.3</v>
      </c>
      <c r="R20" s="313">
        <f t="shared" ca="1" si="5"/>
        <v>1</v>
      </c>
      <c r="S20" s="304">
        <f t="shared" ca="1" si="6"/>
        <v>0</v>
      </c>
      <c r="V20" s="339"/>
      <c r="W20" s="313">
        <v>726</v>
      </c>
      <c r="X20" s="288">
        <v>1</v>
      </c>
      <c r="Y20" s="288" t="str">
        <f t="shared" ca="1" si="0"/>
        <v>C</v>
      </c>
      <c r="Z20" s="288">
        <f t="shared" ca="1" si="1"/>
        <v>0</v>
      </c>
      <c r="AA20" s="288"/>
      <c r="AB20" s="303" t="str">
        <f t="shared" ca="1" si="9"/>
        <v>C</v>
      </c>
      <c r="AC20" s="313" t="str">
        <f t="shared" ca="1" si="2"/>
        <v>Stage C</v>
      </c>
      <c r="AD20" s="298" t="str">
        <f t="shared" ca="1" si="3"/>
        <v>Follow up</v>
      </c>
    </row>
    <row r="21" spans="14:30" x14ac:dyDescent="0.25">
      <c r="N21" s="10" t="s">
        <v>119</v>
      </c>
      <c r="O21" s="10">
        <v>4</v>
      </c>
      <c r="P21" s="10">
        <v>20</v>
      </c>
      <c r="Q21" s="303" t="str">
        <f t="shared" si="10"/>
        <v>C.4</v>
      </c>
      <c r="R21" s="313">
        <f t="shared" ca="1" si="5"/>
        <v>1</v>
      </c>
      <c r="S21" s="304">
        <f t="shared" ca="1" si="6"/>
        <v>0</v>
      </c>
      <c r="V21" s="339"/>
      <c r="W21" s="313">
        <v>727</v>
      </c>
      <c r="X21" s="288">
        <v>2</v>
      </c>
      <c r="Y21" s="288" t="str">
        <f t="shared" ca="1" si="0"/>
        <v>C</v>
      </c>
      <c r="Z21" s="288">
        <f t="shared" ca="1" si="1"/>
        <v>1</v>
      </c>
      <c r="AA21" s="288">
        <v>19</v>
      </c>
      <c r="AB21" s="303" t="str">
        <f t="shared" ca="1" si="9"/>
        <v>C.1</v>
      </c>
      <c r="AC21" s="313" t="str">
        <f t="shared" ca="1" si="2"/>
        <v>Step 1</v>
      </c>
      <c r="AD21" s="298" t="str">
        <f t="shared" ca="1" si="3"/>
        <v>Remediate weaknesses</v>
      </c>
    </row>
    <row r="22" spans="14:30" x14ac:dyDescent="0.25">
      <c r="N22" s="10" t="s">
        <v>119</v>
      </c>
      <c r="O22" s="10">
        <v>5</v>
      </c>
      <c r="P22" s="10">
        <v>21</v>
      </c>
      <c r="Q22" s="303" t="str">
        <f t="shared" si="10"/>
        <v>C.5</v>
      </c>
      <c r="R22" s="313">
        <f t="shared" ca="1" si="5"/>
        <v>1</v>
      </c>
      <c r="S22" s="304">
        <f t="shared" ca="1" si="6"/>
        <v>0</v>
      </c>
      <c r="V22" s="339"/>
      <c r="W22" s="313">
        <v>745</v>
      </c>
      <c r="X22" s="288">
        <v>2</v>
      </c>
      <c r="Y22" s="288" t="str">
        <f t="shared" ca="1" si="0"/>
        <v>C</v>
      </c>
      <c r="Z22" s="288">
        <f t="shared" ca="1" si="1"/>
        <v>2</v>
      </c>
      <c r="AA22" s="288">
        <v>20</v>
      </c>
      <c r="AB22" s="303" t="str">
        <f t="shared" ca="1" si="9"/>
        <v>C.2</v>
      </c>
      <c r="AC22" s="313" t="str">
        <f t="shared" ca="1" si="2"/>
        <v>Step 2</v>
      </c>
      <c r="AD22" s="298" t="str">
        <f t="shared" ca="1" si="3"/>
        <v>Address root causes of weaknesses</v>
      </c>
    </row>
    <row r="23" spans="14:30" ht="15.75" thickBot="1" x14ac:dyDescent="0.3">
      <c r="N23" s="10" t="s">
        <v>119</v>
      </c>
      <c r="O23" s="10">
        <v>6</v>
      </c>
      <c r="P23" s="10">
        <v>22</v>
      </c>
      <c r="Q23" s="305" t="str">
        <f t="shared" si="10"/>
        <v>C.6</v>
      </c>
      <c r="R23" s="315">
        <f t="shared" ca="1" si="5"/>
        <v>1</v>
      </c>
      <c r="S23" s="306">
        <f t="shared" ca="1" si="6"/>
        <v>0</v>
      </c>
      <c r="V23" s="339"/>
      <c r="W23" s="313">
        <v>757</v>
      </c>
      <c r="X23" s="288">
        <v>2</v>
      </c>
      <c r="Y23" s="288" t="str">
        <f t="shared" ca="1" si="0"/>
        <v>C</v>
      </c>
      <c r="Z23" s="288">
        <f t="shared" ca="1" si="1"/>
        <v>3</v>
      </c>
      <c r="AA23" s="288">
        <v>21</v>
      </c>
      <c r="AB23" s="303" t="str">
        <f t="shared" ca="1" si="9"/>
        <v>C.3</v>
      </c>
      <c r="AC23" s="313" t="str">
        <f t="shared" ca="1" si="2"/>
        <v>Step 3</v>
      </c>
      <c r="AD23" s="298" t="str">
        <f t="shared" ca="1" si="3"/>
        <v>Initiate improvement programme</v>
      </c>
    </row>
    <row r="24" spans="14:30" x14ac:dyDescent="0.25">
      <c r="V24" s="339"/>
      <c r="W24" s="313">
        <v>773</v>
      </c>
      <c r="X24" s="288">
        <v>2</v>
      </c>
      <c r="Y24" s="288" t="str">
        <f t="shared" ca="1" si="0"/>
        <v>C</v>
      </c>
      <c r="Z24" s="288">
        <f t="shared" ca="1" si="1"/>
        <v>4</v>
      </c>
      <c r="AA24" s="288">
        <v>22</v>
      </c>
      <c r="AB24" s="303" t="str">
        <f t="shared" ca="1" si="9"/>
        <v>C.4</v>
      </c>
      <c r="AC24" s="313" t="str">
        <f t="shared" ca="1" si="2"/>
        <v>Step 4</v>
      </c>
      <c r="AD24" s="298" t="str">
        <f t="shared" ca="1" si="3"/>
        <v>Evaluate penetration testing effectiveness</v>
      </c>
    </row>
    <row r="25" spans="14:30" x14ac:dyDescent="0.25">
      <c r="V25" s="339"/>
      <c r="W25" s="313">
        <v>789</v>
      </c>
      <c r="X25" s="288">
        <v>2</v>
      </c>
      <c r="Y25" s="288" t="str">
        <f t="shared" ca="1" si="0"/>
        <v>C</v>
      </c>
      <c r="Z25" s="288">
        <f t="shared" ca="1" si="1"/>
        <v>5</v>
      </c>
      <c r="AA25" s="288">
        <v>23</v>
      </c>
      <c r="AB25" s="303" t="str">
        <f t="shared" ca="1" si="9"/>
        <v>C.5</v>
      </c>
      <c r="AC25" s="313" t="str">
        <f t="shared" ca="1" si="2"/>
        <v>Step 5</v>
      </c>
      <c r="AD25" s="298" t="str">
        <f t="shared" ca="1" si="3"/>
        <v>Build on lessons learned</v>
      </c>
    </row>
    <row r="26" spans="14:30" ht="15.75" thickBot="1" x14ac:dyDescent="0.3">
      <c r="V26" s="339"/>
      <c r="W26" s="313">
        <v>817</v>
      </c>
      <c r="X26" s="288">
        <v>2</v>
      </c>
      <c r="Y26" s="288" t="str">
        <f t="shared" ca="1" si="0"/>
        <v>C</v>
      </c>
      <c r="Z26" s="288">
        <f t="shared" ca="1" si="1"/>
        <v>6</v>
      </c>
      <c r="AA26" s="288">
        <v>24</v>
      </c>
      <c r="AB26" s="305" t="str">
        <f t="shared" ca="1" si="9"/>
        <v>C.6</v>
      </c>
      <c r="AC26" s="315" t="str">
        <f t="shared" ca="1" si="2"/>
        <v>Step 6</v>
      </c>
      <c r="AD26" s="300" t="str">
        <f t="shared" ca="1" si="3"/>
        <v>Create and monitor action plans</v>
      </c>
    </row>
  </sheetData>
  <mergeCells count="3">
    <mergeCell ref="AB1:AD1"/>
    <mergeCell ref="A1:F1"/>
    <mergeCell ref="Q1:S1"/>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23"/>
  <dimension ref="A1:AC853"/>
  <sheetViews>
    <sheetView topLeftCell="N1" zoomScaleNormal="100" workbookViewId="0">
      <selection activeCell="Z2" sqref="Z2"/>
    </sheetView>
  </sheetViews>
  <sheetFormatPr defaultColWidth="9.140625" defaultRowHeight="15" x14ac:dyDescent="0.25"/>
  <cols>
    <col min="1" max="2" width="9.140625" style="10"/>
    <col min="3" max="3" width="12.42578125" style="10" customWidth="1"/>
    <col min="4" max="4" width="6.42578125" style="10" customWidth="1"/>
    <col min="5" max="5" width="5" style="10" customWidth="1"/>
    <col min="6" max="6" width="7" style="10" customWidth="1"/>
    <col min="7" max="7" width="88.7109375" style="289" customWidth="1"/>
    <col min="8" max="8" width="11.7109375" style="317" customWidth="1"/>
    <col min="9" max="9" width="9.140625" style="318"/>
    <col min="10" max="14" width="9.140625" style="10"/>
    <col min="15" max="16" width="9.140625" style="318"/>
    <col min="17" max="17" width="5.140625" style="10" customWidth="1"/>
    <col min="18" max="18" width="9.140625" style="319"/>
    <col min="19" max="19" width="9.140625" style="10"/>
    <col min="20" max="20" width="45.7109375" style="10" bestFit="1" customWidth="1"/>
    <col min="21" max="22" width="9.140625" style="10"/>
    <col min="23" max="23" width="5.42578125" style="10" customWidth="1"/>
    <col min="24" max="24" width="12.140625" style="10" bestFit="1" customWidth="1"/>
    <col min="25" max="16384" width="9.140625" style="10"/>
  </cols>
  <sheetData>
    <row r="1" spans="1:29" ht="15.75" thickBot="1" x14ac:dyDescent="0.3">
      <c r="A1" s="365" t="s">
        <v>1091</v>
      </c>
      <c r="B1" s="367"/>
      <c r="C1" s="367"/>
      <c r="D1" s="367"/>
      <c r="E1" s="367"/>
      <c r="F1" s="367"/>
      <c r="G1" s="366"/>
      <c r="W1" s="365" t="s">
        <v>1090</v>
      </c>
      <c r="X1" s="366"/>
      <c r="Z1" s="340" t="s">
        <v>1080</v>
      </c>
    </row>
    <row r="2" spans="1:29" ht="15.75" thickBot="1" x14ac:dyDescent="0.3">
      <c r="A2" s="320" t="s">
        <v>82</v>
      </c>
      <c r="B2" s="321" t="s">
        <v>87</v>
      </c>
      <c r="C2" s="321" t="s">
        <v>331</v>
      </c>
      <c r="D2" s="321" t="s">
        <v>78</v>
      </c>
      <c r="E2" s="321" t="s">
        <v>79</v>
      </c>
      <c r="F2" s="321" t="s">
        <v>80</v>
      </c>
      <c r="G2" s="322" t="s">
        <v>81</v>
      </c>
      <c r="H2" s="323" t="s">
        <v>8</v>
      </c>
      <c r="I2" s="324" t="s">
        <v>83</v>
      </c>
      <c r="J2" s="325" t="s">
        <v>78</v>
      </c>
      <c r="K2" s="325" t="s">
        <v>84</v>
      </c>
      <c r="L2" s="325" t="s">
        <v>85</v>
      </c>
      <c r="M2" s="325" t="s">
        <v>79</v>
      </c>
      <c r="N2" s="325" t="s">
        <v>80</v>
      </c>
      <c r="O2" s="326" t="s">
        <v>86</v>
      </c>
      <c r="P2" s="327"/>
      <c r="T2" s="10" t="s">
        <v>530</v>
      </c>
      <c r="W2" s="301">
        <v>1</v>
      </c>
      <c r="X2" s="302" t="s">
        <v>331</v>
      </c>
      <c r="Z2" s="341" t="s">
        <v>416</v>
      </c>
      <c r="AA2" s="328" t="s">
        <v>417</v>
      </c>
      <c r="AB2" s="328" t="s">
        <v>120</v>
      </c>
      <c r="AC2" s="329" t="s">
        <v>419</v>
      </c>
    </row>
    <row r="3" spans="1:29" x14ac:dyDescent="0.25">
      <c r="A3" s="297">
        <v>1</v>
      </c>
      <c r="B3" s="330" t="str">
        <f>R3</f>
        <v>A</v>
      </c>
      <c r="C3" s="331" t="s">
        <v>117</v>
      </c>
      <c r="D3" s="311"/>
      <c r="E3" s="311"/>
      <c r="F3" s="311"/>
      <c r="G3" s="316" t="s">
        <v>596</v>
      </c>
      <c r="H3" s="332"/>
      <c r="I3" s="318">
        <f t="shared" ref="I3:I68" si="0">IF(AND(LEN(C3)=1,LEN(D3)=0),1,"")</f>
        <v>1</v>
      </c>
      <c r="J3" s="311" t="str">
        <f t="shared" ref="J3:J68" si="1">IF(AND(LEN(C3)=1,LEN(D3)=1,LEN(E3)=0,LEN(F3)=0),2,"")</f>
        <v/>
      </c>
      <c r="K3" s="311" t="str">
        <f t="shared" ref="K3:K68" si="2">IF(AND(LEN(C3)=0,LEN(E3)=0),3,"")</f>
        <v/>
      </c>
      <c r="L3" s="311" t="str">
        <f t="shared" ref="L3:L68" si="3">IF(AND(LEN(C3)&gt;0,LEN(D3&gt;0),LEN(E3)&gt;0,LEN(F3)=0,H3="N/A"),4,"")</f>
        <v/>
      </c>
      <c r="M3" s="311" t="str">
        <f t="shared" ref="M3:M68" si="4">IF(AND(LEN(C3)&gt;0,LEN(D3&gt;0),LEN(E3)&gt;0,LEN(F3)=0,H3&gt;0,H3&lt;6),5,"")</f>
        <v/>
      </c>
      <c r="N3" s="311" t="str">
        <f t="shared" ref="N3:N68" si="5">IF(AND(LEN(C3)&gt;0,LEN(D3&gt;0),LEN(E3)&gt;0,LEN(F3)&gt;0,H3&gt;0,H3&lt;6),6,"")</f>
        <v/>
      </c>
      <c r="O3" s="318">
        <f t="shared" ref="O3:O68" si="6">SUM(I3:N3)</f>
        <v>1</v>
      </c>
      <c r="Q3" s="10" t="str">
        <f t="shared" ref="Q3:Q68" si="7">IF(LEN(E3)&gt;0,TEXT(E3,"00"),"")</f>
        <v/>
      </c>
      <c r="R3" s="319" t="str">
        <f t="shared" ref="R3:R68" si="8">IF(O3=1,C3,IF(O3=2,C3&amp;"."&amp;D3,IF(O3=3,"",IF(O3=4,C3&amp;"."&amp;D3&amp;"."&amp;Q3,IF(O3=5,C3&amp;"."&amp;D3&amp;"."&amp;Q3,IF(O3=6,C3&amp;"."&amp;D3&amp;"."&amp;Q3&amp;F3,""))))))</f>
        <v>A</v>
      </c>
      <c r="W3" s="303">
        <v>2</v>
      </c>
      <c r="X3" s="304" t="s">
        <v>78</v>
      </c>
      <c r="Z3" s="10" t="s">
        <v>416</v>
      </c>
      <c r="AA3" s="10" t="s">
        <v>417</v>
      </c>
      <c r="AB3" s="10" t="s">
        <v>120</v>
      </c>
      <c r="AC3" s="10">
        <f>IF(LEN(Z3)&gt;0,1,IF(LEN(AA3)&gt;0,2,3))</f>
        <v>1</v>
      </c>
    </row>
    <row r="4" spans="1:29" x14ac:dyDescent="0.25">
      <c r="A4" s="297">
        <v>2</v>
      </c>
      <c r="B4" s="330" t="str">
        <f t="shared" ref="B4:B67" si="9">R4</f>
        <v>A.1</v>
      </c>
      <c r="C4" s="331" t="s">
        <v>117</v>
      </c>
      <c r="D4" s="311">
        <v>1</v>
      </c>
      <c r="E4" s="311"/>
      <c r="F4" s="311"/>
      <c r="G4" s="316" t="s">
        <v>597</v>
      </c>
      <c r="I4" s="318" t="str">
        <f t="shared" si="0"/>
        <v/>
      </c>
      <c r="J4" s="10">
        <f t="shared" si="1"/>
        <v>2</v>
      </c>
      <c r="K4" s="10" t="str">
        <f t="shared" si="2"/>
        <v/>
      </c>
      <c r="L4" s="10" t="str">
        <f t="shared" si="3"/>
        <v/>
      </c>
      <c r="M4" s="10" t="str">
        <f t="shared" si="4"/>
        <v/>
      </c>
      <c r="N4" s="10" t="str">
        <f t="shared" si="5"/>
        <v/>
      </c>
      <c r="O4" s="318">
        <f t="shared" si="6"/>
        <v>2</v>
      </c>
      <c r="Q4" s="10" t="str">
        <f t="shared" si="7"/>
        <v/>
      </c>
      <c r="R4" s="319" t="str">
        <f t="shared" si="8"/>
        <v>A.1</v>
      </c>
      <c r="T4" s="10" t="s">
        <v>531</v>
      </c>
      <c r="W4" s="303">
        <v>3</v>
      </c>
      <c r="X4" s="304" t="s">
        <v>84</v>
      </c>
      <c r="Z4" s="10" t="s">
        <v>416</v>
      </c>
      <c r="AA4" s="10" t="s">
        <v>417</v>
      </c>
      <c r="AB4" s="10" t="s">
        <v>120</v>
      </c>
      <c r="AC4" s="10">
        <f t="shared" ref="AC4:AC67" si="10">IF(LEN(Z4)&gt;0,1,IF(LEN(AA4)&gt;0,2,3))</f>
        <v>1</v>
      </c>
    </row>
    <row r="5" spans="1:29" ht="30" x14ac:dyDescent="0.25">
      <c r="A5" s="297">
        <v>3</v>
      </c>
      <c r="B5" s="330" t="str">
        <f t="shared" si="9"/>
        <v>A.1.01</v>
      </c>
      <c r="C5" s="331" t="s">
        <v>117</v>
      </c>
      <c r="D5" s="311">
        <v>1</v>
      </c>
      <c r="E5" s="311">
        <v>1</v>
      </c>
      <c r="F5" s="311"/>
      <c r="G5" s="316" t="s">
        <v>598</v>
      </c>
      <c r="H5" s="317">
        <v>5</v>
      </c>
      <c r="I5" s="318" t="str">
        <f t="shared" si="0"/>
        <v/>
      </c>
      <c r="J5" s="10" t="str">
        <f t="shared" si="1"/>
        <v/>
      </c>
      <c r="K5" s="10" t="str">
        <f t="shared" si="2"/>
        <v/>
      </c>
      <c r="L5" s="10" t="str">
        <f t="shared" si="3"/>
        <v/>
      </c>
      <c r="M5" s="10">
        <f t="shared" si="4"/>
        <v>5</v>
      </c>
      <c r="N5" s="10" t="str">
        <f t="shared" si="5"/>
        <v/>
      </c>
      <c r="O5" s="318">
        <f t="shared" si="6"/>
        <v>5</v>
      </c>
      <c r="Q5" s="10" t="str">
        <f t="shared" si="7"/>
        <v>01</v>
      </c>
      <c r="R5" s="319" t="str">
        <f t="shared" si="8"/>
        <v>A.1.01</v>
      </c>
      <c r="W5" s="303">
        <v>4</v>
      </c>
      <c r="X5" s="304" t="s">
        <v>85</v>
      </c>
      <c r="Z5" s="10" t="s">
        <v>416</v>
      </c>
      <c r="AA5" s="10" t="s">
        <v>947</v>
      </c>
      <c r="AB5" s="10" t="s">
        <v>947</v>
      </c>
      <c r="AC5" s="10">
        <f t="shared" si="10"/>
        <v>1</v>
      </c>
    </row>
    <row r="6" spans="1:29" ht="90" x14ac:dyDescent="0.25">
      <c r="A6" s="297">
        <v>4</v>
      </c>
      <c r="B6" s="330" t="str">
        <f t="shared" si="9"/>
        <v/>
      </c>
      <c r="C6" s="331"/>
      <c r="D6" s="311"/>
      <c r="E6" s="311"/>
      <c r="F6" s="311" t="s">
        <v>420</v>
      </c>
      <c r="G6" s="316" t="s">
        <v>961</v>
      </c>
      <c r="I6" s="318" t="str">
        <f t="shared" si="0"/>
        <v/>
      </c>
      <c r="J6" s="10" t="str">
        <f t="shared" si="1"/>
        <v/>
      </c>
      <c r="K6" s="10">
        <f t="shared" si="2"/>
        <v>3</v>
      </c>
      <c r="L6" s="10" t="str">
        <f t="shared" si="3"/>
        <v/>
      </c>
      <c r="M6" s="10" t="str">
        <f t="shared" si="4"/>
        <v/>
      </c>
      <c r="N6" s="10" t="str">
        <f t="shared" si="5"/>
        <v/>
      </c>
      <c r="O6" s="318">
        <f t="shared" si="6"/>
        <v>3</v>
      </c>
      <c r="Q6" s="10" t="str">
        <f t="shared" si="7"/>
        <v/>
      </c>
      <c r="R6" s="319" t="str">
        <f t="shared" si="8"/>
        <v/>
      </c>
      <c r="W6" s="303">
        <v>5</v>
      </c>
      <c r="X6" s="304" t="s">
        <v>79</v>
      </c>
      <c r="Z6" s="10" t="s">
        <v>416</v>
      </c>
      <c r="AA6" s="10" t="s">
        <v>947</v>
      </c>
      <c r="AB6" s="10" t="s">
        <v>947</v>
      </c>
      <c r="AC6" s="10">
        <f t="shared" si="10"/>
        <v>1</v>
      </c>
    </row>
    <row r="7" spans="1:29" ht="15.75" thickBot="1" x14ac:dyDescent="0.3">
      <c r="A7" s="297">
        <v>5</v>
      </c>
      <c r="B7" s="330" t="str">
        <f t="shared" si="9"/>
        <v>A.1.01</v>
      </c>
      <c r="C7" s="331" t="s">
        <v>117</v>
      </c>
      <c r="D7" s="311">
        <v>1</v>
      </c>
      <c r="E7" s="311">
        <v>1</v>
      </c>
      <c r="F7" s="311"/>
      <c r="G7" s="316" t="s">
        <v>599</v>
      </c>
      <c r="H7" s="317">
        <v>2</v>
      </c>
      <c r="I7" s="318" t="str">
        <f t="shared" si="0"/>
        <v/>
      </c>
      <c r="J7" s="10" t="str">
        <f t="shared" si="1"/>
        <v/>
      </c>
      <c r="K7" s="10" t="str">
        <f t="shared" si="2"/>
        <v/>
      </c>
      <c r="L7" s="10" t="str">
        <f t="shared" si="3"/>
        <v/>
      </c>
      <c r="M7" s="10">
        <f t="shared" si="4"/>
        <v>5</v>
      </c>
      <c r="N7" s="10" t="str">
        <f t="shared" si="5"/>
        <v/>
      </c>
      <c r="O7" s="318">
        <f t="shared" si="6"/>
        <v>5</v>
      </c>
      <c r="Q7" s="10" t="str">
        <f t="shared" si="7"/>
        <v>01</v>
      </c>
      <c r="R7" s="319" t="str">
        <f t="shared" si="8"/>
        <v>A.1.01</v>
      </c>
      <c r="W7" s="305">
        <v>6</v>
      </c>
      <c r="X7" s="306" t="s">
        <v>80</v>
      </c>
      <c r="Z7" s="10" t="s">
        <v>947</v>
      </c>
      <c r="AA7" s="10" t="s">
        <v>417</v>
      </c>
      <c r="AB7" s="10" t="s">
        <v>947</v>
      </c>
      <c r="AC7" s="10">
        <f t="shared" si="10"/>
        <v>2</v>
      </c>
    </row>
    <row r="8" spans="1:29" ht="60" x14ac:dyDescent="0.25">
      <c r="A8" s="297">
        <v>6</v>
      </c>
      <c r="B8" s="330" t="str">
        <f t="shared" si="9"/>
        <v/>
      </c>
      <c r="C8" s="331"/>
      <c r="D8" s="311"/>
      <c r="E8" s="311"/>
      <c r="F8" s="311" t="s">
        <v>420</v>
      </c>
      <c r="G8" s="316" t="s">
        <v>600</v>
      </c>
      <c r="I8" s="318" t="str">
        <f t="shared" si="0"/>
        <v/>
      </c>
      <c r="J8" s="10" t="str">
        <f t="shared" si="1"/>
        <v/>
      </c>
      <c r="K8" s="10">
        <f t="shared" si="2"/>
        <v>3</v>
      </c>
      <c r="L8" s="10" t="str">
        <f t="shared" si="3"/>
        <v/>
      </c>
      <c r="M8" s="10" t="str">
        <f t="shared" si="4"/>
        <v/>
      </c>
      <c r="N8" s="10" t="str">
        <f t="shared" si="5"/>
        <v/>
      </c>
      <c r="O8" s="318">
        <f t="shared" si="6"/>
        <v>3</v>
      </c>
      <c r="Q8" s="10" t="str">
        <f t="shared" si="7"/>
        <v/>
      </c>
      <c r="R8" s="319" t="str">
        <f t="shared" si="8"/>
        <v/>
      </c>
      <c r="Z8" s="10" t="s">
        <v>947</v>
      </c>
      <c r="AA8" s="10" t="s">
        <v>417</v>
      </c>
      <c r="AB8" s="10" t="s">
        <v>947</v>
      </c>
      <c r="AC8" s="10">
        <f t="shared" si="10"/>
        <v>2</v>
      </c>
    </row>
    <row r="9" spans="1:29" ht="30" x14ac:dyDescent="0.25">
      <c r="A9" s="297">
        <v>7</v>
      </c>
      <c r="B9" s="330" t="str">
        <f t="shared" si="9"/>
        <v>A.1.02</v>
      </c>
      <c r="C9" s="331" t="s">
        <v>117</v>
      </c>
      <c r="D9" s="311">
        <v>1</v>
      </c>
      <c r="E9" s="311">
        <v>2</v>
      </c>
      <c r="F9" s="311"/>
      <c r="G9" s="316" t="s">
        <v>601</v>
      </c>
      <c r="H9" s="317">
        <v>4</v>
      </c>
      <c r="I9" s="318" t="str">
        <f t="shared" si="0"/>
        <v/>
      </c>
      <c r="J9" s="10" t="str">
        <f t="shared" si="1"/>
        <v/>
      </c>
      <c r="K9" s="10" t="str">
        <f t="shared" si="2"/>
        <v/>
      </c>
      <c r="L9" s="10" t="str">
        <f t="shared" si="3"/>
        <v/>
      </c>
      <c r="M9" s="10">
        <f t="shared" si="4"/>
        <v>5</v>
      </c>
      <c r="N9" s="10" t="str">
        <f t="shared" si="5"/>
        <v/>
      </c>
      <c r="O9" s="318">
        <f t="shared" si="6"/>
        <v>5</v>
      </c>
      <c r="Q9" s="10" t="str">
        <f t="shared" si="7"/>
        <v>02</v>
      </c>
      <c r="R9" s="319" t="str">
        <f t="shared" si="8"/>
        <v>A.1.02</v>
      </c>
      <c r="Z9" s="10" t="s">
        <v>947</v>
      </c>
      <c r="AA9" s="10" t="s">
        <v>417</v>
      </c>
      <c r="AB9" s="10" t="s">
        <v>947</v>
      </c>
      <c r="AC9" s="10">
        <f t="shared" si="10"/>
        <v>2</v>
      </c>
    </row>
    <row r="10" spans="1:29" ht="30" x14ac:dyDescent="0.25">
      <c r="A10" s="297">
        <v>8</v>
      </c>
      <c r="B10" s="330" t="str">
        <f t="shared" si="9"/>
        <v>A.1.03</v>
      </c>
      <c r="C10" s="331" t="s">
        <v>117</v>
      </c>
      <c r="D10" s="311">
        <v>1</v>
      </c>
      <c r="E10" s="311">
        <v>3</v>
      </c>
      <c r="F10" s="311"/>
      <c r="G10" s="316" t="s">
        <v>602</v>
      </c>
      <c r="H10" s="317">
        <v>3</v>
      </c>
      <c r="I10" s="318" t="str">
        <f t="shared" si="0"/>
        <v/>
      </c>
      <c r="J10" s="10" t="str">
        <f t="shared" si="1"/>
        <v/>
      </c>
      <c r="K10" s="10" t="str">
        <f t="shared" si="2"/>
        <v/>
      </c>
      <c r="L10" s="10" t="str">
        <f t="shared" si="3"/>
        <v/>
      </c>
      <c r="M10" s="10">
        <f t="shared" si="4"/>
        <v>5</v>
      </c>
      <c r="N10" s="10" t="str">
        <f t="shared" si="5"/>
        <v/>
      </c>
      <c r="O10" s="318">
        <f t="shared" si="6"/>
        <v>5</v>
      </c>
      <c r="Q10" s="10" t="str">
        <f t="shared" si="7"/>
        <v>03</v>
      </c>
      <c r="R10" s="319" t="str">
        <f t="shared" si="8"/>
        <v>A.1.03</v>
      </c>
      <c r="Z10" s="10" t="s">
        <v>947</v>
      </c>
      <c r="AA10" s="10" t="s">
        <v>417</v>
      </c>
      <c r="AB10" s="10" t="s">
        <v>947</v>
      </c>
      <c r="AC10" s="10">
        <f t="shared" si="10"/>
        <v>2</v>
      </c>
    </row>
    <row r="11" spans="1:29" x14ac:dyDescent="0.25">
      <c r="A11" s="297">
        <v>9</v>
      </c>
      <c r="B11" s="330" t="str">
        <f t="shared" si="9"/>
        <v>A.1.04</v>
      </c>
      <c r="C11" s="331" t="s">
        <v>117</v>
      </c>
      <c r="D11" s="311">
        <v>1</v>
      </c>
      <c r="E11" s="311">
        <v>4</v>
      </c>
      <c r="F11" s="311"/>
      <c r="G11" s="316" t="s">
        <v>603</v>
      </c>
      <c r="H11" s="317">
        <v>4</v>
      </c>
      <c r="I11" s="318" t="str">
        <f t="shared" si="0"/>
        <v/>
      </c>
      <c r="J11" s="10" t="str">
        <f t="shared" si="1"/>
        <v/>
      </c>
      <c r="K11" s="10" t="str">
        <f t="shared" si="2"/>
        <v/>
      </c>
      <c r="L11" s="10" t="str">
        <f t="shared" si="3"/>
        <v/>
      </c>
      <c r="M11" s="10">
        <f t="shared" si="4"/>
        <v>5</v>
      </c>
      <c r="N11" s="10" t="str">
        <f t="shared" si="5"/>
        <v/>
      </c>
      <c r="O11" s="318">
        <f t="shared" si="6"/>
        <v>5</v>
      </c>
      <c r="Q11" s="10" t="str">
        <f t="shared" si="7"/>
        <v>04</v>
      </c>
      <c r="R11" s="319" t="str">
        <f t="shared" si="8"/>
        <v>A.1.04</v>
      </c>
      <c r="Z11" s="10" t="s">
        <v>947</v>
      </c>
      <c r="AA11" s="10" t="s">
        <v>417</v>
      </c>
      <c r="AB11" s="10" t="s">
        <v>947</v>
      </c>
      <c r="AC11" s="10">
        <f t="shared" si="10"/>
        <v>2</v>
      </c>
    </row>
    <row r="12" spans="1:29" ht="75" x14ac:dyDescent="0.25">
      <c r="A12" s="297">
        <v>10</v>
      </c>
      <c r="B12" s="330" t="str">
        <f t="shared" si="9"/>
        <v/>
      </c>
      <c r="C12" s="331"/>
      <c r="D12" s="311"/>
      <c r="E12" s="311"/>
      <c r="F12" s="311" t="s">
        <v>420</v>
      </c>
      <c r="G12" s="316" t="s">
        <v>604</v>
      </c>
      <c r="I12" s="318" t="str">
        <f t="shared" ref="I12" si="11">IF(AND(LEN(C12)=1,LEN(D12)=0),1,"")</f>
        <v/>
      </c>
      <c r="J12" s="10" t="str">
        <f t="shared" ref="J12" si="12">IF(AND(LEN(C12)=1,LEN(D12)=1,LEN(E12)=0,LEN(F12)=0),2,"")</f>
        <v/>
      </c>
      <c r="K12" s="10">
        <f t="shared" ref="K12" si="13">IF(AND(LEN(C12)=0,LEN(E12)=0),3,"")</f>
        <v>3</v>
      </c>
      <c r="L12" s="10" t="str">
        <f t="shared" si="3"/>
        <v/>
      </c>
      <c r="M12" s="10" t="str">
        <f t="shared" si="4"/>
        <v/>
      </c>
      <c r="N12" s="10" t="str">
        <f t="shared" si="5"/>
        <v/>
      </c>
      <c r="O12" s="318">
        <f t="shared" si="6"/>
        <v>3</v>
      </c>
      <c r="Q12" s="10" t="str">
        <f t="shared" si="7"/>
        <v/>
      </c>
      <c r="R12" s="319" t="str">
        <f t="shared" si="8"/>
        <v/>
      </c>
      <c r="Z12" s="10" t="s">
        <v>947</v>
      </c>
      <c r="AA12" s="10" t="s">
        <v>417</v>
      </c>
      <c r="AB12" s="10" t="s">
        <v>947</v>
      </c>
      <c r="AC12" s="10">
        <f t="shared" si="10"/>
        <v>2</v>
      </c>
    </row>
    <row r="13" spans="1:29" ht="45" x14ac:dyDescent="0.25">
      <c r="A13" s="297">
        <v>11</v>
      </c>
      <c r="B13" s="330" t="str">
        <f t="shared" si="9"/>
        <v>A.1.05</v>
      </c>
      <c r="C13" s="331" t="s">
        <v>117</v>
      </c>
      <c r="D13" s="311">
        <v>1</v>
      </c>
      <c r="E13" s="311">
        <v>5</v>
      </c>
      <c r="F13" s="311"/>
      <c r="G13" s="316" t="s">
        <v>605</v>
      </c>
      <c r="H13" s="317">
        <v>3</v>
      </c>
      <c r="L13" s="10" t="str">
        <f t="shared" si="3"/>
        <v/>
      </c>
      <c r="M13" s="10">
        <f t="shared" si="4"/>
        <v>5</v>
      </c>
      <c r="N13" s="10" t="str">
        <f t="shared" si="5"/>
        <v/>
      </c>
      <c r="O13" s="318">
        <f t="shared" si="6"/>
        <v>5</v>
      </c>
      <c r="Q13" s="10" t="str">
        <f t="shared" si="7"/>
        <v>05</v>
      </c>
      <c r="R13" s="319" t="str">
        <f t="shared" si="8"/>
        <v>A.1.05</v>
      </c>
      <c r="Z13" s="10" t="s">
        <v>947</v>
      </c>
      <c r="AA13" s="10" t="s">
        <v>417</v>
      </c>
      <c r="AB13" s="10" t="s">
        <v>947</v>
      </c>
      <c r="AC13" s="10">
        <f t="shared" si="10"/>
        <v>2</v>
      </c>
    </row>
    <row r="14" spans="1:29" ht="45" x14ac:dyDescent="0.25">
      <c r="A14" s="297">
        <v>12</v>
      </c>
      <c r="B14" s="330" t="str">
        <f t="shared" si="9"/>
        <v>A.1.06</v>
      </c>
      <c r="C14" s="331" t="s">
        <v>117</v>
      </c>
      <c r="D14" s="311">
        <v>1</v>
      </c>
      <c r="E14" s="311">
        <v>6</v>
      </c>
      <c r="F14" s="311"/>
      <c r="G14" s="316" t="s">
        <v>606</v>
      </c>
      <c r="H14" s="317">
        <v>5</v>
      </c>
      <c r="L14" s="10" t="str">
        <f t="shared" si="3"/>
        <v/>
      </c>
      <c r="M14" s="10">
        <f t="shared" si="4"/>
        <v>5</v>
      </c>
      <c r="N14" s="10" t="str">
        <f t="shared" si="5"/>
        <v/>
      </c>
      <c r="O14" s="318">
        <f t="shared" si="6"/>
        <v>5</v>
      </c>
      <c r="Q14" s="10" t="str">
        <f t="shared" si="7"/>
        <v>06</v>
      </c>
      <c r="R14" s="319" t="str">
        <f t="shared" si="8"/>
        <v>A.1.06</v>
      </c>
      <c r="Z14" s="10" t="s">
        <v>947</v>
      </c>
      <c r="AA14" s="10" t="s">
        <v>417</v>
      </c>
      <c r="AB14" s="10" t="s">
        <v>947</v>
      </c>
      <c r="AC14" s="10">
        <f t="shared" si="10"/>
        <v>2</v>
      </c>
    </row>
    <row r="15" spans="1:29" ht="75" x14ac:dyDescent="0.25">
      <c r="A15" s="297">
        <v>13</v>
      </c>
      <c r="B15" s="330" t="str">
        <f t="shared" si="9"/>
        <v/>
      </c>
      <c r="C15" s="331"/>
      <c r="D15" s="311"/>
      <c r="E15" s="311"/>
      <c r="F15" s="311" t="s">
        <v>420</v>
      </c>
      <c r="G15" s="316" t="s">
        <v>607</v>
      </c>
      <c r="I15" s="318" t="str">
        <f t="shared" si="0"/>
        <v/>
      </c>
      <c r="J15" s="10" t="str">
        <f t="shared" si="1"/>
        <v/>
      </c>
      <c r="K15" s="10">
        <f t="shared" si="2"/>
        <v>3</v>
      </c>
      <c r="L15" s="10" t="str">
        <f t="shared" si="3"/>
        <v/>
      </c>
      <c r="M15" s="10" t="str">
        <f t="shared" si="4"/>
        <v/>
      </c>
      <c r="N15" s="10" t="str">
        <f t="shared" si="5"/>
        <v/>
      </c>
      <c r="O15" s="318">
        <f t="shared" si="6"/>
        <v>3</v>
      </c>
      <c r="Q15" s="10" t="str">
        <f t="shared" si="7"/>
        <v/>
      </c>
      <c r="R15" s="319" t="str">
        <f t="shared" si="8"/>
        <v/>
      </c>
      <c r="Z15" s="10" t="s">
        <v>947</v>
      </c>
      <c r="AA15" s="10" t="s">
        <v>417</v>
      </c>
      <c r="AB15" s="10" t="s">
        <v>947</v>
      </c>
      <c r="AC15" s="10">
        <f t="shared" si="10"/>
        <v>2</v>
      </c>
    </row>
    <row r="16" spans="1:29" x14ac:dyDescent="0.25">
      <c r="A16" s="297">
        <v>14</v>
      </c>
      <c r="B16" s="330" t="str">
        <f t="shared" si="9"/>
        <v>A.1.01</v>
      </c>
      <c r="C16" s="331" t="s">
        <v>117</v>
      </c>
      <c r="D16" s="311">
        <v>1</v>
      </c>
      <c r="E16" s="311">
        <v>1</v>
      </c>
      <c r="F16" s="311"/>
      <c r="G16" s="316" t="s">
        <v>608</v>
      </c>
      <c r="H16" s="317">
        <v>1</v>
      </c>
      <c r="I16" s="318" t="str">
        <f t="shared" si="0"/>
        <v/>
      </c>
      <c r="J16" s="10" t="str">
        <f t="shared" si="1"/>
        <v/>
      </c>
      <c r="K16" s="10" t="str">
        <f t="shared" si="2"/>
        <v/>
      </c>
      <c r="L16" s="10" t="str">
        <f t="shared" si="3"/>
        <v/>
      </c>
      <c r="M16" s="10">
        <f t="shared" si="4"/>
        <v>5</v>
      </c>
      <c r="N16" s="10" t="str">
        <f t="shared" si="5"/>
        <v/>
      </c>
      <c r="O16" s="318">
        <f t="shared" si="6"/>
        <v>5</v>
      </c>
      <c r="Q16" s="10" t="str">
        <f t="shared" si="7"/>
        <v>01</v>
      </c>
      <c r="R16" s="319" t="str">
        <f t="shared" si="8"/>
        <v>A.1.01</v>
      </c>
      <c r="Z16" s="10" t="s">
        <v>947</v>
      </c>
      <c r="AA16" s="10" t="s">
        <v>947</v>
      </c>
      <c r="AB16" s="10" t="s">
        <v>120</v>
      </c>
      <c r="AC16" s="10">
        <f t="shared" si="10"/>
        <v>3</v>
      </c>
    </row>
    <row r="17" spans="1:29" ht="30" x14ac:dyDescent="0.25">
      <c r="A17" s="297">
        <v>15</v>
      </c>
      <c r="B17" s="330" t="str">
        <f t="shared" si="9"/>
        <v>A.1.02</v>
      </c>
      <c r="C17" s="331" t="s">
        <v>117</v>
      </c>
      <c r="D17" s="311">
        <v>1</v>
      </c>
      <c r="E17" s="311">
        <v>2</v>
      </c>
      <c r="F17" s="311"/>
      <c r="G17" s="316" t="s">
        <v>609</v>
      </c>
      <c r="H17" s="317">
        <v>2</v>
      </c>
      <c r="I17" s="318" t="str">
        <f t="shared" si="0"/>
        <v/>
      </c>
      <c r="J17" s="10" t="str">
        <f t="shared" si="1"/>
        <v/>
      </c>
      <c r="K17" s="10" t="str">
        <f t="shared" si="2"/>
        <v/>
      </c>
      <c r="L17" s="10" t="str">
        <f t="shared" si="3"/>
        <v/>
      </c>
      <c r="M17" s="10">
        <f t="shared" si="4"/>
        <v>5</v>
      </c>
      <c r="N17" s="10" t="str">
        <f t="shared" si="5"/>
        <v/>
      </c>
      <c r="O17" s="318">
        <f t="shared" si="6"/>
        <v>5</v>
      </c>
      <c r="Q17" s="10" t="str">
        <f t="shared" si="7"/>
        <v>02</v>
      </c>
      <c r="R17" s="319" t="str">
        <f t="shared" si="8"/>
        <v>A.1.02</v>
      </c>
      <c r="Z17" s="10" t="s">
        <v>947</v>
      </c>
      <c r="AA17" s="10" t="s">
        <v>947</v>
      </c>
      <c r="AB17" s="10" t="s">
        <v>120</v>
      </c>
      <c r="AC17" s="10">
        <f t="shared" si="10"/>
        <v>3</v>
      </c>
    </row>
    <row r="18" spans="1:29" x14ac:dyDescent="0.25">
      <c r="A18" s="297">
        <v>16</v>
      </c>
      <c r="B18" s="330" t="str">
        <f t="shared" si="9"/>
        <v>A.1.03</v>
      </c>
      <c r="C18" s="331" t="s">
        <v>117</v>
      </c>
      <c r="D18" s="311">
        <v>1</v>
      </c>
      <c r="E18" s="311">
        <v>3</v>
      </c>
      <c r="F18" s="311"/>
      <c r="G18" s="316" t="s">
        <v>610</v>
      </c>
      <c r="H18" s="317" t="s">
        <v>74</v>
      </c>
      <c r="I18" s="318" t="str">
        <f t="shared" si="0"/>
        <v/>
      </c>
      <c r="J18" s="10" t="str">
        <f t="shared" si="1"/>
        <v/>
      </c>
      <c r="K18" s="10" t="str">
        <f t="shared" si="2"/>
        <v/>
      </c>
      <c r="L18" s="10">
        <f t="shared" si="3"/>
        <v>4</v>
      </c>
      <c r="M18" s="10" t="str">
        <f t="shared" si="4"/>
        <v/>
      </c>
      <c r="N18" s="10" t="str">
        <f t="shared" si="5"/>
        <v/>
      </c>
      <c r="O18" s="318">
        <f t="shared" si="6"/>
        <v>4</v>
      </c>
      <c r="Q18" s="10" t="str">
        <f t="shared" si="7"/>
        <v>03</v>
      </c>
      <c r="R18" s="319" t="str">
        <f t="shared" si="8"/>
        <v>A.1.03</v>
      </c>
      <c r="Z18" s="10" t="s">
        <v>947</v>
      </c>
      <c r="AA18" s="10" t="s">
        <v>947</v>
      </c>
      <c r="AB18" s="10" t="s">
        <v>120</v>
      </c>
      <c r="AC18" s="10">
        <f t="shared" si="10"/>
        <v>3</v>
      </c>
    </row>
    <row r="19" spans="1:29" x14ac:dyDescent="0.25">
      <c r="A19" s="297">
        <v>17</v>
      </c>
      <c r="B19" s="330" t="str">
        <f t="shared" si="9"/>
        <v>A.1.03a</v>
      </c>
      <c r="C19" s="331" t="s">
        <v>117</v>
      </c>
      <c r="D19" s="311">
        <v>1</v>
      </c>
      <c r="E19" s="311">
        <v>3</v>
      </c>
      <c r="F19" s="311" t="s">
        <v>88</v>
      </c>
      <c r="G19" s="316" t="s">
        <v>611</v>
      </c>
      <c r="H19" s="317">
        <v>4</v>
      </c>
      <c r="I19" s="318" t="str">
        <f t="shared" si="0"/>
        <v/>
      </c>
      <c r="J19" s="10" t="str">
        <f t="shared" si="1"/>
        <v/>
      </c>
      <c r="K19" s="10" t="str">
        <f t="shared" si="2"/>
        <v/>
      </c>
      <c r="L19" s="10" t="str">
        <f t="shared" si="3"/>
        <v/>
      </c>
      <c r="M19" s="10" t="str">
        <f t="shared" si="4"/>
        <v/>
      </c>
      <c r="N19" s="10">
        <f t="shared" si="5"/>
        <v>6</v>
      </c>
      <c r="O19" s="318">
        <f t="shared" si="6"/>
        <v>6</v>
      </c>
      <c r="Q19" s="10" t="str">
        <f t="shared" si="7"/>
        <v>03</v>
      </c>
      <c r="R19" s="319" t="str">
        <f t="shared" si="8"/>
        <v>A.1.03a</v>
      </c>
      <c r="Z19" s="10" t="s">
        <v>947</v>
      </c>
      <c r="AA19" s="10" t="s">
        <v>947</v>
      </c>
      <c r="AB19" s="10" t="s">
        <v>120</v>
      </c>
      <c r="AC19" s="10">
        <f t="shared" si="10"/>
        <v>3</v>
      </c>
    </row>
    <row r="20" spans="1:29" x14ac:dyDescent="0.25">
      <c r="A20" s="297">
        <v>18</v>
      </c>
      <c r="B20" s="330" t="str">
        <f t="shared" si="9"/>
        <v>A.1.03b</v>
      </c>
      <c r="C20" s="331" t="s">
        <v>117</v>
      </c>
      <c r="D20" s="311">
        <v>1</v>
      </c>
      <c r="E20" s="311">
        <v>3</v>
      </c>
      <c r="F20" s="311" t="s">
        <v>89</v>
      </c>
      <c r="G20" s="316" t="s">
        <v>612</v>
      </c>
      <c r="H20" s="317">
        <v>3</v>
      </c>
      <c r="I20" s="318" t="str">
        <f t="shared" si="0"/>
        <v/>
      </c>
      <c r="J20" s="10" t="str">
        <f t="shared" si="1"/>
        <v/>
      </c>
      <c r="K20" s="10" t="str">
        <f t="shared" si="2"/>
        <v/>
      </c>
      <c r="L20" s="10" t="str">
        <f t="shared" si="3"/>
        <v/>
      </c>
      <c r="M20" s="10" t="str">
        <f t="shared" si="4"/>
        <v/>
      </c>
      <c r="N20" s="10">
        <f t="shared" si="5"/>
        <v>6</v>
      </c>
      <c r="O20" s="318">
        <f t="shared" si="6"/>
        <v>6</v>
      </c>
      <c r="Q20" s="10" t="str">
        <f t="shared" si="7"/>
        <v>03</v>
      </c>
      <c r="R20" s="319" t="str">
        <f t="shared" si="8"/>
        <v>A.1.03b</v>
      </c>
      <c r="Z20" s="10" t="s">
        <v>947</v>
      </c>
      <c r="AA20" s="10" t="s">
        <v>947</v>
      </c>
      <c r="AB20" s="10" t="s">
        <v>120</v>
      </c>
      <c r="AC20" s="10">
        <f t="shared" si="10"/>
        <v>3</v>
      </c>
    </row>
    <row r="21" spans="1:29" ht="30" x14ac:dyDescent="0.25">
      <c r="A21" s="297">
        <v>19</v>
      </c>
      <c r="B21" s="330" t="str">
        <f t="shared" si="9"/>
        <v>A.1.03c</v>
      </c>
      <c r="C21" s="331" t="s">
        <v>117</v>
      </c>
      <c r="D21" s="311">
        <v>1</v>
      </c>
      <c r="E21" s="311">
        <v>3</v>
      </c>
      <c r="F21" s="311" t="s">
        <v>90</v>
      </c>
      <c r="G21" s="316" t="s">
        <v>613</v>
      </c>
      <c r="H21" s="317">
        <v>4</v>
      </c>
      <c r="I21" s="318" t="str">
        <f t="shared" si="0"/>
        <v/>
      </c>
      <c r="J21" s="10" t="str">
        <f t="shared" si="1"/>
        <v/>
      </c>
      <c r="K21" s="10" t="str">
        <f t="shared" si="2"/>
        <v/>
      </c>
      <c r="L21" s="10" t="str">
        <f t="shared" si="3"/>
        <v/>
      </c>
      <c r="M21" s="10" t="str">
        <f t="shared" si="4"/>
        <v/>
      </c>
      <c r="N21" s="10">
        <f t="shared" si="5"/>
        <v>6</v>
      </c>
      <c r="O21" s="318">
        <f t="shared" si="6"/>
        <v>6</v>
      </c>
      <c r="Q21" s="10" t="str">
        <f t="shared" si="7"/>
        <v>03</v>
      </c>
      <c r="R21" s="319" t="str">
        <f t="shared" si="8"/>
        <v>A.1.03c</v>
      </c>
      <c r="Z21" s="10" t="s">
        <v>947</v>
      </c>
      <c r="AA21" s="10" t="s">
        <v>947</v>
      </c>
      <c r="AB21" s="10" t="s">
        <v>120</v>
      </c>
      <c r="AC21" s="10">
        <f t="shared" si="10"/>
        <v>3</v>
      </c>
    </row>
    <row r="22" spans="1:29" x14ac:dyDescent="0.25">
      <c r="A22" s="297">
        <v>20</v>
      </c>
      <c r="B22" s="330" t="str">
        <f t="shared" si="9"/>
        <v>A.1.03d</v>
      </c>
      <c r="C22" s="331" t="s">
        <v>117</v>
      </c>
      <c r="D22" s="311">
        <v>1</v>
      </c>
      <c r="E22" s="311">
        <v>3</v>
      </c>
      <c r="F22" s="311" t="s">
        <v>91</v>
      </c>
      <c r="G22" s="316" t="s">
        <v>614</v>
      </c>
      <c r="H22" s="317">
        <v>3</v>
      </c>
      <c r="I22" s="318" t="str">
        <f t="shared" si="0"/>
        <v/>
      </c>
      <c r="J22" s="10" t="str">
        <f t="shared" si="1"/>
        <v/>
      </c>
      <c r="K22" s="10" t="str">
        <f t="shared" si="2"/>
        <v/>
      </c>
      <c r="L22" s="10" t="str">
        <f t="shared" si="3"/>
        <v/>
      </c>
      <c r="M22" s="10" t="str">
        <f t="shared" si="4"/>
        <v/>
      </c>
      <c r="N22" s="10">
        <f t="shared" si="5"/>
        <v>6</v>
      </c>
      <c r="O22" s="318">
        <f t="shared" si="6"/>
        <v>6</v>
      </c>
      <c r="Q22" s="10" t="str">
        <f t="shared" si="7"/>
        <v>03</v>
      </c>
      <c r="R22" s="319" t="str">
        <f t="shared" si="8"/>
        <v>A.1.03d</v>
      </c>
      <c r="Z22" s="10" t="s">
        <v>947</v>
      </c>
      <c r="AA22" s="10" t="s">
        <v>947</v>
      </c>
      <c r="AB22" s="10" t="s">
        <v>120</v>
      </c>
      <c r="AC22" s="10">
        <f t="shared" si="10"/>
        <v>3</v>
      </c>
    </row>
    <row r="23" spans="1:29" x14ac:dyDescent="0.25">
      <c r="A23" s="297">
        <v>21</v>
      </c>
      <c r="B23" s="330" t="str">
        <f t="shared" si="9"/>
        <v>A.1.03e</v>
      </c>
      <c r="C23" s="331" t="s">
        <v>117</v>
      </c>
      <c r="D23" s="311">
        <v>1</v>
      </c>
      <c r="E23" s="311">
        <v>3</v>
      </c>
      <c r="F23" s="311" t="s">
        <v>92</v>
      </c>
      <c r="G23" s="316" t="s">
        <v>615</v>
      </c>
      <c r="H23" s="317">
        <v>3</v>
      </c>
      <c r="I23" s="318" t="str">
        <f t="shared" si="0"/>
        <v/>
      </c>
      <c r="J23" s="10" t="str">
        <f t="shared" si="1"/>
        <v/>
      </c>
      <c r="K23" s="10" t="str">
        <f t="shared" si="2"/>
        <v/>
      </c>
      <c r="L23" s="10" t="str">
        <f t="shared" si="3"/>
        <v/>
      </c>
      <c r="M23" s="10" t="str">
        <f t="shared" si="4"/>
        <v/>
      </c>
      <c r="N23" s="10">
        <f t="shared" si="5"/>
        <v>6</v>
      </c>
      <c r="O23" s="318">
        <f t="shared" si="6"/>
        <v>6</v>
      </c>
      <c r="Q23" s="10" t="str">
        <f t="shared" si="7"/>
        <v>03</v>
      </c>
      <c r="R23" s="319" t="str">
        <f t="shared" si="8"/>
        <v>A.1.03e</v>
      </c>
      <c r="Z23" s="10" t="s">
        <v>947</v>
      </c>
      <c r="AA23" s="10" t="s">
        <v>947</v>
      </c>
      <c r="AB23" s="10" t="s">
        <v>120</v>
      </c>
      <c r="AC23" s="10">
        <f t="shared" si="10"/>
        <v>3</v>
      </c>
    </row>
    <row r="24" spans="1:29" x14ac:dyDescent="0.25">
      <c r="A24" s="297">
        <v>22</v>
      </c>
      <c r="B24" s="330" t="str">
        <f t="shared" si="9"/>
        <v>A.1.03f</v>
      </c>
      <c r="C24" s="331" t="s">
        <v>117</v>
      </c>
      <c r="D24" s="311">
        <v>1</v>
      </c>
      <c r="E24" s="311">
        <v>3</v>
      </c>
      <c r="F24" s="311" t="s">
        <v>93</v>
      </c>
      <c r="G24" s="316" t="s">
        <v>145</v>
      </c>
      <c r="H24" s="317">
        <v>2</v>
      </c>
      <c r="I24" s="318" t="str">
        <f t="shared" si="0"/>
        <v/>
      </c>
      <c r="J24" s="10" t="str">
        <f t="shared" si="1"/>
        <v/>
      </c>
      <c r="K24" s="10" t="str">
        <f t="shared" si="2"/>
        <v/>
      </c>
      <c r="L24" s="10" t="str">
        <f t="shared" si="3"/>
        <v/>
      </c>
      <c r="M24" s="10" t="str">
        <f t="shared" si="4"/>
        <v/>
      </c>
      <c r="N24" s="10">
        <f t="shared" si="5"/>
        <v>6</v>
      </c>
      <c r="O24" s="318">
        <f t="shared" si="6"/>
        <v>6</v>
      </c>
      <c r="Q24" s="10" t="str">
        <f t="shared" si="7"/>
        <v>03</v>
      </c>
      <c r="R24" s="319" t="str">
        <f t="shared" si="8"/>
        <v>A.1.03f</v>
      </c>
      <c r="Z24" s="10" t="s">
        <v>947</v>
      </c>
      <c r="AA24" s="10" t="s">
        <v>947</v>
      </c>
      <c r="AB24" s="10" t="s">
        <v>120</v>
      </c>
      <c r="AC24" s="10">
        <f t="shared" si="10"/>
        <v>3</v>
      </c>
    </row>
    <row r="25" spans="1:29" x14ac:dyDescent="0.25">
      <c r="A25" s="297">
        <v>23</v>
      </c>
      <c r="B25" s="330" t="str">
        <f t="shared" si="9"/>
        <v>A.1.03g</v>
      </c>
      <c r="C25" s="331" t="s">
        <v>117</v>
      </c>
      <c r="D25" s="311">
        <v>1</v>
      </c>
      <c r="E25" s="311">
        <v>3</v>
      </c>
      <c r="F25" s="311" t="s">
        <v>94</v>
      </c>
      <c r="G25" s="316" t="s">
        <v>616</v>
      </c>
      <c r="H25" s="317">
        <v>4</v>
      </c>
      <c r="I25" s="318" t="str">
        <f t="shared" si="0"/>
        <v/>
      </c>
      <c r="J25" s="10" t="str">
        <f t="shared" si="1"/>
        <v/>
      </c>
      <c r="K25" s="10" t="str">
        <f t="shared" si="2"/>
        <v/>
      </c>
      <c r="L25" s="10" t="str">
        <f t="shared" si="3"/>
        <v/>
      </c>
      <c r="M25" s="10" t="str">
        <f t="shared" si="4"/>
        <v/>
      </c>
      <c r="N25" s="10">
        <f t="shared" si="5"/>
        <v>6</v>
      </c>
      <c r="O25" s="318">
        <f t="shared" si="6"/>
        <v>6</v>
      </c>
      <c r="Q25" s="10" t="str">
        <f t="shared" si="7"/>
        <v>03</v>
      </c>
      <c r="R25" s="319" t="str">
        <f t="shared" si="8"/>
        <v>A.1.03g</v>
      </c>
      <c r="Z25" s="10" t="s">
        <v>947</v>
      </c>
      <c r="AA25" s="10" t="s">
        <v>947</v>
      </c>
      <c r="AB25" s="10" t="s">
        <v>120</v>
      </c>
      <c r="AC25" s="10">
        <f t="shared" si="10"/>
        <v>3</v>
      </c>
    </row>
    <row r="26" spans="1:29" ht="30" x14ac:dyDescent="0.25">
      <c r="A26" s="297">
        <v>24</v>
      </c>
      <c r="B26" s="330" t="str">
        <f t="shared" si="9"/>
        <v>A.1.04</v>
      </c>
      <c r="C26" s="331" t="s">
        <v>117</v>
      </c>
      <c r="D26" s="311">
        <v>1</v>
      </c>
      <c r="E26" s="311">
        <v>4</v>
      </c>
      <c r="F26" s="311"/>
      <c r="G26" s="316" t="s">
        <v>601</v>
      </c>
      <c r="H26" s="317">
        <v>5</v>
      </c>
      <c r="I26" s="318" t="str">
        <f t="shared" si="0"/>
        <v/>
      </c>
      <c r="J26" s="10" t="str">
        <f t="shared" si="1"/>
        <v/>
      </c>
      <c r="K26" s="10" t="str">
        <f t="shared" si="2"/>
        <v/>
      </c>
      <c r="L26" s="10" t="str">
        <f t="shared" si="3"/>
        <v/>
      </c>
      <c r="M26" s="10">
        <f t="shared" si="4"/>
        <v>5</v>
      </c>
      <c r="N26" s="10" t="str">
        <f t="shared" si="5"/>
        <v/>
      </c>
      <c r="O26" s="318">
        <f t="shared" si="6"/>
        <v>5</v>
      </c>
      <c r="Q26" s="10" t="str">
        <f t="shared" si="7"/>
        <v>04</v>
      </c>
      <c r="R26" s="319" t="str">
        <f t="shared" si="8"/>
        <v>A.1.04</v>
      </c>
      <c r="Z26" s="10" t="s">
        <v>947</v>
      </c>
      <c r="AA26" s="10" t="s">
        <v>947</v>
      </c>
      <c r="AB26" s="10" t="s">
        <v>120</v>
      </c>
      <c r="AC26" s="10">
        <f t="shared" si="10"/>
        <v>3</v>
      </c>
    </row>
    <row r="27" spans="1:29" x14ac:dyDescent="0.25">
      <c r="A27" s="297">
        <v>25</v>
      </c>
      <c r="B27" s="330" t="str">
        <f t="shared" si="9"/>
        <v>A.1.05</v>
      </c>
      <c r="C27" s="331" t="s">
        <v>117</v>
      </c>
      <c r="D27" s="311">
        <v>1</v>
      </c>
      <c r="E27" s="311">
        <v>5</v>
      </c>
      <c r="F27" s="311"/>
      <c r="G27" s="316" t="s">
        <v>617</v>
      </c>
      <c r="H27" s="317">
        <v>3</v>
      </c>
      <c r="I27" s="318" t="str">
        <f t="shared" si="0"/>
        <v/>
      </c>
      <c r="J27" s="10" t="str">
        <f t="shared" si="1"/>
        <v/>
      </c>
      <c r="K27" s="10" t="str">
        <f t="shared" si="2"/>
        <v/>
      </c>
      <c r="L27" s="10" t="str">
        <f t="shared" si="3"/>
        <v/>
      </c>
      <c r="M27" s="10">
        <f t="shared" si="4"/>
        <v>5</v>
      </c>
      <c r="N27" s="10" t="str">
        <f t="shared" si="5"/>
        <v/>
      </c>
      <c r="O27" s="318">
        <f t="shared" si="6"/>
        <v>5</v>
      </c>
      <c r="Q27" s="10" t="str">
        <f t="shared" si="7"/>
        <v>05</v>
      </c>
      <c r="R27" s="319" t="str">
        <f t="shared" si="8"/>
        <v>A.1.05</v>
      </c>
      <c r="Z27" s="10" t="s">
        <v>947</v>
      </c>
      <c r="AA27" s="10" t="s">
        <v>947</v>
      </c>
      <c r="AB27" s="10" t="s">
        <v>120</v>
      </c>
      <c r="AC27" s="10">
        <f t="shared" si="10"/>
        <v>3</v>
      </c>
    </row>
    <row r="28" spans="1:29" x14ac:dyDescent="0.25">
      <c r="A28" s="297">
        <v>26</v>
      </c>
      <c r="B28" s="330" t="str">
        <f t="shared" si="9"/>
        <v>A.1.06</v>
      </c>
      <c r="C28" s="331" t="s">
        <v>117</v>
      </c>
      <c r="D28" s="311">
        <v>1</v>
      </c>
      <c r="E28" s="311">
        <v>6</v>
      </c>
      <c r="F28" s="311"/>
      <c r="G28" s="316" t="s">
        <v>618</v>
      </c>
      <c r="H28" s="317" t="s">
        <v>74</v>
      </c>
      <c r="I28" s="318" t="str">
        <f t="shared" si="0"/>
        <v/>
      </c>
      <c r="J28" s="10" t="str">
        <f t="shared" si="1"/>
        <v/>
      </c>
      <c r="K28" s="10" t="str">
        <f t="shared" si="2"/>
        <v/>
      </c>
      <c r="L28" s="10">
        <f t="shared" si="3"/>
        <v>4</v>
      </c>
      <c r="M28" s="10" t="str">
        <f t="shared" si="4"/>
        <v/>
      </c>
      <c r="N28" s="10" t="str">
        <f t="shared" si="5"/>
        <v/>
      </c>
      <c r="O28" s="318">
        <f t="shared" si="6"/>
        <v>4</v>
      </c>
      <c r="Q28" s="10" t="str">
        <f t="shared" si="7"/>
        <v>06</v>
      </c>
      <c r="R28" s="319" t="str">
        <f t="shared" si="8"/>
        <v>A.1.06</v>
      </c>
      <c r="Z28" s="10" t="s">
        <v>947</v>
      </c>
      <c r="AA28" s="10" t="s">
        <v>947</v>
      </c>
      <c r="AB28" s="10" t="s">
        <v>120</v>
      </c>
      <c r="AC28" s="10">
        <f t="shared" si="10"/>
        <v>3</v>
      </c>
    </row>
    <row r="29" spans="1:29" ht="30" x14ac:dyDescent="0.25">
      <c r="A29" s="297">
        <v>27</v>
      </c>
      <c r="B29" s="330" t="str">
        <f t="shared" si="9"/>
        <v>A.1.06a</v>
      </c>
      <c r="C29" s="331" t="s">
        <v>117</v>
      </c>
      <c r="D29" s="311">
        <v>1</v>
      </c>
      <c r="E29" s="311">
        <v>6</v>
      </c>
      <c r="F29" s="311" t="s">
        <v>88</v>
      </c>
      <c r="G29" s="316" t="s">
        <v>619</v>
      </c>
      <c r="H29" s="317">
        <v>3</v>
      </c>
      <c r="I29" s="318" t="str">
        <f t="shared" si="0"/>
        <v/>
      </c>
      <c r="J29" s="10" t="str">
        <f t="shared" si="1"/>
        <v/>
      </c>
      <c r="K29" s="10" t="str">
        <f t="shared" si="2"/>
        <v/>
      </c>
      <c r="L29" s="10" t="str">
        <f t="shared" si="3"/>
        <v/>
      </c>
      <c r="M29" s="10" t="str">
        <f t="shared" si="4"/>
        <v/>
      </c>
      <c r="N29" s="10">
        <f t="shared" si="5"/>
        <v>6</v>
      </c>
      <c r="O29" s="318">
        <f t="shared" si="6"/>
        <v>6</v>
      </c>
      <c r="Q29" s="10" t="str">
        <f t="shared" si="7"/>
        <v>06</v>
      </c>
      <c r="R29" s="319" t="str">
        <f t="shared" si="8"/>
        <v>A.1.06a</v>
      </c>
      <c r="Z29" s="10" t="s">
        <v>947</v>
      </c>
      <c r="AA29" s="10" t="s">
        <v>947</v>
      </c>
      <c r="AB29" s="10" t="s">
        <v>120</v>
      </c>
      <c r="AC29" s="10">
        <f t="shared" si="10"/>
        <v>3</v>
      </c>
    </row>
    <row r="30" spans="1:29" ht="30" x14ac:dyDescent="0.25">
      <c r="A30" s="297">
        <v>28</v>
      </c>
      <c r="B30" s="330" t="str">
        <f t="shared" si="9"/>
        <v>A.1.06b</v>
      </c>
      <c r="C30" s="331" t="s">
        <v>117</v>
      </c>
      <c r="D30" s="311">
        <v>1</v>
      </c>
      <c r="E30" s="311">
        <v>6</v>
      </c>
      <c r="F30" s="311" t="s">
        <v>89</v>
      </c>
      <c r="G30" s="316" t="s">
        <v>620</v>
      </c>
      <c r="H30" s="317">
        <v>3</v>
      </c>
      <c r="I30" s="318" t="str">
        <f t="shared" si="0"/>
        <v/>
      </c>
      <c r="J30" s="10" t="str">
        <f t="shared" si="1"/>
        <v/>
      </c>
      <c r="K30" s="10" t="str">
        <f t="shared" si="2"/>
        <v/>
      </c>
      <c r="L30" s="10" t="str">
        <f t="shared" si="3"/>
        <v/>
      </c>
      <c r="M30" s="10" t="str">
        <f t="shared" si="4"/>
        <v/>
      </c>
      <c r="N30" s="10">
        <f t="shared" si="5"/>
        <v>6</v>
      </c>
      <c r="O30" s="318">
        <f t="shared" si="6"/>
        <v>6</v>
      </c>
      <c r="Q30" s="10" t="str">
        <f t="shared" si="7"/>
        <v>06</v>
      </c>
      <c r="R30" s="319" t="str">
        <f t="shared" si="8"/>
        <v>A.1.06b</v>
      </c>
      <c r="Z30" s="10" t="s">
        <v>947</v>
      </c>
      <c r="AA30" s="10" t="s">
        <v>947</v>
      </c>
      <c r="AB30" s="10" t="s">
        <v>120</v>
      </c>
      <c r="AC30" s="10">
        <f t="shared" si="10"/>
        <v>3</v>
      </c>
    </row>
    <row r="31" spans="1:29" ht="30" x14ac:dyDescent="0.25">
      <c r="A31" s="297">
        <v>29</v>
      </c>
      <c r="B31" s="330" t="str">
        <f t="shared" si="9"/>
        <v>A.1.07</v>
      </c>
      <c r="C31" s="331" t="s">
        <v>117</v>
      </c>
      <c r="D31" s="311">
        <v>1</v>
      </c>
      <c r="E31" s="311">
        <v>7</v>
      </c>
      <c r="F31" s="311"/>
      <c r="G31" s="316" t="s">
        <v>621</v>
      </c>
      <c r="H31" s="317">
        <v>4</v>
      </c>
      <c r="I31" s="318" t="str">
        <f t="shared" si="0"/>
        <v/>
      </c>
      <c r="J31" s="10" t="str">
        <f t="shared" si="1"/>
        <v/>
      </c>
      <c r="K31" s="10" t="str">
        <f t="shared" si="2"/>
        <v/>
      </c>
      <c r="L31" s="10" t="str">
        <f t="shared" si="3"/>
        <v/>
      </c>
      <c r="M31" s="10">
        <f t="shared" si="4"/>
        <v>5</v>
      </c>
      <c r="N31" s="10" t="str">
        <f t="shared" si="5"/>
        <v/>
      </c>
      <c r="O31" s="318">
        <f t="shared" si="6"/>
        <v>5</v>
      </c>
      <c r="Q31" s="10" t="str">
        <f t="shared" si="7"/>
        <v>07</v>
      </c>
      <c r="R31" s="319" t="str">
        <f t="shared" si="8"/>
        <v>A.1.07</v>
      </c>
      <c r="Z31" s="10" t="s">
        <v>947</v>
      </c>
      <c r="AA31" s="10" t="s">
        <v>947</v>
      </c>
      <c r="AB31" s="10" t="s">
        <v>120</v>
      </c>
      <c r="AC31" s="10">
        <f t="shared" si="10"/>
        <v>3</v>
      </c>
    </row>
    <row r="32" spans="1:29" x14ac:dyDescent="0.25">
      <c r="A32" s="297">
        <v>30</v>
      </c>
      <c r="B32" s="330" t="str">
        <f t="shared" si="9"/>
        <v>A.1.08</v>
      </c>
      <c r="C32" s="331" t="s">
        <v>117</v>
      </c>
      <c r="D32" s="311">
        <v>1</v>
      </c>
      <c r="E32" s="311">
        <v>8</v>
      </c>
      <c r="F32" s="311"/>
      <c r="G32" s="316" t="s">
        <v>622</v>
      </c>
      <c r="H32" s="317" t="s">
        <v>74</v>
      </c>
      <c r="I32" s="318" t="str">
        <f t="shared" si="0"/>
        <v/>
      </c>
      <c r="J32" s="10" t="str">
        <f t="shared" si="1"/>
        <v/>
      </c>
      <c r="K32" s="10" t="str">
        <f t="shared" si="2"/>
        <v/>
      </c>
      <c r="L32" s="10">
        <f t="shared" si="3"/>
        <v>4</v>
      </c>
      <c r="M32" s="10" t="str">
        <f t="shared" si="4"/>
        <v/>
      </c>
      <c r="N32" s="10" t="str">
        <f t="shared" si="5"/>
        <v/>
      </c>
      <c r="O32" s="318">
        <f t="shared" si="6"/>
        <v>4</v>
      </c>
      <c r="Q32" s="10" t="str">
        <f t="shared" si="7"/>
        <v>08</v>
      </c>
      <c r="R32" s="319" t="str">
        <f t="shared" si="8"/>
        <v>A.1.08</v>
      </c>
      <c r="Z32" s="10" t="s">
        <v>947</v>
      </c>
      <c r="AA32" s="10" t="s">
        <v>947</v>
      </c>
      <c r="AB32" s="10" t="s">
        <v>120</v>
      </c>
      <c r="AC32" s="10">
        <f t="shared" si="10"/>
        <v>3</v>
      </c>
    </row>
    <row r="33" spans="1:29" x14ac:dyDescent="0.25">
      <c r="A33" s="297">
        <v>31</v>
      </c>
      <c r="B33" s="330" t="str">
        <f t="shared" si="9"/>
        <v>A.1.08a</v>
      </c>
      <c r="C33" s="331" t="s">
        <v>117</v>
      </c>
      <c r="D33" s="311">
        <v>1</v>
      </c>
      <c r="E33" s="311">
        <v>8</v>
      </c>
      <c r="F33" s="311" t="s">
        <v>88</v>
      </c>
      <c r="G33" s="316" t="s">
        <v>623</v>
      </c>
      <c r="H33" s="317">
        <v>2</v>
      </c>
      <c r="I33" s="318" t="str">
        <f t="shared" si="0"/>
        <v/>
      </c>
      <c r="J33" s="10" t="str">
        <f t="shared" si="1"/>
        <v/>
      </c>
      <c r="K33" s="10" t="str">
        <f t="shared" si="2"/>
        <v/>
      </c>
      <c r="L33" s="10" t="str">
        <f t="shared" si="3"/>
        <v/>
      </c>
      <c r="M33" s="10" t="str">
        <f t="shared" si="4"/>
        <v/>
      </c>
      <c r="N33" s="10">
        <f t="shared" si="5"/>
        <v>6</v>
      </c>
      <c r="O33" s="318">
        <f t="shared" si="6"/>
        <v>6</v>
      </c>
      <c r="Q33" s="10" t="str">
        <f t="shared" si="7"/>
        <v>08</v>
      </c>
      <c r="R33" s="319" t="str">
        <f t="shared" si="8"/>
        <v>A.1.08a</v>
      </c>
      <c r="Z33" s="10" t="s">
        <v>947</v>
      </c>
      <c r="AA33" s="10" t="s">
        <v>947</v>
      </c>
      <c r="AB33" s="10" t="s">
        <v>120</v>
      </c>
      <c r="AC33" s="10">
        <f t="shared" si="10"/>
        <v>3</v>
      </c>
    </row>
    <row r="34" spans="1:29" x14ac:dyDescent="0.25">
      <c r="A34" s="297">
        <v>32</v>
      </c>
      <c r="B34" s="330" t="str">
        <f t="shared" si="9"/>
        <v>A.1.08b</v>
      </c>
      <c r="C34" s="331" t="s">
        <v>117</v>
      </c>
      <c r="D34" s="311">
        <v>1</v>
      </c>
      <c r="E34" s="311">
        <v>8</v>
      </c>
      <c r="F34" s="311" t="s">
        <v>89</v>
      </c>
      <c r="G34" s="316" t="s">
        <v>624</v>
      </c>
      <c r="H34" s="317">
        <v>4</v>
      </c>
      <c r="I34" s="318" t="str">
        <f t="shared" si="0"/>
        <v/>
      </c>
      <c r="J34" s="10" t="str">
        <f t="shared" si="1"/>
        <v/>
      </c>
      <c r="K34" s="10" t="str">
        <f t="shared" si="2"/>
        <v/>
      </c>
      <c r="L34" s="10" t="str">
        <f t="shared" si="3"/>
        <v/>
      </c>
      <c r="M34" s="10" t="str">
        <f t="shared" si="4"/>
        <v/>
      </c>
      <c r="N34" s="10">
        <f t="shared" si="5"/>
        <v>6</v>
      </c>
      <c r="O34" s="318">
        <f t="shared" si="6"/>
        <v>6</v>
      </c>
      <c r="Q34" s="10" t="str">
        <f t="shared" si="7"/>
        <v>08</v>
      </c>
      <c r="R34" s="319" t="str">
        <f t="shared" si="8"/>
        <v>A.1.08b</v>
      </c>
      <c r="Z34" s="10" t="s">
        <v>947</v>
      </c>
      <c r="AA34" s="10" t="s">
        <v>947</v>
      </c>
      <c r="AB34" s="10" t="s">
        <v>120</v>
      </c>
      <c r="AC34" s="10">
        <f t="shared" si="10"/>
        <v>3</v>
      </c>
    </row>
    <row r="35" spans="1:29" x14ac:dyDescent="0.25">
      <c r="A35" s="297">
        <v>33</v>
      </c>
      <c r="B35" s="330" t="str">
        <f t="shared" si="9"/>
        <v>A.1.08c</v>
      </c>
      <c r="C35" s="331" t="s">
        <v>117</v>
      </c>
      <c r="D35" s="311">
        <v>1</v>
      </c>
      <c r="E35" s="311">
        <v>8</v>
      </c>
      <c r="F35" s="311" t="s">
        <v>90</v>
      </c>
      <c r="G35" s="316" t="s">
        <v>625</v>
      </c>
      <c r="H35" s="317">
        <v>4</v>
      </c>
      <c r="I35" s="318" t="str">
        <f t="shared" si="0"/>
        <v/>
      </c>
      <c r="J35" s="10" t="str">
        <f t="shared" si="1"/>
        <v/>
      </c>
      <c r="K35" s="10" t="str">
        <f t="shared" si="2"/>
        <v/>
      </c>
      <c r="L35" s="10" t="str">
        <f t="shared" si="3"/>
        <v/>
      </c>
      <c r="M35" s="10" t="str">
        <f t="shared" si="4"/>
        <v/>
      </c>
      <c r="N35" s="10">
        <f t="shared" si="5"/>
        <v>6</v>
      </c>
      <c r="O35" s="318">
        <f t="shared" si="6"/>
        <v>6</v>
      </c>
      <c r="Q35" s="10" t="str">
        <f t="shared" si="7"/>
        <v>08</v>
      </c>
      <c r="R35" s="319" t="str">
        <f t="shared" si="8"/>
        <v>A.1.08c</v>
      </c>
      <c r="Z35" s="10" t="s">
        <v>947</v>
      </c>
      <c r="AA35" s="10" t="s">
        <v>947</v>
      </c>
      <c r="AB35" s="10" t="s">
        <v>120</v>
      </c>
      <c r="AC35" s="10">
        <f t="shared" si="10"/>
        <v>3</v>
      </c>
    </row>
    <row r="36" spans="1:29" ht="30" x14ac:dyDescent="0.25">
      <c r="A36" s="297">
        <v>34</v>
      </c>
      <c r="B36" s="330" t="str">
        <f t="shared" si="9"/>
        <v>A.1.08d</v>
      </c>
      <c r="C36" s="331" t="s">
        <v>117</v>
      </c>
      <c r="D36" s="311">
        <v>1</v>
      </c>
      <c r="E36" s="311">
        <v>8</v>
      </c>
      <c r="F36" s="311" t="s">
        <v>91</v>
      </c>
      <c r="G36" s="316" t="s">
        <v>1038</v>
      </c>
      <c r="H36" s="317">
        <v>5</v>
      </c>
      <c r="I36" s="318" t="str">
        <f t="shared" si="0"/>
        <v/>
      </c>
      <c r="J36" s="10" t="str">
        <f t="shared" si="1"/>
        <v/>
      </c>
      <c r="K36" s="10" t="str">
        <f t="shared" si="2"/>
        <v/>
      </c>
      <c r="L36" s="10" t="str">
        <f t="shared" si="3"/>
        <v/>
      </c>
      <c r="M36" s="10" t="str">
        <f t="shared" si="4"/>
        <v/>
      </c>
      <c r="N36" s="10">
        <f t="shared" si="5"/>
        <v>6</v>
      </c>
      <c r="O36" s="318">
        <f t="shared" si="6"/>
        <v>6</v>
      </c>
      <c r="Q36" s="10" t="str">
        <f t="shared" si="7"/>
        <v>08</v>
      </c>
      <c r="R36" s="319" t="str">
        <f t="shared" si="8"/>
        <v>A.1.08d</v>
      </c>
      <c r="T36" s="10" t="s">
        <v>532</v>
      </c>
      <c r="Z36" s="10" t="s">
        <v>947</v>
      </c>
      <c r="AA36" s="10" t="s">
        <v>947</v>
      </c>
      <c r="AB36" s="10" t="s">
        <v>120</v>
      </c>
      <c r="AC36" s="10">
        <f t="shared" si="10"/>
        <v>3</v>
      </c>
    </row>
    <row r="37" spans="1:29" ht="30" x14ac:dyDescent="0.25">
      <c r="A37" s="297">
        <v>35</v>
      </c>
      <c r="B37" s="330" t="str">
        <f t="shared" si="9"/>
        <v>A.1.08e</v>
      </c>
      <c r="C37" s="331" t="s">
        <v>117</v>
      </c>
      <c r="D37" s="311">
        <v>1</v>
      </c>
      <c r="E37" s="311">
        <v>8</v>
      </c>
      <c r="F37" s="311" t="s">
        <v>92</v>
      </c>
      <c r="G37" s="316" t="s">
        <v>1039</v>
      </c>
      <c r="H37" s="317">
        <v>3</v>
      </c>
      <c r="I37" s="318" t="str">
        <f t="shared" si="0"/>
        <v/>
      </c>
      <c r="J37" s="10" t="str">
        <f t="shared" si="1"/>
        <v/>
      </c>
      <c r="K37" s="10" t="str">
        <f t="shared" si="2"/>
        <v/>
      </c>
      <c r="L37" s="10" t="str">
        <f t="shared" si="3"/>
        <v/>
      </c>
      <c r="M37" s="10" t="str">
        <f t="shared" si="4"/>
        <v/>
      </c>
      <c r="N37" s="10">
        <f t="shared" si="5"/>
        <v>6</v>
      </c>
      <c r="O37" s="318">
        <f t="shared" si="6"/>
        <v>6</v>
      </c>
      <c r="Q37" s="10" t="str">
        <f t="shared" si="7"/>
        <v>08</v>
      </c>
      <c r="R37" s="319" t="str">
        <f t="shared" si="8"/>
        <v>A.1.08e</v>
      </c>
      <c r="Z37" s="10" t="s">
        <v>947</v>
      </c>
      <c r="AA37" s="10" t="s">
        <v>947</v>
      </c>
      <c r="AB37" s="10" t="s">
        <v>120</v>
      </c>
      <c r="AC37" s="10">
        <f t="shared" si="10"/>
        <v>3</v>
      </c>
    </row>
    <row r="38" spans="1:29" x14ac:dyDescent="0.25">
      <c r="A38" s="297">
        <v>36</v>
      </c>
      <c r="B38" s="330" t="str">
        <f t="shared" si="9"/>
        <v>A.1.08f</v>
      </c>
      <c r="C38" s="331" t="s">
        <v>117</v>
      </c>
      <c r="D38" s="311">
        <v>1</v>
      </c>
      <c r="E38" s="311">
        <v>8</v>
      </c>
      <c r="F38" s="311" t="s">
        <v>93</v>
      </c>
      <c r="G38" s="316" t="s">
        <v>626</v>
      </c>
      <c r="H38" s="317">
        <v>5</v>
      </c>
      <c r="I38" s="318" t="str">
        <f t="shared" si="0"/>
        <v/>
      </c>
      <c r="J38" s="10" t="str">
        <f t="shared" si="1"/>
        <v/>
      </c>
      <c r="K38" s="10" t="str">
        <f t="shared" si="2"/>
        <v/>
      </c>
      <c r="L38" s="10" t="str">
        <f t="shared" si="3"/>
        <v/>
      </c>
      <c r="M38" s="10" t="str">
        <f t="shared" si="4"/>
        <v/>
      </c>
      <c r="N38" s="10">
        <f t="shared" si="5"/>
        <v>6</v>
      </c>
      <c r="O38" s="318">
        <f t="shared" si="6"/>
        <v>6</v>
      </c>
      <c r="Q38" s="10" t="str">
        <f t="shared" si="7"/>
        <v>08</v>
      </c>
      <c r="R38" s="319" t="str">
        <f t="shared" si="8"/>
        <v>A.1.08f</v>
      </c>
      <c r="Z38" s="10" t="s">
        <v>947</v>
      </c>
      <c r="AA38" s="10" t="s">
        <v>947</v>
      </c>
      <c r="AB38" s="10" t="s">
        <v>120</v>
      </c>
      <c r="AC38" s="10">
        <f t="shared" si="10"/>
        <v>3</v>
      </c>
    </row>
    <row r="39" spans="1:29" x14ac:dyDescent="0.25">
      <c r="A39" s="297">
        <v>37</v>
      </c>
      <c r="B39" s="330" t="str">
        <f t="shared" si="9"/>
        <v>A.1.08g</v>
      </c>
      <c r="C39" s="331" t="s">
        <v>117</v>
      </c>
      <c r="D39" s="311">
        <v>1</v>
      </c>
      <c r="E39" s="311">
        <v>8</v>
      </c>
      <c r="F39" s="311" t="s">
        <v>94</v>
      </c>
      <c r="G39" s="316" t="s">
        <v>627</v>
      </c>
      <c r="H39" s="317">
        <v>5</v>
      </c>
      <c r="I39" s="318" t="str">
        <f t="shared" si="0"/>
        <v/>
      </c>
      <c r="J39" s="10" t="str">
        <f t="shared" si="1"/>
        <v/>
      </c>
      <c r="K39" s="10" t="str">
        <f t="shared" si="2"/>
        <v/>
      </c>
      <c r="L39" s="10" t="str">
        <f t="shared" si="3"/>
        <v/>
      </c>
      <c r="M39" s="10" t="str">
        <f t="shared" si="4"/>
        <v/>
      </c>
      <c r="N39" s="10">
        <f t="shared" si="5"/>
        <v>6</v>
      </c>
      <c r="O39" s="318">
        <f t="shared" si="6"/>
        <v>6</v>
      </c>
      <c r="Q39" s="10" t="str">
        <f t="shared" si="7"/>
        <v>08</v>
      </c>
      <c r="R39" s="319" t="str">
        <f t="shared" si="8"/>
        <v>A.1.08g</v>
      </c>
      <c r="Z39" s="10" t="s">
        <v>947</v>
      </c>
      <c r="AA39" s="10" t="s">
        <v>947</v>
      </c>
      <c r="AB39" s="10" t="s">
        <v>120</v>
      </c>
      <c r="AC39" s="10">
        <f t="shared" si="10"/>
        <v>3</v>
      </c>
    </row>
    <row r="40" spans="1:29" x14ac:dyDescent="0.25">
      <c r="A40" s="297">
        <v>38</v>
      </c>
      <c r="B40" s="330" t="str">
        <f t="shared" si="9"/>
        <v>A.1.08h</v>
      </c>
      <c r="C40" s="331" t="s">
        <v>117</v>
      </c>
      <c r="D40" s="311">
        <v>1</v>
      </c>
      <c r="E40" s="311">
        <v>8</v>
      </c>
      <c r="F40" s="311" t="s">
        <v>95</v>
      </c>
      <c r="G40" s="316" t="s">
        <v>628</v>
      </c>
      <c r="H40" s="317">
        <v>5</v>
      </c>
      <c r="I40" s="318" t="str">
        <f t="shared" si="0"/>
        <v/>
      </c>
      <c r="J40" s="10" t="str">
        <f t="shared" si="1"/>
        <v/>
      </c>
      <c r="K40" s="10" t="str">
        <f t="shared" si="2"/>
        <v/>
      </c>
      <c r="L40" s="10" t="str">
        <f t="shared" si="3"/>
        <v/>
      </c>
      <c r="M40" s="10" t="str">
        <f t="shared" si="4"/>
        <v/>
      </c>
      <c r="N40" s="10">
        <f t="shared" si="5"/>
        <v>6</v>
      </c>
      <c r="O40" s="318">
        <f t="shared" si="6"/>
        <v>6</v>
      </c>
      <c r="Q40" s="10" t="str">
        <f t="shared" si="7"/>
        <v>08</v>
      </c>
      <c r="R40" s="319" t="str">
        <f t="shared" si="8"/>
        <v>A.1.08h</v>
      </c>
      <c r="Z40" s="10" t="s">
        <v>947</v>
      </c>
      <c r="AA40" s="10" t="s">
        <v>947</v>
      </c>
      <c r="AB40" s="10" t="s">
        <v>120</v>
      </c>
      <c r="AC40" s="10">
        <f t="shared" si="10"/>
        <v>3</v>
      </c>
    </row>
    <row r="41" spans="1:29" x14ac:dyDescent="0.25">
      <c r="A41" s="297">
        <v>39</v>
      </c>
      <c r="B41" s="330" t="str">
        <f t="shared" si="9"/>
        <v>A.1.09</v>
      </c>
      <c r="C41" s="331" t="s">
        <v>117</v>
      </c>
      <c r="D41" s="311">
        <v>1</v>
      </c>
      <c r="E41" s="311">
        <v>9</v>
      </c>
      <c r="F41" s="311"/>
      <c r="G41" s="316" t="s">
        <v>629</v>
      </c>
      <c r="H41" s="317" t="s">
        <v>74</v>
      </c>
      <c r="I41" s="318" t="str">
        <f t="shared" si="0"/>
        <v/>
      </c>
      <c r="J41" s="10" t="str">
        <f t="shared" si="1"/>
        <v/>
      </c>
      <c r="K41" s="10" t="str">
        <f t="shared" si="2"/>
        <v/>
      </c>
      <c r="L41" s="10">
        <f t="shared" si="3"/>
        <v>4</v>
      </c>
      <c r="M41" s="10" t="str">
        <f t="shared" si="4"/>
        <v/>
      </c>
      <c r="N41" s="10" t="str">
        <f t="shared" si="5"/>
        <v/>
      </c>
      <c r="O41" s="318">
        <f t="shared" si="6"/>
        <v>4</v>
      </c>
      <c r="Q41" s="10" t="str">
        <f t="shared" si="7"/>
        <v>09</v>
      </c>
      <c r="R41" s="319" t="str">
        <f t="shared" si="8"/>
        <v>A.1.09</v>
      </c>
      <c r="Z41" s="10" t="s">
        <v>947</v>
      </c>
      <c r="AA41" s="10" t="s">
        <v>947</v>
      </c>
      <c r="AB41" s="10" t="s">
        <v>120</v>
      </c>
      <c r="AC41" s="10">
        <f t="shared" si="10"/>
        <v>3</v>
      </c>
    </row>
    <row r="42" spans="1:29" ht="30" x14ac:dyDescent="0.25">
      <c r="A42" s="297">
        <v>40</v>
      </c>
      <c r="B42" s="330" t="str">
        <f t="shared" si="9"/>
        <v>A.1.09a</v>
      </c>
      <c r="C42" s="331" t="s">
        <v>117</v>
      </c>
      <c r="D42" s="311">
        <v>1</v>
      </c>
      <c r="E42" s="311">
        <v>9</v>
      </c>
      <c r="F42" s="311" t="s">
        <v>88</v>
      </c>
      <c r="G42" s="316" t="s">
        <v>630</v>
      </c>
      <c r="H42" s="317">
        <v>1</v>
      </c>
      <c r="I42" s="318" t="str">
        <f t="shared" si="0"/>
        <v/>
      </c>
      <c r="J42" s="10" t="str">
        <f t="shared" si="1"/>
        <v/>
      </c>
      <c r="K42" s="10" t="str">
        <f t="shared" si="2"/>
        <v/>
      </c>
      <c r="L42" s="10" t="str">
        <f t="shared" si="3"/>
        <v/>
      </c>
      <c r="M42" s="10" t="str">
        <f t="shared" si="4"/>
        <v/>
      </c>
      <c r="N42" s="10">
        <f t="shared" si="5"/>
        <v>6</v>
      </c>
      <c r="O42" s="318">
        <f t="shared" si="6"/>
        <v>6</v>
      </c>
      <c r="Q42" s="10" t="str">
        <f t="shared" si="7"/>
        <v>09</v>
      </c>
      <c r="R42" s="319" t="str">
        <f t="shared" si="8"/>
        <v>A.1.09a</v>
      </c>
      <c r="Z42" s="10" t="s">
        <v>947</v>
      </c>
      <c r="AA42" s="10" t="s">
        <v>947</v>
      </c>
      <c r="AB42" s="10" t="s">
        <v>120</v>
      </c>
      <c r="AC42" s="10">
        <f t="shared" si="10"/>
        <v>3</v>
      </c>
    </row>
    <row r="43" spans="1:29" x14ac:dyDescent="0.25">
      <c r="A43" s="297">
        <v>41</v>
      </c>
      <c r="B43" s="330" t="str">
        <f t="shared" si="9"/>
        <v>A.1.09b</v>
      </c>
      <c r="C43" s="331" t="s">
        <v>117</v>
      </c>
      <c r="D43" s="311">
        <v>1</v>
      </c>
      <c r="E43" s="311">
        <v>9</v>
      </c>
      <c r="F43" s="311" t="s">
        <v>89</v>
      </c>
      <c r="G43" s="316" t="s">
        <v>631</v>
      </c>
      <c r="H43" s="317">
        <v>3</v>
      </c>
      <c r="I43" s="318" t="str">
        <f t="shared" si="0"/>
        <v/>
      </c>
      <c r="J43" s="10" t="str">
        <f t="shared" si="1"/>
        <v/>
      </c>
      <c r="K43" s="10" t="str">
        <f t="shared" si="2"/>
        <v/>
      </c>
      <c r="L43" s="10" t="str">
        <f t="shared" si="3"/>
        <v/>
      </c>
      <c r="M43" s="10" t="str">
        <f t="shared" si="4"/>
        <v/>
      </c>
      <c r="N43" s="10">
        <f t="shared" si="5"/>
        <v>6</v>
      </c>
      <c r="O43" s="318">
        <f t="shared" si="6"/>
        <v>6</v>
      </c>
      <c r="Q43" s="10" t="str">
        <f t="shared" si="7"/>
        <v>09</v>
      </c>
      <c r="R43" s="319" t="str">
        <f t="shared" si="8"/>
        <v>A.1.09b</v>
      </c>
      <c r="Z43" s="10" t="s">
        <v>947</v>
      </c>
      <c r="AA43" s="10" t="s">
        <v>947</v>
      </c>
      <c r="AB43" s="10" t="s">
        <v>120</v>
      </c>
      <c r="AC43" s="10">
        <f t="shared" si="10"/>
        <v>3</v>
      </c>
    </row>
    <row r="44" spans="1:29" x14ac:dyDescent="0.25">
      <c r="A44" s="297">
        <v>42</v>
      </c>
      <c r="B44" s="330" t="str">
        <f t="shared" si="9"/>
        <v>A.1.09c</v>
      </c>
      <c r="C44" s="331" t="s">
        <v>117</v>
      </c>
      <c r="D44" s="311">
        <v>1</v>
      </c>
      <c r="E44" s="311">
        <v>9</v>
      </c>
      <c r="F44" s="311" t="s">
        <v>90</v>
      </c>
      <c r="G44" s="316" t="s">
        <v>632</v>
      </c>
      <c r="H44" s="317">
        <v>2</v>
      </c>
      <c r="I44" s="318" t="str">
        <f t="shared" si="0"/>
        <v/>
      </c>
      <c r="J44" s="10" t="str">
        <f t="shared" si="1"/>
        <v/>
      </c>
      <c r="K44" s="10" t="str">
        <f t="shared" si="2"/>
        <v/>
      </c>
      <c r="L44" s="10" t="str">
        <f t="shared" si="3"/>
        <v/>
      </c>
      <c r="M44" s="10" t="str">
        <f t="shared" si="4"/>
        <v/>
      </c>
      <c r="N44" s="10">
        <f t="shared" si="5"/>
        <v>6</v>
      </c>
      <c r="O44" s="318">
        <f t="shared" si="6"/>
        <v>6</v>
      </c>
      <c r="Q44" s="10" t="str">
        <f t="shared" si="7"/>
        <v>09</v>
      </c>
      <c r="R44" s="319" t="str">
        <f t="shared" si="8"/>
        <v>A.1.09c</v>
      </c>
      <c r="Z44" s="10" t="s">
        <v>947</v>
      </c>
      <c r="AA44" s="10" t="s">
        <v>947</v>
      </c>
      <c r="AB44" s="10" t="s">
        <v>120</v>
      </c>
      <c r="AC44" s="10">
        <f t="shared" si="10"/>
        <v>3</v>
      </c>
    </row>
    <row r="45" spans="1:29" x14ac:dyDescent="0.25">
      <c r="A45" s="297">
        <v>43</v>
      </c>
      <c r="B45" s="330" t="str">
        <f t="shared" si="9"/>
        <v>A.1.10</v>
      </c>
      <c r="C45" s="331" t="s">
        <v>117</v>
      </c>
      <c r="D45" s="311">
        <v>1</v>
      </c>
      <c r="E45" s="311">
        <v>10</v>
      </c>
      <c r="F45" s="311"/>
      <c r="G45" s="316" t="s">
        <v>633</v>
      </c>
      <c r="H45" s="317" t="s">
        <v>74</v>
      </c>
      <c r="I45" s="318" t="str">
        <f t="shared" si="0"/>
        <v/>
      </c>
      <c r="J45" s="10" t="str">
        <f t="shared" si="1"/>
        <v/>
      </c>
      <c r="K45" s="10" t="str">
        <f t="shared" si="2"/>
        <v/>
      </c>
      <c r="L45" s="10">
        <f t="shared" si="3"/>
        <v>4</v>
      </c>
      <c r="M45" s="10" t="str">
        <f t="shared" si="4"/>
        <v/>
      </c>
      <c r="N45" s="10" t="str">
        <f t="shared" si="5"/>
        <v/>
      </c>
      <c r="O45" s="318">
        <f t="shared" si="6"/>
        <v>4</v>
      </c>
      <c r="Q45" s="10" t="str">
        <f t="shared" si="7"/>
        <v>10</v>
      </c>
      <c r="R45" s="319" t="str">
        <f t="shared" si="8"/>
        <v>A.1.10</v>
      </c>
      <c r="Z45" s="10" t="s">
        <v>947</v>
      </c>
      <c r="AA45" s="10" t="s">
        <v>947</v>
      </c>
      <c r="AB45" s="10" t="s">
        <v>120</v>
      </c>
      <c r="AC45" s="10">
        <f t="shared" si="10"/>
        <v>3</v>
      </c>
    </row>
    <row r="46" spans="1:29" x14ac:dyDescent="0.25">
      <c r="A46" s="297">
        <v>44</v>
      </c>
      <c r="B46" s="330" t="str">
        <f t="shared" si="9"/>
        <v>A.1.10a</v>
      </c>
      <c r="C46" s="331" t="s">
        <v>117</v>
      </c>
      <c r="D46" s="311">
        <v>1</v>
      </c>
      <c r="E46" s="311">
        <v>10</v>
      </c>
      <c r="F46" s="311" t="s">
        <v>88</v>
      </c>
      <c r="G46" s="316" t="s">
        <v>634</v>
      </c>
      <c r="H46" s="317">
        <v>3</v>
      </c>
      <c r="I46" s="318" t="str">
        <f t="shared" si="0"/>
        <v/>
      </c>
      <c r="J46" s="10" t="str">
        <f t="shared" si="1"/>
        <v/>
      </c>
      <c r="K46" s="10" t="str">
        <f t="shared" si="2"/>
        <v/>
      </c>
      <c r="L46" s="10" t="str">
        <f t="shared" si="3"/>
        <v/>
      </c>
      <c r="M46" s="10" t="str">
        <f t="shared" si="4"/>
        <v/>
      </c>
      <c r="N46" s="10">
        <f t="shared" si="5"/>
        <v>6</v>
      </c>
      <c r="O46" s="318">
        <f t="shared" si="6"/>
        <v>6</v>
      </c>
      <c r="Q46" s="10" t="str">
        <f t="shared" si="7"/>
        <v>10</v>
      </c>
      <c r="R46" s="319" t="str">
        <f t="shared" si="8"/>
        <v>A.1.10a</v>
      </c>
      <c r="Z46" s="10" t="s">
        <v>947</v>
      </c>
      <c r="AA46" s="10" t="s">
        <v>947</v>
      </c>
      <c r="AB46" s="10" t="s">
        <v>120</v>
      </c>
      <c r="AC46" s="10">
        <f t="shared" si="10"/>
        <v>3</v>
      </c>
    </row>
    <row r="47" spans="1:29" x14ac:dyDescent="0.25">
      <c r="A47" s="297">
        <v>45</v>
      </c>
      <c r="B47" s="330" t="str">
        <f t="shared" si="9"/>
        <v>A.1.10b</v>
      </c>
      <c r="C47" s="331" t="s">
        <v>117</v>
      </c>
      <c r="D47" s="311">
        <v>1</v>
      </c>
      <c r="E47" s="311">
        <v>10</v>
      </c>
      <c r="F47" s="311" t="s">
        <v>89</v>
      </c>
      <c r="G47" s="316" t="s">
        <v>635</v>
      </c>
      <c r="H47" s="317">
        <v>4</v>
      </c>
      <c r="I47" s="318" t="str">
        <f t="shared" si="0"/>
        <v/>
      </c>
      <c r="J47" s="10" t="str">
        <f t="shared" si="1"/>
        <v/>
      </c>
      <c r="K47" s="10" t="str">
        <f t="shared" si="2"/>
        <v/>
      </c>
      <c r="L47" s="10" t="str">
        <f t="shared" si="3"/>
        <v/>
      </c>
      <c r="M47" s="10" t="str">
        <f t="shared" si="4"/>
        <v/>
      </c>
      <c r="N47" s="10">
        <f t="shared" si="5"/>
        <v>6</v>
      </c>
      <c r="O47" s="318">
        <f t="shared" si="6"/>
        <v>6</v>
      </c>
      <c r="Q47" s="10" t="str">
        <f t="shared" si="7"/>
        <v>10</v>
      </c>
      <c r="R47" s="319" t="str">
        <f t="shared" si="8"/>
        <v>A.1.10b</v>
      </c>
      <c r="Z47" s="10" t="s">
        <v>947</v>
      </c>
      <c r="AA47" s="10" t="s">
        <v>947</v>
      </c>
      <c r="AB47" s="10" t="s">
        <v>120</v>
      </c>
      <c r="AC47" s="10">
        <f t="shared" si="10"/>
        <v>3</v>
      </c>
    </row>
    <row r="48" spans="1:29" x14ac:dyDescent="0.25">
      <c r="A48" s="297">
        <v>46</v>
      </c>
      <c r="B48" s="330" t="str">
        <f t="shared" si="9"/>
        <v>A.1.10c</v>
      </c>
      <c r="C48" s="331" t="s">
        <v>117</v>
      </c>
      <c r="D48" s="311">
        <v>1</v>
      </c>
      <c r="E48" s="311">
        <v>10</v>
      </c>
      <c r="F48" s="311" t="s">
        <v>90</v>
      </c>
      <c r="G48" s="316" t="s">
        <v>636</v>
      </c>
      <c r="H48" s="317">
        <v>3</v>
      </c>
      <c r="I48" s="318" t="str">
        <f t="shared" si="0"/>
        <v/>
      </c>
      <c r="J48" s="10" t="str">
        <f t="shared" si="1"/>
        <v/>
      </c>
      <c r="K48" s="10" t="str">
        <f t="shared" si="2"/>
        <v/>
      </c>
      <c r="L48" s="10" t="str">
        <f t="shared" si="3"/>
        <v/>
      </c>
      <c r="M48" s="10" t="str">
        <f t="shared" si="4"/>
        <v/>
      </c>
      <c r="N48" s="10">
        <f t="shared" si="5"/>
        <v>6</v>
      </c>
      <c r="O48" s="318">
        <f t="shared" si="6"/>
        <v>6</v>
      </c>
      <c r="Q48" s="10" t="str">
        <f t="shared" si="7"/>
        <v>10</v>
      </c>
      <c r="R48" s="319" t="str">
        <f t="shared" si="8"/>
        <v>A.1.10c</v>
      </c>
      <c r="Z48" s="10" t="s">
        <v>947</v>
      </c>
      <c r="AA48" s="10" t="s">
        <v>947</v>
      </c>
      <c r="AB48" s="10" t="s">
        <v>120</v>
      </c>
      <c r="AC48" s="10">
        <f t="shared" si="10"/>
        <v>3</v>
      </c>
    </row>
    <row r="49" spans="1:29" x14ac:dyDescent="0.25">
      <c r="A49" s="297">
        <v>47</v>
      </c>
      <c r="B49" s="330" t="str">
        <f t="shared" si="9"/>
        <v>A.1.10d</v>
      </c>
      <c r="C49" s="331" t="s">
        <v>117</v>
      </c>
      <c r="D49" s="311">
        <v>1</v>
      </c>
      <c r="E49" s="311">
        <v>10</v>
      </c>
      <c r="F49" s="311" t="s">
        <v>91</v>
      </c>
      <c r="G49" s="316" t="s">
        <v>637</v>
      </c>
      <c r="H49" s="317">
        <v>3</v>
      </c>
      <c r="I49" s="318" t="str">
        <f t="shared" si="0"/>
        <v/>
      </c>
      <c r="J49" s="10" t="str">
        <f t="shared" si="1"/>
        <v/>
      </c>
      <c r="K49" s="10" t="str">
        <f t="shared" si="2"/>
        <v/>
      </c>
      <c r="L49" s="10" t="str">
        <f t="shared" si="3"/>
        <v/>
      </c>
      <c r="M49" s="10" t="str">
        <f t="shared" si="4"/>
        <v/>
      </c>
      <c r="N49" s="10">
        <f t="shared" si="5"/>
        <v>6</v>
      </c>
      <c r="O49" s="318">
        <f t="shared" si="6"/>
        <v>6</v>
      </c>
      <c r="Q49" s="10" t="str">
        <f t="shared" si="7"/>
        <v>10</v>
      </c>
      <c r="R49" s="319" t="str">
        <f t="shared" si="8"/>
        <v>A.1.10d</v>
      </c>
      <c r="Z49" s="10" t="s">
        <v>947</v>
      </c>
      <c r="AA49" s="10" t="s">
        <v>947</v>
      </c>
      <c r="AB49" s="10" t="s">
        <v>120</v>
      </c>
      <c r="AC49" s="10">
        <f t="shared" si="10"/>
        <v>3</v>
      </c>
    </row>
    <row r="50" spans="1:29" ht="30" x14ac:dyDescent="0.25">
      <c r="A50" s="297">
        <v>48</v>
      </c>
      <c r="B50" s="330" t="str">
        <f t="shared" si="9"/>
        <v>A.1.11</v>
      </c>
      <c r="C50" s="331" t="s">
        <v>117</v>
      </c>
      <c r="D50" s="311">
        <v>1</v>
      </c>
      <c r="E50" s="311">
        <v>11</v>
      </c>
      <c r="F50" s="311"/>
      <c r="G50" s="316" t="s">
        <v>638</v>
      </c>
      <c r="H50" s="317" t="s">
        <v>74</v>
      </c>
      <c r="I50" s="318" t="str">
        <f t="shared" si="0"/>
        <v/>
      </c>
      <c r="J50" s="10" t="str">
        <f t="shared" si="1"/>
        <v/>
      </c>
      <c r="K50" s="10" t="str">
        <f t="shared" si="2"/>
        <v/>
      </c>
      <c r="L50" s="10">
        <f t="shared" si="3"/>
        <v>4</v>
      </c>
      <c r="M50" s="10" t="str">
        <f t="shared" si="4"/>
        <v/>
      </c>
      <c r="N50" s="10" t="str">
        <f t="shared" si="5"/>
        <v/>
      </c>
      <c r="O50" s="318">
        <f t="shared" si="6"/>
        <v>4</v>
      </c>
      <c r="Q50" s="10" t="str">
        <f t="shared" si="7"/>
        <v>11</v>
      </c>
      <c r="R50" s="319" t="str">
        <f t="shared" si="8"/>
        <v>A.1.11</v>
      </c>
      <c r="Z50" s="10" t="s">
        <v>947</v>
      </c>
      <c r="AA50" s="10" t="s">
        <v>947</v>
      </c>
      <c r="AB50" s="10" t="s">
        <v>120</v>
      </c>
      <c r="AC50" s="10">
        <f t="shared" si="10"/>
        <v>3</v>
      </c>
    </row>
    <row r="51" spans="1:29" x14ac:dyDescent="0.25">
      <c r="A51" s="297">
        <v>49</v>
      </c>
      <c r="B51" s="330" t="str">
        <f t="shared" si="9"/>
        <v>A.1.11a</v>
      </c>
      <c r="C51" s="331" t="s">
        <v>117</v>
      </c>
      <c r="D51" s="311">
        <v>1</v>
      </c>
      <c r="E51" s="311">
        <v>11</v>
      </c>
      <c r="F51" s="311" t="s">
        <v>88</v>
      </c>
      <c r="G51" s="316" t="s">
        <v>639</v>
      </c>
      <c r="H51" s="317">
        <v>3</v>
      </c>
      <c r="I51" s="318" t="str">
        <f t="shared" si="0"/>
        <v/>
      </c>
      <c r="J51" s="10" t="str">
        <f t="shared" si="1"/>
        <v/>
      </c>
      <c r="K51" s="10" t="str">
        <f t="shared" si="2"/>
        <v/>
      </c>
      <c r="L51" s="10" t="str">
        <f t="shared" si="3"/>
        <v/>
      </c>
      <c r="M51" s="10" t="str">
        <f t="shared" si="4"/>
        <v/>
      </c>
      <c r="N51" s="10">
        <f t="shared" si="5"/>
        <v>6</v>
      </c>
      <c r="O51" s="318">
        <f t="shared" si="6"/>
        <v>6</v>
      </c>
      <c r="Q51" s="10" t="str">
        <f t="shared" si="7"/>
        <v>11</v>
      </c>
      <c r="R51" s="319" t="str">
        <f t="shared" si="8"/>
        <v>A.1.11a</v>
      </c>
      <c r="Z51" s="10" t="s">
        <v>947</v>
      </c>
      <c r="AA51" s="10" t="s">
        <v>947</v>
      </c>
      <c r="AB51" s="10" t="s">
        <v>120</v>
      </c>
      <c r="AC51" s="10">
        <f t="shared" si="10"/>
        <v>3</v>
      </c>
    </row>
    <row r="52" spans="1:29" x14ac:dyDescent="0.25">
      <c r="A52" s="297">
        <v>50</v>
      </c>
      <c r="B52" s="330" t="str">
        <f t="shared" si="9"/>
        <v>A.1.11b</v>
      </c>
      <c r="C52" s="331" t="s">
        <v>117</v>
      </c>
      <c r="D52" s="311">
        <v>1</v>
      </c>
      <c r="E52" s="311">
        <v>11</v>
      </c>
      <c r="F52" s="311" t="s">
        <v>89</v>
      </c>
      <c r="G52" s="316" t="s">
        <v>640</v>
      </c>
      <c r="H52" s="317">
        <v>4</v>
      </c>
      <c r="I52" s="318" t="str">
        <f t="shared" si="0"/>
        <v/>
      </c>
      <c r="J52" s="10" t="str">
        <f t="shared" si="1"/>
        <v/>
      </c>
      <c r="K52" s="10" t="str">
        <f t="shared" si="2"/>
        <v/>
      </c>
      <c r="L52" s="10" t="str">
        <f t="shared" si="3"/>
        <v/>
      </c>
      <c r="M52" s="10" t="str">
        <f t="shared" si="4"/>
        <v/>
      </c>
      <c r="N52" s="10">
        <f t="shared" si="5"/>
        <v>6</v>
      </c>
      <c r="O52" s="318">
        <f t="shared" si="6"/>
        <v>6</v>
      </c>
      <c r="Q52" s="10" t="str">
        <f t="shared" si="7"/>
        <v>11</v>
      </c>
      <c r="R52" s="319" t="str">
        <f t="shared" si="8"/>
        <v>A.1.11b</v>
      </c>
      <c r="Z52" s="10" t="s">
        <v>947</v>
      </c>
      <c r="AA52" s="10" t="s">
        <v>947</v>
      </c>
      <c r="AB52" s="10" t="s">
        <v>120</v>
      </c>
      <c r="AC52" s="10">
        <f t="shared" si="10"/>
        <v>3</v>
      </c>
    </row>
    <row r="53" spans="1:29" x14ac:dyDescent="0.25">
      <c r="A53" s="297">
        <v>51</v>
      </c>
      <c r="B53" s="330" t="str">
        <f t="shared" si="9"/>
        <v>A.1.11c</v>
      </c>
      <c r="C53" s="331" t="s">
        <v>117</v>
      </c>
      <c r="D53" s="311">
        <v>1</v>
      </c>
      <c r="E53" s="311">
        <v>11</v>
      </c>
      <c r="F53" s="311" t="s">
        <v>90</v>
      </c>
      <c r="G53" s="316" t="s">
        <v>641</v>
      </c>
      <c r="H53" s="317">
        <v>4</v>
      </c>
      <c r="I53" s="318" t="str">
        <f t="shared" si="0"/>
        <v/>
      </c>
      <c r="J53" s="10" t="str">
        <f t="shared" si="1"/>
        <v/>
      </c>
      <c r="K53" s="10" t="str">
        <f t="shared" si="2"/>
        <v/>
      </c>
      <c r="L53" s="10" t="str">
        <f t="shared" si="3"/>
        <v/>
      </c>
      <c r="M53" s="10" t="str">
        <f t="shared" si="4"/>
        <v/>
      </c>
      <c r="N53" s="10">
        <f t="shared" si="5"/>
        <v>6</v>
      </c>
      <c r="O53" s="318">
        <f t="shared" si="6"/>
        <v>6</v>
      </c>
      <c r="Q53" s="10" t="str">
        <f t="shared" si="7"/>
        <v>11</v>
      </c>
      <c r="R53" s="319" t="str">
        <f t="shared" si="8"/>
        <v>A.1.11c</v>
      </c>
      <c r="Z53" s="10" t="s">
        <v>947</v>
      </c>
      <c r="AA53" s="10" t="s">
        <v>947</v>
      </c>
      <c r="AB53" s="10" t="s">
        <v>120</v>
      </c>
      <c r="AC53" s="10">
        <f t="shared" si="10"/>
        <v>3</v>
      </c>
    </row>
    <row r="54" spans="1:29" x14ac:dyDescent="0.25">
      <c r="A54" s="297">
        <v>52</v>
      </c>
      <c r="B54" s="330" t="str">
        <f t="shared" si="9"/>
        <v>A.1.11d</v>
      </c>
      <c r="C54" s="331" t="s">
        <v>117</v>
      </c>
      <c r="D54" s="311">
        <v>1</v>
      </c>
      <c r="E54" s="311">
        <v>11</v>
      </c>
      <c r="F54" s="311" t="s">
        <v>91</v>
      </c>
      <c r="G54" s="316" t="s">
        <v>642</v>
      </c>
      <c r="H54" s="317">
        <v>3</v>
      </c>
      <c r="I54" s="318" t="str">
        <f t="shared" si="0"/>
        <v/>
      </c>
      <c r="J54" s="10" t="str">
        <f t="shared" si="1"/>
        <v/>
      </c>
      <c r="K54" s="10" t="str">
        <f t="shared" si="2"/>
        <v/>
      </c>
      <c r="L54" s="10" t="str">
        <f t="shared" si="3"/>
        <v/>
      </c>
      <c r="M54" s="10" t="str">
        <f t="shared" si="4"/>
        <v/>
      </c>
      <c r="N54" s="10">
        <f t="shared" si="5"/>
        <v>6</v>
      </c>
      <c r="O54" s="318">
        <f t="shared" si="6"/>
        <v>6</v>
      </c>
      <c r="Q54" s="10" t="str">
        <f t="shared" si="7"/>
        <v>11</v>
      </c>
      <c r="R54" s="319" t="str">
        <f t="shared" si="8"/>
        <v>A.1.11d</v>
      </c>
      <c r="Z54" s="10" t="s">
        <v>947</v>
      </c>
      <c r="AA54" s="10" t="s">
        <v>947</v>
      </c>
      <c r="AB54" s="10" t="s">
        <v>120</v>
      </c>
      <c r="AC54" s="10">
        <f t="shared" si="10"/>
        <v>3</v>
      </c>
    </row>
    <row r="55" spans="1:29" ht="30" x14ac:dyDescent="0.25">
      <c r="A55" s="297">
        <v>53</v>
      </c>
      <c r="B55" s="330" t="str">
        <f t="shared" si="9"/>
        <v>A.1.12</v>
      </c>
      <c r="C55" s="331" t="s">
        <v>117</v>
      </c>
      <c r="D55" s="311">
        <v>1</v>
      </c>
      <c r="E55" s="311">
        <v>12</v>
      </c>
      <c r="F55" s="311"/>
      <c r="G55" s="316" t="s">
        <v>1040</v>
      </c>
      <c r="H55" s="317">
        <v>3</v>
      </c>
      <c r="I55" s="318" t="str">
        <f t="shared" si="0"/>
        <v/>
      </c>
      <c r="J55" s="10" t="str">
        <f t="shared" si="1"/>
        <v/>
      </c>
      <c r="K55" s="10" t="str">
        <f t="shared" si="2"/>
        <v/>
      </c>
      <c r="L55" s="10" t="str">
        <f t="shared" si="3"/>
        <v/>
      </c>
      <c r="M55" s="10">
        <f t="shared" si="4"/>
        <v>5</v>
      </c>
      <c r="N55" s="10" t="str">
        <f t="shared" si="5"/>
        <v/>
      </c>
      <c r="O55" s="318">
        <f t="shared" si="6"/>
        <v>5</v>
      </c>
      <c r="Q55" s="10" t="str">
        <f t="shared" si="7"/>
        <v>12</v>
      </c>
      <c r="R55" s="319" t="str">
        <f t="shared" si="8"/>
        <v>A.1.12</v>
      </c>
      <c r="Z55" s="10" t="s">
        <v>947</v>
      </c>
      <c r="AA55" s="10" t="s">
        <v>947</v>
      </c>
      <c r="AB55" s="10" t="s">
        <v>120</v>
      </c>
      <c r="AC55" s="10">
        <f t="shared" si="10"/>
        <v>3</v>
      </c>
    </row>
    <row r="56" spans="1:29" x14ac:dyDescent="0.25">
      <c r="A56" s="297">
        <v>54</v>
      </c>
      <c r="B56" s="330" t="str">
        <f t="shared" si="9"/>
        <v>A.1.13</v>
      </c>
      <c r="C56" s="331" t="s">
        <v>117</v>
      </c>
      <c r="D56" s="311">
        <v>1</v>
      </c>
      <c r="E56" s="311">
        <v>13</v>
      </c>
      <c r="F56" s="311"/>
      <c r="G56" s="316" t="s">
        <v>643</v>
      </c>
      <c r="H56" s="317" t="s">
        <v>74</v>
      </c>
      <c r="I56" s="318" t="str">
        <f t="shared" si="0"/>
        <v/>
      </c>
      <c r="J56" s="10" t="str">
        <f t="shared" si="1"/>
        <v/>
      </c>
      <c r="K56" s="10" t="str">
        <f t="shared" si="2"/>
        <v/>
      </c>
      <c r="L56" s="10">
        <f t="shared" si="3"/>
        <v>4</v>
      </c>
      <c r="M56" s="10" t="str">
        <f t="shared" si="4"/>
        <v/>
      </c>
      <c r="N56" s="10" t="str">
        <f t="shared" si="5"/>
        <v/>
      </c>
      <c r="O56" s="318">
        <f t="shared" si="6"/>
        <v>4</v>
      </c>
      <c r="Q56" s="10" t="str">
        <f t="shared" si="7"/>
        <v>13</v>
      </c>
      <c r="R56" s="319" t="str">
        <f t="shared" si="8"/>
        <v>A.1.13</v>
      </c>
      <c r="Z56" s="10" t="s">
        <v>947</v>
      </c>
      <c r="AA56" s="10" t="s">
        <v>947</v>
      </c>
      <c r="AB56" s="10" t="s">
        <v>120</v>
      </c>
      <c r="AC56" s="10">
        <f t="shared" si="10"/>
        <v>3</v>
      </c>
    </row>
    <row r="57" spans="1:29" ht="45" x14ac:dyDescent="0.25">
      <c r="A57" s="297">
        <v>55</v>
      </c>
      <c r="B57" s="330" t="str">
        <f t="shared" si="9"/>
        <v>A.1.13a</v>
      </c>
      <c r="C57" s="331" t="s">
        <v>117</v>
      </c>
      <c r="D57" s="311">
        <v>1</v>
      </c>
      <c r="E57" s="311">
        <v>13</v>
      </c>
      <c r="F57" s="311" t="s">
        <v>88</v>
      </c>
      <c r="G57" s="316" t="s">
        <v>644</v>
      </c>
      <c r="H57" s="317">
        <v>4</v>
      </c>
      <c r="I57" s="318" t="str">
        <f t="shared" si="0"/>
        <v/>
      </c>
      <c r="J57" s="10" t="str">
        <f t="shared" si="1"/>
        <v/>
      </c>
      <c r="K57" s="10" t="str">
        <f t="shared" si="2"/>
        <v/>
      </c>
      <c r="L57" s="10" t="str">
        <f t="shared" si="3"/>
        <v/>
      </c>
      <c r="M57" s="10" t="str">
        <f t="shared" si="4"/>
        <v/>
      </c>
      <c r="N57" s="10">
        <f t="shared" si="5"/>
        <v>6</v>
      </c>
      <c r="O57" s="318">
        <f t="shared" si="6"/>
        <v>6</v>
      </c>
      <c r="Q57" s="10" t="str">
        <f t="shared" si="7"/>
        <v>13</v>
      </c>
      <c r="R57" s="319" t="str">
        <f t="shared" si="8"/>
        <v>A.1.13a</v>
      </c>
      <c r="Z57" s="10" t="s">
        <v>947</v>
      </c>
      <c r="AA57" s="10" t="s">
        <v>947</v>
      </c>
      <c r="AB57" s="10" t="s">
        <v>120</v>
      </c>
      <c r="AC57" s="10">
        <f t="shared" si="10"/>
        <v>3</v>
      </c>
    </row>
    <row r="58" spans="1:29" x14ac:dyDescent="0.25">
      <c r="A58" s="297">
        <v>56</v>
      </c>
      <c r="B58" s="330" t="str">
        <f t="shared" si="9"/>
        <v>A.1.13b</v>
      </c>
      <c r="C58" s="331" t="s">
        <v>117</v>
      </c>
      <c r="D58" s="311">
        <v>1</v>
      </c>
      <c r="E58" s="311">
        <v>13</v>
      </c>
      <c r="F58" s="311" t="s">
        <v>89</v>
      </c>
      <c r="G58" s="316" t="s">
        <v>645</v>
      </c>
      <c r="H58" s="317">
        <v>3</v>
      </c>
      <c r="I58" s="318" t="str">
        <f t="shared" si="0"/>
        <v/>
      </c>
      <c r="J58" s="10" t="str">
        <f t="shared" si="1"/>
        <v/>
      </c>
      <c r="K58" s="10" t="str">
        <f t="shared" si="2"/>
        <v/>
      </c>
      <c r="L58" s="10" t="str">
        <f t="shared" si="3"/>
        <v/>
      </c>
      <c r="M58" s="10" t="str">
        <f t="shared" si="4"/>
        <v/>
      </c>
      <c r="N58" s="10">
        <f t="shared" si="5"/>
        <v>6</v>
      </c>
      <c r="O58" s="318">
        <f t="shared" si="6"/>
        <v>6</v>
      </c>
      <c r="Q58" s="10" t="str">
        <f t="shared" si="7"/>
        <v>13</v>
      </c>
      <c r="R58" s="319" t="str">
        <f t="shared" si="8"/>
        <v>A.1.13b</v>
      </c>
      <c r="Z58" s="10" t="s">
        <v>947</v>
      </c>
      <c r="AA58" s="10" t="s">
        <v>947</v>
      </c>
      <c r="AB58" s="10" t="s">
        <v>120</v>
      </c>
      <c r="AC58" s="10">
        <f t="shared" si="10"/>
        <v>3</v>
      </c>
    </row>
    <row r="59" spans="1:29" x14ac:dyDescent="0.25">
      <c r="A59" s="297">
        <v>57</v>
      </c>
      <c r="B59" s="330" t="str">
        <f t="shared" si="9"/>
        <v>A.1.13c</v>
      </c>
      <c r="C59" s="331" t="s">
        <v>117</v>
      </c>
      <c r="D59" s="311">
        <v>1</v>
      </c>
      <c r="E59" s="311">
        <v>13</v>
      </c>
      <c r="F59" s="311" t="s">
        <v>90</v>
      </c>
      <c r="G59" s="316" t="s">
        <v>646</v>
      </c>
      <c r="H59" s="317">
        <v>4</v>
      </c>
      <c r="I59" s="318" t="str">
        <f t="shared" si="0"/>
        <v/>
      </c>
      <c r="J59" s="10" t="str">
        <f t="shared" si="1"/>
        <v/>
      </c>
      <c r="K59" s="10" t="str">
        <f t="shared" si="2"/>
        <v/>
      </c>
      <c r="L59" s="10" t="str">
        <f t="shared" si="3"/>
        <v/>
      </c>
      <c r="M59" s="10" t="str">
        <f t="shared" si="4"/>
        <v/>
      </c>
      <c r="N59" s="10">
        <f t="shared" si="5"/>
        <v>6</v>
      </c>
      <c r="O59" s="318">
        <f t="shared" si="6"/>
        <v>6</v>
      </c>
      <c r="Q59" s="10" t="str">
        <f t="shared" si="7"/>
        <v>13</v>
      </c>
      <c r="R59" s="319" t="str">
        <f t="shared" si="8"/>
        <v>A.1.13c</v>
      </c>
      <c r="Z59" s="10" t="s">
        <v>947</v>
      </c>
      <c r="AA59" s="10" t="s">
        <v>947</v>
      </c>
      <c r="AB59" s="10" t="s">
        <v>120</v>
      </c>
      <c r="AC59" s="10">
        <f t="shared" si="10"/>
        <v>3</v>
      </c>
    </row>
    <row r="60" spans="1:29" x14ac:dyDescent="0.25">
      <c r="A60" s="297">
        <v>58</v>
      </c>
      <c r="B60" s="330" t="str">
        <f t="shared" si="9"/>
        <v>A.1.13d</v>
      </c>
      <c r="C60" s="331" t="s">
        <v>117</v>
      </c>
      <c r="D60" s="311">
        <v>1</v>
      </c>
      <c r="E60" s="311">
        <v>13</v>
      </c>
      <c r="F60" s="311" t="s">
        <v>91</v>
      </c>
      <c r="G60" s="316" t="s">
        <v>647</v>
      </c>
      <c r="H60" s="317">
        <v>3</v>
      </c>
      <c r="I60" s="318" t="str">
        <f t="shared" si="0"/>
        <v/>
      </c>
      <c r="J60" s="10" t="str">
        <f t="shared" si="1"/>
        <v/>
      </c>
      <c r="K60" s="10" t="str">
        <f t="shared" si="2"/>
        <v/>
      </c>
      <c r="L60" s="10" t="str">
        <f t="shared" si="3"/>
        <v/>
      </c>
      <c r="M60" s="10" t="str">
        <f t="shared" si="4"/>
        <v/>
      </c>
      <c r="N60" s="10">
        <f t="shared" si="5"/>
        <v>6</v>
      </c>
      <c r="O60" s="318">
        <f t="shared" si="6"/>
        <v>6</v>
      </c>
      <c r="Q60" s="10" t="str">
        <f t="shared" si="7"/>
        <v>13</v>
      </c>
      <c r="R60" s="319" t="str">
        <f t="shared" si="8"/>
        <v>A.1.13d</v>
      </c>
      <c r="Z60" s="10" t="s">
        <v>947</v>
      </c>
      <c r="AA60" s="10" t="s">
        <v>947</v>
      </c>
      <c r="AB60" s="10" t="s">
        <v>120</v>
      </c>
      <c r="AC60" s="10">
        <f t="shared" si="10"/>
        <v>3</v>
      </c>
    </row>
    <row r="61" spans="1:29" x14ac:dyDescent="0.25">
      <c r="A61" s="297">
        <v>59</v>
      </c>
      <c r="B61" s="330" t="str">
        <f t="shared" si="9"/>
        <v>A.1.13e</v>
      </c>
      <c r="C61" s="331" t="s">
        <v>117</v>
      </c>
      <c r="D61" s="311">
        <v>1</v>
      </c>
      <c r="E61" s="311">
        <v>13</v>
      </c>
      <c r="F61" s="311" t="s">
        <v>92</v>
      </c>
      <c r="G61" s="316" t="s">
        <v>648</v>
      </c>
      <c r="H61" s="317">
        <v>4</v>
      </c>
      <c r="I61" s="318" t="str">
        <f t="shared" si="0"/>
        <v/>
      </c>
      <c r="J61" s="10" t="str">
        <f t="shared" si="1"/>
        <v/>
      </c>
      <c r="K61" s="10" t="str">
        <f t="shared" si="2"/>
        <v/>
      </c>
      <c r="L61" s="10" t="str">
        <f t="shared" si="3"/>
        <v/>
      </c>
      <c r="M61" s="10" t="str">
        <f t="shared" si="4"/>
        <v/>
      </c>
      <c r="N61" s="10">
        <f t="shared" si="5"/>
        <v>6</v>
      </c>
      <c r="O61" s="318">
        <f t="shared" si="6"/>
        <v>6</v>
      </c>
      <c r="Q61" s="10" t="str">
        <f t="shared" si="7"/>
        <v>13</v>
      </c>
      <c r="R61" s="319" t="str">
        <f t="shared" si="8"/>
        <v>A.1.13e</v>
      </c>
      <c r="Z61" s="10" t="s">
        <v>947</v>
      </c>
      <c r="AA61" s="10" t="s">
        <v>947</v>
      </c>
      <c r="AB61" s="10" t="s">
        <v>120</v>
      </c>
      <c r="AC61" s="10">
        <f t="shared" si="10"/>
        <v>3</v>
      </c>
    </row>
    <row r="62" spans="1:29" x14ac:dyDescent="0.25">
      <c r="A62" s="297">
        <v>60</v>
      </c>
      <c r="B62" s="330" t="str">
        <f t="shared" si="9"/>
        <v>A.2</v>
      </c>
      <c r="C62" s="331" t="s">
        <v>117</v>
      </c>
      <c r="D62" s="311">
        <v>2</v>
      </c>
      <c r="E62" s="311"/>
      <c r="F62" s="311"/>
      <c r="G62" s="316" t="s">
        <v>649</v>
      </c>
      <c r="I62" s="318" t="str">
        <f t="shared" si="0"/>
        <v/>
      </c>
      <c r="J62" s="10">
        <f t="shared" si="1"/>
        <v>2</v>
      </c>
      <c r="K62" s="10" t="str">
        <f t="shared" si="2"/>
        <v/>
      </c>
      <c r="L62" s="10" t="str">
        <f t="shared" si="3"/>
        <v/>
      </c>
      <c r="M62" s="10" t="str">
        <f t="shared" si="4"/>
        <v/>
      </c>
      <c r="N62" s="10" t="str">
        <f t="shared" si="5"/>
        <v/>
      </c>
      <c r="O62" s="318">
        <f t="shared" si="6"/>
        <v>2</v>
      </c>
      <c r="Q62" s="10" t="str">
        <f t="shared" si="7"/>
        <v/>
      </c>
      <c r="R62" s="319" t="str">
        <f t="shared" si="8"/>
        <v>A.2</v>
      </c>
      <c r="Z62" s="10" t="s">
        <v>416</v>
      </c>
      <c r="AA62" s="10" t="s">
        <v>417</v>
      </c>
      <c r="AB62" s="10" t="s">
        <v>120</v>
      </c>
      <c r="AC62" s="10">
        <f t="shared" si="10"/>
        <v>1</v>
      </c>
    </row>
    <row r="63" spans="1:29" ht="30" x14ac:dyDescent="0.25">
      <c r="A63" s="297">
        <v>61</v>
      </c>
      <c r="B63" s="330" t="str">
        <f t="shared" si="9"/>
        <v>A.2.01</v>
      </c>
      <c r="C63" s="331" t="s">
        <v>117</v>
      </c>
      <c r="D63" s="311">
        <v>2</v>
      </c>
      <c r="E63" s="311">
        <v>1</v>
      </c>
      <c r="F63" s="311"/>
      <c r="G63" s="316" t="s">
        <v>650</v>
      </c>
      <c r="H63" s="317">
        <v>5</v>
      </c>
      <c r="I63" s="318" t="str">
        <f t="shared" si="0"/>
        <v/>
      </c>
      <c r="J63" s="10" t="str">
        <f t="shared" si="1"/>
        <v/>
      </c>
      <c r="K63" s="10" t="str">
        <f t="shared" si="2"/>
        <v/>
      </c>
      <c r="L63" s="10" t="str">
        <f t="shared" si="3"/>
        <v/>
      </c>
      <c r="M63" s="10">
        <f t="shared" si="4"/>
        <v>5</v>
      </c>
      <c r="N63" s="10" t="str">
        <f t="shared" si="5"/>
        <v/>
      </c>
      <c r="O63" s="318">
        <f t="shared" si="6"/>
        <v>5</v>
      </c>
      <c r="Q63" s="10" t="str">
        <f t="shared" si="7"/>
        <v>01</v>
      </c>
      <c r="R63" s="319" t="str">
        <f t="shared" si="8"/>
        <v>A.2.01</v>
      </c>
      <c r="Z63" s="10" t="s">
        <v>416</v>
      </c>
      <c r="AA63" s="10" t="s">
        <v>947</v>
      </c>
      <c r="AB63" s="10" t="s">
        <v>947</v>
      </c>
      <c r="AC63" s="10">
        <f t="shared" si="10"/>
        <v>1</v>
      </c>
    </row>
    <row r="64" spans="1:29" ht="105" x14ac:dyDescent="0.25">
      <c r="A64" s="297">
        <v>62</v>
      </c>
      <c r="B64" s="330" t="str">
        <f t="shared" si="9"/>
        <v/>
      </c>
      <c r="C64" s="331"/>
      <c r="D64" s="311"/>
      <c r="E64" s="311"/>
      <c r="F64" s="311" t="s">
        <v>420</v>
      </c>
      <c r="G64" s="316" t="s">
        <v>651</v>
      </c>
      <c r="I64" s="318" t="str">
        <f t="shared" si="0"/>
        <v/>
      </c>
      <c r="J64" s="10" t="str">
        <f t="shared" si="1"/>
        <v/>
      </c>
      <c r="K64" s="10">
        <f t="shared" si="2"/>
        <v>3</v>
      </c>
      <c r="L64" s="10" t="str">
        <f t="shared" si="3"/>
        <v/>
      </c>
      <c r="M64" s="10" t="str">
        <f t="shared" si="4"/>
        <v/>
      </c>
      <c r="N64" s="10" t="str">
        <f t="shared" si="5"/>
        <v/>
      </c>
      <c r="O64" s="318">
        <f t="shared" si="6"/>
        <v>3</v>
      </c>
      <c r="Q64" s="10" t="str">
        <f t="shared" si="7"/>
        <v/>
      </c>
      <c r="R64" s="319" t="str">
        <f t="shared" si="8"/>
        <v/>
      </c>
      <c r="Z64" s="10" t="s">
        <v>416</v>
      </c>
      <c r="AA64" s="10" t="s">
        <v>947</v>
      </c>
      <c r="AB64" s="10" t="s">
        <v>947</v>
      </c>
      <c r="AC64" s="10">
        <f t="shared" si="10"/>
        <v>1</v>
      </c>
    </row>
    <row r="65" spans="1:29" ht="30" x14ac:dyDescent="0.25">
      <c r="A65" s="297">
        <v>63</v>
      </c>
      <c r="B65" s="330" t="str">
        <f t="shared" si="9"/>
        <v>A.2.01</v>
      </c>
      <c r="C65" s="331" t="s">
        <v>117</v>
      </c>
      <c r="D65" s="311">
        <v>2</v>
      </c>
      <c r="E65" s="311">
        <v>1</v>
      </c>
      <c r="F65" s="311"/>
      <c r="G65" s="316" t="s">
        <v>650</v>
      </c>
      <c r="H65" s="317">
        <v>1</v>
      </c>
      <c r="I65" s="318" t="str">
        <f t="shared" si="0"/>
        <v/>
      </c>
      <c r="J65" s="10" t="str">
        <f t="shared" si="1"/>
        <v/>
      </c>
      <c r="K65" s="10" t="str">
        <f t="shared" si="2"/>
        <v/>
      </c>
      <c r="L65" s="10" t="str">
        <f t="shared" si="3"/>
        <v/>
      </c>
      <c r="M65" s="10">
        <f t="shared" si="4"/>
        <v>5</v>
      </c>
      <c r="N65" s="10" t="str">
        <f t="shared" si="5"/>
        <v/>
      </c>
      <c r="O65" s="318">
        <f t="shared" si="6"/>
        <v>5</v>
      </c>
      <c r="Q65" s="10" t="str">
        <f t="shared" si="7"/>
        <v>01</v>
      </c>
      <c r="R65" s="319" t="str">
        <f t="shared" si="8"/>
        <v>A.2.01</v>
      </c>
      <c r="Z65" s="10" t="s">
        <v>947</v>
      </c>
      <c r="AA65" s="10" t="s">
        <v>417</v>
      </c>
      <c r="AB65" s="10" t="s">
        <v>947</v>
      </c>
      <c r="AC65" s="10">
        <f t="shared" si="10"/>
        <v>2</v>
      </c>
    </row>
    <row r="66" spans="1:29" ht="45" x14ac:dyDescent="0.25">
      <c r="A66" s="297">
        <v>64</v>
      </c>
      <c r="B66" s="330" t="str">
        <f t="shared" si="9"/>
        <v/>
      </c>
      <c r="C66" s="331"/>
      <c r="D66" s="311"/>
      <c r="E66" s="311"/>
      <c r="F66" s="311" t="s">
        <v>420</v>
      </c>
      <c r="G66" s="316" t="s">
        <v>652</v>
      </c>
      <c r="I66" s="318" t="str">
        <f t="shared" si="0"/>
        <v/>
      </c>
      <c r="J66" s="10" t="str">
        <f t="shared" si="1"/>
        <v/>
      </c>
      <c r="K66" s="10">
        <f t="shared" si="2"/>
        <v>3</v>
      </c>
      <c r="L66" s="10" t="str">
        <f t="shared" si="3"/>
        <v/>
      </c>
      <c r="M66" s="10" t="str">
        <f t="shared" si="4"/>
        <v/>
      </c>
      <c r="N66" s="10" t="str">
        <f t="shared" si="5"/>
        <v/>
      </c>
      <c r="O66" s="318">
        <f t="shared" si="6"/>
        <v>3</v>
      </c>
      <c r="Q66" s="10" t="str">
        <f t="shared" si="7"/>
        <v/>
      </c>
      <c r="R66" s="319" t="str">
        <f t="shared" si="8"/>
        <v/>
      </c>
      <c r="Z66" s="10" t="s">
        <v>947</v>
      </c>
      <c r="AA66" s="10" t="s">
        <v>417</v>
      </c>
      <c r="AB66" s="10" t="s">
        <v>947</v>
      </c>
      <c r="AC66" s="10">
        <f t="shared" si="10"/>
        <v>2</v>
      </c>
    </row>
    <row r="67" spans="1:29" ht="30" x14ac:dyDescent="0.25">
      <c r="A67" s="297">
        <v>65</v>
      </c>
      <c r="B67" s="330" t="str">
        <f t="shared" si="9"/>
        <v>A.2.02</v>
      </c>
      <c r="C67" s="331" t="s">
        <v>117</v>
      </c>
      <c r="D67" s="311">
        <v>2</v>
      </c>
      <c r="E67" s="311">
        <v>2</v>
      </c>
      <c r="F67" s="311"/>
      <c r="G67" s="316" t="s">
        <v>653</v>
      </c>
      <c r="H67" s="317">
        <v>4</v>
      </c>
      <c r="I67" s="318" t="str">
        <f t="shared" si="0"/>
        <v/>
      </c>
      <c r="J67" s="10" t="str">
        <f t="shared" si="1"/>
        <v/>
      </c>
      <c r="K67" s="10" t="str">
        <f t="shared" si="2"/>
        <v/>
      </c>
      <c r="L67" s="10" t="str">
        <f t="shared" si="3"/>
        <v/>
      </c>
      <c r="M67" s="10">
        <f t="shared" si="4"/>
        <v>5</v>
      </c>
      <c r="N67" s="10" t="str">
        <f t="shared" si="5"/>
        <v/>
      </c>
      <c r="O67" s="318">
        <f t="shared" si="6"/>
        <v>5</v>
      </c>
      <c r="Q67" s="10" t="str">
        <f t="shared" si="7"/>
        <v>02</v>
      </c>
      <c r="R67" s="319" t="str">
        <f t="shared" si="8"/>
        <v>A.2.02</v>
      </c>
      <c r="Z67" s="10" t="s">
        <v>947</v>
      </c>
      <c r="AA67" s="10" t="s">
        <v>417</v>
      </c>
      <c r="AB67" s="10" t="s">
        <v>947</v>
      </c>
      <c r="AC67" s="10">
        <f t="shared" si="10"/>
        <v>2</v>
      </c>
    </row>
    <row r="68" spans="1:29" ht="60" x14ac:dyDescent="0.25">
      <c r="A68" s="297">
        <v>66</v>
      </c>
      <c r="B68" s="330" t="str">
        <f t="shared" ref="B68:B131" si="14">R68</f>
        <v/>
      </c>
      <c r="C68" s="331"/>
      <c r="D68" s="311"/>
      <c r="E68" s="311"/>
      <c r="F68" s="311" t="s">
        <v>420</v>
      </c>
      <c r="G68" s="316" t="s">
        <v>654</v>
      </c>
      <c r="I68" s="318" t="str">
        <f t="shared" si="0"/>
        <v/>
      </c>
      <c r="J68" s="10" t="str">
        <f t="shared" si="1"/>
        <v/>
      </c>
      <c r="K68" s="10">
        <f t="shared" si="2"/>
        <v>3</v>
      </c>
      <c r="L68" s="10" t="str">
        <f t="shared" si="3"/>
        <v/>
      </c>
      <c r="M68" s="10" t="str">
        <f t="shared" si="4"/>
        <v/>
      </c>
      <c r="N68" s="10" t="str">
        <f t="shared" si="5"/>
        <v/>
      </c>
      <c r="O68" s="318">
        <f t="shared" si="6"/>
        <v>3</v>
      </c>
      <c r="Q68" s="10" t="str">
        <f t="shared" si="7"/>
        <v/>
      </c>
      <c r="R68" s="319" t="str">
        <f t="shared" si="8"/>
        <v/>
      </c>
      <c r="Z68" s="10" t="s">
        <v>947</v>
      </c>
      <c r="AA68" s="10" t="s">
        <v>417</v>
      </c>
      <c r="AB68" s="10" t="s">
        <v>947</v>
      </c>
      <c r="AC68" s="10">
        <f t="shared" ref="AC68:AC131" si="15">IF(LEN(Z68)&gt;0,1,IF(LEN(AA68)&gt;0,2,3))</f>
        <v>2</v>
      </c>
    </row>
    <row r="69" spans="1:29" ht="75" x14ac:dyDescent="0.25">
      <c r="A69" s="297">
        <v>67</v>
      </c>
      <c r="B69" s="330" t="str">
        <f t="shared" si="14"/>
        <v>A.2.03</v>
      </c>
      <c r="C69" s="331" t="s">
        <v>117</v>
      </c>
      <c r="D69" s="311">
        <v>2</v>
      </c>
      <c r="E69" s="311">
        <v>3</v>
      </c>
      <c r="F69" s="311"/>
      <c r="G69" s="316" t="s">
        <v>655</v>
      </c>
      <c r="H69" s="317">
        <v>3</v>
      </c>
      <c r="I69" s="318" t="str">
        <f t="shared" ref="I69:I118" si="16">IF(AND(LEN(C69)=1,LEN(D69)=0),1,"")</f>
        <v/>
      </c>
      <c r="J69" s="10" t="str">
        <f t="shared" ref="J69:J118" si="17">IF(AND(LEN(C69)=1,LEN(D69)=1,LEN(E69)=0,LEN(F69)=0),2,"")</f>
        <v/>
      </c>
      <c r="K69" s="10" t="str">
        <f t="shared" ref="K69:K118" si="18">IF(AND(LEN(C69)=0,LEN(E69)=0),3,"")</f>
        <v/>
      </c>
      <c r="L69" s="10" t="str">
        <f t="shared" ref="L69:L118" si="19">IF(AND(LEN(C69)&gt;0,LEN(D69&gt;0),LEN(E69)&gt;0,LEN(F69)=0,H69="N/A"),4,"")</f>
        <v/>
      </c>
      <c r="M69" s="10">
        <f t="shared" ref="M69:M118" si="20">IF(AND(LEN(C69)&gt;0,LEN(D69&gt;0),LEN(E69)&gt;0,LEN(F69)=0,H69&gt;0,H69&lt;6),5,"")</f>
        <v>5</v>
      </c>
      <c r="N69" s="10" t="str">
        <f t="shared" ref="N69:N118" si="21">IF(AND(LEN(C69)&gt;0,LEN(D69&gt;0),LEN(E69)&gt;0,LEN(F69)&gt;0,H69&gt;0,H69&lt;6),6,"")</f>
        <v/>
      </c>
      <c r="O69" s="318">
        <f t="shared" ref="O69:O118" si="22">SUM(I69:N69)</f>
        <v>5</v>
      </c>
      <c r="Q69" s="10" t="str">
        <f t="shared" ref="Q69:Q118" si="23">IF(LEN(E69)&gt;0,TEXT(E69,"00"),"")</f>
        <v>03</v>
      </c>
      <c r="R69" s="319" t="str">
        <f t="shared" ref="R69:R118" si="24">IF(O69=1,C69,IF(O69=2,C69&amp;"."&amp;D69,IF(O69=3,"",IF(O69=4,C69&amp;"."&amp;D69&amp;"."&amp;Q69,IF(O69=5,C69&amp;"."&amp;D69&amp;"."&amp;Q69,IF(O69=6,C69&amp;"."&amp;D69&amp;"."&amp;Q69&amp;F69,""))))))</f>
        <v>A.2.03</v>
      </c>
      <c r="Z69" s="10" t="s">
        <v>947</v>
      </c>
      <c r="AA69" s="10" t="s">
        <v>417</v>
      </c>
      <c r="AB69" s="10" t="s">
        <v>947</v>
      </c>
      <c r="AC69" s="10">
        <f t="shared" si="15"/>
        <v>2</v>
      </c>
    </row>
    <row r="70" spans="1:29" ht="45" x14ac:dyDescent="0.25">
      <c r="A70" s="297">
        <v>68</v>
      </c>
      <c r="B70" s="330" t="str">
        <f t="shared" si="14"/>
        <v>A.2.04</v>
      </c>
      <c r="C70" s="331" t="s">
        <v>117</v>
      </c>
      <c r="D70" s="311">
        <v>2</v>
      </c>
      <c r="E70" s="311">
        <v>4</v>
      </c>
      <c r="F70" s="311"/>
      <c r="G70" s="316" t="s">
        <v>656</v>
      </c>
      <c r="H70" s="317">
        <v>3</v>
      </c>
      <c r="I70" s="318" t="str">
        <f t="shared" si="16"/>
        <v/>
      </c>
      <c r="J70" s="10" t="str">
        <f t="shared" si="17"/>
        <v/>
      </c>
      <c r="K70" s="10" t="str">
        <f t="shared" si="18"/>
        <v/>
      </c>
      <c r="L70" s="10" t="str">
        <f t="shared" si="19"/>
        <v/>
      </c>
      <c r="M70" s="10">
        <f t="shared" si="20"/>
        <v>5</v>
      </c>
      <c r="N70" s="10" t="str">
        <f t="shared" si="21"/>
        <v/>
      </c>
      <c r="O70" s="318">
        <f t="shared" si="22"/>
        <v>5</v>
      </c>
      <c r="Q70" s="10" t="str">
        <f t="shared" si="23"/>
        <v>04</v>
      </c>
      <c r="R70" s="319" t="str">
        <f t="shared" si="24"/>
        <v>A.2.04</v>
      </c>
      <c r="Z70" s="10" t="s">
        <v>947</v>
      </c>
      <c r="AA70" s="10" t="s">
        <v>417</v>
      </c>
      <c r="AB70" s="10" t="s">
        <v>947</v>
      </c>
      <c r="AC70" s="10">
        <f t="shared" si="15"/>
        <v>2</v>
      </c>
    </row>
    <row r="71" spans="1:29" ht="45" x14ac:dyDescent="0.25">
      <c r="A71" s="297">
        <v>69</v>
      </c>
      <c r="B71" s="330" t="str">
        <f t="shared" si="14"/>
        <v>A.2.05</v>
      </c>
      <c r="C71" s="331" t="s">
        <v>117</v>
      </c>
      <c r="D71" s="311">
        <v>2</v>
      </c>
      <c r="E71" s="311">
        <v>5</v>
      </c>
      <c r="F71" s="311"/>
      <c r="G71" s="316" t="s">
        <v>657</v>
      </c>
      <c r="H71" s="317">
        <v>3</v>
      </c>
      <c r="I71" s="318" t="str">
        <f t="shared" si="16"/>
        <v/>
      </c>
      <c r="J71" s="10" t="str">
        <f t="shared" si="17"/>
        <v/>
      </c>
      <c r="K71" s="10" t="str">
        <f t="shared" si="18"/>
        <v/>
      </c>
      <c r="L71" s="10" t="str">
        <f t="shared" si="19"/>
        <v/>
      </c>
      <c r="M71" s="10">
        <f t="shared" si="20"/>
        <v>5</v>
      </c>
      <c r="N71" s="10" t="str">
        <f t="shared" si="21"/>
        <v/>
      </c>
      <c r="O71" s="318">
        <f t="shared" si="22"/>
        <v>5</v>
      </c>
      <c r="Q71" s="10" t="str">
        <f t="shared" si="23"/>
        <v>05</v>
      </c>
      <c r="R71" s="319" t="str">
        <f t="shared" si="24"/>
        <v>A.2.05</v>
      </c>
      <c r="Z71" s="10" t="s">
        <v>947</v>
      </c>
      <c r="AA71" s="10" t="s">
        <v>417</v>
      </c>
      <c r="AB71" s="10" t="s">
        <v>947</v>
      </c>
      <c r="AC71" s="10">
        <f t="shared" si="15"/>
        <v>2</v>
      </c>
    </row>
    <row r="72" spans="1:29" ht="60" x14ac:dyDescent="0.25">
      <c r="A72" s="297">
        <v>70</v>
      </c>
      <c r="B72" s="330" t="str">
        <f t="shared" si="14"/>
        <v>A.2.06</v>
      </c>
      <c r="C72" s="331" t="s">
        <v>117</v>
      </c>
      <c r="D72" s="311">
        <v>2</v>
      </c>
      <c r="E72" s="311">
        <v>6</v>
      </c>
      <c r="F72" s="311"/>
      <c r="G72" s="316" t="s">
        <v>658</v>
      </c>
      <c r="H72" s="317">
        <v>4</v>
      </c>
      <c r="I72" s="318" t="str">
        <f t="shared" si="16"/>
        <v/>
      </c>
      <c r="J72" s="10" t="str">
        <f t="shared" si="17"/>
        <v/>
      </c>
      <c r="K72" s="10" t="str">
        <f t="shared" si="18"/>
        <v/>
      </c>
      <c r="L72" s="10" t="str">
        <f t="shared" si="19"/>
        <v/>
      </c>
      <c r="M72" s="10">
        <f t="shared" si="20"/>
        <v>5</v>
      </c>
      <c r="N72" s="10" t="str">
        <f t="shared" si="21"/>
        <v/>
      </c>
      <c r="O72" s="318">
        <f t="shared" si="22"/>
        <v>5</v>
      </c>
      <c r="Q72" s="10" t="str">
        <f t="shared" si="23"/>
        <v>06</v>
      </c>
      <c r="R72" s="319" t="str">
        <f t="shared" si="24"/>
        <v>A.2.06</v>
      </c>
      <c r="Z72" s="10" t="s">
        <v>947</v>
      </c>
      <c r="AA72" s="10" t="s">
        <v>417</v>
      </c>
      <c r="AB72" s="10" t="s">
        <v>947</v>
      </c>
      <c r="AC72" s="10">
        <f t="shared" si="15"/>
        <v>2</v>
      </c>
    </row>
    <row r="73" spans="1:29" ht="45" x14ac:dyDescent="0.25">
      <c r="A73" s="297">
        <v>71</v>
      </c>
      <c r="B73" s="330" t="str">
        <f t="shared" si="14"/>
        <v>A.2.07</v>
      </c>
      <c r="C73" s="331" t="s">
        <v>117</v>
      </c>
      <c r="D73" s="311">
        <v>2</v>
      </c>
      <c r="E73" s="311">
        <v>7</v>
      </c>
      <c r="F73" s="311"/>
      <c r="G73" s="316" t="s">
        <v>659</v>
      </c>
      <c r="H73" s="317">
        <v>5</v>
      </c>
      <c r="I73" s="318" t="str">
        <f t="shared" si="16"/>
        <v/>
      </c>
      <c r="J73" s="10" t="str">
        <f t="shared" si="17"/>
        <v/>
      </c>
      <c r="K73" s="10" t="str">
        <f t="shared" si="18"/>
        <v/>
      </c>
      <c r="L73" s="10" t="str">
        <f t="shared" si="19"/>
        <v/>
      </c>
      <c r="M73" s="10">
        <f t="shared" si="20"/>
        <v>5</v>
      </c>
      <c r="N73" s="10" t="str">
        <f t="shared" si="21"/>
        <v/>
      </c>
      <c r="O73" s="318">
        <f t="shared" si="22"/>
        <v>5</v>
      </c>
      <c r="Q73" s="10" t="str">
        <f t="shared" si="23"/>
        <v>07</v>
      </c>
      <c r="R73" s="319" t="str">
        <f t="shared" si="24"/>
        <v>A.2.07</v>
      </c>
      <c r="Z73" s="10" t="s">
        <v>947</v>
      </c>
      <c r="AA73" s="10" t="s">
        <v>417</v>
      </c>
      <c r="AB73" s="10" t="s">
        <v>947</v>
      </c>
      <c r="AC73" s="10">
        <f t="shared" si="15"/>
        <v>2</v>
      </c>
    </row>
    <row r="74" spans="1:29" ht="30" x14ac:dyDescent="0.25">
      <c r="A74" s="297">
        <v>72</v>
      </c>
      <c r="B74" s="330" t="str">
        <f t="shared" si="14"/>
        <v>A.2.08</v>
      </c>
      <c r="C74" s="331" t="s">
        <v>117</v>
      </c>
      <c r="D74" s="311">
        <v>2</v>
      </c>
      <c r="E74" s="311">
        <v>8</v>
      </c>
      <c r="F74" s="311"/>
      <c r="G74" s="316" t="s">
        <v>660</v>
      </c>
      <c r="H74" s="317">
        <v>5</v>
      </c>
      <c r="I74" s="318" t="str">
        <f t="shared" si="16"/>
        <v/>
      </c>
      <c r="J74" s="10" t="str">
        <f t="shared" si="17"/>
        <v/>
      </c>
      <c r="K74" s="10" t="str">
        <f t="shared" si="18"/>
        <v/>
      </c>
      <c r="L74" s="10" t="str">
        <f t="shared" si="19"/>
        <v/>
      </c>
      <c r="M74" s="10">
        <f t="shared" si="20"/>
        <v>5</v>
      </c>
      <c r="N74" s="10" t="str">
        <f t="shared" si="21"/>
        <v/>
      </c>
      <c r="O74" s="318">
        <f t="shared" si="22"/>
        <v>5</v>
      </c>
      <c r="Q74" s="10" t="str">
        <f t="shared" si="23"/>
        <v>08</v>
      </c>
      <c r="R74" s="319" t="str">
        <f t="shared" si="24"/>
        <v>A.2.08</v>
      </c>
      <c r="Z74" s="10" t="s">
        <v>947</v>
      </c>
      <c r="AA74" s="10" t="s">
        <v>417</v>
      </c>
      <c r="AB74" s="10" t="s">
        <v>947</v>
      </c>
      <c r="AC74" s="10">
        <f t="shared" si="15"/>
        <v>2</v>
      </c>
    </row>
    <row r="75" spans="1:29" ht="30" x14ac:dyDescent="0.25">
      <c r="A75" s="297">
        <v>73</v>
      </c>
      <c r="B75" s="330" t="str">
        <f t="shared" si="14"/>
        <v/>
      </c>
      <c r="C75" s="331"/>
      <c r="D75" s="311"/>
      <c r="E75" s="311"/>
      <c r="F75" s="311" t="s">
        <v>420</v>
      </c>
      <c r="G75" s="316" t="s">
        <v>1043</v>
      </c>
      <c r="I75" s="318" t="str">
        <f t="shared" si="16"/>
        <v/>
      </c>
      <c r="J75" s="10" t="str">
        <f t="shared" si="17"/>
        <v/>
      </c>
      <c r="K75" s="10">
        <f t="shared" si="18"/>
        <v>3</v>
      </c>
      <c r="L75" s="10" t="str">
        <f t="shared" si="19"/>
        <v/>
      </c>
      <c r="M75" s="10" t="str">
        <f t="shared" si="20"/>
        <v/>
      </c>
      <c r="N75" s="10" t="str">
        <f t="shared" si="21"/>
        <v/>
      </c>
      <c r="O75" s="318">
        <f t="shared" si="22"/>
        <v>3</v>
      </c>
      <c r="Q75" s="10" t="str">
        <f t="shared" si="23"/>
        <v/>
      </c>
      <c r="R75" s="319" t="str">
        <f t="shared" si="24"/>
        <v/>
      </c>
      <c r="Z75" s="10" t="s">
        <v>947</v>
      </c>
      <c r="AA75" s="10" t="s">
        <v>417</v>
      </c>
      <c r="AB75" s="10" t="s">
        <v>947</v>
      </c>
      <c r="AC75" s="10">
        <f t="shared" si="15"/>
        <v>2</v>
      </c>
    </row>
    <row r="76" spans="1:29" ht="30" x14ac:dyDescent="0.25">
      <c r="A76" s="297">
        <v>74</v>
      </c>
      <c r="B76" s="330" t="str">
        <f t="shared" si="14"/>
        <v>A.2.01</v>
      </c>
      <c r="C76" s="331" t="s">
        <v>117</v>
      </c>
      <c r="D76" s="311">
        <v>2</v>
      </c>
      <c r="E76" s="311">
        <v>1</v>
      </c>
      <c r="F76" s="311"/>
      <c r="G76" s="316" t="s">
        <v>650</v>
      </c>
      <c r="H76" s="317">
        <v>1</v>
      </c>
      <c r="I76" s="318" t="str">
        <f t="shared" si="16"/>
        <v/>
      </c>
      <c r="J76" s="10" t="str">
        <f t="shared" si="17"/>
        <v/>
      </c>
      <c r="K76" s="10" t="str">
        <f t="shared" si="18"/>
        <v/>
      </c>
      <c r="L76" s="10" t="str">
        <f t="shared" si="19"/>
        <v/>
      </c>
      <c r="M76" s="10">
        <f t="shared" si="20"/>
        <v>5</v>
      </c>
      <c r="N76" s="10" t="str">
        <f t="shared" si="21"/>
        <v/>
      </c>
      <c r="O76" s="318">
        <f t="shared" si="22"/>
        <v>5</v>
      </c>
      <c r="Q76" s="10" t="str">
        <f t="shared" si="23"/>
        <v>01</v>
      </c>
      <c r="R76" s="319" t="str">
        <f t="shared" si="24"/>
        <v>A.2.01</v>
      </c>
      <c r="Z76" s="10" t="s">
        <v>947</v>
      </c>
      <c r="AA76" s="10" t="s">
        <v>947</v>
      </c>
      <c r="AB76" s="10" t="s">
        <v>120</v>
      </c>
      <c r="AC76" s="10">
        <f t="shared" si="15"/>
        <v>3</v>
      </c>
    </row>
    <row r="77" spans="1:29" ht="30" x14ac:dyDescent="0.25">
      <c r="A77" s="297">
        <v>75</v>
      </c>
      <c r="B77" s="330" t="str">
        <f t="shared" si="14"/>
        <v>A.2.02</v>
      </c>
      <c r="C77" s="331" t="s">
        <v>117</v>
      </c>
      <c r="D77" s="311">
        <v>2</v>
      </c>
      <c r="E77" s="311">
        <v>2</v>
      </c>
      <c r="F77" s="311"/>
      <c r="G77" s="316" t="s">
        <v>661</v>
      </c>
      <c r="H77" s="317">
        <v>3</v>
      </c>
      <c r="I77" s="318" t="str">
        <f t="shared" si="16"/>
        <v/>
      </c>
      <c r="J77" s="10" t="str">
        <f t="shared" si="17"/>
        <v/>
      </c>
      <c r="K77" s="10" t="str">
        <f t="shared" si="18"/>
        <v/>
      </c>
      <c r="L77" s="10" t="str">
        <f t="shared" si="19"/>
        <v/>
      </c>
      <c r="M77" s="10">
        <f t="shared" si="20"/>
        <v>5</v>
      </c>
      <c r="N77" s="10" t="str">
        <f t="shared" si="21"/>
        <v/>
      </c>
      <c r="O77" s="318">
        <f t="shared" si="22"/>
        <v>5</v>
      </c>
      <c r="Q77" s="10" t="str">
        <f t="shared" si="23"/>
        <v>02</v>
      </c>
      <c r="R77" s="319" t="str">
        <f t="shared" si="24"/>
        <v>A.2.02</v>
      </c>
      <c r="Z77" s="10" t="s">
        <v>947</v>
      </c>
      <c r="AA77" s="10" t="s">
        <v>947</v>
      </c>
      <c r="AB77" s="10" t="s">
        <v>120</v>
      </c>
      <c r="AC77" s="10">
        <f t="shared" si="15"/>
        <v>3</v>
      </c>
    </row>
    <row r="78" spans="1:29" x14ac:dyDescent="0.25">
      <c r="A78" s="297">
        <v>76</v>
      </c>
      <c r="B78" s="330" t="str">
        <f t="shared" si="14"/>
        <v>A.2.03</v>
      </c>
      <c r="C78" s="331" t="s">
        <v>117</v>
      </c>
      <c r="D78" s="311">
        <v>2</v>
      </c>
      <c r="E78" s="311">
        <v>3</v>
      </c>
      <c r="F78" s="311"/>
      <c r="G78" s="316" t="s">
        <v>662</v>
      </c>
      <c r="H78" s="317" t="s">
        <v>74</v>
      </c>
      <c r="I78" s="318" t="str">
        <f t="shared" si="16"/>
        <v/>
      </c>
      <c r="J78" s="10" t="str">
        <f t="shared" si="17"/>
        <v/>
      </c>
      <c r="K78" s="10" t="str">
        <f t="shared" si="18"/>
        <v/>
      </c>
      <c r="L78" s="10">
        <f t="shared" si="19"/>
        <v>4</v>
      </c>
      <c r="M78" s="10" t="str">
        <f t="shared" si="20"/>
        <v/>
      </c>
      <c r="N78" s="10" t="str">
        <f t="shared" si="21"/>
        <v/>
      </c>
      <c r="O78" s="318">
        <f t="shared" si="22"/>
        <v>4</v>
      </c>
      <c r="Q78" s="10" t="str">
        <f t="shared" si="23"/>
        <v>03</v>
      </c>
      <c r="R78" s="319" t="str">
        <f t="shared" si="24"/>
        <v>A.2.03</v>
      </c>
      <c r="Z78" s="10" t="s">
        <v>947</v>
      </c>
      <c r="AA78" s="10" t="s">
        <v>947</v>
      </c>
      <c r="AB78" s="10" t="s">
        <v>120</v>
      </c>
      <c r="AC78" s="10">
        <f t="shared" si="15"/>
        <v>3</v>
      </c>
    </row>
    <row r="79" spans="1:29" x14ac:dyDescent="0.25">
      <c r="A79" s="297">
        <v>77</v>
      </c>
      <c r="B79" s="330" t="str">
        <f t="shared" si="14"/>
        <v>A.2.03a</v>
      </c>
      <c r="C79" s="331" t="s">
        <v>117</v>
      </c>
      <c r="D79" s="311">
        <v>2</v>
      </c>
      <c r="E79" s="311">
        <v>3</v>
      </c>
      <c r="F79" s="311" t="s">
        <v>88</v>
      </c>
      <c r="G79" s="316" t="s">
        <v>663</v>
      </c>
      <c r="H79" s="317">
        <v>4</v>
      </c>
      <c r="I79" s="318" t="str">
        <f t="shared" si="16"/>
        <v/>
      </c>
      <c r="J79" s="10" t="str">
        <f t="shared" si="17"/>
        <v/>
      </c>
      <c r="K79" s="10" t="str">
        <f t="shared" si="18"/>
        <v/>
      </c>
      <c r="L79" s="10" t="str">
        <f t="shared" si="19"/>
        <v/>
      </c>
      <c r="M79" s="10" t="str">
        <f t="shared" si="20"/>
        <v/>
      </c>
      <c r="N79" s="10">
        <f t="shared" si="21"/>
        <v>6</v>
      </c>
      <c r="O79" s="318">
        <f t="shared" si="22"/>
        <v>6</v>
      </c>
      <c r="Q79" s="10" t="str">
        <f t="shared" si="23"/>
        <v>03</v>
      </c>
      <c r="R79" s="319" t="str">
        <f t="shared" si="24"/>
        <v>A.2.03a</v>
      </c>
      <c r="Z79" s="10" t="s">
        <v>947</v>
      </c>
      <c r="AA79" s="10" t="s">
        <v>947</v>
      </c>
      <c r="AB79" s="10" t="s">
        <v>120</v>
      </c>
      <c r="AC79" s="10">
        <f t="shared" si="15"/>
        <v>3</v>
      </c>
    </row>
    <row r="80" spans="1:29" x14ac:dyDescent="0.25">
      <c r="A80" s="297">
        <v>78</v>
      </c>
      <c r="B80" s="330" t="str">
        <f t="shared" si="14"/>
        <v>A.2.03b</v>
      </c>
      <c r="C80" s="331" t="s">
        <v>117</v>
      </c>
      <c r="D80" s="311">
        <v>2</v>
      </c>
      <c r="E80" s="311">
        <v>3</v>
      </c>
      <c r="F80" s="311" t="s">
        <v>89</v>
      </c>
      <c r="G80" s="316" t="s">
        <v>664</v>
      </c>
      <c r="H80" s="317">
        <v>4</v>
      </c>
      <c r="I80" s="318" t="str">
        <f t="shared" si="16"/>
        <v/>
      </c>
      <c r="J80" s="10" t="str">
        <f t="shared" si="17"/>
        <v/>
      </c>
      <c r="K80" s="10" t="str">
        <f t="shared" si="18"/>
        <v/>
      </c>
      <c r="L80" s="10" t="str">
        <f t="shared" si="19"/>
        <v/>
      </c>
      <c r="M80" s="10" t="str">
        <f t="shared" si="20"/>
        <v/>
      </c>
      <c r="N80" s="10">
        <f t="shared" si="21"/>
        <v>6</v>
      </c>
      <c r="O80" s="318">
        <f t="shared" si="22"/>
        <v>6</v>
      </c>
      <c r="Q80" s="10" t="str">
        <f t="shared" si="23"/>
        <v>03</v>
      </c>
      <c r="R80" s="319" t="str">
        <f t="shared" si="24"/>
        <v>A.2.03b</v>
      </c>
      <c r="Z80" s="10" t="s">
        <v>947</v>
      </c>
      <c r="AA80" s="10" t="s">
        <v>947</v>
      </c>
      <c r="AB80" s="10" t="s">
        <v>120</v>
      </c>
      <c r="AC80" s="10">
        <f t="shared" si="15"/>
        <v>3</v>
      </c>
    </row>
    <row r="81" spans="1:29" x14ac:dyDescent="0.25">
      <c r="A81" s="297">
        <v>79</v>
      </c>
      <c r="B81" s="330" t="str">
        <f t="shared" si="14"/>
        <v>A.2.03c</v>
      </c>
      <c r="C81" s="331" t="s">
        <v>117</v>
      </c>
      <c r="D81" s="311">
        <v>2</v>
      </c>
      <c r="E81" s="311">
        <v>3</v>
      </c>
      <c r="F81" s="311" t="s">
        <v>90</v>
      </c>
      <c r="G81" s="316" t="s">
        <v>665</v>
      </c>
      <c r="H81" s="317">
        <v>4</v>
      </c>
      <c r="I81" s="318" t="str">
        <f t="shared" si="16"/>
        <v/>
      </c>
      <c r="J81" s="10" t="str">
        <f t="shared" si="17"/>
        <v/>
      </c>
      <c r="K81" s="10" t="str">
        <f t="shared" si="18"/>
        <v/>
      </c>
      <c r="L81" s="10" t="str">
        <f t="shared" si="19"/>
        <v/>
      </c>
      <c r="M81" s="10" t="str">
        <f t="shared" si="20"/>
        <v/>
      </c>
      <c r="N81" s="10">
        <f t="shared" si="21"/>
        <v>6</v>
      </c>
      <c r="O81" s="318">
        <f t="shared" si="22"/>
        <v>6</v>
      </c>
      <c r="Q81" s="10" t="str">
        <f t="shared" si="23"/>
        <v>03</v>
      </c>
      <c r="R81" s="319" t="str">
        <f t="shared" si="24"/>
        <v>A.2.03c</v>
      </c>
      <c r="Z81" s="10" t="s">
        <v>947</v>
      </c>
      <c r="AA81" s="10" t="s">
        <v>947</v>
      </c>
      <c r="AB81" s="10" t="s">
        <v>120</v>
      </c>
      <c r="AC81" s="10">
        <f t="shared" si="15"/>
        <v>3</v>
      </c>
    </row>
    <row r="82" spans="1:29" x14ac:dyDescent="0.25">
      <c r="A82" s="297">
        <v>80</v>
      </c>
      <c r="B82" s="330" t="str">
        <f t="shared" si="14"/>
        <v>A.2.04</v>
      </c>
      <c r="C82" s="331" t="s">
        <v>117</v>
      </c>
      <c r="D82" s="311">
        <v>2</v>
      </c>
      <c r="E82" s="311">
        <v>4</v>
      </c>
      <c r="F82" s="311"/>
      <c r="G82" s="316" t="s">
        <v>666</v>
      </c>
      <c r="H82" s="317" t="s">
        <v>74</v>
      </c>
      <c r="I82" s="318" t="str">
        <f t="shared" si="16"/>
        <v/>
      </c>
      <c r="J82" s="10" t="str">
        <f t="shared" si="17"/>
        <v/>
      </c>
      <c r="K82" s="10" t="str">
        <f t="shared" si="18"/>
        <v/>
      </c>
      <c r="L82" s="10">
        <f t="shared" si="19"/>
        <v>4</v>
      </c>
      <c r="M82" s="10" t="str">
        <f t="shared" si="20"/>
        <v/>
      </c>
      <c r="N82" s="10" t="str">
        <f t="shared" si="21"/>
        <v/>
      </c>
      <c r="O82" s="318">
        <f t="shared" si="22"/>
        <v>4</v>
      </c>
      <c r="Q82" s="10" t="str">
        <f t="shared" si="23"/>
        <v>04</v>
      </c>
      <c r="R82" s="319" t="str">
        <f t="shared" si="24"/>
        <v>A.2.04</v>
      </c>
      <c r="Z82" s="10" t="s">
        <v>947</v>
      </c>
      <c r="AA82" s="10" t="s">
        <v>947</v>
      </c>
      <c r="AB82" s="10" t="s">
        <v>120</v>
      </c>
      <c r="AC82" s="10">
        <f t="shared" si="15"/>
        <v>3</v>
      </c>
    </row>
    <row r="83" spans="1:29" x14ac:dyDescent="0.25">
      <c r="A83" s="297">
        <v>81</v>
      </c>
      <c r="B83" s="330" t="str">
        <f t="shared" si="14"/>
        <v>A.2.04a</v>
      </c>
      <c r="C83" s="331" t="s">
        <v>117</v>
      </c>
      <c r="D83" s="311">
        <v>2</v>
      </c>
      <c r="E83" s="311">
        <v>4</v>
      </c>
      <c r="F83" s="311" t="s">
        <v>88</v>
      </c>
      <c r="G83" s="316" t="s">
        <v>667</v>
      </c>
      <c r="H83" s="317">
        <v>2</v>
      </c>
      <c r="I83" s="318" t="str">
        <f t="shared" si="16"/>
        <v/>
      </c>
      <c r="J83" s="10" t="str">
        <f t="shared" si="17"/>
        <v/>
      </c>
      <c r="K83" s="10" t="str">
        <f t="shared" si="18"/>
        <v/>
      </c>
      <c r="L83" s="10" t="str">
        <f t="shared" si="19"/>
        <v/>
      </c>
      <c r="M83" s="10" t="str">
        <f t="shared" si="20"/>
        <v/>
      </c>
      <c r="N83" s="10">
        <f t="shared" si="21"/>
        <v>6</v>
      </c>
      <c r="O83" s="318">
        <f t="shared" si="22"/>
        <v>6</v>
      </c>
      <c r="Q83" s="10" t="str">
        <f t="shared" si="23"/>
        <v>04</v>
      </c>
      <c r="R83" s="319" t="str">
        <f t="shared" si="24"/>
        <v>A.2.04a</v>
      </c>
      <c r="Z83" s="10" t="s">
        <v>947</v>
      </c>
      <c r="AA83" s="10" t="s">
        <v>947</v>
      </c>
      <c r="AB83" s="10" t="s">
        <v>120</v>
      </c>
      <c r="AC83" s="10">
        <f t="shared" si="15"/>
        <v>3</v>
      </c>
    </row>
    <row r="84" spans="1:29" x14ac:dyDescent="0.25">
      <c r="A84" s="297">
        <v>82</v>
      </c>
      <c r="B84" s="330" t="str">
        <f t="shared" si="14"/>
        <v>A.2.04b</v>
      </c>
      <c r="C84" s="331" t="s">
        <v>117</v>
      </c>
      <c r="D84" s="311">
        <v>2</v>
      </c>
      <c r="E84" s="311">
        <v>4</v>
      </c>
      <c r="F84" s="311" t="s">
        <v>89</v>
      </c>
      <c r="G84" s="316" t="s">
        <v>668</v>
      </c>
      <c r="H84" s="317">
        <v>3</v>
      </c>
      <c r="I84" s="318" t="str">
        <f t="shared" si="16"/>
        <v/>
      </c>
      <c r="J84" s="10" t="str">
        <f t="shared" si="17"/>
        <v/>
      </c>
      <c r="K84" s="10" t="str">
        <f t="shared" si="18"/>
        <v/>
      </c>
      <c r="L84" s="10" t="str">
        <f t="shared" si="19"/>
        <v/>
      </c>
      <c r="M84" s="10" t="str">
        <f t="shared" si="20"/>
        <v/>
      </c>
      <c r="N84" s="10">
        <f t="shared" si="21"/>
        <v>6</v>
      </c>
      <c r="O84" s="318">
        <f t="shared" si="22"/>
        <v>6</v>
      </c>
      <c r="Q84" s="10" t="str">
        <f t="shared" si="23"/>
        <v>04</v>
      </c>
      <c r="R84" s="319" t="str">
        <f t="shared" si="24"/>
        <v>A.2.04b</v>
      </c>
      <c r="Z84" s="10" t="s">
        <v>947</v>
      </c>
      <c r="AA84" s="10" t="s">
        <v>947</v>
      </c>
      <c r="AB84" s="10" t="s">
        <v>120</v>
      </c>
      <c r="AC84" s="10">
        <f t="shared" si="15"/>
        <v>3</v>
      </c>
    </row>
    <row r="85" spans="1:29" x14ac:dyDescent="0.25">
      <c r="A85" s="297">
        <v>83</v>
      </c>
      <c r="B85" s="330" t="str">
        <f t="shared" si="14"/>
        <v>A.2.04c</v>
      </c>
      <c r="C85" s="331" t="s">
        <v>117</v>
      </c>
      <c r="D85" s="311">
        <v>2</v>
      </c>
      <c r="E85" s="311">
        <v>4</v>
      </c>
      <c r="F85" s="311" t="s">
        <v>90</v>
      </c>
      <c r="G85" s="316" t="s">
        <v>669</v>
      </c>
      <c r="H85" s="317">
        <v>3</v>
      </c>
      <c r="I85" s="318" t="str">
        <f t="shared" si="16"/>
        <v/>
      </c>
      <c r="J85" s="10" t="str">
        <f t="shared" si="17"/>
        <v/>
      </c>
      <c r="K85" s="10" t="str">
        <f t="shared" si="18"/>
        <v/>
      </c>
      <c r="L85" s="10" t="str">
        <f t="shared" si="19"/>
        <v/>
      </c>
      <c r="M85" s="10" t="str">
        <f t="shared" si="20"/>
        <v/>
      </c>
      <c r="N85" s="10">
        <f t="shared" si="21"/>
        <v>6</v>
      </c>
      <c r="O85" s="318">
        <f t="shared" si="22"/>
        <v>6</v>
      </c>
      <c r="Q85" s="10" t="str">
        <f t="shared" si="23"/>
        <v>04</v>
      </c>
      <c r="R85" s="319" t="str">
        <f t="shared" si="24"/>
        <v>A.2.04c</v>
      </c>
      <c r="Z85" s="10" t="s">
        <v>947</v>
      </c>
      <c r="AA85" s="10" t="s">
        <v>947</v>
      </c>
      <c r="AB85" s="10" t="s">
        <v>120</v>
      </c>
      <c r="AC85" s="10">
        <f t="shared" si="15"/>
        <v>3</v>
      </c>
    </row>
    <row r="86" spans="1:29" x14ac:dyDescent="0.25">
      <c r="A86" s="297">
        <v>84</v>
      </c>
      <c r="B86" s="330" t="str">
        <f t="shared" si="14"/>
        <v>A.2.05</v>
      </c>
      <c r="C86" s="331" t="s">
        <v>117</v>
      </c>
      <c r="D86" s="311">
        <v>2</v>
      </c>
      <c r="E86" s="311">
        <v>5</v>
      </c>
      <c r="F86" s="311"/>
      <c r="G86" s="316" t="s">
        <v>670</v>
      </c>
      <c r="H86" s="317" t="s">
        <v>74</v>
      </c>
      <c r="I86" s="318" t="str">
        <f t="shared" si="16"/>
        <v/>
      </c>
      <c r="J86" s="10" t="str">
        <f t="shared" si="17"/>
        <v/>
      </c>
      <c r="K86" s="10" t="str">
        <f t="shared" si="18"/>
        <v/>
      </c>
      <c r="L86" s="10">
        <f t="shared" si="19"/>
        <v>4</v>
      </c>
      <c r="M86" s="10" t="str">
        <f t="shared" si="20"/>
        <v/>
      </c>
      <c r="N86" s="10" t="str">
        <f t="shared" si="21"/>
        <v/>
      </c>
      <c r="O86" s="318">
        <f t="shared" si="22"/>
        <v>4</v>
      </c>
      <c r="Q86" s="10" t="str">
        <f t="shared" si="23"/>
        <v>05</v>
      </c>
      <c r="R86" s="319" t="str">
        <f t="shared" si="24"/>
        <v>A.2.05</v>
      </c>
      <c r="Z86" s="10" t="s">
        <v>947</v>
      </c>
      <c r="AA86" s="10" t="s">
        <v>947</v>
      </c>
      <c r="AB86" s="10" t="s">
        <v>120</v>
      </c>
      <c r="AC86" s="10">
        <f t="shared" si="15"/>
        <v>3</v>
      </c>
    </row>
    <row r="87" spans="1:29" x14ac:dyDescent="0.25">
      <c r="A87" s="297">
        <v>85</v>
      </c>
      <c r="B87" s="330" t="str">
        <f t="shared" si="14"/>
        <v>A.2.05a</v>
      </c>
      <c r="C87" s="331" t="s">
        <v>117</v>
      </c>
      <c r="D87" s="311">
        <v>2</v>
      </c>
      <c r="E87" s="311">
        <v>5</v>
      </c>
      <c r="F87" s="311" t="s">
        <v>88</v>
      </c>
      <c r="G87" s="316" t="s">
        <v>671</v>
      </c>
      <c r="H87" s="317">
        <v>2</v>
      </c>
      <c r="I87" s="318" t="str">
        <f t="shared" si="16"/>
        <v/>
      </c>
      <c r="J87" s="10" t="str">
        <f t="shared" si="17"/>
        <v/>
      </c>
      <c r="K87" s="10" t="str">
        <f t="shared" si="18"/>
        <v/>
      </c>
      <c r="L87" s="10" t="str">
        <f t="shared" si="19"/>
        <v/>
      </c>
      <c r="M87" s="10" t="str">
        <f t="shared" si="20"/>
        <v/>
      </c>
      <c r="N87" s="10">
        <f t="shared" si="21"/>
        <v>6</v>
      </c>
      <c r="O87" s="318">
        <f t="shared" si="22"/>
        <v>6</v>
      </c>
      <c r="Q87" s="10" t="str">
        <f t="shared" si="23"/>
        <v>05</v>
      </c>
      <c r="R87" s="319" t="str">
        <f t="shared" si="24"/>
        <v>A.2.05a</v>
      </c>
      <c r="T87" s="10" t="s">
        <v>533</v>
      </c>
      <c r="Z87" s="10" t="s">
        <v>947</v>
      </c>
      <c r="AA87" s="10" t="s">
        <v>947</v>
      </c>
      <c r="AB87" s="10" t="s">
        <v>120</v>
      </c>
      <c r="AC87" s="10">
        <f t="shared" si="15"/>
        <v>3</v>
      </c>
    </row>
    <row r="88" spans="1:29" x14ac:dyDescent="0.25">
      <c r="A88" s="297">
        <v>86</v>
      </c>
      <c r="B88" s="330" t="str">
        <f t="shared" si="14"/>
        <v>A.2.05b</v>
      </c>
      <c r="C88" s="331" t="s">
        <v>117</v>
      </c>
      <c r="D88" s="311">
        <v>2</v>
      </c>
      <c r="E88" s="311">
        <v>5</v>
      </c>
      <c r="F88" s="311" t="s">
        <v>89</v>
      </c>
      <c r="G88" s="316" t="s">
        <v>672</v>
      </c>
      <c r="H88" s="317">
        <v>3</v>
      </c>
      <c r="I88" s="318" t="str">
        <f t="shared" si="16"/>
        <v/>
      </c>
      <c r="J88" s="10" t="str">
        <f t="shared" si="17"/>
        <v/>
      </c>
      <c r="K88" s="10" t="str">
        <f t="shared" si="18"/>
        <v/>
      </c>
      <c r="L88" s="10" t="str">
        <f t="shared" si="19"/>
        <v/>
      </c>
      <c r="M88" s="10" t="str">
        <f t="shared" si="20"/>
        <v/>
      </c>
      <c r="N88" s="10">
        <f t="shared" si="21"/>
        <v>6</v>
      </c>
      <c r="O88" s="318">
        <f t="shared" si="22"/>
        <v>6</v>
      </c>
      <c r="Q88" s="10" t="str">
        <f t="shared" si="23"/>
        <v>05</v>
      </c>
      <c r="R88" s="319" t="str">
        <f t="shared" si="24"/>
        <v>A.2.05b</v>
      </c>
      <c r="Z88" s="10" t="s">
        <v>947</v>
      </c>
      <c r="AA88" s="10" t="s">
        <v>947</v>
      </c>
      <c r="AB88" s="10" t="s">
        <v>120</v>
      </c>
      <c r="AC88" s="10">
        <f t="shared" si="15"/>
        <v>3</v>
      </c>
    </row>
    <row r="89" spans="1:29" x14ac:dyDescent="0.25">
      <c r="A89" s="297">
        <v>87</v>
      </c>
      <c r="B89" s="330" t="str">
        <f t="shared" si="14"/>
        <v>A.2.05c</v>
      </c>
      <c r="C89" s="331" t="s">
        <v>117</v>
      </c>
      <c r="D89" s="311">
        <v>2</v>
      </c>
      <c r="E89" s="311">
        <v>5</v>
      </c>
      <c r="F89" s="311" t="s">
        <v>90</v>
      </c>
      <c r="G89" s="316" t="s">
        <v>673</v>
      </c>
      <c r="H89" s="317">
        <v>3</v>
      </c>
      <c r="I89" s="318" t="str">
        <f t="shared" si="16"/>
        <v/>
      </c>
      <c r="J89" s="10" t="str">
        <f t="shared" si="17"/>
        <v/>
      </c>
      <c r="K89" s="10" t="str">
        <f t="shared" si="18"/>
        <v/>
      </c>
      <c r="L89" s="10" t="str">
        <f t="shared" si="19"/>
        <v/>
      </c>
      <c r="M89" s="10" t="str">
        <f t="shared" si="20"/>
        <v/>
      </c>
      <c r="N89" s="10">
        <f t="shared" si="21"/>
        <v>6</v>
      </c>
      <c r="O89" s="318">
        <f t="shared" si="22"/>
        <v>6</v>
      </c>
      <c r="Q89" s="10" t="str">
        <f t="shared" si="23"/>
        <v>05</v>
      </c>
      <c r="R89" s="319" t="str">
        <f t="shared" si="24"/>
        <v>A.2.05c</v>
      </c>
      <c r="Z89" s="10" t="s">
        <v>947</v>
      </c>
      <c r="AA89" s="10" t="s">
        <v>947</v>
      </c>
      <c r="AB89" s="10" t="s">
        <v>120</v>
      </c>
      <c r="AC89" s="10">
        <f t="shared" si="15"/>
        <v>3</v>
      </c>
    </row>
    <row r="90" spans="1:29" ht="30" x14ac:dyDescent="0.25">
      <c r="A90" s="297">
        <v>88</v>
      </c>
      <c r="B90" s="330" t="str">
        <f t="shared" si="14"/>
        <v>A.2.05d</v>
      </c>
      <c r="C90" s="331" t="s">
        <v>117</v>
      </c>
      <c r="D90" s="311">
        <v>2</v>
      </c>
      <c r="E90" s="311">
        <v>5</v>
      </c>
      <c r="F90" s="311" t="s">
        <v>91</v>
      </c>
      <c r="G90" s="316" t="s">
        <v>674</v>
      </c>
      <c r="H90" s="317">
        <v>5</v>
      </c>
      <c r="I90" s="318" t="str">
        <f t="shared" si="16"/>
        <v/>
      </c>
      <c r="J90" s="10" t="str">
        <f t="shared" si="17"/>
        <v/>
      </c>
      <c r="K90" s="10" t="str">
        <f t="shared" si="18"/>
        <v/>
      </c>
      <c r="L90" s="10" t="str">
        <f t="shared" si="19"/>
        <v/>
      </c>
      <c r="M90" s="10" t="str">
        <f t="shared" si="20"/>
        <v/>
      </c>
      <c r="N90" s="10">
        <f t="shared" si="21"/>
        <v>6</v>
      </c>
      <c r="O90" s="318">
        <f t="shared" si="22"/>
        <v>6</v>
      </c>
      <c r="Q90" s="10" t="str">
        <f t="shared" si="23"/>
        <v>05</v>
      </c>
      <c r="R90" s="319" t="str">
        <f t="shared" si="24"/>
        <v>A.2.05d</v>
      </c>
      <c r="Z90" s="10" t="s">
        <v>947</v>
      </c>
      <c r="AA90" s="10" t="s">
        <v>947</v>
      </c>
      <c r="AB90" s="10" t="s">
        <v>120</v>
      </c>
      <c r="AC90" s="10">
        <f t="shared" si="15"/>
        <v>3</v>
      </c>
    </row>
    <row r="91" spans="1:29" x14ac:dyDescent="0.25">
      <c r="A91" s="297">
        <v>89</v>
      </c>
      <c r="B91" s="330" t="str">
        <f t="shared" si="14"/>
        <v>A.2.06</v>
      </c>
      <c r="C91" s="331" t="s">
        <v>117</v>
      </c>
      <c r="D91" s="311">
        <v>2</v>
      </c>
      <c r="E91" s="311">
        <v>6</v>
      </c>
      <c r="F91" s="311"/>
      <c r="G91" s="316" t="s">
        <v>675</v>
      </c>
      <c r="H91" s="317" t="s">
        <v>74</v>
      </c>
      <c r="I91" s="318" t="str">
        <f t="shared" si="16"/>
        <v/>
      </c>
      <c r="J91" s="10" t="str">
        <f t="shared" si="17"/>
        <v/>
      </c>
      <c r="K91" s="10" t="str">
        <f t="shared" si="18"/>
        <v/>
      </c>
      <c r="L91" s="10">
        <f t="shared" si="19"/>
        <v>4</v>
      </c>
      <c r="M91" s="10" t="str">
        <f t="shared" si="20"/>
        <v/>
      </c>
      <c r="N91" s="10" t="str">
        <f t="shared" si="21"/>
        <v/>
      </c>
      <c r="O91" s="318">
        <f t="shared" si="22"/>
        <v>4</v>
      </c>
      <c r="Q91" s="10" t="str">
        <f t="shared" si="23"/>
        <v>06</v>
      </c>
      <c r="R91" s="319" t="str">
        <f t="shared" si="24"/>
        <v>A.2.06</v>
      </c>
      <c r="Z91" s="10" t="s">
        <v>947</v>
      </c>
      <c r="AA91" s="10" t="s">
        <v>947</v>
      </c>
      <c r="AB91" s="10" t="s">
        <v>120</v>
      </c>
      <c r="AC91" s="10">
        <f t="shared" si="15"/>
        <v>3</v>
      </c>
    </row>
    <row r="92" spans="1:29" x14ac:dyDescent="0.25">
      <c r="A92" s="297">
        <v>90</v>
      </c>
      <c r="B92" s="330" t="str">
        <f t="shared" si="14"/>
        <v>A.2.06a</v>
      </c>
      <c r="C92" s="331" t="s">
        <v>117</v>
      </c>
      <c r="D92" s="311">
        <v>2</v>
      </c>
      <c r="E92" s="311">
        <v>6</v>
      </c>
      <c r="F92" s="311" t="s">
        <v>88</v>
      </c>
      <c r="G92" s="316" t="s">
        <v>676</v>
      </c>
      <c r="H92" s="317">
        <v>2</v>
      </c>
      <c r="I92" s="318" t="str">
        <f t="shared" si="16"/>
        <v/>
      </c>
      <c r="J92" s="10" t="str">
        <f t="shared" si="17"/>
        <v/>
      </c>
      <c r="K92" s="10" t="str">
        <f t="shared" si="18"/>
        <v/>
      </c>
      <c r="L92" s="10" t="str">
        <f t="shared" si="19"/>
        <v/>
      </c>
      <c r="M92" s="10" t="str">
        <f t="shared" si="20"/>
        <v/>
      </c>
      <c r="N92" s="10">
        <f t="shared" si="21"/>
        <v>6</v>
      </c>
      <c r="O92" s="318">
        <f t="shared" si="22"/>
        <v>6</v>
      </c>
      <c r="Q92" s="10" t="str">
        <f t="shared" si="23"/>
        <v>06</v>
      </c>
      <c r="R92" s="319" t="str">
        <f t="shared" si="24"/>
        <v>A.2.06a</v>
      </c>
      <c r="Z92" s="10" t="s">
        <v>947</v>
      </c>
      <c r="AA92" s="10" t="s">
        <v>947</v>
      </c>
      <c r="AB92" s="10" t="s">
        <v>120</v>
      </c>
      <c r="AC92" s="10">
        <f t="shared" si="15"/>
        <v>3</v>
      </c>
    </row>
    <row r="93" spans="1:29" x14ac:dyDescent="0.25">
      <c r="A93" s="297">
        <v>91</v>
      </c>
      <c r="B93" s="330" t="str">
        <f t="shared" si="14"/>
        <v>A.2.06b</v>
      </c>
      <c r="C93" s="331" t="s">
        <v>117</v>
      </c>
      <c r="D93" s="311">
        <v>2</v>
      </c>
      <c r="E93" s="311">
        <v>6</v>
      </c>
      <c r="F93" s="311" t="s">
        <v>89</v>
      </c>
      <c r="G93" s="316" t="s">
        <v>677</v>
      </c>
      <c r="H93" s="317">
        <v>3</v>
      </c>
      <c r="I93" s="318" t="str">
        <f t="shared" si="16"/>
        <v/>
      </c>
      <c r="J93" s="10" t="str">
        <f t="shared" si="17"/>
        <v/>
      </c>
      <c r="K93" s="10" t="str">
        <f t="shared" si="18"/>
        <v/>
      </c>
      <c r="L93" s="10" t="str">
        <f t="shared" si="19"/>
        <v/>
      </c>
      <c r="M93" s="10" t="str">
        <f t="shared" si="20"/>
        <v/>
      </c>
      <c r="N93" s="10">
        <f t="shared" si="21"/>
        <v>6</v>
      </c>
      <c r="O93" s="318">
        <f t="shared" si="22"/>
        <v>6</v>
      </c>
      <c r="Q93" s="10" t="str">
        <f t="shared" si="23"/>
        <v>06</v>
      </c>
      <c r="R93" s="319" t="str">
        <f t="shared" si="24"/>
        <v>A.2.06b</v>
      </c>
      <c r="Z93" s="10" t="s">
        <v>947</v>
      </c>
      <c r="AA93" s="10" t="s">
        <v>947</v>
      </c>
      <c r="AB93" s="10" t="s">
        <v>120</v>
      </c>
      <c r="AC93" s="10">
        <f t="shared" si="15"/>
        <v>3</v>
      </c>
    </row>
    <row r="94" spans="1:29" x14ac:dyDescent="0.25">
      <c r="A94" s="297">
        <v>92</v>
      </c>
      <c r="B94" s="330" t="str">
        <f t="shared" si="14"/>
        <v>A.2.06c</v>
      </c>
      <c r="C94" s="331" t="s">
        <v>117</v>
      </c>
      <c r="D94" s="311">
        <v>2</v>
      </c>
      <c r="E94" s="311">
        <v>6</v>
      </c>
      <c r="F94" s="311" t="s">
        <v>90</v>
      </c>
      <c r="G94" s="316" t="s">
        <v>1041</v>
      </c>
      <c r="H94" s="317">
        <v>3</v>
      </c>
      <c r="I94" s="318" t="str">
        <f t="shared" si="16"/>
        <v/>
      </c>
      <c r="J94" s="10" t="str">
        <f t="shared" si="17"/>
        <v/>
      </c>
      <c r="K94" s="10" t="str">
        <f t="shared" si="18"/>
        <v/>
      </c>
      <c r="L94" s="10" t="str">
        <f t="shared" si="19"/>
        <v/>
      </c>
      <c r="M94" s="10" t="str">
        <f t="shared" si="20"/>
        <v/>
      </c>
      <c r="N94" s="10">
        <f t="shared" si="21"/>
        <v>6</v>
      </c>
      <c r="O94" s="318">
        <f t="shared" si="22"/>
        <v>6</v>
      </c>
      <c r="Q94" s="10" t="str">
        <f t="shared" si="23"/>
        <v>06</v>
      </c>
      <c r="R94" s="319" t="str">
        <f t="shared" si="24"/>
        <v>A.2.06c</v>
      </c>
      <c r="Z94" s="10" t="s">
        <v>947</v>
      </c>
      <c r="AA94" s="10" t="s">
        <v>947</v>
      </c>
      <c r="AB94" s="10" t="s">
        <v>120</v>
      </c>
      <c r="AC94" s="10">
        <f t="shared" si="15"/>
        <v>3</v>
      </c>
    </row>
    <row r="95" spans="1:29" x14ac:dyDescent="0.25">
      <c r="A95" s="297">
        <v>93</v>
      </c>
      <c r="B95" s="330" t="str">
        <f t="shared" si="14"/>
        <v>A.2.06d</v>
      </c>
      <c r="C95" s="331" t="s">
        <v>117</v>
      </c>
      <c r="D95" s="311">
        <v>2</v>
      </c>
      <c r="E95" s="311">
        <v>6</v>
      </c>
      <c r="F95" s="311" t="s">
        <v>91</v>
      </c>
      <c r="G95" s="316" t="s">
        <v>678</v>
      </c>
      <c r="H95" s="317">
        <v>3</v>
      </c>
      <c r="I95" s="318" t="str">
        <f t="shared" si="16"/>
        <v/>
      </c>
      <c r="J95" s="10" t="str">
        <f t="shared" si="17"/>
        <v/>
      </c>
      <c r="K95" s="10" t="str">
        <f t="shared" si="18"/>
        <v/>
      </c>
      <c r="L95" s="10" t="str">
        <f t="shared" si="19"/>
        <v/>
      </c>
      <c r="M95" s="10" t="str">
        <f t="shared" si="20"/>
        <v/>
      </c>
      <c r="N95" s="10">
        <f t="shared" si="21"/>
        <v>6</v>
      </c>
      <c r="O95" s="318">
        <f t="shared" si="22"/>
        <v>6</v>
      </c>
      <c r="Q95" s="10" t="str">
        <f t="shared" si="23"/>
        <v>06</v>
      </c>
      <c r="R95" s="319" t="str">
        <f t="shared" si="24"/>
        <v>A.2.06d</v>
      </c>
      <c r="Z95" s="10" t="s">
        <v>947</v>
      </c>
      <c r="AA95" s="10" t="s">
        <v>947</v>
      </c>
      <c r="AB95" s="10" t="s">
        <v>120</v>
      </c>
      <c r="AC95" s="10">
        <f t="shared" si="15"/>
        <v>3</v>
      </c>
    </row>
    <row r="96" spans="1:29" x14ac:dyDescent="0.25">
      <c r="A96" s="297">
        <v>94</v>
      </c>
      <c r="B96" s="330" t="str">
        <f t="shared" si="14"/>
        <v>A.2.07</v>
      </c>
      <c r="C96" s="331" t="s">
        <v>117</v>
      </c>
      <c r="D96" s="311">
        <v>2</v>
      </c>
      <c r="E96" s="311">
        <v>7</v>
      </c>
      <c r="F96" s="311"/>
      <c r="G96" s="316" t="s">
        <v>679</v>
      </c>
      <c r="H96" s="317" t="s">
        <v>74</v>
      </c>
      <c r="I96" s="318" t="str">
        <f t="shared" si="16"/>
        <v/>
      </c>
      <c r="J96" s="10" t="str">
        <f t="shared" si="17"/>
        <v/>
      </c>
      <c r="K96" s="10" t="str">
        <f t="shared" si="18"/>
        <v/>
      </c>
      <c r="L96" s="10">
        <f t="shared" si="19"/>
        <v>4</v>
      </c>
      <c r="M96" s="10" t="str">
        <f t="shared" si="20"/>
        <v/>
      </c>
      <c r="N96" s="10" t="str">
        <f t="shared" si="21"/>
        <v/>
      </c>
      <c r="O96" s="318">
        <f t="shared" si="22"/>
        <v>4</v>
      </c>
      <c r="Q96" s="10" t="str">
        <f t="shared" si="23"/>
        <v>07</v>
      </c>
      <c r="R96" s="319" t="str">
        <f t="shared" si="24"/>
        <v>A.2.07</v>
      </c>
      <c r="Z96" s="10" t="s">
        <v>947</v>
      </c>
      <c r="AA96" s="10" t="s">
        <v>947</v>
      </c>
      <c r="AB96" s="10" t="s">
        <v>120</v>
      </c>
      <c r="AC96" s="10">
        <f t="shared" si="15"/>
        <v>3</v>
      </c>
    </row>
    <row r="97" spans="1:29" ht="30" x14ac:dyDescent="0.25">
      <c r="A97" s="297">
        <v>95</v>
      </c>
      <c r="B97" s="330" t="str">
        <f t="shared" si="14"/>
        <v>A.2.07a</v>
      </c>
      <c r="C97" s="331" t="s">
        <v>117</v>
      </c>
      <c r="D97" s="311">
        <v>2</v>
      </c>
      <c r="E97" s="311">
        <v>7</v>
      </c>
      <c r="F97" s="311" t="s">
        <v>88</v>
      </c>
      <c r="G97" s="316" t="s">
        <v>680</v>
      </c>
      <c r="H97" s="317">
        <v>3</v>
      </c>
      <c r="I97" s="318" t="str">
        <f t="shared" si="16"/>
        <v/>
      </c>
      <c r="J97" s="10" t="str">
        <f t="shared" si="17"/>
        <v/>
      </c>
      <c r="K97" s="10" t="str">
        <f t="shared" si="18"/>
        <v/>
      </c>
      <c r="L97" s="10" t="str">
        <f t="shared" si="19"/>
        <v/>
      </c>
      <c r="M97" s="10" t="str">
        <f t="shared" si="20"/>
        <v/>
      </c>
      <c r="N97" s="10">
        <f t="shared" si="21"/>
        <v>6</v>
      </c>
      <c r="O97" s="318">
        <f t="shared" si="22"/>
        <v>6</v>
      </c>
      <c r="Q97" s="10" t="str">
        <f t="shared" si="23"/>
        <v>07</v>
      </c>
      <c r="R97" s="319" t="str">
        <f t="shared" si="24"/>
        <v>A.2.07a</v>
      </c>
      <c r="Z97" s="10" t="s">
        <v>947</v>
      </c>
      <c r="AA97" s="10" t="s">
        <v>947</v>
      </c>
      <c r="AB97" s="10" t="s">
        <v>120</v>
      </c>
      <c r="AC97" s="10">
        <f t="shared" si="15"/>
        <v>3</v>
      </c>
    </row>
    <row r="98" spans="1:29" ht="30" x14ac:dyDescent="0.25">
      <c r="A98" s="297">
        <v>96</v>
      </c>
      <c r="B98" s="330" t="str">
        <f t="shared" si="14"/>
        <v>A.2.07b</v>
      </c>
      <c r="C98" s="331" t="s">
        <v>117</v>
      </c>
      <c r="D98" s="311">
        <v>2</v>
      </c>
      <c r="E98" s="311">
        <v>7</v>
      </c>
      <c r="F98" s="311" t="s">
        <v>89</v>
      </c>
      <c r="G98" s="316" t="s">
        <v>681</v>
      </c>
      <c r="H98" s="317">
        <v>4</v>
      </c>
      <c r="I98" s="318" t="str">
        <f t="shared" si="16"/>
        <v/>
      </c>
      <c r="J98" s="10" t="str">
        <f t="shared" si="17"/>
        <v/>
      </c>
      <c r="K98" s="10" t="str">
        <f t="shared" si="18"/>
        <v/>
      </c>
      <c r="L98" s="10" t="str">
        <f t="shared" si="19"/>
        <v/>
      </c>
      <c r="M98" s="10" t="str">
        <f t="shared" si="20"/>
        <v/>
      </c>
      <c r="N98" s="10">
        <f t="shared" si="21"/>
        <v>6</v>
      </c>
      <c r="O98" s="318">
        <f t="shared" si="22"/>
        <v>6</v>
      </c>
      <c r="Q98" s="10" t="str">
        <f t="shared" si="23"/>
        <v>07</v>
      </c>
      <c r="R98" s="319" t="str">
        <f t="shared" si="24"/>
        <v>A.2.07b</v>
      </c>
      <c r="Z98" s="10" t="s">
        <v>947</v>
      </c>
      <c r="AA98" s="10" t="s">
        <v>947</v>
      </c>
      <c r="AB98" s="10" t="s">
        <v>120</v>
      </c>
      <c r="AC98" s="10">
        <f t="shared" si="15"/>
        <v>3</v>
      </c>
    </row>
    <row r="99" spans="1:29" x14ac:dyDescent="0.25">
      <c r="A99" s="297">
        <v>97</v>
      </c>
      <c r="B99" s="330" t="str">
        <f t="shared" si="14"/>
        <v>A.2.07c</v>
      </c>
      <c r="C99" s="331" t="s">
        <v>117</v>
      </c>
      <c r="D99" s="311">
        <v>2</v>
      </c>
      <c r="E99" s="311">
        <v>7</v>
      </c>
      <c r="F99" s="311" t="s">
        <v>90</v>
      </c>
      <c r="G99" s="316" t="s">
        <v>682</v>
      </c>
      <c r="H99" s="317">
        <v>3</v>
      </c>
      <c r="I99" s="318" t="str">
        <f t="shared" si="16"/>
        <v/>
      </c>
      <c r="J99" s="10" t="str">
        <f t="shared" si="17"/>
        <v/>
      </c>
      <c r="K99" s="10" t="str">
        <f t="shared" si="18"/>
        <v/>
      </c>
      <c r="L99" s="10" t="str">
        <f t="shared" si="19"/>
        <v/>
      </c>
      <c r="M99" s="10" t="str">
        <f t="shared" si="20"/>
        <v/>
      </c>
      <c r="N99" s="10">
        <f t="shared" si="21"/>
        <v>6</v>
      </c>
      <c r="O99" s="318">
        <f t="shared" si="22"/>
        <v>6</v>
      </c>
      <c r="Q99" s="10" t="str">
        <f t="shared" si="23"/>
        <v>07</v>
      </c>
      <c r="R99" s="319" t="str">
        <f t="shared" si="24"/>
        <v>A.2.07c</v>
      </c>
      <c r="Z99" s="10" t="s">
        <v>947</v>
      </c>
      <c r="AA99" s="10" t="s">
        <v>947</v>
      </c>
      <c r="AB99" s="10" t="s">
        <v>120</v>
      </c>
      <c r="AC99" s="10">
        <f t="shared" si="15"/>
        <v>3</v>
      </c>
    </row>
    <row r="100" spans="1:29" ht="30" x14ac:dyDescent="0.25">
      <c r="A100" s="297">
        <v>98</v>
      </c>
      <c r="B100" s="330" t="str">
        <f t="shared" si="14"/>
        <v>A.2.08</v>
      </c>
      <c r="C100" s="331" t="s">
        <v>117</v>
      </c>
      <c r="D100" s="311">
        <v>2</v>
      </c>
      <c r="E100" s="311">
        <v>8</v>
      </c>
      <c r="F100" s="311"/>
      <c r="G100" s="316" t="s">
        <v>683</v>
      </c>
      <c r="H100" s="317" t="s">
        <v>74</v>
      </c>
      <c r="I100" s="318" t="str">
        <f t="shared" si="16"/>
        <v/>
      </c>
      <c r="J100" s="10" t="str">
        <f t="shared" si="17"/>
        <v/>
      </c>
      <c r="K100" s="10" t="str">
        <f t="shared" si="18"/>
        <v/>
      </c>
      <c r="L100" s="10">
        <f t="shared" si="19"/>
        <v>4</v>
      </c>
      <c r="M100" s="10" t="str">
        <f t="shared" si="20"/>
        <v/>
      </c>
      <c r="N100" s="10" t="str">
        <f t="shared" si="21"/>
        <v/>
      </c>
      <c r="O100" s="318">
        <f t="shared" si="22"/>
        <v>4</v>
      </c>
      <c r="Q100" s="10" t="str">
        <f t="shared" si="23"/>
        <v>08</v>
      </c>
      <c r="R100" s="319" t="str">
        <f t="shared" si="24"/>
        <v>A.2.08</v>
      </c>
      <c r="Z100" s="10" t="s">
        <v>947</v>
      </c>
      <c r="AA100" s="10" t="s">
        <v>947</v>
      </c>
      <c r="AB100" s="10" t="s">
        <v>120</v>
      </c>
      <c r="AC100" s="10">
        <f t="shared" si="15"/>
        <v>3</v>
      </c>
    </row>
    <row r="101" spans="1:29" ht="30" x14ac:dyDescent="0.25">
      <c r="A101" s="297">
        <v>99</v>
      </c>
      <c r="B101" s="330" t="str">
        <f t="shared" si="14"/>
        <v>A.2.08a</v>
      </c>
      <c r="C101" s="331" t="s">
        <v>117</v>
      </c>
      <c r="D101" s="311">
        <v>2</v>
      </c>
      <c r="E101" s="311">
        <v>8</v>
      </c>
      <c r="F101" s="311" t="s">
        <v>88</v>
      </c>
      <c r="G101" s="316" t="s">
        <v>684</v>
      </c>
      <c r="H101" s="317">
        <v>4</v>
      </c>
      <c r="I101" s="318" t="str">
        <f t="shared" si="16"/>
        <v/>
      </c>
      <c r="J101" s="10" t="str">
        <f t="shared" si="17"/>
        <v/>
      </c>
      <c r="K101" s="10" t="str">
        <f t="shared" si="18"/>
        <v/>
      </c>
      <c r="L101" s="10" t="str">
        <f t="shared" si="19"/>
        <v/>
      </c>
      <c r="M101" s="10" t="str">
        <f t="shared" si="20"/>
        <v/>
      </c>
      <c r="N101" s="10">
        <f t="shared" si="21"/>
        <v>6</v>
      </c>
      <c r="O101" s="318">
        <f t="shared" si="22"/>
        <v>6</v>
      </c>
      <c r="Q101" s="10" t="str">
        <f t="shared" si="23"/>
        <v>08</v>
      </c>
      <c r="R101" s="319" t="str">
        <f t="shared" si="24"/>
        <v>A.2.08a</v>
      </c>
      <c r="Z101" s="10" t="s">
        <v>947</v>
      </c>
      <c r="AA101" s="10" t="s">
        <v>947</v>
      </c>
      <c r="AB101" s="10" t="s">
        <v>120</v>
      </c>
      <c r="AC101" s="10">
        <f t="shared" si="15"/>
        <v>3</v>
      </c>
    </row>
    <row r="102" spans="1:29" x14ac:dyDescent="0.25">
      <c r="A102" s="297">
        <v>100</v>
      </c>
      <c r="B102" s="330" t="str">
        <f t="shared" si="14"/>
        <v>A.2.08b</v>
      </c>
      <c r="C102" s="331" t="s">
        <v>117</v>
      </c>
      <c r="D102" s="311">
        <v>2</v>
      </c>
      <c r="E102" s="311">
        <v>8</v>
      </c>
      <c r="F102" s="311" t="s">
        <v>89</v>
      </c>
      <c r="G102" s="316" t="s">
        <v>143</v>
      </c>
      <c r="H102" s="317">
        <v>3</v>
      </c>
      <c r="I102" s="318" t="str">
        <f t="shared" si="16"/>
        <v/>
      </c>
      <c r="J102" s="10" t="str">
        <f t="shared" si="17"/>
        <v/>
      </c>
      <c r="K102" s="10" t="str">
        <f t="shared" si="18"/>
        <v/>
      </c>
      <c r="L102" s="10" t="str">
        <f t="shared" si="19"/>
        <v/>
      </c>
      <c r="M102" s="10" t="str">
        <f t="shared" si="20"/>
        <v/>
      </c>
      <c r="N102" s="10">
        <f t="shared" si="21"/>
        <v>6</v>
      </c>
      <c r="O102" s="318">
        <f t="shared" si="22"/>
        <v>6</v>
      </c>
      <c r="Q102" s="10" t="str">
        <f t="shared" si="23"/>
        <v>08</v>
      </c>
      <c r="R102" s="319" t="str">
        <f t="shared" si="24"/>
        <v>A.2.08b</v>
      </c>
      <c r="Z102" s="10" t="s">
        <v>947</v>
      </c>
      <c r="AA102" s="10" t="s">
        <v>947</v>
      </c>
      <c r="AB102" s="10" t="s">
        <v>120</v>
      </c>
      <c r="AC102" s="10">
        <f t="shared" si="15"/>
        <v>3</v>
      </c>
    </row>
    <row r="103" spans="1:29" x14ac:dyDescent="0.25">
      <c r="A103" s="297">
        <v>101</v>
      </c>
      <c r="B103" s="330" t="str">
        <f t="shared" si="14"/>
        <v>A.2.08c</v>
      </c>
      <c r="C103" s="331" t="s">
        <v>117</v>
      </c>
      <c r="D103" s="311">
        <v>2</v>
      </c>
      <c r="E103" s="311">
        <v>8</v>
      </c>
      <c r="F103" s="311" t="s">
        <v>90</v>
      </c>
      <c r="G103" s="316" t="s">
        <v>685</v>
      </c>
      <c r="H103" s="317">
        <v>3</v>
      </c>
      <c r="I103" s="318" t="str">
        <f t="shared" si="16"/>
        <v/>
      </c>
      <c r="J103" s="10" t="str">
        <f t="shared" si="17"/>
        <v/>
      </c>
      <c r="K103" s="10" t="str">
        <f t="shared" si="18"/>
        <v/>
      </c>
      <c r="L103" s="10" t="str">
        <f t="shared" si="19"/>
        <v/>
      </c>
      <c r="M103" s="10" t="str">
        <f t="shared" si="20"/>
        <v/>
      </c>
      <c r="N103" s="10">
        <f t="shared" si="21"/>
        <v>6</v>
      </c>
      <c r="O103" s="318">
        <f t="shared" si="22"/>
        <v>6</v>
      </c>
      <c r="Q103" s="10" t="str">
        <f t="shared" si="23"/>
        <v>08</v>
      </c>
      <c r="R103" s="319" t="str">
        <f t="shared" si="24"/>
        <v>A.2.08c</v>
      </c>
      <c r="Z103" s="10" t="s">
        <v>947</v>
      </c>
      <c r="AA103" s="10" t="s">
        <v>947</v>
      </c>
      <c r="AB103" s="10" t="s">
        <v>120</v>
      </c>
      <c r="AC103" s="10">
        <f t="shared" si="15"/>
        <v>3</v>
      </c>
    </row>
    <row r="104" spans="1:29" x14ac:dyDescent="0.25">
      <c r="A104" s="297">
        <v>102</v>
      </c>
      <c r="B104" s="330" t="str">
        <f t="shared" si="14"/>
        <v>A.2.08d</v>
      </c>
      <c r="C104" s="331" t="s">
        <v>117</v>
      </c>
      <c r="D104" s="311">
        <v>2</v>
      </c>
      <c r="E104" s="311">
        <v>8</v>
      </c>
      <c r="F104" s="311" t="s">
        <v>91</v>
      </c>
      <c r="G104" s="316" t="s">
        <v>145</v>
      </c>
      <c r="H104" s="317">
        <v>2</v>
      </c>
      <c r="I104" s="318" t="str">
        <f t="shared" si="16"/>
        <v/>
      </c>
      <c r="J104" s="10" t="str">
        <f t="shared" si="17"/>
        <v/>
      </c>
      <c r="K104" s="10" t="str">
        <f t="shared" si="18"/>
        <v/>
      </c>
      <c r="L104" s="10" t="str">
        <f t="shared" si="19"/>
        <v/>
      </c>
      <c r="M104" s="10" t="str">
        <f t="shared" si="20"/>
        <v/>
      </c>
      <c r="N104" s="10">
        <f t="shared" si="21"/>
        <v>6</v>
      </c>
      <c r="O104" s="318">
        <f t="shared" si="22"/>
        <v>6</v>
      </c>
      <c r="Q104" s="10" t="str">
        <f t="shared" si="23"/>
        <v>08</v>
      </c>
      <c r="R104" s="319" t="str">
        <f t="shared" si="24"/>
        <v>A.2.08d</v>
      </c>
      <c r="Z104" s="10" t="s">
        <v>947</v>
      </c>
      <c r="AA104" s="10" t="s">
        <v>947</v>
      </c>
      <c r="AB104" s="10" t="s">
        <v>120</v>
      </c>
      <c r="AC104" s="10">
        <f t="shared" si="15"/>
        <v>3</v>
      </c>
    </row>
    <row r="105" spans="1:29" x14ac:dyDescent="0.25">
      <c r="A105" s="297">
        <v>103</v>
      </c>
      <c r="B105" s="330" t="str">
        <f t="shared" si="14"/>
        <v>A.2.09</v>
      </c>
      <c r="C105" s="331" t="s">
        <v>117</v>
      </c>
      <c r="D105" s="311">
        <v>2</v>
      </c>
      <c r="E105" s="311">
        <v>9</v>
      </c>
      <c r="F105" s="311"/>
      <c r="G105" s="316" t="s">
        <v>686</v>
      </c>
      <c r="H105" s="317" t="s">
        <v>74</v>
      </c>
      <c r="I105" s="318" t="str">
        <f t="shared" si="16"/>
        <v/>
      </c>
      <c r="J105" s="10" t="str">
        <f t="shared" si="17"/>
        <v/>
      </c>
      <c r="K105" s="10" t="str">
        <f t="shared" si="18"/>
        <v/>
      </c>
      <c r="L105" s="10">
        <f t="shared" si="19"/>
        <v>4</v>
      </c>
      <c r="M105" s="10" t="str">
        <f t="shared" si="20"/>
        <v/>
      </c>
      <c r="N105" s="10" t="str">
        <f t="shared" si="21"/>
        <v/>
      </c>
      <c r="O105" s="318">
        <f t="shared" si="22"/>
        <v>4</v>
      </c>
      <c r="Q105" s="10" t="str">
        <f t="shared" si="23"/>
        <v>09</v>
      </c>
      <c r="R105" s="319" t="str">
        <f t="shared" si="24"/>
        <v>A.2.09</v>
      </c>
      <c r="Z105" s="10" t="s">
        <v>947</v>
      </c>
      <c r="AA105" s="10" t="s">
        <v>947</v>
      </c>
      <c r="AB105" s="10" t="s">
        <v>120</v>
      </c>
      <c r="AC105" s="10">
        <f t="shared" si="15"/>
        <v>3</v>
      </c>
    </row>
    <row r="106" spans="1:29" x14ac:dyDescent="0.25">
      <c r="A106" s="297">
        <v>104</v>
      </c>
      <c r="B106" s="330" t="str">
        <f t="shared" si="14"/>
        <v>A.2.09a</v>
      </c>
      <c r="C106" s="331" t="s">
        <v>117</v>
      </c>
      <c r="D106" s="311">
        <v>2</v>
      </c>
      <c r="E106" s="311">
        <v>9</v>
      </c>
      <c r="F106" s="311" t="s">
        <v>88</v>
      </c>
      <c r="G106" s="316" t="s">
        <v>687</v>
      </c>
      <c r="H106" s="317">
        <v>3</v>
      </c>
      <c r="I106" s="318" t="str">
        <f t="shared" si="16"/>
        <v/>
      </c>
      <c r="J106" s="10" t="str">
        <f t="shared" si="17"/>
        <v/>
      </c>
      <c r="K106" s="10" t="str">
        <f t="shared" si="18"/>
        <v/>
      </c>
      <c r="L106" s="10" t="str">
        <f t="shared" si="19"/>
        <v/>
      </c>
      <c r="M106" s="10" t="str">
        <f t="shared" si="20"/>
        <v/>
      </c>
      <c r="N106" s="10">
        <f t="shared" si="21"/>
        <v>6</v>
      </c>
      <c r="O106" s="318">
        <f t="shared" si="22"/>
        <v>6</v>
      </c>
      <c r="Q106" s="10" t="str">
        <f t="shared" si="23"/>
        <v>09</v>
      </c>
      <c r="R106" s="319" t="str">
        <f t="shared" si="24"/>
        <v>A.2.09a</v>
      </c>
      <c r="Z106" s="10" t="s">
        <v>947</v>
      </c>
      <c r="AA106" s="10" t="s">
        <v>947</v>
      </c>
      <c r="AB106" s="10" t="s">
        <v>120</v>
      </c>
      <c r="AC106" s="10">
        <f t="shared" si="15"/>
        <v>3</v>
      </c>
    </row>
    <row r="107" spans="1:29" x14ac:dyDescent="0.25">
      <c r="A107" s="297">
        <v>105</v>
      </c>
      <c r="B107" s="330" t="str">
        <f t="shared" si="14"/>
        <v>A.2.09b</v>
      </c>
      <c r="C107" s="331" t="s">
        <v>117</v>
      </c>
      <c r="D107" s="311">
        <v>2</v>
      </c>
      <c r="E107" s="311">
        <v>9</v>
      </c>
      <c r="F107" s="311" t="s">
        <v>89</v>
      </c>
      <c r="G107" s="316" t="s">
        <v>688</v>
      </c>
      <c r="H107" s="317">
        <v>4</v>
      </c>
      <c r="I107" s="318" t="str">
        <f t="shared" si="16"/>
        <v/>
      </c>
      <c r="J107" s="10" t="str">
        <f t="shared" si="17"/>
        <v/>
      </c>
      <c r="K107" s="10" t="str">
        <f t="shared" si="18"/>
        <v/>
      </c>
      <c r="L107" s="10" t="str">
        <f t="shared" si="19"/>
        <v/>
      </c>
      <c r="M107" s="10" t="str">
        <f t="shared" si="20"/>
        <v/>
      </c>
      <c r="N107" s="10">
        <f t="shared" si="21"/>
        <v>6</v>
      </c>
      <c r="O107" s="318">
        <f t="shared" si="22"/>
        <v>6</v>
      </c>
      <c r="Q107" s="10" t="str">
        <f t="shared" si="23"/>
        <v>09</v>
      </c>
      <c r="R107" s="319" t="str">
        <f t="shared" si="24"/>
        <v>A.2.09b</v>
      </c>
      <c r="Z107" s="10" t="s">
        <v>947</v>
      </c>
      <c r="AA107" s="10" t="s">
        <v>947</v>
      </c>
      <c r="AB107" s="10" t="s">
        <v>120</v>
      </c>
      <c r="AC107" s="10">
        <f t="shared" si="15"/>
        <v>3</v>
      </c>
    </row>
    <row r="108" spans="1:29" x14ac:dyDescent="0.25">
      <c r="A108" s="297">
        <v>106</v>
      </c>
      <c r="B108" s="330" t="str">
        <f t="shared" si="14"/>
        <v>A.2.09c</v>
      </c>
      <c r="C108" s="331" t="s">
        <v>117</v>
      </c>
      <c r="D108" s="311">
        <v>2</v>
      </c>
      <c r="E108" s="311">
        <v>9</v>
      </c>
      <c r="F108" s="311" t="s">
        <v>90</v>
      </c>
      <c r="G108" s="316" t="s">
        <v>689</v>
      </c>
      <c r="H108" s="317">
        <v>4</v>
      </c>
      <c r="I108" s="318" t="str">
        <f t="shared" ref="I108" si="25">IF(AND(LEN(C108)=1,LEN(D108)=0),1,"")</f>
        <v/>
      </c>
      <c r="J108" s="10" t="str">
        <f t="shared" ref="J108" si="26">IF(AND(LEN(C108)=1,LEN(D108)=1,LEN(E108)=0,LEN(F108)=0),2,"")</f>
        <v/>
      </c>
      <c r="K108" s="10" t="str">
        <f t="shared" ref="K108" si="27">IF(AND(LEN(C108)=0,LEN(E108)=0),3,"")</f>
        <v/>
      </c>
      <c r="L108" s="10" t="str">
        <f t="shared" ref="L108" si="28">IF(AND(LEN(C108)&gt;0,LEN(D108&gt;0),LEN(E108)&gt;0,LEN(F108)=0,H108="N/A"),4,"")</f>
        <v/>
      </c>
      <c r="M108" s="10" t="str">
        <f t="shared" ref="M108" si="29">IF(AND(LEN(C108)&gt;0,LEN(D108&gt;0),LEN(E108)&gt;0,LEN(F108)=0,H108&gt;0,H108&lt;6),5,"")</f>
        <v/>
      </c>
      <c r="N108" s="10">
        <f t="shared" ref="N108" si="30">IF(AND(LEN(C108)&gt;0,LEN(D108&gt;0),LEN(E108)&gt;0,LEN(F108)&gt;0,H108&gt;0,H108&lt;6),6,"")</f>
        <v>6</v>
      </c>
      <c r="O108" s="318">
        <f t="shared" si="22"/>
        <v>6</v>
      </c>
      <c r="Q108" s="10" t="str">
        <f t="shared" si="23"/>
        <v>09</v>
      </c>
      <c r="R108" s="319" t="str">
        <f t="shared" si="24"/>
        <v>A.2.09c</v>
      </c>
      <c r="Z108" s="10" t="s">
        <v>947</v>
      </c>
      <c r="AA108" s="10" t="s">
        <v>947</v>
      </c>
      <c r="AB108" s="10" t="s">
        <v>120</v>
      </c>
      <c r="AC108" s="10">
        <f t="shared" si="15"/>
        <v>3</v>
      </c>
    </row>
    <row r="109" spans="1:29" ht="30" x14ac:dyDescent="0.25">
      <c r="A109" s="297">
        <v>107</v>
      </c>
      <c r="B109" s="330" t="str">
        <f t="shared" si="14"/>
        <v>A.2.10</v>
      </c>
      <c r="C109" s="331" t="s">
        <v>117</v>
      </c>
      <c r="D109" s="311">
        <v>2</v>
      </c>
      <c r="E109" s="311">
        <v>10</v>
      </c>
      <c r="F109" s="311"/>
      <c r="G109" s="316" t="s">
        <v>1042</v>
      </c>
      <c r="H109" s="317" t="s">
        <v>74</v>
      </c>
      <c r="I109" s="318" t="str">
        <f t="shared" si="16"/>
        <v/>
      </c>
      <c r="J109" s="10" t="str">
        <f t="shared" si="17"/>
        <v/>
      </c>
      <c r="K109" s="10" t="str">
        <f t="shared" si="18"/>
        <v/>
      </c>
      <c r="L109" s="10">
        <f t="shared" si="19"/>
        <v>4</v>
      </c>
      <c r="M109" s="10" t="str">
        <f t="shared" si="20"/>
        <v/>
      </c>
      <c r="N109" s="10" t="str">
        <f t="shared" si="21"/>
        <v/>
      </c>
      <c r="O109" s="318">
        <f t="shared" si="22"/>
        <v>4</v>
      </c>
      <c r="Q109" s="10" t="str">
        <f t="shared" si="23"/>
        <v>10</v>
      </c>
      <c r="R109" s="319" t="str">
        <f t="shared" si="24"/>
        <v>A.2.10</v>
      </c>
      <c r="Z109" s="10" t="s">
        <v>947</v>
      </c>
      <c r="AA109" s="10" t="s">
        <v>947</v>
      </c>
      <c r="AB109" s="10" t="s">
        <v>120</v>
      </c>
      <c r="AC109" s="10">
        <f t="shared" si="15"/>
        <v>3</v>
      </c>
    </row>
    <row r="110" spans="1:29" x14ac:dyDescent="0.25">
      <c r="A110" s="297">
        <v>108</v>
      </c>
      <c r="B110" s="330" t="str">
        <f t="shared" si="14"/>
        <v>A.2.10a</v>
      </c>
      <c r="C110" s="331" t="s">
        <v>117</v>
      </c>
      <c r="D110" s="311">
        <v>2</v>
      </c>
      <c r="E110" s="311">
        <v>10</v>
      </c>
      <c r="F110" s="311" t="s">
        <v>88</v>
      </c>
      <c r="G110" s="316" t="s">
        <v>690</v>
      </c>
      <c r="H110" s="317">
        <v>5</v>
      </c>
      <c r="I110" s="318" t="str">
        <f t="shared" si="16"/>
        <v/>
      </c>
      <c r="J110" s="10" t="str">
        <f t="shared" si="17"/>
        <v/>
      </c>
      <c r="K110" s="10" t="str">
        <f t="shared" si="18"/>
        <v/>
      </c>
      <c r="L110" s="10" t="str">
        <f t="shared" si="19"/>
        <v/>
      </c>
      <c r="M110" s="10" t="str">
        <f t="shared" si="20"/>
        <v/>
      </c>
      <c r="N110" s="10">
        <f t="shared" si="21"/>
        <v>6</v>
      </c>
      <c r="O110" s="318">
        <f t="shared" si="22"/>
        <v>6</v>
      </c>
      <c r="Q110" s="10" t="str">
        <f t="shared" si="23"/>
        <v>10</v>
      </c>
      <c r="R110" s="319" t="str">
        <f t="shared" si="24"/>
        <v>A.2.10a</v>
      </c>
      <c r="Z110" s="10" t="s">
        <v>947</v>
      </c>
      <c r="AA110" s="10" t="s">
        <v>947</v>
      </c>
      <c r="AB110" s="10" t="s">
        <v>120</v>
      </c>
      <c r="AC110" s="10">
        <f t="shared" si="15"/>
        <v>3</v>
      </c>
    </row>
    <row r="111" spans="1:29" ht="30" x14ac:dyDescent="0.25">
      <c r="A111" s="297">
        <v>109</v>
      </c>
      <c r="B111" s="330" t="str">
        <f t="shared" si="14"/>
        <v>A.2.10b</v>
      </c>
      <c r="C111" s="331" t="s">
        <v>117</v>
      </c>
      <c r="D111" s="311">
        <v>2</v>
      </c>
      <c r="E111" s="311">
        <v>10</v>
      </c>
      <c r="F111" s="311" t="s">
        <v>89</v>
      </c>
      <c r="G111" s="316" t="s">
        <v>691</v>
      </c>
      <c r="H111" s="317">
        <v>4</v>
      </c>
      <c r="I111" s="318" t="str">
        <f t="shared" si="16"/>
        <v/>
      </c>
      <c r="J111" s="10" t="str">
        <f t="shared" si="17"/>
        <v/>
      </c>
      <c r="K111" s="10" t="str">
        <f t="shared" si="18"/>
        <v/>
      </c>
      <c r="L111" s="10" t="str">
        <f t="shared" si="19"/>
        <v/>
      </c>
      <c r="M111" s="10" t="str">
        <f t="shared" si="20"/>
        <v/>
      </c>
      <c r="N111" s="10">
        <f t="shared" si="21"/>
        <v>6</v>
      </c>
      <c r="O111" s="318">
        <f t="shared" si="22"/>
        <v>6</v>
      </c>
      <c r="Q111" s="10" t="str">
        <f t="shared" si="23"/>
        <v>10</v>
      </c>
      <c r="R111" s="319" t="str">
        <f t="shared" si="24"/>
        <v>A.2.10b</v>
      </c>
      <c r="Z111" s="10" t="s">
        <v>947</v>
      </c>
      <c r="AA111" s="10" t="s">
        <v>947</v>
      </c>
      <c r="AB111" s="10" t="s">
        <v>120</v>
      </c>
      <c r="AC111" s="10">
        <f t="shared" si="15"/>
        <v>3</v>
      </c>
    </row>
    <row r="112" spans="1:29" ht="30" x14ac:dyDescent="0.25">
      <c r="A112" s="297">
        <v>110</v>
      </c>
      <c r="B112" s="330" t="str">
        <f t="shared" si="14"/>
        <v>A.2.10c</v>
      </c>
      <c r="C112" s="331" t="s">
        <v>117</v>
      </c>
      <c r="D112" s="311">
        <v>2</v>
      </c>
      <c r="E112" s="311">
        <v>10</v>
      </c>
      <c r="F112" s="311" t="s">
        <v>90</v>
      </c>
      <c r="G112" s="316" t="s">
        <v>692</v>
      </c>
      <c r="H112" s="317">
        <v>3</v>
      </c>
      <c r="I112" s="318" t="str">
        <f t="shared" si="16"/>
        <v/>
      </c>
      <c r="J112" s="10" t="str">
        <f t="shared" si="17"/>
        <v/>
      </c>
      <c r="K112" s="10" t="str">
        <f t="shared" si="18"/>
        <v/>
      </c>
      <c r="L112" s="10" t="str">
        <f t="shared" si="19"/>
        <v/>
      </c>
      <c r="M112" s="10" t="str">
        <f t="shared" si="20"/>
        <v/>
      </c>
      <c r="N112" s="10">
        <f t="shared" si="21"/>
        <v>6</v>
      </c>
      <c r="O112" s="318">
        <f t="shared" si="22"/>
        <v>6</v>
      </c>
      <c r="Q112" s="10" t="str">
        <f t="shared" si="23"/>
        <v>10</v>
      </c>
      <c r="R112" s="319" t="str">
        <f t="shared" si="24"/>
        <v>A.2.10c</v>
      </c>
      <c r="Z112" s="10" t="s">
        <v>947</v>
      </c>
      <c r="AA112" s="10" t="s">
        <v>947</v>
      </c>
      <c r="AB112" s="10" t="s">
        <v>120</v>
      </c>
      <c r="AC112" s="10">
        <f t="shared" si="15"/>
        <v>3</v>
      </c>
    </row>
    <row r="113" spans="1:29" x14ac:dyDescent="0.25">
      <c r="A113" s="297">
        <v>111</v>
      </c>
      <c r="B113" s="330" t="str">
        <f t="shared" si="14"/>
        <v>A.2.11</v>
      </c>
      <c r="C113" s="331" t="s">
        <v>117</v>
      </c>
      <c r="D113" s="311">
        <v>2</v>
      </c>
      <c r="E113" s="311">
        <v>11</v>
      </c>
      <c r="F113" s="311"/>
      <c r="G113" s="316" t="s">
        <v>693</v>
      </c>
      <c r="H113" s="317" t="s">
        <v>74</v>
      </c>
      <c r="I113" s="318" t="str">
        <f t="shared" si="16"/>
        <v/>
      </c>
      <c r="J113" s="10" t="str">
        <f t="shared" si="17"/>
        <v/>
      </c>
      <c r="K113" s="10" t="str">
        <f t="shared" si="18"/>
        <v/>
      </c>
      <c r="L113" s="10">
        <f t="shared" si="19"/>
        <v>4</v>
      </c>
      <c r="M113" s="10" t="str">
        <f t="shared" si="20"/>
        <v/>
      </c>
      <c r="N113" s="10" t="str">
        <f t="shared" si="21"/>
        <v/>
      </c>
      <c r="O113" s="318">
        <f t="shared" si="22"/>
        <v>4</v>
      </c>
      <c r="Q113" s="10" t="str">
        <f t="shared" si="23"/>
        <v>11</v>
      </c>
      <c r="R113" s="319" t="str">
        <f t="shared" si="24"/>
        <v>A.2.11</v>
      </c>
      <c r="Z113" s="10" t="s">
        <v>947</v>
      </c>
      <c r="AA113" s="10" t="s">
        <v>947</v>
      </c>
      <c r="AB113" s="10" t="s">
        <v>120</v>
      </c>
      <c r="AC113" s="10">
        <f t="shared" si="15"/>
        <v>3</v>
      </c>
    </row>
    <row r="114" spans="1:29" ht="30" x14ac:dyDescent="0.25">
      <c r="A114" s="297">
        <v>112</v>
      </c>
      <c r="B114" s="330" t="str">
        <f t="shared" si="14"/>
        <v>A.2.11a</v>
      </c>
      <c r="C114" s="331" t="s">
        <v>117</v>
      </c>
      <c r="D114" s="311">
        <v>2</v>
      </c>
      <c r="E114" s="311">
        <v>11</v>
      </c>
      <c r="F114" s="311" t="s">
        <v>88</v>
      </c>
      <c r="G114" s="316" t="s">
        <v>694</v>
      </c>
      <c r="H114" s="317">
        <v>4</v>
      </c>
      <c r="I114" s="318" t="str">
        <f t="shared" si="16"/>
        <v/>
      </c>
      <c r="J114" s="10" t="str">
        <f t="shared" si="17"/>
        <v/>
      </c>
      <c r="K114" s="10" t="str">
        <f t="shared" si="18"/>
        <v/>
      </c>
      <c r="L114" s="10" t="str">
        <f t="shared" si="19"/>
        <v/>
      </c>
      <c r="M114" s="10" t="str">
        <f t="shared" si="20"/>
        <v/>
      </c>
      <c r="N114" s="10">
        <f t="shared" si="21"/>
        <v>6</v>
      </c>
      <c r="O114" s="318">
        <f t="shared" si="22"/>
        <v>6</v>
      </c>
      <c r="Q114" s="10" t="str">
        <f t="shared" si="23"/>
        <v>11</v>
      </c>
      <c r="R114" s="319" t="str">
        <f t="shared" si="24"/>
        <v>A.2.11a</v>
      </c>
      <c r="Z114" s="10" t="s">
        <v>947</v>
      </c>
      <c r="AA114" s="10" t="s">
        <v>947</v>
      </c>
      <c r="AB114" s="10" t="s">
        <v>120</v>
      </c>
      <c r="AC114" s="10">
        <f t="shared" si="15"/>
        <v>3</v>
      </c>
    </row>
    <row r="115" spans="1:29" x14ac:dyDescent="0.25">
      <c r="A115" s="297">
        <v>113</v>
      </c>
      <c r="B115" s="330" t="str">
        <f t="shared" si="14"/>
        <v>A.2.11b</v>
      </c>
      <c r="C115" s="331" t="s">
        <v>117</v>
      </c>
      <c r="D115" s="311">
        <v>2</v>
      </c>
      <c r="E115" s="311">
        <v>11</v>
      </c>
      <c r="F115" s="311" t="s">
        <v>89</v>
      </c>
      <c r="G115" s="316" t="s">
        <v>695</v>
      </c>
      <c r="H115" s="317">
        <v>4</v>
      </c>
      <c r="I115" s="318" t="str">
        <f t="shared" si="16"/>
        <v/>
      </c>
      <c r="J115" s="10" t="str">
        <f t="shared" si="17"/>
        <v/>
      </c>
      <c r="K115" s="10" t="str">
        <f t="shared" si="18"/>
        <v/>
      </c>
      <c r="L115" s="10" t="str">
        <f t="shared" si="19"/>
        <v/>
      </c>
      <c r="M115" s="10" t="str">
        <f t="shared" si="20"/>
        <v/>
      </c>
      <c r="N115" s="10">
        <f t="shared" si="21"/>
        <v>6</v>
      </c>
      <c r="O115" s="318">
        <f t="shared" si="22"/>
        <v>6</v>
      </c>
      <c r="Q115" s="10" t="str">
        <f t="shared" si="23"/>
        <v>11</v>
      </c>
      <c r="R115" s="319" t="str">
        <f t="shared" si="24"/>
        <v>A.2.11b</v>
      </c>
      <c r="Z115" s="10" t="s">
        <v>947</v>
      </c>
      <c r="AA115" s="10" t="s">
        <v>947</v>
      </c>
      <c r="AB115" s="10" t="s">
        <v>120</v>
      </c>
      <c r="AC115" s="10">
        <f t="shared" si="15"/>
        <v>3</v>
      </c>
    </row>
    <row r="116" spans="1:29" ht="30" x14ac:dyDescent="0.25">
      <c r="A116" s="297">
        <v>114</v>
      </c>
      <c r="B116" s="330" t="str">
        <f t="shared" si="14"/>
        <v>A.2.11c</v>
      </c>
      <c r="C116" s="331" t="s">
        <v>117</v>
      </c>
      <c r="D116" s="311">
        <v>2</v>
      </c>
      <c r="E116" s="311">
        <v>11</v>
      </c>
      <c r="F116" s="311" t="s">
        <v>90</v>
      </c>
      <c r="G116" s="316" t="s">
        <v>696</v>
      </c>
      <c r="H116" s="317">
        <v>5</v>
      </c>
      <c r="I116" s="318" t="str">
        <f t="shared" si="16"/>
        <v/>
      </c>
      <c r="J116" s="10" t="str">
        <f t="shared" si="17"/>
        <v/>
      </c>
      <c r="K116" s="10" t="str">
        <f t="shared" si="18"/>
        <v/>
      </c>
      <c r="L116" s="10" t="str">
        <f t="shared" si="19"/>
        <v/>
      </c>
      <c r="M116" s="10" t="str">
        <f t="shared" si="20"/>
        <v/>
      </c>
      <c r="N116" s="10">
        <f t="shared" si="21"/>
        <v>6</v>
      </c>
      <c r="O116" s="318">
        <f t="shared" si="22"/>
        <v>6</v>
      </c>
      <c r="Q116" s="10" t="str">
        <f t="shared" si="23"/>
        <v>11</v>
      </c>
      <c r="R116" s="319" t="str">
        <f t="shared" si="24"/>
        <v>A.2.11c</v>
      </c>
      <c r="Z116" s="10" t="s">
        <v>947</v>
      </c>
      <c r="AA116" s="10" t="s">
        <v>947</v>
      </c>
      <c r="AB116" s="10" t="s">
        <v>120</v>
      </c>
      <c r="AC116" s="10">
        <f t="shared" si="15"/>
        <v>3</v>
      </c>
    </row>
    <row r="117" spans="1:29" x14ac:dyDescent="0.25">
      <c r="A117" s="297">
        <v>115</v>
      </c>
      <c r="B117" s="330" t="str">
        <f t="shared" si="14"/>
        <v>A.2.12</v>
      </c>
      <c r="C117" s="331" t="s">
        <v>117</v>
      </c>
      <c r="D117" s="311">
        <v>2</v>
      </c>
      <c r="E117" s="311">
        <v>12</v>
      </c>
      <c r="F117" s="311"/>
      <c r="G117" s="316" t="s">
        <v>697</v>
      </c>
      <c r="H117" s="317" t="s">
        <v>74</v>
      </c>
      <c r="I117" s="318" t="str">
        <f t="shared" si="16"/>
        <v/>
      </c>
      <c r="J117" s="10" t="str">
        <f t="shared" si="17"/>
        <v/>
      </c>
      <c r="K117" s="10" t="str">
        <f t="shared" si="18"/>
        <v/>
      </c>
      <c r="L117" s="10">
        <f t="shared" si="19"/>
        <v>4</v>
      </c>
      <c r="M117" s="10" t="str">
        <f t="shared" si="20"/>
        <v/>
      </c>
      <c r="N117" s="10" t="str">
        <f t="shared" si="21"/>
        <v/>
      </c>
      <c r="O117" s="318">
        <f t="shared" si="22"/>
        <v>4</v>
      </c>
      <c r="Q117" s="10" t="str">
        <f t="shared" si="23"/>
        <v>12</v>
      </c>
      <c r="R117" s="319" t="str">
        <f t="shared" si="24"/>
        <v>A.2.12</v>
      </c>
      <c r="Z117" s="10" t="s">
        <v>947</v>
      </c>
      <c r="AA117" s="10" t="s">
        <v>947</v>
      </c>
      <c r="AB117" s="10" t="s">
        <v>120</v>
      </c>
      <c r="AC117" s="10">
        <f t="shared" si="15"/>
        <v>3</v>
      </c>
    </row>
    <row r="118" spans="1:29" x14ac:dyDescent="0.25">
      <c r="A118" s="297">
        <v>116</v>
      </c>
      <c r="B118" s="330" t="str">
        <f t="shared" si="14"/>
        <v>A.2.12a</v>
      </c>
      <c r="C118" s="331" t="s">
        <v>117</v>
      </c>
      <c r="D118" s="311">
        <v>2</v>
      </c>
      <c r="E118" s="311">
        <v>12</v>
      </c>
      <c r="F118" s="311" t="s">
        <v>88</v>
      </c>
      <c r="G118" s="316" t="s">
        <v>698</v>
      </c>
      <c r="H118" s="317">
        <v>3</v>
      </c>
      <c r="I118" s="318" t="str">
        <f t="shared" si="16"/>
        <v/>
      </c>
      <c r="J118" s="10" t="str">
        <f t="shared" si="17"/>
        <v/>
      </c>
      <c r="K118" s="10" t="str">
        <f t="shared" si="18"/>
        <v/>
      </c>
      <c r="L118" s="10" t="str">
        <f t="shared" si="19"/>
        <v/>
      </c>
      <c r="M118" s="10" t="str">
        <f t="shared" si="20"/>
        <v/>
      </c>
      <c r="N118" s="10">
        <f t="shared" si="21"/>
        <v>6</v>
      </c>
      <c r="O118" s="318">
        <f t="shared" si="22"/>
        <v>6</v>
      </c>
      <c r="Q118" s="10" t="str">
        <f t="shared" si="23"/>
        <v>12</v>
      </c>
      <c r="R118" s="319" t="str">
        <f t="shared" si="24"/>
        <v>A.2.12a</v>
      </c>
      <c r="Z118" s="10" t="s">
        <v>947</v>
      </c>
      <c r="AA118" s="10" t="s">
        <v>947</v>
      </c>
      <c r="AB118" s="10" t="s">
        <v>120</v>
      </c>
      <c r="AC118" s="10">
        <f t="shared" si="15"/>
        <v>3</v>
      </c>
    </row>
    <row r="119" spans="1:29" x14ac:dyDescent="0.25">
      <c r="A119" s="297">
        <v>117</v>
      </c>
      <c r="B119" s="330" t="str">
        <f t="shared" si="14"/>
        <v>A.2.12b</v>
      </c>
      <c r="C119" s="331" t="s">
        <v>117</v>
      </c>
      <c r="D119" s="311">
        <v>2</v>
      </c>
      <c r="E119" s="311">
        <v>12</v>
      </c>
      <c r="F119" s="311" t="s">
        <v>89</v>
      </c>
      <c r="G119" s="316" t="s">
        <v>699</v>
      </c>
      <c r="H119" s="317">
        <v>5</v>
      </c>
      <c r="I119" s="318" t="str">
        <f t="shared" ref="I119:I177" si="31">IF(AND(LEN(C119)=1,LEN(D119)=0),1,"")</f>
        <v/>
      </c>
      <c r="J119" s="10" t="str">
        <f t="shared" ref="J119:J177" si="32">IF(AND(LEN(C119)=1,LEN(D119)=1,LEN(E119)=0,LEN(F119)=0),2,"")</f>
        <v/>
      </c>
      <c r="K119" s="10" t="str">
        <f t="shared" ref="K119:K177" si="33">IF(AND(LEN(C119)=0,LEN(E119)=0),3,"")</f>
        <v/>
      </c>
      <c r="L119" s="10" t="str">
        <f t="shared" ref="L119:L177" si="34">IF(AND(LEN(C119)&gt;0,LEN(D119&gt;0),LEN(E119)&gt;0,LEN(F119)=0,H119="N/A"),4,"")</f>
        <v/>
      </c>
      <c r="M119" s="10" t="str">
        <f t="shared" ref="M119:M177" si="35">IF(AND(LEN(C119)&gt;0,LEN(D119&gt;0),LEN(E119)&gt;0,LEN(F119)=0,H119&gt;0,H119&lt;6),5,"")</f>
        <v/>
      </c>
      <c r="N119" s="10">
        <f t="shared" ref="N119:N177" si="36">IF(AND(LEN(C119)&gt;0,LEN(D119&gt;0),LEN(E119)&gt;0,LEN(F119)&gt;0,H119&gt;0,H119&lt;6),6,"")</f>
        <v>6</v>
      </c>
      <c r="O119" s="318">
        <f t="shared" ref="O119:O177" si="37">SUM(I119:N119)</f>
        <v>6</v>
      </c>
      <c r="Q119" s="10" t="str">
        <f t="shared" ref="Q119:Q177" si="38">IF(LEN(E119)&gt;0,TEXT(E119,"00"),"")</f>
        <v>12</v>
      </c>
      <c r="R119" s="319" t="str">
        <f t="shared" ref="R119:R177" si="39">IF(O119=1,C119,IF(O119=2,C119&amp;"."&amp;D119,IF(O119=3,"",IF(O119=4,C119&amp;"."&amp;D119&amp;"."&amp;Q119,IF(O119=5,C119&amp;"."&amp;D119&amp;"."&amp;Q119,IF(O119=6,C119&amp;"."&amp;D119&amp;"."&amp;Q119&amp;F119,""))))))</f>
        <v>A.2.12b</v>
      </c>
      <c r="Z119" s="10" t="s">
        <v>947</v>
      </c>
      <c r="AA119" s="10" t="s">
        <v>947</v>
      </c>
      <c r="AB119" s="10" t="s">
        <v>120</v>
      </c>
      <c r="AC119" s="10">
        <f t="shared" si="15"/>
        <v>3</v>
      </c>
    </row>
    <row r="120" spans="1:29" x14ac:dyDescent="0.25">
      <c r="A120" s="297">
        <v>118</v>
      </c>
      <c r="B120" s="330" t="str">
        <f t="shared" si="14"/>
        <v>A.2.12c</v>
      </c>
      <c r="C120" s="331" t="s">
        <v>117</v>
      </c>
      <c r="D120" s="311">
        <v>2</v>
      </c>
      <c r="E120" s="311">
        <v>12</v>
      </c>
      <c r="F120" s="311" t="s">
        <v>90</v>
      </c>
      <c r="G120" s="316" t="s">
        <v>700</v>
      </c>
      <c r="H120" s="317">
        <v>4</v>
      </c>
      <c r="I120" s="318" t="str">
        <f t="shared" si="31"/>
        <v/>
      </c>
      <c r="J120" s="10" t="str">
        <f t="shared" si="32"/>
        <v/>
      </c>
      <c r="K120" s="10" t="str">
        <f t="shared" si="33"/>
        <v/>
      </c>
      <c r="L120" s="10" t="str">
        <f t="shared" si="34"/>
        <v/>
      </c>
      <c r="M120" s="10" t="str">
        <f t="shared" si="35"/>
        <v/>
      </c>
      <c r="N120" s="10">
        <f t="shared" si="36"/>
        <v>6</v>
      </c>
      <c r="O120" s="318">
        <f t="shared" si="37"/>
        <v>6</v>
      </c>
      <c r="Q120" s="10" t="str">
        <f t="shared" si="38"/>
        <v>12</v>
      </c>
      <c r="R120" s="319" t="str">
        <f t="shared" si="39"/>
        <v>A.2.12c</v>
      </c>
      <c r="Z120" s="10" t="s">
        <v>947</v>
      </c>
      <c r="AA120" s="10" t="s">
        <v>947</v>
      </c>
      <c r="AB120" s="10" t="s">
        <v>120</v>
      </c>
      <c r="AC120" s="10">
        <f t="shared" si="15"/>
        <v>3</v>
      </c>
    </row>
    <row r="121" spans="1:29" x14ac:dyDescent="0.25">
      <c r="A121" s="297">
        <v>119</v>
      </c>
      <c r="B121" s="330" t="str">
        <f t="shared" si="14"/>
        <v>A.2.12d</v>
      </c>
      <c r="C121" s="331" t="s">
        <v>117</v>
      </c>
      <c r="D121" s="311">
        <v>2</v>
      </c>
      <c r="E121" s="311">
        <v>12</v>
      </c>
      <c r="F121" s="311" t="s">
        <v>91</v>
      </c>
      <c r="G121" s="316" t="s">
        <v>701</v>
      </c>
      <c r="H121" s="317">
        <v>5</v>
      </c>
      <c r="I121" s="318" t="str">
        <f t="shared" si="31"/>
        <v/>
      </c>
      <c r="J121" s="10" t="str">
        <f t="shared" si="32"/>
        <v/>
      </c>
      <c r="K121" s="10" t="str">
        <f t="shared" si="33"/>
        <v/>
      </c>
      <c r="L121" s="10" t="str">
        <f t="shared" si="34"/>
        <v/>
      </c>
      <c r="M121" s="10" t="str">
        <f t="shared" si="35"/>
        <v/>
      </c>
      <c r="N121" s="10">
        <f t="shared" si="36"/>
        <v>6</v>
      </c>
      <c r="O121" s="318">
        <f t="shared" si="37"/>
        <v>6</v>
      </c>
      <c r="Q121" s="10" t="str">
        <f t="shared" si="38"/>
        <v>12</v>
      </c>
      <c r="R121" s="319" t="str">
        <f t="shared" si="39"/>
        <v>A.2.12d</v>
      </c>
      <c r="Z121" s="10" t="s">
        <v>947</v>
      </c>
      <c r="AA121" s="10" t="s">
        <v>947</v>
      </c>
      <c r="AB121" s="10" t="s">
        <v>120</v>
      </c>
      <c r="AC121" s="10">
        <f t="shared" si="15"/>
        <v>3</v>
      </c>
    </row>
    <row r="122" spans="1:29" x14ac:dyDescent="0.25">
      <c r="A122" s="297">
        <v>120</v>
      </c>
      <c r="B122" s="330" t="str">
        <f t="shared" si="14"/>
        <v>A.3</v>
      </c>
      <c r="C122" s="331" t="s">
        <v>117</v>
      </c>
      <c r="D122" s="311">
        <v>3</v>
      </c>
      <c r="E122" s="311"/>
      <c r="F122" s="311"/>
      <c r="G122" s="316" t="s">
        <v>702</v>
      </c>
      <c r="I122" s="318" t="str">
        <f t="shared" si="31"/>
        <v/>
      </c>
      <c r="J122" s="10">
        <f t="shared" si="32"/>
        <v>2</v>
      </c>
      <c r="K122" s="10" t="str">
        <f t="shared" si="33"/>
        <v/>
      </c>
      <c r="L122" s="10" t="str">
        <f t="shared" si="34"/>
        <v/>
      </c>
      <c r="M122" s="10" t="str">
        <f t="shared" si="35"/>
        <v/>
      </c>
      <c r="N122" s="10" t="str">
        <f t="shared" si="36"/>
        <v/>
      </c>
      <c r="O122" s="318">
        <f t="shared" si="37"/>
        <v>2</v>
      </c>
      <c r="Q122" s="10" t="str">
        <f t="shared" si="38"/>
        <v/>
      </c>
      <c r="R122" s="319" t="str">
        <f t="shared" si="39"/>
        <v>A.3</v>
      </c>
      <c r="Z122" s="10" t="s">
        <v>416</v>
      </c>
      <c r="AA122" s="10" t="s">
        <v>417</v>
      </c>
      <c r="AB122" s="10" t="s">
        <v>120</v>
      </c>
      <c r="AC122" s="10">
        <f t="shared" si="15"/>
        <v>1</v>
      </c>
    </row>
    <row r="123" spans="1:29" ht="45" x14ac:dyDescent="0.25">
      <c r="A123" s="297">
        <v>121</v>
      </c>
      <c r="B123" s="330" t="str">
        <f t="shared" si="14"/>
        <v>A.3.01</v>
      </c>
      <c r="C123" s="331" t="s">
        <v>117</v>
      </c>
      <c r="D123" s="311">
        <v>3</v>
      </c>
      <c r="E123" s="311">
        <v>1</v>
      </c>
      <c r="F123" s="311"/>
      <c r="G123" s="316" t="s">
        <v>421</v>
      </c>
      <c r="H123" s="317">
        <v>5</v>
      </c>
      <c r="I123" s="318" t="str">
        <f t="shared" si="31"/>
        <v/>
      </c>
      <c r="J123" s="10" t="str">
        <f t="shared" si="32"/>
        <v/>
      </c>
      <c r="K123" s="10" t="str">
        <f t="shared" si="33"/>
        <v/>
      </c>
      <c r="L123" s="10" t="str">
        <f t="shared" si="34"/>
        <v/>
      </c>
      <c r="M123" s="10">
        <f t="shared" si="35"/>
        <v>5</v>
      </c>
      <c r="N123" s="10" t="str">
        <f t="shared" si="36"/>
        <v/>
      </c>
      <c r="O123" s="318">
        <f t="shared" si="37"/>
        <v>5</v>
      </c>
      <c r="Q123" s="10" t="str">
        <f t="shared" si="38"/>
        <v>01</v>
      </c>
      <c r="R123" s="319" t="str">
        <f t="shared" si="39"/>
        <v>A.3.01</v>
      </c>
      <c r="Z123" s="10" t="s">
        <v>416</v>
      </c>
      <c r="AA123" s="10" t="s">
        <v>947</v>
      </c>
      <c r="AB123" s="10" t="s">
        <v>947</v>
      </c>
      <c r="AC123" s="10">
        <f t="shared" si="15"/>
        <v>1</v>
      </c>
    </row>
    <row r="124" spans="1:29" ht="60" x14ac:dyDescent="0.25">
      <c r="A124" s="297">
        <v>122</v>
      </c>
      <c r="B124" s="330" t="str">
        <f t="shared" si="14"/>
        <v/>
      </c>
      <c r="C124" s="331"/>
      <c r="D124" s="311"/>
      <c r="E124" s="311"/>
      <c r="F124" s="311" t="s">
        <v>420</v>
      </c>
      <c r="G124" s="316" t="s">
        <v>422</v>
      </c>
      <c r="I124" s="318" t="str">
        <f t="shared" si="31"/>
        <v/>
      </c>
      <c r="J124" s="10" t="str">
        <f t="shared" si="32"/>
        <v/>
      </c>
      <c r="K124" s="10">
        <f t="shared" si="33"/>
        <v>3</v>
      </c>
      <c r="L124" s="10" t="str">
        <f t="shared" si="34"/>
        <v/>
      </c>
      <c r="M124" s="10" t="str">
        <f t="shared" si="35"/>
        <v/>
      </c>
      <c r="N124" s="10" t="str">
        <f t="shared" si="36"/>
        <v/>
      </c>
      <c r="O124" s="318">
        <f t="shared" si="37"/>
        <v>3</v>
      </c>
      <c r="Q124" s="10" t="str">
        <f t="shared" si="38"/>
        <v/>
      </c>
      <c r="R124" s="319" t="str">
        <f t="shared" si="39"/>
        <v/>
      </c>
      <c r="Z124" s="10" t="s">
        <v>416</v>
      </c>
      <c r="AA124" s="10" t="s">
        <v>947</v>
      </c>
      <c r="AB124" s="10" t="s">
        <v>947</v>
      </c>
      <c r="AC124" s="10">
        <f t="shared" si="15"/>
        <v>1</v>
      </c>
    </row>
    <row r="125" spans="1:29" ht="30" x14ac:dyDescent="0.25">
      <c r="A125" s="297">
        <v>123</v>
      </c>
      <c r="B125" s="330" t="str">
        <f t="shared" si="14"/>
        <v>A.3.01</v>
      </c>
      <c r="C125" s="331" t="s">
        <v>117</v>
      </c>
      <c r="D125" s="311">
        <v>3</v>
      </c>
      <c r="E125" s="311">
        <v>1</v>
      </c>
      <c r="F125" s="311"/>
      <c r="G125" s="316" t="s">
        <v>423</v>
      </c>
      <c r="H125" s="317">
        <v>1</v>
      </c>
      <c r="I125" s="318" t="str">
        <f t="shared" si="31"/>
        <v/>
      </c>
      <c r="J125" s="10" t="str">
        <f t="shared" si="32"/>
        <v/>
      </c>
      <c r="K125" s="10" t="str">
        <f t="shared" si="33"/>
        <v/>
      </c>
      <c r="L125" s="10" t="str">
        <f t="shared" si="34"/>
        <v/>
      </c>
      <c r="M125" s="10">
        <f t="shared" si="35"/>
        <v>5</v>
      </c>
      <c r="N125" s="10" t="str">
        <f t="shared" si="36"/>
        <v/>
      </c>
      <c r="O125" s="318">
        <f t="shared" si="37"/>
        <v>5</v>
      </c>
      <c r="Q125" s="10" t="str">
        <f t="shared" si="38"/>
        <v>01</v>
      </c>
      <c r="R125" s="319" t="str">
        <f t="shared" si="39"/>
        <v>A.3.01</v>
      </c>
      <c r="Z125" s="10" t="s">
        <v>947</v>
      </c>
      <c r="AA125" s="10" t="s">
        <v>417</v>
      </c>
      <c r="AB125" s="10" t="s">
        <v>947</v>
      </c>
      <c r="AC125" s="10">
        <f t="shared" si="15"/>
        <v>2</v>
      </c>
    </row>
    <row r="126" spans="1:29" x14ac:dyDescent="0.25">
      <c r="A126" s="297">
        <v>124</v>
      </c>
      <c r="B126" s="330" t="str">
        <f t="shared" si="14"/>
        <v>A.3.02</v>
      </c>
      <c r="C126" s="331" t="s">
        <v>117</v>
      </c>
      <c r="D126" s="311">
        <v>3</v>
      </c>
      <c r="E126" s="311">
        <v>2</v>
      </c>
      <c r="F126" s="311"/>
      <c r="G126" s="316" t="s">
        <v>424</v>
      </c>
      <c r="H126" s="317">
        <v>3</v>
      </c>
      <c r="I126" s="318" t="str">
        <f t="shared" si="31"/>
        <v/>
      </c>
      <c r="J126" s="10" t="str">
        <f t="shared" si="32"/>
        <v/>
      </c>
      <c r="K126" s="10" t="str">
        <f t="shared" si="33"/>
        <v/>
      </c>
      <c r="L126" s="10" t="str">
        <f t="shared" si="34"/>
        <v/>
      </c>
      <c r="M126" s="10">
        <f t="shared" si="35"/>
        <v>5</v>
      </c>
      <c r="N126" s="10" t="str">
        <f t="shared" si="36"/>
        <v/>
      </c>
      <c r="O126" s="318">
        <f t="shared" si="37"/>
        <v>5</v>
      </c>
      <c r="Q126" s="10" t="str">
        <f t="shared" si="38"/>
        <v>02</v>
      </c>
      <c r="R126" s="319" t="str">
        <f t="shared" si="39"/>
        <v>A.3.02</v>
      </c>
      <c r="Z126" s="10" t="s">
        <v>947</v>
      </c>
      <c r="AA126" s="10" t="s">
        <v>417</v>
      </c>
      <c r="AB126" s="10" t="s">
        <v>947</v>
      </c>
      <c r="AC126" s="10">
        <f t="shared" si="15"/>
        <v>2</v>
      </c>
    </row>
    <row r="127" spans="1:29" ht="60" x14ac:dyDescent="0.25">
      <c r="A127" s="297">
        <v>125</v>
      </c>
      <c r="B127" s="330" t="str">
        <f t="shared" si="14"/>
        <v/>
      </c>
      <c r="C127" s="331"/>
      <c r="D127" s="311"/>
      <c r="E127" s="311"/>
      <c r="F127" s="311" t="s">
        <v>420</v>
      </c>
      <c r="G127" s="316" t="s">
        <v>703</v>
      </c>
      <c r="I127" s="318" t="str">
        <f t="shared" si="31"/>
        <v/>
      </c>
      <c r="J127" s="10" t="str">
        <f t="shared" si="32"/>
        <v/>
      </c>
      <c r="K127" s="10">
        <f t="shared" si="33"/>
        <v>3</v>
      </c>
      <c r="L127" s="10" t="str">
        <f t="shared" si="34"/>
        <v/>
      </c>
      <c r="M127" s="10" t="str">
        <f t="shared" si="35"/>
        <v/>
      </c>
      <c r="N127" s="10" t="str">
        <f t="shared" si="36"/>
        <v/>
      </c>
      <c r="O127" s="318">
        <f t="shared" si="37"/>
        <v>3</v>
      </c>
      <c r="Q127" s="10" t="str">
        <f t="shared" si="38"/>
        <v/>
      </c>
      <c r="R127" s="319" t="str">
        <f t="shared" si="39"/>
        <v/>
      </c>
      <c r="Z127" s="10" t="s">
        <v>947</v>
      </c>
      <c r="AA127" s="10" t="s">
        <v>417</v>
      </c>
      <c r="AB127" s="10" t="s">
        <v>947</v>
      </c>
      <c r="AC127" s="10">
        <f t="shared" si="15"/>
        <v>2</v>
      </c>
    </row>
    <row r="128" spans="1:29" ht="45" x14ac:dyDescent="0.25">
      <c r="A128" s="297">
        <v>126</v>
      </c>
      <c r="B128" s="330" t="str">
        <f t="shared" si="14"/>
        <v>A.3.03</v>
      </c>
      <c r="C128" s="331" t="s">
        <v>117</v>
      </c>
      <c r="D128" s="311">
        <v>3</v>
      </c>
      <c r="E128" s="311">
        <v>3</v>
      </c>
      <c r="F128" s="311"/>
      <c r="G128" s="316" t="s">
        <v>704</v>
      </c>
      <c r="H128" s="317">
        <v>4</v>
      </c>
      <c r="I128" s="318" t="str">
        <f t="shared" si="31"/>
        <v/>
      </c>
      <c r="J128" s="10" t="str">
        <f t="shared" si="32"/>
        <v/>
      </c>
      <c r="K128" s="10" t="str">
        <f t="shared" si="33"/>
        <v/>
      </c>
      <c r="L128" s="10" t="str">
        <f t="shared" si="34"/>
        <v/>
      </c>
      <c r="M128" s="10">
        <f t="shared" si="35"/>
        <v>5</v>
      </c>
      <c r="N128" s="10" t="str">
        <f t="shared" si="36"/>
        <v/>
      </c>
      <c r="O128" s="318">
        <f t="shared" si="37"/>
        <v>5</v>
      </c>
      <c r="Q128" s="10" t="str">
        <f t="shared" si="38"/>
        <v>03</v>
      </c>
      <c r="R128" s="319" t="str">
        <f t="shared" si="39"/>
        <v>A.3.03</v>
      </c>
      <c r="Z128" s="10" t="s">
        <v>947</v>
      </c>
      <c r="AA128" s="10" t="s">
        <v>417</v>
      </c>
      <c r="AB128" s="10" t="s">
        <v>947</v>
      </c>
      <c r="AC128" s="10">
        <f t="shared" si="15"/>
        <v>2</v>
      </c>
    </row>
    <row r="129" spans="1:29" ht="45" x14ac:dyDescent="0.25">
      <c r="A129" s="297">
        <v>127</v>
      </c>
      <c r="B129" s="330" t="str">
        <f t="shared" si="14"/>
        <v>A.3.04</v>
      </c>
      <c r="C129" s="331" t="s">
        <v>117</v>
      </c>
      <c r="D129" s="311">
        <v>3</v>
      </c>
      <c r="E129" s="311">
        <v>4</v>
      </c>
      <c r="F129" s="311"/>
      <c r="G129" s="316" t="s">
        <v>705</v>
      </c>
      <c r="H129" s="317">
        <v>3</v>
      </c>
      <c r="I129" s="318" t="str">
        <f t="shared" si="31"/>
        <v/>
      </c>
      <c r="J129" s="10" t="str">
        <f t="shared" si="32"/>
        <v/>
      </c>
      <c r="K129" s="10" t="str">
        <f t="shared" si="33"/>
        <v/>
      </c>
      <c r="L129" s="10" t="str">
        <f t="shared" si="34"/>
        <v/>
      </c>
      <c r="M129" s="10">
        <f t="shared" si="35"/>
        <v>5</v>
      </c>
      <c r="N129" s="10" t="str">
        <f t="shared" si="36"/>
        <v/>
      </c>
      <c r="O129" s="318">
        <f t="shared" si="37"/>
        <v>5</v>
      </c>
      <c r="Q129" s="10" t="str">
        <f t="shared" si="38"/>
        <v>04</v>
      </c>
      <c r="R129" s="319" t="str">
        <f t="shared" si="39"/>
        <v>A.3.04</v>
      </c>
      <c r="Z129" s="10" t="s">
        <v>947</v>
      </c>
      <c r="AA129" s="10" t="s">
        <v>417</v>
      </c>
      <c r="AB129" s="10" t="s">
        <v>947</v>
      </c>
      <c r="AC129" s="10">
        <f t="shared" si="15"/>
        <v>2</v>
      </c>
    </row>
    <row r="130" spans="1:29" ht="30" x14ac:dyDescent="0.25">
      <c r="A130" s="297">
        <v>128</v>
      </c>
      <c r="B130" s="330" t="str">
        <f t="shared" si="14"/>
        <v>A.3.05</v>
      </c>
      <c r="C130" s="331" t="s">
        <v>117</v>
      </c>
      <c r="D130" s="311">
        <v>3</v>
      </c>
      <c r="E130" s="311">
        <v>5</v>
      </c>
      <c r="F130" s="311"/>
      <c r="G130" s="316" t="s">
        <v>425</v>
      </c>
      <c r="H130" s="317">
        <v>4</v>
      </c>
      <c r="I130" s="318" t="str">
        <f t="shared" si="31"/>
        <v/>
      </c>
      <c r="J130" s="10" t="str">
        <f t="shared" si="32"/>
        <v/>
      </c>
      <c r="K130" s="10" t="str">
        <f t="shared" si="33"/>
        <v/>
      </c>
      <c r="L130" s="10" t="str">
        <f t="shared" si="34"/>
        <v/>
      </c>
      <c r="M130" s="10">
        <f t="shared" si="35"/>
        <v>5</v>
      </c>
      <c r="N130" s="10" t="str">
        <f t="shared" si="36"/>
        <v/>
      </c>
      <c r="O130" s="318">
        <f t="shared" si="37"/>
        <v>5</v>
      </c>
      <c r="Q130" s="10" t="str">
        <f t="shared" si="38"/>
        <v>05</v>
      </c>
      <c r="R130" s="319" t="str">
        <f t="shared" si="39"/>
        <v>A.3.05</v>
      </c>
      <c r="Z130" s="10" t="s">
        <v>947</v>
      </c>
      <c r="AA130" s="10" t="s">
        <v>417</v>
      </c>
      <c r="AB130" s="10" t="s">
        <v>947</v>
      </c>
      <c r="AC130" s="10">
        <f t="shared" si="15"/>
        <v>2</v>
      </c>
    </row>
    <row r="131" spans="1:29" ht="60" x14ac:dyDescent="0.25">
      <c r="A131" s="297">
        <v>129</v>
      </c>
      <c r="B131" s="330" t="str">
        <f t="shared" si="14"/>
        <v>A.3.06</v>
      </c>
      <c r="C131" s="331" t="s">
        <v>117</v>
      </c>
      <c r="D131" s="311">
        <v>3</v>
      </c>
      <c r="E131" s="311">
        <v>6</v>
      </c>
      <c r="F131" s="311"/>
      <c r="G131" s="316" t="s">
        <v>426</v>
      </c>
      <c r="H131" s="317">
        <v>5</v>
      </c>
      <c r="I131" s="318" t="str">
        <f t="shared" si="31"/>
        <v/>
      </c>
      <c r="J131" s="10" t="str">
        <f t="shared" si="32"/>
        <v/>
      </c>
      <c r="K131" s="10" t="str">
        <f t="shared" si="33"/>
        <v/>
      </c>
      <c r="L131" s="10" t="str">
        <f t="shared" si="34"/>
        <v/>
      </c>
      <c r="M131" s="10">
        <f t="shared" si="35"/>
        <v>5</v>
      </c>
      <c r="N131" s="10" t="str">
        <f t="shared" si="36"/>
        <v/>
      </c>
      <c r="O131" s="318">
        <f t="shared" si="37"/>
        <v>5</v>
      </c>
      <c r="Q131" s="10" t="str">
        <f t="shared" si="38"/>
        <v>06</v>
      </c>
      <c r="R131" s="319" t="str">
        <f t="shared" si="39"/>
        <v>A.3.06</v>
      </c>
      <c r="Z131" s="10" t="s">
        <v>947</v>
      </c>
      <c r="AA131" s="10" t="s">
        <v>417</v>
      </c>
      <c r="AB131" s="10" t="s">
        <v>947</v>
      </c>
      <c r="AC131" s="10">
        <f t="shared" si="15"/>
        <v>2</v>
      </c>
    </row>
    <row r="132" spans="1:29" x14ac:dyDescent="0.25">
      <c r="A132" s="297">
        <v>130</v>
      </c>
      <c r="B132" s="330" t="str">
        <f t="shared" ref="B132:B195" si="40">R132</f>
        <v>A.3.01</v>
      </c>
      <c r="C132" s="331" t="s">
        <v>117</v>
      </c>
      <c r="D132" s="311">
        <v>3</v>
      </c>
      <c r="E132" s="311">
        <v>1</v>
      </c>
      <c r="F132" s="311"/>
      <c r="G132" s="316" t="s">
        <v>121</v>
      </c>
      <c r="H132" s="317">
        <v>1</v>
      </c>
      <c r="I132" s="318" t="str">
        <f t="shared" si="31"/>
        <v/>
      </c>
      <c r="J132" s="10" t="str">
        <f t="shared" si="32"/>
        <v/>
      </c>
      <c r="K132" s="10" t="str">
        <f t="shared" si="33"/>
        <v/>
      </c>
      <c r="L132" s="10" t="str">
        <f t="shared" si="34"/>
        <v/>
      </c>
      <c r="M132" s="10">
        <f t="shared" si="35"/>
        <v>5</v>
      </c>
      <c r="N132" s="10" t="str">
        <f t="shared" si="36"/>
        <v/>
      </c>
      <c r="O132" s="318">
        <f t="shared" si="37"/>
        <v>5</v>
      </c>
      <c r="Q132" s="10" t="str">
        <f t="shared" si="38"/>
        <v>01</v>
      </c>
      <c r="R132" s="319" t="str">
        <f t="shared" si="39"/>
        <v>A.3.01</v>
      </c>
      <c r="Z132" s="10" t="s">
        <v>947</v>
      </c>
      <c r="AA132" s="10" t="s">
        <v>947</v>
      </c>
      <c r="AB132" s="10" t="s">
        <v>120</v>
      </c>
      <c r="AC132" s="10">
        <f t="shared" ref="AC132:AC195" si="41">IF(LEN(Z132)&gt;0,1,IF(LEN(AA132)&gt;0,2,3))</f>
        <v>3</v>
      </c>
    </row>
    <row r="133" spans="1:29" x14ac:dyDescent="0.25">
      <c r="A133" s="297">
        <v>131</v>
      </c>
      <c r="B133" s="330" t="str">
        <f t="shared" si="40"/>
        <v>A.3.02</v>
      </c>
      <c r="C133" s="331" t="s">
        <v>117</v>
      </c>
      <c r="D133" s="311">
        <v>3</v>
      </c>
      <c r="E133" s="311">
        <v>2</v>
      </c>
      <c r="F133" s="311"/>
      <c r="G133" s="316" t="s">
        <v>706</v>
      </c>
      <c r="H133" s="317" t="s">
        <v>74</v>
      </c>
      <c r="I133" s="318" t="str">
        <f t="shared" si="31"/>
        <v/>
      </c>
      <c r="J133" s="10" t="str">
        <f t="shared" si="32"/>
        <v/>
      </c>
      <c r="K133" s="10" t="str">
        <f t="shared" si="33"/>
        <v/>
      </c>
      <c r="L133" s="10">
        <f t="shared" si="34"/>
        <v>4</v>
      </c>
      <c r="M133" s="10" t="str">
        <f t="shared" si="35"/>
        <v/>
      </c>
      <c r="N133" s="10" t="str">
        <f t="shared" si="36"/>
        <v/>
      </c>
      <c r="O133" s="318">
        <f t="shared" si="37"/>
        <v>4</v>
      </c>
      <c r="Q133" s="10" t="str">
        <f t="shared" si="38"/>
        <v>02</v>
      </c>
      <c r="R133" s="319" t="str">
        <f t="shared" si="39"/>
        <v>A.3.02</v>
      </c>
      <c r="Z133" s="10" t="s">
        <v>947</v>
      </c>
      <c r="AA133" s="10" t="s">
        <v>947</v>
      </c>
      <c r="AB133" s="10" t="s">
        <v>120</v>
      </c>
      <c r="AC133" s="10">
        <f t="shared" si="41"/>
        <v>3</v>
      </c>
    </row>
    <row r="134" spans="1:29" x14ac:dyDescent="0.25">
      <c r="A134" s="297">
        <v>132</v>
      </c>
      <c r="B134" s="330" t="str">
        <f t="shared" si="40"/>
        <v>A.3.02a</v>
      </c>
      <c r="C134" s="331" t="s">
        <v>117</v>
      </c>
      <c r="D134" s="311">
        <v>3</v>
      </c>
      <c r="E134" s="311">
        <v>2</v>
      </c>
      <c r="F134" s="311" t="s">
        <v>88</v>
      </c>
      <c r="G134" s="316" t="s">
        <v>122</v>
      </c>
      <c r="H134" s="317">
        <v>2</v>
      </c>
      <c r="I134" s="318" t="str">
        <f t="shared" si="31"/>
        <v/>
      </c>
      <c r="J134" s="10" t="str">
        <f t="shared" si="32"/>
        <v/>
      </c>
      <c r="K134" s="10" t="str">
        <f t="shared" si="33"/>
        <v/>
      </c>
      <c r="L134" s="10" t="str">
        <f t="shared" si="34"/>
        <v/>
      </c>
      <c r="M134" s="10" t="str">
        <f t="shared" si="35"/>
        <v/>
      </c>
      <c r="N134" s="10">
        <f t="shared" si="36"/>
        <v>6</v>
      </c>
      <c r="O134" s="318">
        <f t="shared" si="37"/>
        <v>6</v>
      </c>
      <c r="Q134" s="10" t="str">
        <f t="shared" si="38"/>
        <v>02</v>
      </c>
      <c r="R134" s="319" t="str">
        <f t="shared" si="39"/>
        <v>A.3.02a</v>
      </c>
      <c r="Z134" s="10" t="s">
        <v>947</v>
      </c>
      <c r="AA134" s="10" t="s">
        <v>947</v>
      </c>
      <c r="AB134" s="10" t="s">
        <v>120</v>
      </c>
      <c r="AC134" s="10">
        <f t="shared" si="41"/>
        <v>3</v>
      </c>
    </row>
    <row r="135" spans="1:29" x14ac:dyDescent="0.25">
      <c r="A135" s="297">
        <v>133</v>
      </c>
      <c r="B135" s="330" t="str">
        <f t="shared" si="40"/>
        <v>A.3.02b</v>
      </c>
      <c r="C135" s="331" t="s">
        <v>117</v>
      </c>
      <c r="D135" s="311">
        <v>3</v>
      </c>
      <c r="E135" s="311">
        <v>2</v>
      </c>
      <c r="F135" s="311" t="s">
        <v>89</v>
      </c>
      <c r="G135" s="316" t="s">
        <v>123</v>
      </c>
      <c r="H135" s="317">
        <v>3</v>
      </c>
      <c r="I135" s="318" t="str">
        <f t="shared" si="31"/>
        <v/>
      </c>
      <c r="J135" s="10" t="str">
        <f t="shared" si="32"/>
        <v/>
      </c>
      <c r="K135" s="10" t="str">
        <f t="shared" si="33"/>
        <v/>
      </c>
      <c r="L135" s="10" t="str">
        <f t="shared" si="34"/>
        <v/>
      </c>
      <c r="M135" s="10" t="str">
        <f t="shared" si="35"/>
        <v/>
      </c>
      <c r="N135" s="10">
        <f t="shared" si="36"/>
        <v>6</v>
      </c>
      <c r="O135" s="318">
        <f t="shared" si="37"/>
        <v>6</v>
      </c>
      <c r="Q135" s="10" t="str">
        <f t="shared" si="38"/>
        <v>02</v>
      </c>
      <c r="R135" s="319" t="str">
        <f t="shared" si="39"/>
        <v>A.3.02b</v>
      </c>
      <c r="Z135" s="10" t="s">
        <v>947</v>
      </c>
      <c r="AA135" s="10" t="s">
        <v>947</v>
      </c>
      <c r="AB135" s="10" t="s">
        <v>120</v>
      </c>
      <c r="AC135" s="10">
        <f t="shared" si="41"/>
        <v>3</v>
      </c>
    </row>
    <row r="136" spans="1:29" x14ac:dyDescent="0.25">
      <c r="A136" s="297">
        <v>134</v>
      </c>
      <c r="B136" s="330" t="str">
        <f t="shared" si="40"/>
        <v>A.3.02c</v>
      </c>
      <c r="C136" s="331" t="s">
        <v>117</v>
      </c>
      <c r="D136" s="311">
        <v>3</v>
      </c>
      <c r="E136" s="311">
        <v>2</v>
      </c>
      <c r="F136" s="311" t="s">
        <v>90</v>
      </c>
      <c r="G136" s="316" t="s">
        <v>124</v>
      </c>
      <c r="H136" s="317">
        <v>3</v>
      </c>
      <c r="I136" s="318" t="str">
        <f t="shared" si="31"/>
        <v/>
      </c>
      <c r="J136" s="10" t="str">
        <f t="shared" si="32"/>
        <v/>
      </c>
      <c r="K136" s="10" t="str">
        <f t="shared" si="33"/>
        <v/>
      </c>
      <c r="L136" s="10" t="str">
        <f t="shared" si="34"/>
        <v/>
      </c>
      <c r="M136" s="10" t="str">
        <f t="shared" si="35"/>
        <v/>
      </c>
      <c r="N136" s="10">
        <f t="shared" si="36"/>
        <v>6</v>
      </c>
      <c r="O136" s="318">
        <f t="shared" si="37"/>
        <v>6</v>
      </c>
      <c r="Q136" s="10" t="str">
        <f t="shared" si="38"/>
        <v>02</v>
      </c>
      <c r="R136" s="319" t="str">
        <f t="shared" si="39"/>
        <v>A.3.02c</v>
      </c>
      <c r="T136" s="10" t="s">
        <v>534</v>
      </c>
      <c r="Z136" s="10" t="s">
        <v>947</v>
      </c>
      <c r="AA136" s="10" t="s">
        <v>947</v>
      </c>
      <c r="AB136" s="10" t="s">
        <v>120</v>
      </c>
      <c r="AC136" s="10">
        <f t="shared" si="41"/>
        <v>3</v>
      </c>
    </row>
    <row r="137" spans="1:29" x14ac:dyDescent="0.25">
      <c r="A137" s="297">
        <v>135</v>
      </c>
      <c r="B137" s="330" t="str">
        <f t="shared" si="40"/>
        <v>A.3.02e</v>
      </c>
      <c r="C137" s="331" t="s">
        <v>117</v>
      </c>
      <c r="D137" s="311">
        <v>3</v>
      </c>
      <c r="E137" s="311">
        <v>2</v>
      </c>
      <c r="F137" s="311" t="s">
        <v>92</v>
      </c>
      <c r="G137" s="316" t="s">
        <v>707</v>
      </c>
      <c r="H137" s="317">
        <v>2</v>
      </c>
      <c r="I137" s="318" t="str">
        <f t="shared" si="31"/>
        <v/>
      </c>
      <c r="J137" s="10" t="str">
        <f t="shared" si="32"/>
        <v/>
      </c>
      <c r="K137" s="10" t="str">
        <f t="shared" si="33"/>
        <v/>
      </c>
      <c r="L137" s="10" t="str">
        <f t="shared" si="34"/>
        <v/>
      </c>
      <c r="M137" s="10" t="str">
        <f t="shared" si="35"/>
        <v/>
      </c>
      <c r="N137" s="10">
        <f t="shared" si="36"/>
        <v>6</v>
      </c>
      <c r="O137" s="318">
        <f t="shared" si="37"/>
        <v>6</v>
      </c>
      <c r="Q137" s="10" t="str">
        <f t="shared" si="38"/>
        <v>02</v>
      </c>
      <c r="R137" s="319" t="str">
        <f t="shared" si="39"/>
        <v>A.3.02e</v>
      </c>
      <c r="Z137" s="10" t="s">
        <v>947</v>
      </c>
      <c r="AA137" s="10" t="s">
        <v>947</v>
      </c>
      <c r="AB137" s="10" t="s">
        <v>120</v>
      </c>
      <c r="AC137" s="10">
        <f t="shared" si="41"/>
        <v>3</v>
      </c>
    </row>
    <row r="138" spans="1:29" x14ac:dyDescent="0.25">
      <c r="A138" s="297">
        <v>136</v>
      </c>
      <c r="B138" s="330" t="str">
        <f t="shared" si="40"/>
        <v>A.3.02f</v>
      </c>
      <c r="C138" s="331" t="s">
        <v>117</v>
      </c>
      <c r="D138" s="311">
        <v>3</v>
      </c>
      <c r="E138" s="311">
        <v>2</v>
      </c>
      <c r="F138" s="311" t="s">
        <v>93</v>
      </c>
      <c r="G138" s="316" t="s">
        <v>708</v>
      </c>
      <c r="H138" s="317">
        <v>3</v>
      </c>
      <c r="I138" s="318" t="str">
        <f t="shared" si="31"/>
        <v/>
      </c>
      <c r="J138" s="10" t="str">
        <f t="shared" si="32"/>
        <v/>
      </c>
      <c r="K138" s="10" t="str">
        <f t="shared" si="33"/>
        <v/>
      </c>
      <c r="L138" s="10" t="str">
        <f t="shared" si="34"/>
        <v/>
      </c>
      <c r="M138" s="10" t="str">
        <f t="shared" si="35"/>
        <v/>
      </c>
      <c r="N138" s="10">
        <f t="shared" si="36"/>
        <v>6</v>
      </c>
      <c r="O138" s="318">
        <f t="shared" si="37"/>
        <v>6</v>
      </c>
      <c r="Q138" s="10" t="str">
        <f t="shared" si="38"/>
        <v>02</v>
      </c>
      <c r="R138" s="319" t="str">
        <f t="shared" si="39"/>
        <v>A.3.02f</v>
      </c>
      <c r="Z138" s="10" t="s">
        <v>947</v>
      </c>
      <c r="AA138" s="10" t="s">
        <v>947</v>
      </c>
      <c r="AB138" s="10" t="s">
        <v>120</v>
      </c>
      <c r="AC138" s="10">
        <f t="shared" si="41"/>
        <v>3</v>
      </c>
    </row>
    <row r="139" spans="1:29" x14ac:dyDescent="0.25">
      <c r="A139" s="297">
        <v>137</v>
      </c>
      <c r="B139" s="330" t="str">
        <f t="shared" si="40"/>
        <v>A.3.02g</v>
      </c>
      <c r="C139" s="331" t="s">
        <v>117</v>
      </c>
      <c r="D139" s="311">
        <v>3</v>
      </c>
      <c r="E139" s="311">
        <v>2</v>
      </c>
      <c r="F139" s="311" t="s">
        <v>94</v>
      </c>
      <c r="G139" s="316" t="s">
        <v>338</v>
      </c>
      <c r="H139" s="317">
        <v>5</v>
      </c>
      <c r="I139" s="318" t="str">
        <f t="shared" si="31"/>
        <v/>
      </c>
      <c r="J139" s="10" t="str">
        <f t="shared" si="32"/>
        <v/>
      </c>
      <c r="K139" s="10" t="str">
        <f t="shared" si="33"/>
        <v/>
      </c>
      <c r="L139" s="10" t="str">
        <f t="shared" si="34"/>
        <v/>
      </c>
      <c r="M139" s="10" t="str">
        <f t="shared" si="35"/>
        <v/>
      </c>
      <c r="N139" s="10">
        <f t="shared" si="36"/>
        <v>6</v>
      </c>
      <c r="O139" s="318">
        <f t="shared" si="37"/>
        <v>6</v>
      </c>
      <c r="Q139" s="10" t="str">
        <f t="shared" si="38"/>
        <v>02</v>
      </c>
      <c r="R139" s="319" t="str">
        <f t="shared" si="39"/>
        <v>A.3.02g</v>
      </c>
      <c r="Z139" s="10" t="s">
        <v>947</v>
      </c>
      <c r="AA139" s="10" t="s">
        <v>947</v>
      </c>
      <c r="AB139" s="10" t="s">
        <v>120</v>
      </c>
      <c r="AC139" s="10">
        <f t="shared" si="41"/>
        <v>3</v>
      </c>
    </row>
    <row r="140" spans="1:29" ht="30" x14ac:dyDescent="0.25">
      <c r="A140" s="297">
        <v>138</v>
      </c>
      <c r="B140" s="330" t="str">
        <f t="shared" si="40"/>
        <v>A.3.02h</v>
      </c>
      <c r="C140" s="331" t="s">
        <v>117</v>
      </c>
      <c r="D140" s="311">
        <v>3</v>
      </c>
      <c r="E140" s="311">
        <v>2</v>
      </c>
      <c r="F140" s="311" t="s">
        <v>95</v>
      </c>
      <c r="G140" s="316" t="s">
        <v>1046</v>
      </c>
      <c r="H140" s="317">
        <v>2</v>
      </c>
      <c r="I140" s="318" t="str">
        <f t="shared" si="31"/>
        <v/>
      </c>
      <c r="J140" s="10" t="str">
        <f t="shared" si="32"/>
        <v/>
      </c>
      <c r="K140" s="10" t="str">
        <f t="shared" si="33"/>
        <v/>
      </c>
      <c r="L140" s="10" t="str">
        <f t="shared" si="34"/>
        <v/>
      </c>
      <c r="M140" s="10" t="str">
        <f t="shared" si="35"/>
        <v/>
      </c>
      <c r="N140" s="10">
        <f t="shared" si="36"/>
        <v>6</v>
      </c>
      <c r="O140" s="318">
        <f t="shared" si="37"/>
        <v>6</v>
      </c>
      <c r="Q140" s="10" t="str">
        <f t="shared" si="38"/>
        <v>02</v>
      </c>
      <c r="R140" s="319" t="str">
        <f t="shared" si="39"/>
        <v>A.3.02h</v>
      </c>
      <c r="Z140" s="10" t="s">
        <v>947</v>
      </c>
      <c r="AA140" s="10" t="s">
        <v>947</v>
      </c>
      <c r="AB140" s="10" t="s">
        <v>120</v>
      </c>
      <c r="AC140" s="10">
        <f t="shared" si="41"/>
        <v>3</v>
      </c>
    </row>
    <row r="141" spans="1:29" x14ac:dyDescent="0.25">
      <c r="A141" s="297">
        <v>139</v>
      </c>
      <c r="B141" s="330" t="str">
        <f t="shared" si="40"/>
        <v>A.3.03</v>
      </c>
      <c r="C141" s="331" t="s">
        <v>117</v>
      </c>
      <c r="D141" s="311">
        <v>3</v>
      </c>
      <c r="E141" s="311">
        <v>3</v>
      </c>
      <c r="F141" s="311"/>
      <c r="G141" s="316" t="s">
        <v>427</v>
      </c>
      <c r="H141" s="317" t="s">
        <v>74</v>
      </c>
      <c r="I141" s="318" t="str">
        <f t="shared" si="31"/>
        <v/>
      </c>
      <c r="J141" s="10" t="str">
        <f t="shared" si="32"/>
        <v/>
      </c>
      <c r="K141" s="10" t="str">
        <f t="shared" si="33"/>
        <v/>
      </c>
      <c r="L141" s="10">
        <f t="shared" si="34"/>
        <v>4</v>
      </c>
      <c r="M141" s="10" t="str">
        <f t="shared" si="35"/>
        <v/>
      </c>
      <c r="N141" s="10" t="str">
        <f t="shared" si="36"/>
        <v/>
      </c>
      <c r="O141" s="318">
        <f t="shared" si="37"/>
        <v>4</v>
      </c>
      <c r="Q141" s="10" t="str">
        <f t="shared" si="38"/>
        <v>03</v>
      </c>
      <c r="R141" s="319" t="str">
        <f t="shared" si="39"/>
        <v>A.3.03</v>
      </c>
      <c r="Z141" s="10" t="s">
        <v>947</v>
      </c>
      <c r="AA141" s="10" t="s">
        <v>947</v>
      </c>
      <c r="AB141" s="10" t="s">
        <v>120</v>
      </c>
      <c r="AC141" s="10">
        <f t="shared" si="41"/>
        <v>3</v>
      </c>
    </row>
    <row r="142" spans="1:29" x14ac:dyDescent="0.25">
      <c r="A142" s="297">
        <v>140</v>
      </c>
      <c r="B142" s="330" t="str">
        <f t="shared" si="40"/>
        <v>A.3.03a</v>
      </c>
      <c r="C142" s="331" t="s">
        <v>117</v>
      </c>
      <c r="D142" s="311">
        <v>3</v>
      </c>
      <c r="E142" s="311">
        <v>3</v>
      </c>
      <c r="F142" s="311" t="s">
        <v>88</v>
      </c>
      <c r="G142" s="316" t="s">
        <v>709</v>
      </c>
      <c r="H142" s="317">
        <v>3</v>
      </c>
      <c r="I142" s="318" t="str">
        <f t="shared" si="31"/>
        <v/>
      </c>
      <c r="J142" s="10" t="str">
        <f t="shared" si="32"/>
        <v/>
      </c>
      <c r="K142" s="10" t="str">
        <f t="shared" si="33"/>
        <v/>
      </c>
      <c r="L142" s="10" t="str">
        <f t="shared" si="34"/>
        <v/>
      </c>
      <c r="M142" s="10" t="str">
        <f t="shared" si="35"/>
        <v/>
      </c>
      <c r="N142" s="10">
        <f t="shared" si="36"/>
        <v>6</v>
      </c>
      <c r="O142" s="318">
        <f t="shared" si="37"/>
        <v>6</v>
      </c>
      <c r="Q142" s="10" t="str">
        <f t="shared" si="38"/>
        <v>03</v>
      </c>
      <c r="R142" s="319" t="str">
        <f t="shared" si="39"/>
        <v>A.3.03a</v>
      </c>
      <c r="Z142" s="10" t="s">
        <v>947</v>
      </c>
      <c r="AA142" s="10" t="s">
        <v>947</v>
      </c>
      <c r="AB142" s="10" t="s">
        <v>120</v>
      </c>
      <c r="AC142" s="10">
        <f t="shared" si="41"/>
        <v>3</v>
      </c>
    </row>
    <row r="143" spans="1:29" x14ac:dyDescent="0.25">
      <c r="A143" s="297">
        <v>141</v>
      </c>
      <c r="B143" s="330" t="str">
        <f t="shared" si="40"/>
        <v>A.3.03b</v>
      </c>
      <c r="C143" s="331" t="s">
        <v>117</v>
      </c>
      <c r="D143" s="311">
        <v>3</v>
      </c>
      <c r="E143" s="311">
        <v>3</v>
      </c>
      <c r="F143" s="311" t="s">
        <v>89</v>
      </c>
      <c r="G143" s="316" t="s">
        <v>710</v>
      </c>
      <c r="H143" s="317">
        <v>3</v>
      </c>
      <c r="I143" s="318" t="str">
        <f t="shared" si="31"/>
        <v/>
      </c>
      <c r="J143" s="10" t="str">
        <f t="shared" si="32"/>
        <v/>
      </c>
      <c r="K143" s="10" t="str">
        <f t="shared" si="33"/>
        <v/>
      </c>
      <c r="L143" s="10" t="str">
        <f t="shared" si="34"/>
        <v/>
      </c>
      <c r="M143" s="10" t="str">
        <f t="shared" si="35"/>
        <v/>
      </c>
      <c r="N143" s="10">
        <f t="shared" si="36"/>
        <v>6</v>
      </c>
      <c r="O143" s="318">
        <f t="shared" si="37"/>
        <v>6</v>
      </c>
      <c r="Q143" s="10" t="str">
        <f t="shared" si="38"/>
        <v>03</v>
      </c>
      <c r="R143" s="319" t="str">
        <f t="shared" si="39"/>
        <v>A.3.03b</v>
      </c>
      <c r="Z143" s="10" t="s">
        <v>947</v>
      </c>
      <c r="AA143" s="10" t="s">
        <v>947</v>
      </c>
      <c r="AB143" s="10" t="s">
        <v>120</v>
      </c>
      <c r="AC143" s="10">
        <f t="shared" si="41"/>
        <v>3</v>
      </c>
    </row>
    <row r="144" spans="1:29" x14ac:dyDescent="0.25">
      <c r="A144" s="297">
        <v>142</v>
      </c>
      <c r="B144" s="330" t="str">
        <f t="shared" si="40"/>
        <v>A.3.03c</v>
      </c>
      <c r="C144" s="331" t="s">
        <v>117</v>
      </c>
      <c r="D144" s="311">
        <v>3</v>
      </c>
      <c r="E144" s="311">
        <v>3</v>
      </c>
      <c r="F144" s="311" t="s">
        <v>90</v>
      </c>
      <c r="G144" s="316" t="s">
        <v>125</v>
      </c>
      <c r="H144" s="317">
        <v>3</v>
      </c>
      <c r="I144" s="318" t="str">
        <f t="shared" si="31"/>
        <v/>
      </c>
      <c r="J144" s="10" t="str">
        <f t="shared" si="32"/>
        <v/>
      </c>
      <c r="K144" s="10" t="str">
        <f t="shared" si="33"/>
        <v/>
      </c>
      <c r="L144" s="10" t="str">
        <f t="shared" si="34"/>
        <v/>
      </c>
      <c r="M144" s="10" t="str">
        <f t="shared" si="35"/>
        <v/>
      </c>
      <c r="N144" s="10">
        <f t="shared" si="36"/>
        <v>6</v>
      </c>
      <c r="O144" s="318">
        <f t="shared" si="37"/>
        <v>6</v>
      </c>
      <c r="Q144" s="10" t="str">
        <f t="shared" si="38"/>
        <v>03</v>
      </c>
      <c r="R144" s="319" t="str">
        <f t="shared" si="39"/>
        <v>A.3.03c</v>
      </c>
      <c r="Z144" s="10" t="s">
        <v>947</v>
      </c>
      <c r="AA144" s="10" t="s">
        <v>947</v>
      </c>
      <c r="AB144" s="10" t="s">
        <v>120</v>
      </c>
      <c r="AC144" s="10">
        <f t="shared" si="41"/>
        <v>3</v>
      </c>
    </row>
    <row r="145" spans="1:29" ht="30" x14ac:dyDescent="0.25">
      <c r="A145" s="297">
        <v>143</v>
      </c>
      <c r="B145" s="330" t="str">
        <f t="shared" si="40"/>
        <v>A.3.03d</v>
      </c>
      <c r="C145" s="331" t="s">
        <v>117</v>
      </c>
      <c r="D145" s="311">
        <v>3</v>
      </c>
      <c r="E145" s="311">
        <v>3</v>
      </c>
      <c r="F145" s="311" t="s">
        <v>91</v>
      </c>
      <c r="G145" s="316" t="s">
        <v>126</v>
      </c>
      <c r="H145" s="317">
        <v>4</v>
      </c>
      <c r="I145" s="318" t="str">
        <f t="shared" si="31"/>
        <v/>
      </c>
      <c r="J145" s="10" t="str">
        <f t="shared" si="32"/>
        <v/>
      </c>
      <c r="K145" s="10" t="str">
        <f t="shared" si="33"/>
        <v/>
      </c>
      <c r="L145" s="10" t="str">
        <f t="shared" si="34"/>
        <v/>
      </c>
      <c r="M145" s="10" t="str">
        <f t="shared" si="35"/>
        <v/>
      </c>
      <c r="N145" s="10">
        <f t="shared" si="36"/>
        <v>6</v>
      </c>
      <c r="O145" s="318">
        <f t="shared" si="37"/>
        <v>6</v>
      </c>
      <c r="Q145" s="10" t="str">
        <f t="shared" si="38"/>
        <v>03</v>
      </c>
      <c r="R145" s="319" t="str">
        <f t="shared" si="39"/>
        <v>A.3.03d</v>
      </c>
      <c r="Z145" s="10" t="s">
        <v>947</v>
      </c>
      <c r="AA145" s="10" t="s">
        <v>947</v>
      </c>
      <c r="AB145" s="10" t="s">
        <v>120</v>
      </c>
      <c r="AC145" s="10">
        <f t="shared" si="41"/>
        <v>3</v>
      </c>
    </row>
    <row r="146" spans="1:29" x14ac:dyDescent="0.25">
      <c r="A146" s="297">
        <v>144</v>
      </c>
      <c r="B146" s="330" t="str">
        <f t="shared" si="40"/>
        <v>A.3.03e</v>
      </c>
      <c r="C146" s="331" t="s">
        <v>117</v>
      </c>
      <c r="D146" s="311">
        <v>3</v>
      </c>
      <c r="E146" s="311">
        <v>3</v>
      </c>
      <c r="F146" s="311" t="s">
        <v>92</v>
      </c>
      <c r="G146" s="316" t="s">
        <v>127</v>
      </c>
      <c r="H146" s="317">
        <v>3</v>
      </c>
      <c r="I146" s="318" t="str">
        <f t="shared" si="31"/>
        <v/>
      </c>
      <c r="J146" s="10" t="str">
        <f t="shared" si="32"/>
        <v/>
      </c>
      <c r="K146" s="10" t="str">
        <f t="shared" si="33"/>
        <v/>
      </c>
      <c r="L146" s="10" t="str">
        <f t="shared" si="34"/>
        <v/>
      </c>
      <c r="M146" s="10" t="str">
        <f t="shared" si="35"/>
        <v/>
      </c>
      <c r="N146" s="10">
        <f t="shared" si="36"/>
        <v>6</v>
      </c>
      <c r="O146" s="318">
        <f t="shared" si="37"/>
        <v>6</v>
      </c>
      <c r="Q146" s="10" t="str">
        <f t="shared" si="38"/>
        <v>03</v>
      </c>
      <c r="R146" s="319" t="str">
        <f t="shared" si="39"/>
        <v>A.3.03e</v>
      </c>
      <c r="Z146" s="10" t="s">
        <v>947</v>
      </c>
      <c r="AA146" s="10" t="s">
        <v>947</v>
      </c>
      <c r="AB146" s="10" t="s">
        <v>120</v>
      </c>
      <c r="AC146" s="10">
        <f t="shared" si="41"/>
        <v>3</v>
      </c>
    </row>
    <row r="147" spans="1:29" ht="30" x14ac:dyDescent="0.25">
      <c r="A147" s="297">
        <v>145</v>
      </c>
      <c r="B147" s="330" t="str">
        <f t="shared" si="40"/>
        <v>A.3.03f</v>
      </c>
      <c r="C147" s="331" t="s">
        <v>117</v>
      </c>
      <c r="D147" s="311">
        <v>3</v>
      </c>
      <c r="E147" s="311">
        <v>3</v>
      </c>
      <c r="F147" s="311" t="s">
        <v>93</v>
      </c>
      <c r="G147" s="316" t="s">
        <v>128</v>
      </c>
      <c r="H147" s="317">
        <v>4</v>
      </c>
      <c r="I147" s="318" t="str">
        <f t="shared" si="31"/>
        <v/>
      </c>
      <c r="J147" s="10" t="str">
        <f t="shared" si="32"/>
        <v/>
      </c>
      <c r="K147" s="10" t="str">
        <f t="shared" si="33"/>
        <v/>
      </c>
      <c r="L147" s="10" t="str">
        <f t="shared" si="34"/>
        <v/>
      </c>
      <c r="M147" s="10" t="str">
        <f t="shared" si="35"/>
        <v/>
      </c>
      <c r="N147" s="10">
        <f t="shared" si="36"/>
        <v>6</v>
      </c>
      <c r="O147" s="318">
        <f t="shared" si="37"/>
        <v>6</v>
      </c>
      <c r="Q147" s="10" t="str">
        <f t="shared" si="38"/>
        <v>03</v>
      </c>
      <c r="R147" s="319" t="str">
        <f t="shared" si="39"/>
        <v>A.3.03f</v>
      </c>
      <c r="Z147" s="10" t="s">
        <v>947</v>
      </c>
      <c r="AA147" s="10" t="s">
        <v>947</v>
      </c>
      <c r="AB147" s="10" t="s">
        <v>120</v>
      </c>
      <c r="AC147" s="10">
        <f t="shared" si="41"/>
        <v>3</v>
      </c>
    </row>
    <row r="148" spans="1:29" x14ac:dyDescent="0.25">
      <c r="A148" s="297">
        <v>146</v>
      </c>
      <c r="B148" s="330" t="str">
        <f t="shared" si="40"/>
        <v>A.3.03g</v>
      </c>
      <c r="C148" s="331" t="s">
        <v>117</v>
      </c>
      <c r="D148" s="311">
        <v>3</v>
      </c>
      <c r="E148" s="311">
        <v>3</v>
      </c>
      <c r="F148" s="311" t="s">
        <v>94</v>
      </c>
      <c r="G148" s="316" t="s">
        <v>129</v>
      </c>
      <c r="H148" s="317">
        <v>3</v>
      </c>
      <c r="I148" s="318" t="str">
        <f t="shared" si="31"/>
        <v/>
      </c>
      <c r="J148" s="10" t="str">
        <f t="shared" si="32"/>
        <v/>
      </c>
      <c r="K148" s="10" t="str">
        <f t="shared" si="33"/>
        <v/>
      </c>
      <c r="L148" s="10" t="str">
        <f t="shared" si="34"/>
        <v/>
      </c>
      <c r="M148" s="10" t="str">
        <f t="shared" si="35"/>
        <v/>
      </c>
      <c r="N148" s="10">
        <f t="shared" si="36"/>
        <v>6</v>
      </c>
      <c r="O148" s="318">
        <f t="shared" si="37"/>
        <v>6</v>
      </c>
      <c r="Q148" s="10" t="str">
        <f t="shared" si="38"/>
        <v>03</v>
      </c>
      <c r="R148" s="319" t="str">
        <f t="shared" si="39"/>
        <v>A.3.03g</v>
      </c>
      <c r="Z148" s="10" t="s">
        <v>947</v>
      </c>
      <c r="AA148" s="10" t="s">
        <v>947</v>
      </c>
      <c r="AB148" s="10" t="s">
        <v>120</v>
      </c>
      <c r="AC148" s="10">
        <f t="shared" si="41"/>
        <v>3</v>
      </c>
    </row>
    <row r="149" spans="1:29" ht="30" x14ac:dyDescent="0.25">
      <c r="A149" s="297">
        <v>147</v>
      </c>
      <c r="B149" s="330" t="str">
        <f t="shared" si="40"/>
        <v>A.3.04</v>
      </c>
      <c r="C149" s="331" t="s">
        <v>117</v>
      </c>
      <c r="D149" s="311">
        <v>3</v>
      </c>
      <c r="E149" s="311">
        <v>4</v>
      </c>
      <c r="F149" s="311"/>
      <c r="G149" s="316" t="s">
        <v>130</v>
      </c>
      <c r="H149" s="317">
        <v>5</v>
      </c>
      <c r="I149" s="318" t="str">
        <f t="shared" si="31"/>
        <v/>
      </c>
      <c r="J149" s="10" t="str">
        <f t="shared" si="32"/>
        <v/>
      </c>
      <c r="K149" s="10" t="str">
        <f t="shared" si="33"/>
        <v/>
      </c>
      <c r="L149" s="10" t="str">
        <f t="shared" si="34"/>
        <v/>
      </c>
      <c r="M149" s="10">
        <f t="shared" si="35"/>
        <v>5</v>
      </c>
      <c r="N149" s="10" t="str">
        <f t="shared" si="36"/>
        <v/>
      </c>
      <c r="O149" s="318">
        <f t="shared" si="37"/>
        <v>5</v>
      </c>
      <c r="Q149" s="10" t="str">
        <f t="shared" si="38"/>
        <v>04</v>
      </c>
      <c r="R149" s="319" t="str">
        <f t="shared" si="39"/>
        <v>A.3.04</v>
      </c>
      <c r="Z149" s="10" t="s">
        <v>947</v>
      </c>
      <c r="AA149" s="10" t="s">
        <v>947</v>
      </c>
      <c r="AB149" s="10" t="s">
        <v>120</v>
      </c>
      <c r="AC149" s="10">
        <f t="shared" si="41"/>
        <v>3</v>
      </c>
    </row>
    <row r="150" spans="1:29" x14ac:dyDescent="0.25">
      <c r="A150" s="297">
        <v>148</v>
      </c>
      <c r="B150" s="330" t="str">
        <f t="shared" si="40"/>
        <v>A.3.05</v>
      </c>
      <c r="C150" s="331" t="s">
        <v>117</v>
      </c>
      <c r="D150" s="311">
        <v>3</v>
      </c>
      <c r="E150" s="311">
        <v>5</v>
      </c>
      <c r="F150" s="311"/>
      <c r="G150" s="316" t="s">
        <v>131</v>
      </c>
      <c r="H150" s="317" t="s">
        <v>74</v>
      </c>
      <c r="I150" s="318" t="str">
        <f t="shared" si="31"/>
        <v/>
      </c>
      <c r="J150" s="10" t="str">
        <f t="shared" si="32"/>
        <v/>
      </c>
      <c r="K150" s="10" t="str">
        <f t="shared" si="33"/>
        <v/>
      </c>
      <c r="L150" s="10">
        <f t="shared" si="34"/>
        <v>4</v>
      </c>
      <c r="M150" s="10" t="str">
        <f t="shared" si="35"/>
        <v/>
      </c>
      <c r="N150" s="10" t="str">
        <f t="shared" si="36"/>
        <v/>
      </c>
      <c r="O150" s="318">
        <f t="shared" si="37"/>
        <v>4</v>
      </c>
      <c r="Q150" s="10" t="str">
        <f t="shared" si="38"/>
        <v>05</v>
      </c>
      <c r="R150" s="319" t="str">
        <f t="shared" si="39"/>
        <v>A.3.05</v>
      </c>
      <c r="Z150" s="10" t="s">
        <v>947</v>
      </c>
      <c r="AA150" s="10" t="s">
        <v>947</v>
      </c>
      <c r="AB150" s="10" t="s">
        <v>120</v>
      </c>
      <c r="AC150" s="10">
        <f t="shared" si="41"/>
        <v>3</v>
      </c>
    </row>
    <row r="151" spans="1:29" x14ac:dyDescent="0.25">
      <c r="A151" s="297">
        <v>149</v>
      </c>
      <c r="B151" s="330" t="str">
        <f t="shared" si="40"/>
        <v>A.3.05a</v>
      </c>
      <c r="C151" s="331" t="s">
        <v>117</v>
      </c>
      <c r="D151" s="311">
        <v>3</v>
      </c>
      <c r="E151" s="311">
        <v>5</v>
      </c>
      <c r="F151" s="311" t="s">
        <v>88</v>
      </c>
      <c r="G151" s="316" t="s">
        <v>132</v>
      </c>
      <c r="H151" s="317">
        <v>5</v>
      </c>
      <c r="I151" s="318" t="str">
        <f t="shared" si="31"/>
        <v/>
      </c>
      <c r="J151" s="10" t="str">
        <f t="shared" si="32"/>
        <v/>
      </c>
      <c r="K151" s="10" t="str">
        <f t="shared" si="33"/>
        <v/>
      </c>
      <c r="L151" s="10" t="str">
        <f t="shared" si="34"/>
        <v/>
      </c>
      <c r="M151" s="10" t="str">
        <f t="shared" si="35"/>
        <v/>
      </c>
      <c r="N151" s="10">
        <f t="shared" si="36"/>
        <v>6</v>
      </c>
      <c r="O151" s="318">
        <f t="shared" si="37"/>
        <v>6</v>
      </c>
      <c r="Q151" s="10" t="str">
        <f t="shared" si="38"/>
        <v>05</v>
      </c>
      <c r="R151" s="319" t="str">
        <f t="shared" si="39"/>
        <v>A.3.05a</v>
      </c>
      <c r="Z151" s="10" t="s">
        <v>947</v>
      </c>
      <c r="AA151" s="10" t="s">
        <v>947</v>
      </c>
      <c r="AB151" s="10" t="s">
        <v>120</v>
      </c>
      <c r="AC151" s="10">
        <f t="shared" si="41"/>
        <v>3</v>
      </c>
    </row>
    <row r="152" spans="1:29" x14ac:dyDescent="0.25">
      <c r="A152" s="297">
        <v>150</v>
      </c>
      <c r="B152" s="330" t="str">
        <f t="shared" si="40"/>
        <v>A.3.05b</v>
      </c>
      <c r="C152" s="331" t="s">
        <v>117</v>
      </c>
      <c r="D152" s="311">
        <v>3</v>
      </c>
      <c r="E152" s="311">
        <v>5</v>
      </c>
      <c r="F152" s="311" t="s">
        <v>89</v>
      </c>
      <c r="G152" s="316" t="s">
        <v>133</v>
      </c>
      <c r="H152" s="317">
        <v>3</v>
      </c>
      <c r="I152" s="318" t="str">
        <f t="shared" si="31"/>
        <v/>
      </c>
      <c r="J152" s="10" t="str">
        <f t="shared" si="32"/>
        <v/>
      </c>
      <c r="K152" s="10" t="str">
        <f t="shared" si="33"/>
        <v/>
      </c>
      <c r="L152" s="10" t="str">
        <f t="shared" si="34"/>
        <v/>
      </c>
      <c r="M152" s="10" t="str">
        <f t="shared" si="35"/>
        <v/>
      </c>
      <c r="N152" s="10">
        <f t="shared" si="36"/>
        <v>6</v>
      </c>
      <c r="O152" s="318">
        <f t="shared" si="37"/>
        <v>6</v>
      </c>
      <c r="Q152" s="10" t="str">
        <f t="shared" si="38"/>
        <v>05</v>
      </c>
      <c r="R152" s="319" t="str">
        <f t="shared" si="39"/>
        <v>A.3.05b</v>
      </c>
      <c r="Z152" s="10" t="s">
        <v>947</v>
      </c>
      <c r="AA152" s="10" t="s">
        <v>947</v>
      </c>
      <c r="AB152" s="10" t="s">
        <v>120</v>
      </c>
      <c r="AC152" s="10">
        <f t="shared" si="41"/>
        <v>3</v>
      </c>
    </row>
    <row r="153" spans="1:29" ht="30" x14ac:dyDescent="0.25">
      <c r="A153" s="297">
        <v>151</v>
      </c>
      <c r="B153" s="330" t="str">
        <f t="shared" si="40"/>
        <v>A.3.05c</v>
      </c>
      <c r="C153" s="331" t="s">
        <v>117</v>
      </c>
      <c r="D153" s="311">
        <v>3</v>
      </c>
      <c r="E153" s="311">
        <v>5</v>
      </c>
      <c r="F153" s="311" t="s">
        <v>90</v>
      </c>
      <c r="G153" s="316" t="s">
        <v>428</v>
      </c>
      <c r="H153" s="317">
        <v>4</v>
      </c>
      <c r="I153" s="318" t="str">
        <f t="shared" si="31"/>
        <v/>
      </c>
      <c r="J153" s="10" t="str">
        <f t="shared" si="32"/>
        <v/>
      </c>
      <c r="K153" s="10" t="str">
        <f t="shared" si="33"/>
        <v/>
      </c>
      <c r="L153" s="10" t="str">
        <f t="shared" si="34"/>
        <v/>
      </c>
      <c r="M153" s="10" t="str">
        <f t="shared" si="35"/>
        <v/>
      </c>
      <c r="N153" s="10">
        <f t="shared" si="36"/>
        <v>6</v>
      </c>
      <c r="O153" s="318">
        <f t="shared" si="37"/>
        <v>6</v>
      </c>
      <c r="Q153" s="10" t="str">
        <f t="shared" si="38"/>
        <v>05</v>
      </c>
      <c r="R153" s="319" t="str">
        <f t="shared" si="39"/>
        <v>A.3.05c</v>
      </c>
      <c r="Z153" s="10" t="s">
        <v>947</v>
      </c>
      <c r="AA153" s="10" t="s">
        <v>947</v>
      </c>
      <c r="AB153" s="10" t="s">
        <v>120</v>
      </c>
      <c r="AC153" s="10">
        <f t="shared" si="41"/>
        <v>3</v>
      </c>
    </row>
    <row r="154" spans="1:29" x14ac:dyDescent="0.25">
      <c r="A154" s="297">
        <v>152</v>
      </c>
      <c r="B154" s="330" t="str">
        <f t="shared" si="40"/>
        <v>A.4</v>
      </c>
      <c r="C154" s="331" t="s">
        <v>117</v>
      </c>
      <c r="D154" s="311">
        <v>4</v>
      </c>
      <c r="E154" s="311"/>
      <c r="F154" s="311"/>
      <c r="G154" s="316" t="s">
        <v>711</v>
      </c>
      <c r="I154" s="318" t="str">
        <f t="shared" si="31"/>
        <v/>
      </c>
      <c r="J154" s="10">
        <f t="shared" si="32"/>
        <v>2</v>
      </c>
      <c r="K154" s="10" t="str">
        <f t="shared" si="33"/>
        <v/>
      </c>
      <c r="L154" s="10" t="str">
        <f t="shared" si="34"/>
        <v/>
      </c>
      <c r="M154" s="10" t="str">
        <f t="shared" si="35"/>
        <v/>
      </c>
      <c r="N154" s="10" t="str">
        <f t="shared" si="36"/>
        <v/>
      </c>
      <c r="O154" s="318">
        <f t="shared" si="37"/>
        <v>2</v>
      </c>
      <c r="Q154" s="10" t="str">
        <f t="shared" si="38"/>
        <v/>
      </c>
      <c r="R154" s="319" t="str">
        <f t="shared" si="39"/>
        <v>A.4</v>
      </c>
      <c r="Z154" s="10" t="s">
        <v>416</v>
      </c>
      <c r="AA154" s="10" t="s">
        <v>417</v>
      </c>
      <c r="AB154" s="10" t="s">
        <v>120</v>
      </c>
      <c r="AC154" s="10">
        <f t="shared" si="41"/>
        <v>1</v>
      </c>
    </row>
    <row r="155" spans="1:29" ht="30" x14ac:dyDescent="0.25">
      <c r="A155" s="297">
        <v>153</v>
      </c>
      <c r="B155" s="330" t="str">
        <f t="shared" si="40"/>
        <v>A.4.01</v>
      </c>
      <c r="C155" s="331" t="s">
        <v>117</v>
      </c>
      <c r="D155" s="311">
        <v>4</v>
      </c>
      <c r="E155" s="311">
        <v>1</v>
      </c>
      <c r="F155" s="311"/>
      <c r="G155" s="316" t="s">
        <v>429</v>
      </c>
      <c r="H155" s="317">
        <v>5</v>
      </c>
      <c r="I155" s="318" t="str">
        <f t="shared" si="31"/>
        <v/>
      </c>
      <c r="J155" s="10" t="str">
        <f t="shared" si="32"/>
        <v/>
      </c>
      <c r="K155" s="10" t="str">
        <f t="shared" si="33"/>
        <v/>
      </c>
      <c r="L155" s="10" t="str">
        <f t="shared" si="34"/>
        <v/>
      </c>
      <c r="M155" s="10">
        <f t="shared" si="35"/>
        <v>5</v>
      </c>
      <c r="N155" s="10" t="str">
        <f t="shared" si="36"/>
        <v/>
      </c>
      <c r="O155" s="318">
        <f t="shared" si="37"/>
        <v>5</v>
      </c>
      <c r="Q155" s="10" t="str">
        <f t="shared" si="38"/>
        <v>01</v>
      </c>
      <c r="R155" s="319" t="str">
        <f t="shared" si="39"/>
        <v>A.4.01</v>
      </c>
      <c r="Z155" s="10" t="s">
        <v>416</v>
      </c>
      <c r="AA155" s="10" t="s">
        <v>947</v>
      </c>
      <c r="AB155" s="10" t="s">
        <v>947</v>
      </c>
      <c r="AC155" s="10">
        <f t="shared" si="41"/>
        <v>1</v>
      </c>
    </row>
    <row r="156" spans="1:29" ht="60" x14ac:dyDescent="0.25">
      <c r="A156" s="297">
        <v>154</v>
      </c>
      <c r="B156" s="330" t="str">
        <f t="shared" si="40"/>
        <v/>
      </c>
      <c r="C156" s="331"/>
      <c r="D156" s="311"/>
      <c r="E156" s="311"/>
      <c r="F156" s="311" t="s">
        <v>420</v>
      </c>
      <c r="G156" s="316" t="s">
        <v>430</v>
      </c>
      <c r="I156" s="318" t="str">
        <f t="shared" si="31"/>
        <v/>
      </c>
      <c r="J156" s="10" t="str">
        <f t="shared" si="32"/>
        <v/>
      </c>
      <c r="K156" s="10">
        <f t="shared" si="33"/>
        <v>3</v>
      </c>
      <c r="L156" s="10" t="str">
        <f t="shared" si="34"/>
        <v/>
      </c>
      <c r="M156" s="10" t="str">
        <f t="shared" si="35"/>
        <v/>
      </c>
      <c r="N156" s="10" t="str">
        <f t="shared" si="36"/>
        <v/>
      </c>
      <c r="O156" s="318">
        <f t="shared" si="37"/>
        <v>3</v>
      </c>
      <c r="Q156" s="10" t="str">
        <f t="shared" si="38"/>
        <v/>
      </c>
      <c r="R156" s="319" t="str">
        <f t="shared" si="39"/>
        <v/>
      </c>
      <c r="Z156" s="10" t="s">
        <v>416</v>
      </c>
      <c r="AA156" s="10" t="s">
        <v>947</v>
      </c>
      <c r="AB156" s="10" t="s">
        <v>947</v>
      </c>
      <c r="AC156" s="10">
        <f t="shared" si="41"/>
        <v>1</v>
      </c>
    </row>
    <row r="157" spans="1:29" ht="30" x14ac:dyDescent="0.25">
      <c r="A157" s="297">
        <v>155</v>
      </c>
      <c r="B157" s="330" t="str">
        <f t="shared" si="40"/>
        <v>A.4.01</v>
      </c>
      <c r="C157" s="331" t="s">
        <v>117</v>
      </c>
      <c r="D157" s="311">
        <v>4</v>
      </c>
      <c r="E157" s="311">
        <v>1</v>
      </c>
      <c r="F157" s="311"/>
      <c r="G157" s="316" t="s">
        <v>429</v>
      </c>
      <c r="H157" s="317">
        <v>1</v>
      </c>
      <c r="I157" s="318" t="str">
        <f t="shared" si="31"/>
        <v/>
      </c>
      <c r="J157" s="10" t="str">
        <f t="shared" si="32"/>
        <v/>
      </c>
      <c r="K157" s="10" t="str">
        <f t="shared" si="33"/>
        <v/>
      </c>
      <c r="L157" s="10" t="str">
        <f t="shared" si="34"/>
        <v/>
      </c>
      <c r="M157" s="10">
        <f t="shared" si="35"/>
        <v>5</v>
      </c>
      <c r="N157" s="10" t="str">
        <f t="shared" si="36"/>
        <v/>
      </c>
      <c r="O157" s="318">
        <f t="shared" si="37"/>
        <v>5</v>
      </c>
      <c r="Q157" s="10" t="str">
        <f t="shared" si="38"/>
        <v>01</v>
      </c>
      <c r="R157" s="319" t="str">
        <f t="shared" si="39"/>
        <v>A.4.01</v>
      </c>
      <c r="Z157" s="10" t="s">
        <v>947</v>
      </c>
      <c r="AA157" s="10" t="s">
        <v>417</v>
      </c>
      <c r="AB157" s="10" t="s">
        <v>947</v>
      </c>
      <c r="AC157" s="10">
        <f t="shared" si="41"/>
        <v>2</v>
      </c>
    </row>
    <row r="158" spans="1:29" ht="45" x14ac:dyDescent="0.25">
      <c r="A158" s="297">
        <v>156</v>
      </c>
      <c r="B158" s="330" t="str">
        <f t="shared" si="40"/>
        <v>A.4.02</v>
      </c>
      <c r="C158" s="331" t="s">
        <v>117</v>
      </c>
      <c r="D158" s="311">
        <v>4</v>
      </c>
      <c r="E158" s="311">
        <v>2</v>
      </c>
      <c r="F158" s="311"/>
      <c r="G158" s="316" t="s">
        <v>1044</v>
      </c>
      <c r="H158" s="317">
        <v>2</v>
      </c>
      <c r="I158" s="318" t="str">
        <f t="shared" si="31"/>
        <v/>
      </c>
      <c r="J158" s="10" t="str">
        <f t="shared" si="32"/>
        <v/>
      </c>
      <c r="K158" s="10" t="str">
        <f t="shared" si="33"/>
        <v/>
      </c>
      <c r="L158" s="10" t="str">
        <f t="shared" si="34"/>
        <v/>
      </c>
      <c r="M158" s="10">
        <f t="shared" si="35"/>
        <v>5</v>
      </c>
      <c r="N158" s="10" t="str">
        <f t="shared" si="36"/>
        <v/>
      </c>
      <c r="O158" s="318">
        <f t="shared" si="37"/>
        <v>5</v>
      </c>
      <c r="Q158" s="10" t="str">
        <f t="shared" si="38"/>
        <v>02</v>
      </c>
      <c r="R158" s="319" t="str">
        <f t="shared" si="39"/>
        <v>A.4.02</v>
      </c>
      <c r="Z158" s="10" t="s">
        <v>947</v>
      </c>
      <c r="AA158" s="10" t="s">
        <v>417</v>
      </c>
      <c r="AB158" s="10" t="s">
        <v>947</v>
      </c>
      <c r="AC158" s="10">
        <f t="shared" si="41"/>
        <v>2</v>
      </c>
    </row>
    <row r="159" spans="1:29" ht="45" x14ac:dyDescent="0.25">
      <c r="A159" s="297">
        <v>157</v>
      </c>
      <c r="B159" s="330" t="str">
        <f t="shared" si="40"/>
        <v>A.4.03</v>
      </c>
      <c r="C159" s="331" t="s">
        <v>117</v>
      </c>
      <c r="D159" s="311">
        <v>4</v>
      </c>
      <c r="E159" s="311">
        <v>3</v>
      </c>
      <c r="F159" s="311"/>
      <c r="G159" s="316" t="s">
        <v>712</v>
      </c>
      <c r="H159" s="317">
        <v>3</v>
      </c>
      <c r="I159" s="318" t="str">
        <f t="shared" si="31"/>
        <v/>
      </c>
      <c r="J159" s="10" t="str">
        <f t="shared" si="32"/>
        <v/>
      </c>
      <c r="K159" s="10" t="str">
        <f t="shared" si="33"/>
        <v/>
      </c>
      <c r="L159" s="10" t="str">
        <f t="shared" si="34"/>
        <v/>
      </c>
      <c r="M159" s="10">
        <f t="shared" si="35"/>
        <v>5</v>
      </c>
      <c r="N159" s="10" t="str">
        <f t="shared" si="36"/>
        <v/>
      </c>
      <c r="O159" s="318">
        <f t="shared" si="37"/>
        <v>5</v>
      </c>
      <c r="Q159" s="10" t="str">
        <f t="shared" si="38"/>
        <v>03</v>
      </c>
      <c r="R159" s="319" t="str">
        <f t="shared" si="39"/>
        <v>A.4.03</v>
      </c>
      <c r="Z159" s="10" t="s">
        <v>947</v>
      </c>
      <c r="AA159" s="10" t="s">
        <v>417</v>
      </c>
      <c r="AB159" s="10" t="s">
        <v>947</v>
      </c>
      <c r="AC159" s="10">
        <f t="shared" si="41"/>
        <v>2</v>
      </c>
    </row>
    <row r="160" spans="1:29" ht="45" x14ac:dyDescent="0.25">
      <c r="A160" s="297">
        <v>158</v>
      </c>
      <c r="B160" s="330" t="str">
        <f t="shared" si="40"/>
        <v>A.4.04</v>
      </c>
      <c r="C160" s="331" t="s">
        <v>117</v>
      </c>
      <c r="D160" s="311">
        <v>4</v>
      </c>
      <c r="E160" s="311">
        <v>4</v>
      </c>
      <c r="F160" s="311"/>
      <c r="G160" s="316" t="s">
        <v>713</v>
      </c>
      <c r="H160" s="317">
        <v>4</v>
      </c>
      <c r="I160" s="318" t="str">
        <f t="shared" si="31"/>
        <v/>
      </c>
      <c r="J160" s="10" t="str">
        <f t="shared" si="32"/>
        <v/>
      </c>
      <c r="K160" s="10" t="str">
        <f t="shared" si="33"/>
        <v/>
      </c>
      <c r="L160" s="10" t="str">
        <f t="shared" si="34"/>
        <v/>
      </c>
      <c r="M160" s="10">
        <f t="shared" si="35"/>
        <v>5</v>
      </c>
      <c r="N160" s="10" t="str">
        <f t="shared" si="36"/>
        <v/>
      </c>
      <c r="O160" s="318">
        <f t="shared" si="37"/>
        <v>5</v>
      </c>
      <c r="Q160" s="10" t="str">
        <f t="shared" si="38"/>
        <v>04</v>
      </c>
      <c r="R160" s="319" t="str">
        <f t="shared" si="39"/>
        <v>A.4.04</v>
      </c>
      <c r="Z160" s="10" t="s">
        <v>947</v>
      </c>
      <c r="AA160" s="10" t="s">
        <v>417</v>
      </c>
      <c r="AB160" s="10" t="s">
        <v>947</v>
      </c>
      <c r="AC160" s="10">
        <f t="shared" si="41"/>
        <v>2</v>
      </c>
    </row>
    <row r="161" spans="1:29" ht="45" x14ac:dyDescent="0.25">
      <c r="A161" s="297">
        <v>159</v>
      </c>
      <c r="B161" s="330" t="str">
        <f t="shared" si="40"/>
        <v>A.4.05</v>
      </c>
      <c r="C161" s="331" t="s">
        <v>117</v>
      </c>
      <c r="D161" s="311">
        <v>4</v>
      </c>
      <c r="E161" s="311">
        <v>5</v>
      </c>
      <c r="F161" s="311"/>
      <c r="G161" s="316" t="s">
        <v>1045</v>
      </c>
      <c r="H161" s="317">
        <v>4</v>
      </c>
      <c r="I161" s="318" t="str">
        <f t="shared" si="31"/>
        <v/>
      </c>
      <c r="J161" s="10" t="str">
        <f t="shared" si="32"/>
        <v/>
      </c>
      <c r="K161" s="10" t="str">
        <f t="shared" si="33"/>
        <v/>
      </c>
      <c r="L161" s="10" t="str">
        <f t="shared" si="34"/>
        <v/>
      </c>
      <c r="M161" s="10">
        <f t="shared" si="35"/>
        <v>5</v>
      </c>
      <c r="N161" s="10" t="str">
        <f t="shared" si="36"/>
        <v/>
      </c>
      <c r="O161" s="318">
        <f t="shared" si="37"/>
        <v>5</v>
      </c>
      <c r="Q161" s="10" t="str">
        <f t="shared" si="38"/>
        <v>05</v>
      </c>
      <c r="R161" s="319" t="str">
        <f t="shared" si="39"/>
        <v>A.4.05</v>
      </c>
      <c r="Z161" s="10" t="s">
        <v>947</v>
      </c>
      <c r="AA161" s="10" t="s">
        <v>417</v>
      </c>
      <c r="AB161" s="10" t="s">
        <v>947</v>
      </c>
      <c r="AC161" s="10">
        <f t="shared" si="41"/>
        <v>2</v>
      </c>
    </row>
    <row r="162" spans="1:29" ht="30" x14ac:dyDescent="0.25">
      <c r="A162" s="297">
        <v>160</v>
      </c>
      <c r="B162" s="330" t="str">
        <f t="shared" si="40"/>
        <v>A.4.06</v>
      </c>
      <c r="C162" s="331" t="s">
        <v>117</v>
      </c>
      <c r="D162" s="311">
        <v>4</v>
      </c>
      <c r="E162" s="311">
        <v>6</v>
      </c>
      <c r="F162" s="311"/>
      <c r="G162" s="316" t="s">
        <v>431</v>
      </c>
      <c r="H162" s="317">
        <v>4</v>
      </c>
      <c r="I162" s="318" t="str">
        <f t="shared" si="31"/>
        <v/>
      </c>
      <c r="J162" s="10" t="str">
        <f t="shared" si="32"/>
        <v/>
      </c>
      <c r="K162" s="10" t="str">
        <f t="shared" si="33"/>
        <v/>
      </c>
      <c r="L162" s="10" t="str">
        <f t="shared" si="34"/>
        <v/>
      </c>
      <c r="M162" s="10">
        <f t="shared" si="35"/>
        <v>5</v>
      </c>
      <c r="N162" s="10" t="str">
        <f t="shared" si="36"/>
        <v/>
      </c>
      <c r="O162" s="318">
        <f t="shared" si="37"/>
        <v>5</v>
      </c>
      <c r="Q162" s="10" t="str">
        <f t="shared" si="38"/>
        <v>06</v>
      </c>
      <c r="R162" s="319" t="str">
        <f t="shared" si="39"/>
        <v>A.4.06</v>
      </c>
      <c r="Z162" s="10" t="s">
        <v>947</v>
      </c>
      <c r="AA162" s="10" t="s">
        <v>417</v>
      </c>
      <c r="AB162" s="10" t="s">
        <v>947</v>
      </c>
      <c r="AC162" s="10">
        <f t="shared" si="41"/>
        <v>2</v>
      </c>
    </row>
    <row r="163" spans="1:29" ht="30" x14ac:dyDescent="0.25">
      <c r="A163" s="297">
        <v>161</v>
      </c>
      <c r="B163" s="330" t="str">
        <f t="shared" si="40"/>
        <v/>
      </c>
      <c r="C163" s="331"/>
      <c r="D163" s="311"/>
      <c r="E163" s="311"/>
      <c r="F163" s="311" t="s">
        <v>420</v>
      </c>
      <c r="G163" s="316" t="s">
        <v>714</v>
      </c>
      <c r="I163" s="318" t="str">
        <f t="shared" si="31"/>
        <v/>
      </c>
      <c r="J163" s="10" t="str">
        <f t="shared" si="32"/>
        <v/>
      </c>
      <c r="K163" s="10">
        <f t="shared" si="33"/>
        <v>3</v>
      </c>
      <c r="L163" s="10" t="str">
        <f t="shared" si="34"/>
        <v/>
      </c>
      <c r="M163" s="10" t="str">
        <f t="shared" si="35"/>
        <v/>
      </c>
      <c r="N163" s="10" t="str">
        <f t="shared" si="36"/>
        <v/>
      </c>
      <c r="O163" s="318">
        <f t="shared" si="37"/>
        <v>3</v>
      </c>
      <c r="Q163" s="10" t="str">
        <f t="shared" si="38"/>
        <v/>
      </c>
      <c r="R163" s="319" t="str">
        <f t="shared" si="39"/>
        <v/>
      </c>
      <c r="Z163" s="10" t="s">
        <v>947</v>
      </c>
      <c r="AA163" s="10" t="s">
        <v>417</v>
      </c>
      <c r="AB163" s="10" t="s">
        <v>947</v>
      </c>
      <c r="AC163" s="10">
        <f t="shared" si="41"/>
        <v>2</v>
      </c>
    </row>
    <row r="164" spans="1:29" ht="30" x14ac:dyDescent="0.25">
      <c r="A164" s="297">
        <v>162</v>
      </c>
      <c r="B164" s="330" t="str">
        <f t="shared" si="40"/>
        <v>A.4.07</v>
      </c>
      <c r="C164" s="331" t="s">
        <v>117</v>
      </c>
      <c r="D164" s="311">
        <v>4</v>
      </c>
      <c r="E164" s="311">
        <v>7</v>
      </c>
      <c r="F164" s="311"/>
      <c r="G164" s="316" t="s">
        <v>150</v>
      </c>
      <c r="H164" s="317">
        <v>5</v>
      </c>
      <c r="I164" s="318" t="str">
        <f t="shared" si="31"/>
        <v/>
      </c>
      <c r="J164" s="10" t="str">
        <f t="shared" si="32"/>
        <v/>
      </c>
      <c r="K164" s="10" t="str">
        <f t="shared" si="33"/>
        <v/>
      </c>
      <c r="L164" s="10" t="str">
        <f t="shared" si="34"/>
        <v/>
      </c>
      <c r="M164" s="10">
        <f t="shared" si="35"/>
        <v>5</v>
      </c>
      <c r="N164" s="10" t="str">
        <f t="shared" si="36"/>
        <v/>
      </c>
      <c r="O164" s="318">
        <f t="shared" si="37"/>
        <v>5</v>
      </c>
      <c r="Q164" s="10" t="str">
        <f t="shared" si="38"/>
        <v>07</v>
      </c>
      <c r="R164" s="319" t="str">
        <f t="shared" si="39"/>
        <v>A.4.07</v>
      </c>
      <c r="T164" s="10" t="s">
        <v>535</v>
      </c>
      <c r="Z164" s="10" t="s">
        <v>947</v>
      </c>
      <c r="AA164" s="10" t="s">
        <v>417</v>
      </c>
      <c r="AB164" s="10" t="s">
        <v>947</v>
      </c>
      <c r="AC164" s="10">
        <f t="shared" si="41"/>
        <v>2</v>
      </c>
    </row>
    <row r="165" spans="1:29" ht="60" x14ac:dyDescent="0.25">
      <c r="A165" s="297">
        <v>163</v>
      </c>
      <c r="B165" s="330" t="str">
        <f t="shared" si="40"/>
        <v/>
      </c>
      <c r="C165" s="331"/>
      <c r="D165" s="311"/>
      <c r="E165" s="311"/>
      <c r="F165" s="311" t="s">
        <v>420</v>
      </c>
      <c r="G165" s="316" t="s">
        <v>715</v>
      </c>
      <c r="I165" s="318" t="str">
        <f t="shared" si="31"/>
        <v/>
      </c>
      <c r="J165" s="10" t="str">
        <f t="shared" si="32"/>
        <v/>
      </c>
      <c r="K165" s="10">
        <f t="shared" si="33"/>
        <v>3</v>
      </c>
      <c r="L165" s="10" t="str">
        <f t="shared" si="34"/>
        <v/>
      </c>
      <c r="M165" s="10" t="str">
        <f t="shared" si="35"/>
        <v/>
      </c>
      <c r="N165" s="10" t="str">
        <f t="shared" si="36"/>
        <v/>
      </c>
      <c r="O165" s="318">
        <f t="shared" si="37"/>
        <v>3</v>
      </c>
      <c r="Q165" s="10" t="str">
        <f t="shared" si="38"/>
        <v/>
      </c>
      <c r="R165" s="319" t="str">
        <f t="shared" si="39"/>
        <v/>
      </c>
      <c r="Z165" s="10" t="s">
        <v>947</v>
      </c>
      <c r="AA165" s="10" t="s">
        <v>417</v>
      </c>
      <c r="AB165" s="10" t="s">
        <v>947</v>
      </c>
      <c r="AC165" s="10">
        <f t="shared" si="41"/>
        <v>2</v>
      </c>
    </row>
    <row r="166" spans="1:29" x14ac:dyDescent="0.25">
      <c r="A166" s="297">
        <v>164</v>
      </c>
      <c r="B166" s="330" t="str">
        <f t="shared" si="40"/>
        <v>A.4.01</v>
      </c>
      <c r="C166" s="331" t="s">
        <v>117</v>
      </c>
      <c r="D166" s="311">
        <v>4</v>
      </c>
      <c r="E166" s="311">
        <v>1</v>
      </c>
      <c r="F166" s="311"/>
      <c r="G166" s="316" t="s">
        <v>716</v>
      </c>
      <c r="H166" s="317">
        <v>1</v>
      </c>
      <c r="I166" s="318" t="str">
        <f t="shared" si="31"/>
        <v/>
      </c>
      <c r="J166" s="10" t="str">
        <f t="shared" si="32"/>
        <v/>
      </c>
      <c r="K166" s="10" t="str">
        <f t="shared" si="33"/>
        <v/>
      </c>
      <c r="L166" s="10" t="str">
        <f t="shared" si="34"/>
        <v/>
      </c>
      <c r="M166" s="10">
        <f t="shared" si="35"/>
        <v>5</v>
      </c>
      <c r="N166" s="10" t="str">
        <f t="shared" si="36"/>
        <v/>
      </c>
      <c r="O166" s="318">
        <f t="shared" si="37"/>
        <v>5</v>
      </c>
      <c r="Q166" s="10" t="str">
        <f t="shared" si="38"/>
        <v>01</v>
      </c>
      <c r="R166" s="319" t="str">
        <f t="shared" si="39"/>
        <v>A.4.01</v>
      </c>
      <c r="Z166" s="10" t="s">
        <v>947</v>
      </c>
      <c r="AA166" s="10" t="s">
        <v>947</v>
      </c>
      <c r="AB166" s="10" t="s">
        <v>120</v>
      </c>
      <c r="AC166" s="10">
        <f t="shared" si="41"/>
        <v>3</v>
      </c>
    </row>
    <row r="167" spans="1:29" x14ac:dyDescent="0.25">
      <c r="A167" s="297">
        <v>165</v>
      </c>
      <c r="B167" s="330" t="str">
        <f t="shared" si="40"/>
        <v>A.4.02</v>
      </c>
      <c r="C167" s="331" t="s">
        <v>117</v>
      </c>
      <c r="D167" s="311">
        <v>4</v>
      </c>
      <c r="E167" s="311">
        <v>2</v>
      </c>
      <c r="F167" s="311"/>
      <c r="G167" s="316" t="s">
        <v>432</v>
      </c>
      <c r="H167" s="317" t="s">
        <v>74</v>
      </c>
      <c r="I167" s="318" t="str">
        <f t="shared" si="31"/>
        <v/>
      </c>
      <c r="J167" s="10" t="str">
        <f t="shared" si="32"/>
        <v/>
      </c>
      <c r="K167" s="10" t="str">
        <f t="shared" si="33"/>
        <v/>
      </c>
      <c r="L167" s="10">
        <f t="shared" si="34"/>
        <v>4</v>
      </c>
      <c r="M167" s="10" t="str">
        <f t="shared" si="35"/>
        <v/>
      </c>
      <c r="N167" s="10" t="str">
        <f t="shared" si="36"/>
        <v/>
      </c>
      <c r="O167" s="318">
        <f t="shared" si="37"/>
        <v>4</v>
      </c>
      <c r="Q167" s="10" t="str">
        <f t="shared" si="38"/>
        <v>02</v>
      </c>
      <c r="R167" s="319" t="str">
        <f t="shared" si="39"/>
        <v>A.4.02</v>
      </c>
      <c r="Z167" s="10" t="s">
        <v>947</v>
      </c>
      <c r="AA167" s="10" t="s">
        <v>947</v>
      </c>
      <c r="AB167" s="10" t="s">
        <v>120</v>
      </c>
      <c r="AC167" s="10">
        <f t="shared" si="41"/>
        <v>3</v>
      </c>
    </row>
    <row r="168" spans="1:29" x14ac:dyDescent="0.25">
      <c r="A168" s="297">
        <v>166</v>
      </c>
      <c r="B168" s="330" t="str">
        <f t="shared" si="40"/>
        <v>A.4.02a</v>
      </c>
      <c r="C168" s="331" t="s">
        <v>117</v>
      </c>
      <c r="D168" s="311">
        <v>4</v>
      </c>
      <c r="E168" s="311">
        <v>2</v>
      </c>
      <c r="F168" s="311" t="s">
        <v>88</v>
      </c>
      <c r="G168" s="316" t="s">
        <v>433</v>
      </c>
      <c r="H168" s="317">
        <v>2</v>
      </c>
      <c r="I168" s="318" t="str">
        <f t="shared" si="31"/>
        <v/>
      </c>
      <c r="J168" s="10" t="str">
        <f t="shared" si="32"/>
        <v/>
      </c>
      <c r="K168" s="10" t="str">
        <f t="shared" si="33"/>
        <v/>
      </c>
      <c r="L168" s="10" t="str">
        <f t="shared" si="34"/>
        <v/>
      </c>
      <c r="M168" s="10" t="str">
        <f t="shared" si="35"/>
        <v/>
      </c>
      <c r="N168" s="10">
        <f t="shared" si="36"/>
        <v>6</v>
      </c>
      <c r="O168" s="318">
        <f t="shared" si="37"/>
        <v>6</v>
      </c>
      <c r="Q168" s="10" t="str">
        <f t="shared" si="38"/>
        <v>02</v>
      </c>
      <c r="R168" s="319" t="str">
        <f t="shared" si="39"/>
        <v>A.4.02a</v>
      </c>
      <c r="Z168" s="10" t="s">
        <v>947</v>
      </c>
      <c r="AA168" s="10" t="s">
        <v>947</v>
      </c>
      <c r="AB168" s="10" t="s">
        <v>120</v>
      </c>
      <c r="AC168" s="10">
        <f t="shared" si="41"/>
        <v>3</v>
      </c>
    </row>
    <row r="169" spans="1:29" x14ac:dyDescent="0.25">
      <c r="A169" s="297">
        <v>167</v>
      </c>
      <c r="B169" s="330" t="str">
        <f t="shared" si="40"/>
        <v>A.4.02b</v>
      </c>
      <c r="C169" s="331" t="s">
        <v>117</v>
      </c>
      <c r="D169" s="311">
        <v>4</v>
      </c>
      <c r="E169" s="311">
        <v>2</v>
      </c>
      <c r="F169" s="311" t="s">
        <v>89</v>
      </c>
      <c r="G169" s="316" t="s">
        <v>434</v>
      </c>
      <c r="H169" s="317">
        <v>3</v>
      </c>
      <c r="I169" s="318" t="str">
        <f t="shared" si="31"/>
        <v/>
      </c>
      <c r="J169" s="10" t="str">
        <f t="shared" si="32"/>
        <v/>
      </c>
      <c r="K169" s="10" t="str">
        <f t="shared" si="33"/>
        <v/>
      </c>
      <c r="L169" s="10" t="str">
        <f t="shared" si="34"/>
        <v/>
      </c>
      <c r="M169" s="10" t="str">
        <f t="shared" si="35"/>
        <v/>
      </c>
      <c r="N169" s="10">
        <f t="shared" si="36"/>
        <v>6</v>
      </c>
      <c r="O169" s="318">
        <f t="shared" si="37"/>
        <v>6</v>
      </c>
      <c r="Q169" s="10" t="str">
        <f t="shared" si="38"/>
        <v>02</v>
      </c>
      <c r="R169" s="319" t="str">
        <f t="shared" si="39"/>
        <v>A.4.02b</v>
      </c>
      <c r="Z169" s="10" t="s">
        <v>947</v>
      </c>
      <c r="AA169" s="10" t="s">
        <v>947</v>
      </c>
      <c r="AB169" s="10" t="s">
        <v>120</v>
      </c>
      <c r="AC169" s="10">
        <f t="shared" si="41"/>
        <v>3</v>
      </c>
    </row>
    <row r="170" spans="1:29" x14ac:dyDescent="0.25">
      <c r="A170" s="297">
        <v>168</v>
      </c>
      <c r="B170" s="330" t="str">
        <f t="shared" si="40"/>
        <v>A.4.02c</v>
      </c>
      <c r="C170" s="331" t="s">
        <v>117</v>
      </c>
      <c r="D170" s="311">
        <v>4</v>
      </c>
      <c r="E170" s="311">
        <v>2</v>
      </c>
      <c r="F170" s="311" t="s">
        <v>90</v>
      </c>
      <c r="G170" s="316" t="s">
        <v>435</v>
      </c>
      <c r="H170" s="317">
        <v>2</v>
      </c>
      <c r="I170" s="318" t="str">
        <f t="shared" si="31"/>
        <v/>
      </c>
      <c r="J170" s="10" t="str">
        <f t="shared" si="32"/>
        <v/>
      </c>
      <c r="K170" s="10" t="str">
        <f t="shared" si="33"/>
        <v/>
      </c>
      <c r="L170" s="10" t="str">
        <f t="shared" si="34"/>
        <v/>
      </c>
      <c r="M170" s="10" t="str">
        <f t="shared" si="35"/>
        <v/>
      </c>
      <c r="N170" s="10">
        <f t="shared" si="36"/>
        <v>6</v>
      </c>
      <c r="O170" s="318">
        <f t="shared" si="37"/>
        <v>6</v>
      </c>
      <c r="Q170" s="10" t="str">
        <f t="shared" si="38"/>
        <v>02</v>
      </c>
      <c r="R170" s="319" t="str">
        <f t="shared" si="39"/>
        <v>A.4.02c</v>
      </c>
      <c r="Z170" s="10" t="s">
        <v>947</v>
      </c>
      <c r="AA170" s="10" t="s">
        <v>947</v>
      </c>
      <c r="AB170" s="10" t="s">
        <v>120</v>
      </c>
      <c r="AC170" s="10">
        <f t="shared" si="41"/>
        <v>3</v>
      </c>
    </row>
    <row r="171" spans="1:29" x14ac:dyDescent="0.25">
      <c r="A171" s="297">
        <v>169</v>
      </c>
      <c r="B171" s="330" t="str">
        <f t="shared" si="40"/>
        <v>A.4.02d</v>
      </c>
      <c r="C171" s="331" t="s">
        <v>117</v>
      </c>
      <c r="D171" s="311">
        <v>4</v>
      </c>
      <c r="E171" s="311">
        <v>2</v>
      </c>
      <c r="F171" s="311" t="s">
        <v>91</v>
      </c>
      <c r="G171" s="316" t="s">
        <v>436</v>
      </c>
      <c r="H171" s="317">
        <v>2</v>
      </c>
      <c r="I171" s="318" t="str">
        <f t="shared" si="31"/>
        <v/>
      </c>
      <c r="J171" s="10" t="str">
        <f t="shared" si="32"/>
        <v/>
      </c>
      <c r="K171" s="10" t="str">
        <f t="shared" si="33"/>
        <v/>
      </c>
      <c r="L171" s="10" t="str">
        <f t="shared" si="34"/>
        <v/>
      </c>
      <c r="M171" s="10" t="str">
        <f t="shared" si="35"/>
        <v/>
      </c>
      <c r="N171" s="10">
        <f t="shared" si="36"/>
        <v>6</v>
      </c>
      <c r="O171" s="318">
        <f t="shared" si="37"/>
        <v>6</v>
      </c>
      <c r="Q171" s="10" t="str">
        <f t="shared" si="38"/>
        <v>02</v>
      </c>
      <c r="R171" s="319" t="str">
        <f t="shared" si="39"/>
        <v>A.4.02d</v>
      </c>
      <c r="Z171" s="10" t="s">
        <v>947</v>
      </c>
      <c r="AA171" s="10" t="s">
        <v>947</v>
      </c>
      <c r="AB171" s="10" t="s">
        <v>120</v>
      </c>
      <c r="AC171" s="10">
        <f t="shared" si="41"/>
        <v>3</v>
      </c>
    </row>
    <row r="172" spans="1:29" x14ac:dyDescent="0.25">
      <c r="A172" s="297">
        <v>170</v>
      </c>
      <c r="B172" s="330" t="str">
        <f t="shared" si="40"/>
        <v>A.4.02e</v>
      </c>
      <c r="C172" s="331" t="s">
        <v>117</v>
      </c>
      <c r="D172" s="311">
        <v>4</v>
      </c>
      <c r="E172" s="311">
        <v>2</v>
      </c>
      <c r="F172" s="311" t="s">
        <v>92</v>
      </c>
      <c r="G172" s="316" t="s">
        <v>437</v>
      </c>
      <c r="H172" s="317">
        <v>3</v>
      </c>
      <c r="I172" s="318" t="str">
        <f t="shared" si="31"/>
        <v/>
      </c>
      <c r="J172" s="10" t="str">
        <f t="shared" si="32"/>
        <v/>
      </c>
      <c r="K172" s="10" t="str">
        <f t="shared" si="33"/>
        <v/>
      </c>
      <c r="L172" s="10" t="str">
        <f t="shared" si="34"/>
        <v/>
      </c>
      <c r="M172" s="10" t="str">
        <f t="shared" si="35"/>
        <v/>
      </c>
      <c r="N172" s="10">
        <f t="shared" si="36"/>
        <v>6</v>
      </c>
      <c r="O172" s="318">
        <f t="shared" si="37"/>
        <v>6</v>
      </c>
      <c r="Q172" s="10" t="str">
        <f t="shared" si="38"/>
        <v>02</v>
      </c>
      <c r="R172" s="319" t="str">
        <f t="shared" si="39"/>
        <v>A.4.02e</v>
      </c>
      <c r="Z172" s="10" t="s">
        <v>947</v>
      </c>
      <c r="AA172" s="10" t="s">
        <v>947</v>
      </c>
      <c r="AB172" s="10" t="s">
        <v>120</v>
      </c>
      <c r="AC172" s="10">
        <f t="shared" si="41"/>
        <v>3</v>
      </c>
    </row>
    <row r="173" spans="1:29" x14ac:dyDescent="0.25">
      <c r="A173" s="297">
        <v>171</v>
      </c>
      <c r="B173" s="330" t="str">
        <f t="shared" si="40"/>
        <v>A.4.03</v>
      </c>
      <c r="C173" s="331" t="s">
        <v>117</v>
      </c>
      <c r="D173" s="311">
        <v>4</v>
      </c>
      <c r="E173" s="311">
        <v>3</v>
      </c>
      <c r="F173" s="311"/>
      <c r="G173" s="316" t="s">
        <v>438</v>
      </c>
      <c r="H173" s="317" t="s">
        <v>74</v>
      </c>
      <c r="I173" s="318" t="str">
        <f t="shared" si="31"/>
        <v/>
      </c>
      <c r="J173" s="10" t="str">
        <f t="shared" si="32"/>
        <v/>
      </c>
      <c r="K173" s="10" t="str">
        <f t="shared" si="33"/>
        <v/>
      </c>
      <c r="L173" s="10">
        <f t="shared" si="34"/>
        <v>4</v>
      </c>
      <c r="M173" s="10" t="str">
        <f t="shared" si="35"/>
        <v/>
      </c>
      <c r="N173" s="10" t="str">
        <f t="shared" si="36"/>
        <v/>
      </c>
      <c r="O173" s="318">
        <f t="shared" si="37"/>
        <v>4</v>
      </c>
      <c r="Q173" s="10" t="str">
        <f t="shared" si="38"/>
        <v>03</v>
      </c>
      <c r="R173" s="319" t="str">
        <f t="shared" si="39"/>
        <v>A.4.03</v>
      </c>
      <c r="Z173" s="10" t="s">
        <v>947</v>
      </c>
      <c r="AA173" s="10" t="s">
        <v>947</v>
      </c>
      <c r="AB173" s="10" t="s">
        <v>120</v>
      </c>
      <c r="AC173" s="10">
        <f t="shared" si="41"/>
        <v>3</v>
      </c>
    </row>
    <row r="174" spans="1:29" ht="30" x14ac:dyDescent="0.25">
      <c r="A174" s="297">
        <v>172</v>
      </c>
      <c r="B174" s="330" t="str">
        <f t="shared" si="40"/>
        <v>A.4.03a</v>
      </c>
      <c r="C174" s="331" t="s">
        <v>117</v>
      </c>
      <c r="D174" s="311">
        <v>4</v>
      </c>
      <c r="E174" s="311">
        <v>3</v>
      </c>
      <c r="F174" s="311" t="s">
        <v>88</v>
      </c>
      <c r="G174" s="316" t="s">
        <v>717</v>
      </c>
      <c r="H174" s="317">
        <v>3</v>
      </c>
      <c r="I174" s="318" t="str">
        <f t="shared" si="31"/>
        <v/>
      </c>
      <c r="J174" s="10" t="str">
        <f t="shared" si="32"/>
        <v/>
      </c>
      <c r="K174" s="10" t="str">
        <f t="shared" si="33"/>
        <v/>
      </c>
      <c r="L174" s="10" t="str">
        <f t="shared" si="34"/>
        <v/>
      </c>
      <c r="M174" s="10" t="str">
        <f t="shared" si="35"/>
        <v/>
      </c>
      <c r="N174" s="10">
        <f t="shared" si="36"/>
        <v>6</v>
      </c>
      <c r="O174" s="318">
        <f t="shared" si="37"/>
        <v>6</v>
      </c>
      <c r="Q174" s="10" t="str">
        <f t="shared" si="38"/>
        <v>03</v>
      </c>
      <c r="R174" s="319" t="str">
        <f t="shared" si="39"/>
        <v>A.4.03a</v>
      </c>
      <c r="Z174" s="10" t="s">
        <v>947</v>
      </c>
      <c r="AA174" s="10" t="s">
        <v>947</v>
      </c>
      <c r="AB174" s="10" t="s">
        <v>120</v>
      </c>
      <c r="AC174" s="10">
        <f t="shared" si="41"/>
        <v>3</v>
      </c>
    </row>
    <row r="175" spans="1:29" x14ac:dyDescent="0.25">
      <c r="A175" s="297">
        <v>173</v>
      </c>
      <c r="B175" s="330" t="str">
        <f t="shared" si="40"/>
        <v>A.4.03b</v>
      </c>
      <c r="C175" s="331" t="s">
        <v>117</v>
      </c>
      <c r="D175" s="311">
        <v>4</v>
      </c>
      <c r="E175" s="311">
        <v>3</v>
      </c>
      <c r="F175" s="311" t="s">
        <v>89</v>
      </c>
      <c r="G175" s="316" t="s">
        <v>962</v>
      </c>
      <c r="H175" s="317">
        <v>2</v>
      </c>
      <c r="I175" s="318" t="str">
        <f t="shared" si="31"/>
        <v/>
      </c>
      <c r="J175" s="10" t="str">
        <f t="shared" si="32"/>
        <v/>
      </c>
      <c r="K175" s="10" t="str">
        <f t="shared" si="33"/>
        <v/>
      </c>
      <c r="L175" s="10" t="str">
        <f t="shared" si="34"/>
        <v/>
      </c>
      <c r="M175" s="10" t="str">
        <f t="shared" si="35"/>
        <v/>
      </c>
      <c r="N175" s="10">
        <f t="shared" si="36"/>
        <v>6</v>
      </c>
      <c r="O175" s="318">
        <f t="shared" si="37"/>
        <v>6</v>
      </c>
      <c r="Q175" s="10" t="str">
        <f t="shared" si="38"/>
        <v>03</v>
      </c>
      <c r="R175" s="319" t="str">
        <f t="shared" si="39"/>
        <v>A.4.03b</v>
      </c>
      <c r="Z175" s="10" t="s">
        <v>947</v>
      </c>
      <c r="AA175" s="10" t="s">
        <v>947</v>
      </c>
      <c r="AB175" s="10" t="s">
        <v>120</v>
      </c>
      <c r="AC175" s="10">
        <f t="shared" si="41"/>
        <v>3</v>
      </c>
    </row>
    <row r="176" spans="1:29" x14ac:dyDescent="0.25">
      <c r="A176" s="297">
        <v>174</v>
      </c>
      <c r="B176" s="330" t="str">
        <f t="shared" si="40"/>
        <v>A.4.03c</v>
      </c>
      <c r="C176" s="331" t="s">
        <v>117</v>
      </c>
      <c r="D176" s="311">
        <v>4</v>
      </c>
      <c r="E176" s="311">
        <v>3</v>
      </c>
      <c r="F176" s="311" t="s">
        <v>90</v>
      </c>
      <c r="G176" s="316" t="s">
        <v>134</v>
      </c>
      <c r="H176" s="317">
        <v>3</v>
      </c>
      <c r="I176" s="318" t="str">
        <f t="shared" si="31"/>
        <v/>
      </c>
      <c r="J176" s="10" t="str">
        <f t="shared" si="32"/>
        <v/>
      </c>
      <c r="K176" s="10" t="str">
        <f t="shared" si="33"/>
        <v/>
      </c>
      <c r="L176" s="10" t="str">
        <f t="shared" si="34"/>
        <v/>
      </c>
      <c r="M176" s="10" t="str">
        <f t="shared" si="35"/>
        <v/>
      </c>
      <c r="N176" s="10">
        <f t="shared" si="36"/>
        <v>6</v>
      </c>
      <c r="O176" s="318">
        <f t="shared" si="37"/>
        <v>6</v>
      </c>
      <c r="Q176" s="10" t="str">
        <f t="shared" si="38"/>
        <v>03</v>
      </c>
      <c r="R176" s="319" t="str">
        <f t="shared" si="39"/>
        <v>A.4.03c</v>
      </c>
      <c r="Z176" s="10" t="s">
        <v>947</v>
      </c>
      <c r="AA176" s="10" t="s">
        <v>947</v>
      </c>
      <c r="AB176" s="10" t="s">
        <v>120</v>
      </c>
      <c r="AC176" s="10">
        <f t="shared" si="41"/>
        <v>3</v>
      </c>
    </row>
    <row r="177" spans="1:29" x14ac:dyDescent="0.25">
      <c r="A177" s="297">
        <v>175</v>
      </c>
      <c r="B177" s="330" t="str">
        <f t="shared" si="40"/>
        <v>A.4.03d</v>
      </c>
      <c r="C177" s="331" t="s">
        <v>117</v>
      </c>
      <c r="D177" s="311">
        <v>4</v>
      </c>
      <c r="E177" s="311">
        <v>3</v>
      </c>
      <c r="F177" s="311" t="s">
        <v>91</v>
      </c>
      <c r="G177" s="316" t="s">
        <v>135</v>
      </c>
      <c r="H177" s="317">
        <v>2</v>
      </c>
      <c r="I177" s="318" t="str">
        <f t="shared" si="31"/>
        <v/>
      </c>
      <c r="J177" s="10" t="str">
        <f t="shared" si="32"/>
        <v/>
      </c>
      <c r="K177" s="10" t="str">
        <f t="shared" si="33"/>
        <v/>
      </c>
      <c r="L177" s="10" t="str">
        <f t="shared" si="34"/>
        <v/>
      </c>
      <c r="M177" s="10" t="str">
        <f t="shared" si="35"/>
        <v/>
      </c>
      <c r="N177" s="10">
        <f t="shared" si="36"/>
        <v>6</v>
      </c>
      <c r="O177" s="318">
        <f t="shared" si="37"/>
        <v>6</v>
      </c>
      <c r="Q177" s="10" t="str">
        <f t="shared" si="38"/>
        <v>03</v>
      </c>
      <c r="R177" s="319" t="str">
        <f t="shared" si="39"/>
        <v>A.4.03d</v>
      </c>
      <c r="Z177" s="10" t="s">
        <v>947</v>
      </c>
      <c r="AA177" s="10" t="s">
        <v>947</v>
      </c>
      <c r="AB177" s="10" t="s">
        <v>120</v>
      </c>
      <c r="AC177" s="10">
        <f t="shared" si="41"/>
        <v>3</v>
      </c>
    </row>
    <row r="178" spans="1:29" x14ac:dyDescent="0.25">
      <c r="A178" s="297">
        <v>176</v>
      </c>
      <c r="B178" s="330" t="str">
        <f t="shared" si="40"/>
        <v>A.4.03e</v>
      </c>
      <c r="C178" s="331" t="s">
        <v>117</v>
      </c>
      <c r="D178" s="311">
        <v>4</v>
      </c>
      <c r="E178" s="311">
        <v>3</v>
      </c>
      <c r="F178" s="311" t="s">
        <v>92</v>
      </c>
      <c r="G178" s="316" t="s">
        <v>136</v>
      </c>
      <c r="H178" s="317">
        <v>4</v>
      </c>
      <c r="I178" s="318" t="str">
        <f t="shared" ref="I178:I243" si="42">IF(AND(LEN(C178)=1,LEN(D178)=0),1,"")</f>
        <v/>
      </c>
      <c r="J178" s="10" t="str">
        <f t="shared" ref="J178:J243" si="43">IF(AND(LEN(C178)=1,LEN(D178)=1,LEN(E178)=0,LEN(F178)=0),2,"")</f>
        <v/>
      </c>
      <c r="K178" s="10" t="str">
        <f t="shared" ref="K178:K243" si="44">IF(AND(LEN(C178)=0,LEN(E178)=0),3,"")</f>
        <v/>
      </c>
      <c r="L178" s="10" t="str">
        <f t="shared" ref="L178:L243" si="45">IF(AND(LEN(C178)&gt;0,LEN(D178&gt;0),LEN(E178)&gt;0,LEN(F178)=0,H178="N/A"),4,"")</f>
        <v/>
      </c>
      <c r="M178" s="10" t="str">
        <f t="shared" ref="M178:M243" si="46">IF(AND(LEN(C178)&gt;0,LEN(D178&gt;0),LEN(E178)&gt;0,LEN(F178)=0,H178&gt;0,H178&lt;6),5,"")</f>
        <v/>
      </c>
      <c r="N178" s="10">
        <f t="shared" ref="N178:N243" si="47">IF(AND(LEN(C178)&gt;0,LEN(D178&gt;0),LEN(E178)&gt;0,LEN(F178)&gt;0,H178&gt;0,H178&lt;6),6,"")</f>
        <v>6</v>
      </c>
      <c r="O178" s="318">
        <f t="shared" ref="O178:O243" si="48">SUM(I178:N178)</f>
        <v>6</v>
      </c>
      <c r="Q178" s="10" t="str">
        <f t="shared" ref="Q178:Q243" si="49">IF(LEN(E178)&gt;0,TEXT(E178,"00"),"")</f>
        <v>03</v>
      </c>
      <c r="R178" s="319" t="str">
        <f t="shared" ref="R178:R243" si="50">IF(O178=1,C178,IF(O178=2,C178&amp;"."&amp;D178,IF(O178=3,"",IF(O178=4,C178&amp;"."&amp;D178&amp;"."&amp;Q178,IF(O178=5,C178&amp;"."&amp;D178&amp;"."&amp;Q178,IF(O178=6,C178&amp;"."&amp;D178&amp;"."&amp;Q178&amp;F178,""))))))</f>
        <v>A.4.03e</v>
      </c>
      <c r="Z178" s="10" t="s">
        <v>947</v>
      </c>
      <c r="AA178" s="10" t="s">
        <v>947</v>
      </c>
      <c r="AB178" s="10" t="s">
        <v>120</v>
      </c>
      <c r="AC178" s="10">
        <f t="shared" si="41"/>
        <v>3</v>
      </c>
    </row>
    <row r="179" spans="1:29" x14ac:dyDescent="0.25">
      <c r="A179" s="297">
        <v>177</v>
      </c>
      <c r="B179" s="330" t="str">
        <f t="shared" si="40"/>
        <v>A.4.03f</v>
      </c>
      <c r="C179" s="331" t="s">
        <v>117</v>
      </c>
      <c r="D179" s="311">
        <v>4</v>
      </c>
      <c r="E179" s="311">
        <v>3</v>
      </c>
      <c r="F179" s="311" t="s">
        <v>93</v>
      </c>
      <c r="G179" s="316" t="s">
        <v>439</v>
      </c>
      <c r="H179" s="317">
        <v>4</v>
      </c>
      <c r="I179" s="318" t="str">
        <f t="shared" si="42"/>
        <v/>
      </c>
      <c r="J179" s="10" t="str">
        <f t="shared" si="43"/>
        <v/>
      </c>
      <c r="K179" s="10" t="str">
        <f t="shared" si="44"/>
        <v/>
      </c>
      <c r="L179" s="10" t="str">
        <f t="shared" si="45"/>
        <v/>
      </c>
      <c r="M179" s="10" t="str">
        <f t="shared" si="46"/>
        <v/>
      </c>
      <c r="N179" s="10">
        <f t="shared" si="47"/>
        <v>6</v>
      </c>
      <c r="O179" s="318">
        <f t="shared" si="48"/>
        <v>6</v>
      </c>
      <c r="Q179" s="10" t="str">
        <f t="shared" si="49"/>
        <v>03</v>
      </c>
      <c r="R179" s="319" t="str">
        <f t="shared" si="50"/>
        <v>A.4.03f</v>
      </c>
      <c r="Z179" s="10" t="s">
        <v>947</v>
      </c>
      <c r="AA179" s="10" t="s">
        <v>947</v>
      </c>
      <c r="AB179" s="10" t="s">
        <v>120</v>
      </c>
      <c r="AC179" s="10">
        <f t="shared" si="41"/>
        <v>3</v>
      </c>
    </row>
    <row r="180" spans="1:29" x14ac:dyDescent="0.25">
      <c r="A180" s="297">
        <v>178</v>
      </c>
      <c r="B180" s="330" t="str">
        <f t="shared" si="40"/>
        <v>A.4.04</v>
      </c>
      <c r="C180" s="331" t="s">
        <v>117</v>
      </c>
      <c r="D180" s="311">
        <v>4</v>
      </c>
      <c r="E180" s="311">
        <v>4</v>
      </c>
      <c r="F180" s="311"/>
      <c r="G180" s="316" t="s">
        <v>1047</v>
      </c>
      <c r="H180" s="317" t="s">
        <v>74</v>
      </c>
      <c r="I180" s="318" t="str">
        <f t="shared" si="42"/>
        <v/>
      </c>
      <c r="J180" s="10" t="str">
        <f t="shared" si="43"/>
        <v/>
      </c>
      <c r="K180" s="10" t="str">
        <f t="shared" si="44"/>
        <v/>
      </c>
      <c r="L180" s="10">
        <f t="shared" si="45"/>
        <v>4</v>
      </c>
      <c r="M180" s="10" t="str">
        <f t="shared" si="46"/>
        <v/>
      </c>
      <c r="N180" s="10" t="str">
        <f t="shared" si="47"/>
        <v/>
      </c>
      <c r="O180" s="318">
        <f t="shared" si="48"/>
        <v>4</v>
      </c>
      <c r="Q180" s="10" t="str">
        <f t="shared" si="49"/>
        <v>04</v>
      </c>
      <c r="R180" s="319" t="str">
        <f t="shared" si="50"/>
        <v>A.4.04</v>
      </c>
      <c r="Z180" s="10" t="s">
        <v>947</v>
      </c>
      <c r="AA180" s="10" t="s">
        <v>947</v>
      </c>
      <c r="AB180" s="10" t="s">
        <v>120</v>
      </c>
      <c r="AC180" s="10">
        <f t="shared" si="41"/>
        <v>3</v>
      </c>
    </row>
    <row r="181" spans="1:29" x14ac:dyDescent="0.25">
      <c r="A181" s="297">
        <v>179</v>
      </c>
      <c r="B181" s="330" t="str">
        <f t="shared" si="40"/>
        <v>A.4.04a</v>
      </c>
      <c r="C181" s="331" t="s">
        <v>117</v>
      </c>
      <c r="D181" s="311">
        <v>4</v>
      </c>
      <c r="E181" s="311">
        <v>4</v>
      </c>
      <c r="F181" s="311" t="s">
        <v>88</v>
      </c>
      <c r="G181" s="316" t="s">
        <v>137</v>
      </c>
      <c r="H181" s="317">
        <v>4</v>
      </c>
      <c r="I181" s="318" t="str">
        <f t="shared" si="42"/>
        <v/>
      </c>
      <c r="J181" s="10" t="str">
        <f t="shared" si="43"/>
        <v/>
      </c>
      <c r="K181" s="10" t="str">
        <f t="shared" si="44"/>
        <v/>
      </c>
      <c r="L181" s="10" t="str">
        <f t="shared" si="45"/>
        <v/>
      </c>
      <c r="M181" s="10" t="str">
        <f t="shared" si="46"/>
        <v/>
      </c>
      <c r="N181" s="10">
        <f t="shared" si="47"/>
        <v>6</v>
      </c>
      <c r="O181" s="318">
        <f t="shared" si="48"/>
        <v>6</v>
      </c>
      <c r="Q181" s="10" t="str">
        <f t="shared" si="49"/>
        <v>04</v>
      </c>
      <c r="R181" s="319" t="str">
        <f t="shared" si="50"/>
        <v>A.4.04a</v>
      </c>
      <c r="Z181" s="10" t="s">
        <v>947</v>
      </c>
      <c r="AA181" s="10" t="s">
        <v>947</v>
      </c>
      <c r="AB181" s="10" t="s">
        <v>120</v>
      </c>
      <c r="AC181" s="10">
        <f t="shared" si="41"/>
        <v>3</v>
      </c>
    </row>
    <row r="182" spans="1:29" x14ac:dyDescent="0.25">
      <c r="A182" s="297">
        <v>180</v>
      </c>
      <c r="B182" s="330" t="str">
        <f t="shared" si="40"/>
        <v>A.4.04b</v>
      </c>
      <c r="C182" s="331" t="s">
        <v>117</v>
      </c>
      <c r="D182" s="311">
        <v>4</v>
      </c>
      <c r="E182" s="311">
        <v>4</v>
      </c>
      <c r="F182" s="311" t="s">
        <v>89</v>
      </c>
      <c r="G182" s="316" t="s">
        <v>138</v>
      </c>
      <c r="H182" s="317">
        <v>4</v>
      </c>
      <c r="I182" s="318" t="str">
        <f t="shared" si="42"/>
        <v/>
      </c>
      <c r="J182" s="10" t="str">
        <f t="shared" si="43"/>
        <v/>
      </c>
      <c r="K182" s="10" t="str">
        <f t="shared" si="44"/>
        <v/>
      </c>
      <c r="L182" s="10" t="str">
        <f t="shared" si="45"/>
        <v/>
      </c>
      <c r="M182" s="10" t="str">
        <f t="shared" si="46"/>
        <v/>
      </c>
      <c r="N182" s="10">
        <f t="shared" si="47"/>
        <v>6</v>
      </c>
      <c r="O182" s="318">
        <f t="shared" si="48"/>
        <v>6</v>
      </c>
      <c r="Q182" s="10" t="str">
        <f t="shared" si="49"/>
        <v>04</v>
      </c>
      <c r="R182" s="319" t="str">
        <f t="shared" si="50"/>
        <v>A.4.04b</v>
      </c>
      <c r="T182" s="10" t="s">
        <v>536</v>
      </c>
      <c r="Z182" s="10" t="s">
        <v>947</v>
      </c>
      <c r="AA182" s="10" t="s">
        <v>947</v>
      </c>
      <c r="AB182" s="10" t="s">
        <v>120</v>
      </c>
      <c r="AC182" s="10">
        <f t="shared" si="41"/>
        <v>3</v>
      </c>
    </row>
    <row r="183" spans="1:29" x14ac:dyDescent="0.25">
      <c r="A183" s="297">
        <v>181</v>
      </c>
      <c r="B183" s="330" t="str">
        <f t="shared" si="40"/>
        <v>A.4.04c</v>
      </c>
      <c r="C183" s="331" t="s">
        <v>117</v>
      </c>
      <c r="D183" s="311">
        <v>4</v>
      </c>
      <c r="E183" s="311">
        <v>4</v>
      </c>
      <c r="F183" s="311" t="s">
        <v>90</v>
      </c>
      <c r="G183" s="316" t="s">
        <v>139</v>
      </c>
      <c r="H183" s="317">
        <v>5</v>
      </c>
      <c r="I183" s="318" t="str">
        <f t="shared" si="42"/>
        <v/>
      </c>
      <c r="J183" s="10" t="str">
        <f t="shared" si="43"/>
        <v/>
      </c>
      <c r="K183" s="10" t="str">
        <f t="shared" si="44"/>
        <v/>
      </c>
      <c r="L183" s="10" t="str">
        <f t="shared" si="45"/>
        <v/>
      </c>
      <c r="M183" s="10" t="str">
        <f t="shared" si="46"/>
        <v/>
      </c>
      <c r="N183" s="10">
        <f t="shared" si="47"/>
        <v>6</v>
      </c>
      <c r="O183" s="318">
        <f t="shared" si="48"/>
        <v>6</v>
      </c>
      <c r="Q183" s="10" t="str">
        <f t="shared" si="49"/>
        <v>04</v>
      </c>
      <c r="R183" s="319" t="str">
        <f t="shared" si="50"/>
        <v>A.4.04c</v>
      </c>
      <c r="Z183" s="10" t="s">
        <v>947</v>
      </c>
      <c r="AA183" s="10" t="s">
        <v>947</v>
      </c>
      <c r="AB183" s="10" t="s">
        <v>120</v>
      </c>
      <c r="AC183" s="10">
        <f t="shared" si="41"/>
        <v>3</v>
      </c>
    </row>
    <row r="184" spans="1:29" ht="30" x14ac:dyDescent="0.25">
      <c r="A184" s="297">
        <v>182</v>
      </c>
      <c r="B184" s="330" t="str">
        <f t="shared" si="40"/>
        <v>A.4.04d</v>
      </c>
      <c r="C184" s="331" t="s">
        <v>117</v>
      </c>
      <c r="D184" s="311">
        <v>4</v>
      </c>
      <c r="E184" s="311">
        <v>4</v>
      </c>
      <c r="F184" s="311" t="s">
        <v>91</v>
      </c>
      <c r="G184" s="316" t="s">
        <v>140</v>
      </c>
      <c r="H184" s="317">
        <v>4</v>
      </c>
      <c r="I184" s="318" t="str">
        <f t="shared" si="42"/>
        <v/>
      </c>
      <c r="J184" s="10" t="str">
        <f t="shared" si="43"/>
        <v/>
      </c>
      <c r="K184" s="10" t="str">
        <f t="shared" si="44"/>
        <v/>
      </c>
      <c r="L184" s="10" t="str">
        <f t="shared" si="45"/>
        <v/>
      </c>
      <c r="M184" s="10" t="str">
        <f t="shared" si="46"/>
        <v/>
      </c>
      <c r="N184" s="10">
        <f t="shared" si="47"/>
        <v>6</v>
      </c>
      <c r="O184" s="318">
        <f t="shared" si="48"/>
        <v>6</v>
      </c>
      <c r="Q184" s="10" t="str">
        <f t="shared" si="49"/>
        <v>04</v>
      </c>
      <c r="R184" s="319" t="str">
        <f t="shared" si="50"/>
        <v>A.4.04d</v>
      </c>
      <c r="Z184" s="10" t="s">
        <v>947</v>
      </c>
      <c r="AA184" s="10" t="s">
        <v>947</v>
      </c>
      <c r="AB184" s="10" t="s">
        <v>120</v>
      </c>
      <c r="AC184" s="10">
        <f t="shared" si="41"/>
        <v>3</v>
      </c>
    </row>
    <row r="185" spans="1:29" x14ac:dyDescent="0.25">
      <c r="A185" s="297">
        <v>183</v>
      </c>
      <c r="B185" s="330" t="str">
        <f t="shared" si="40"/>
        <v>A.4.05</v>
      </c>
      <c r="C185" s="331" t="s">
        <v>117</v>
      </c>
      <c r="D185" s="311">
        <v>4</v>
      </c>
      <c r="E185" s="311">
        <v>5</v>
      </c>
      <c r="F185" s="311"/>
      <c r="G185" s="316" t="s">
        <v>141</v>
      </c>
      <c r="H185" s="317" t="s">
        <v>74</v>
      </c>
      <c r="I185" s="318" t="str">
        <f t="shared" si="42"/>
        <v/>
      </c>
      <c r="J185" s="10" t="str">
        <f t="shared" si="43"/>
        <v/>
      </c>
      <c r="K185" s="10" t="str">
        <f t="shared" si="44"/>
        <v/>
      </c>
      <c r="L185" s="10">
        <f t="shared" si="45"/>
        <v>4</v>
      </c>
      <c r="M185" s="10" t="str">
        <f t="shared" si="46"/>
        <v/>
      </c>
      <c r="N185" s="10" t="str">
        <f t="shared" si="47"/>
        <v/>
      </c>
      <c r="O185" s="318">
        <f t="shared" si="48"/>
        <v>4</v>
      </c>
      <c r="Q185" s="10" t="str">
        <f t="shared" si="49"/>
        <v>05</v>
      </c>
      <c r="R185" s="319" t="str">
        <f t="shared" si="50"/>
        <v>A.4.05</v>
      </c>
      <c r="Z185" s="10" t="s">
        <v>947</v>
      </c>
      <c r="AA185" s="10" t="s">
        <v>947</v>
      </c>
      <c r="AB185" s="10" t="s">
        <v>120</v>
      </c>
      <c r="AC185" s="10">
        <f t="shared" si="41"/>
        <v>3</v>
      </c>
    </row>
    <row r="186" spans="1:29" x14ac:dyDescent="0.25">
      <c r="A186" s="297">
        <v>184</v>
      </c>
      <c r="B186" s="330" t="str">
        <f t="shared" si="40"/>
        <v>A.4.05a</v>
      </c>
      <c r="C186" s="331" t="s">
        <v>117</v>
      </c>
      <c r="D186" s="311">
        <v>4</v>
      </c>
      <c r="E186" s="311">
        <v>5</v>
      </c>
      <c r="F186" s="311" t="s">
        <v>88</v>
      </c>
      <c r="G186" s="316" t="s">
        <v>718</v>
      </c>
      <c r="H186" s="317">
        <v>3</v>
      </c>
      <c r="I186" s="318" t="str">
        <f t="shared" si="42"/>
        <v/>
      </c>
      <c r="J186" s="10" t="str">
        <f t="shared" si="43"/>
        <v/>
      </c>
      <c r="K186" s="10" t="str">
        <f t="shared" si="44"/>
        <v/>
      </c>
      <c r="L186" s="10" t="str">
        <f t="shared" si="45"/>
        <v/>
      </c>
      <c r="M186" s="10" t="str">
        <f t="shared" si="46"/>
        <v/>
      </c>
      <c r="N186" s="10">
        <f t="shared" si="47"/>
        <v>6</v>
      </c>
      <c r="O186" s="318">
        <f t="shared" si="48"/>
        <v>6</v>
      </c>
      <c r="Q186" s="10" t="str">
        <f t="shared" si="49"/>
        <v>05</v>
      </c>
      <c r="R186" s="319" t="str">
        <f t="shared" si="50"/>
        <v>A.4.05a</v>
      </c>
      <c r="Z186" s="10" t="s">
        <v>947</v>
      </c>
      <c r="AA186" s="10" t="s">
        <v>947</v>
      </c>
      <c r="AB186" s="10" t="s">
        <v>120</v>
      </c>
      <c r="AC186" s="10">
        <f t="shared" si="41"/>
        <v>3</v>
      </c>
    </row>
    <row r="187" spans="1:29" x14ac:dyDescent="0.25">
      <c r="A187" s="297">
        <v>185</v>
      </c>
      <c r="B187" s="330" t="str">
        <f t="shared" si="40"/>
        <v>A.4.05b</v>
      </c>
      <c r="C187" s="331" t="s">
        <v>117</v>
      </c>
      <c r="D187" s="311">
        <v>4</v>
      </c>
      <c r="E187" s="311">
        <v>5</v>
      </c>
      <c r="F187" s="311" t="s">
        <v>89</v>
      </c>
      <c r="G187" s="316" t="s">
        <v>719</v>
      </c>
      <c r="H187" s="317">
        <v>3</v>
      </c>
      <c r="I187" s="318" t="str">
        <f t="shared" si="42"/>
        <v/>
      </c>
      <c r="J187" s="10" t="str">
        <f t="shared" si="43"/>
        <v/>
      </c>
      <c r="K187" s="10" t="str">
        <f t="shared" si="44"/>
        <v/>
      </c>
      <c r="L187" s="10" t="str">
        <f t="shared" si="45"/>
        <v/>
      </c>
      <c r="M187" s="10" t="str">
        <f t="shared" si="46"/>
        <v/>
      </c>
      <c r="N187" s="10">
        <f t="shared" si="47"/>
        <v>6</v>
      </c>
      <c r="O187" s="318">
        <f t="shared" si="48"/>
        <v>6</v>
      </c>
      <c r="Q187" s="10" t="str">
        <f t="shared" si="49"/>
        <v>05</v>
      </c>
      <c r="R187" s="319" t="str">
        <f t="shared" si="50"/>
        <v>A.4.05b</v>
      </c>
      <c r="Z187" s="10" t="s">
        <v>947</v>
      </c>
      <c r="AA187" s="10" t="s">
        <v>947</v>
      </c>
      <c r="AB187" s="10" t="s">
        <v>120</v>
      </c>
      <c r="AC187" s="10">
        <f t="shared" si="41"/>
        <v>3</v>
      </c>
    </row>
    <row r="188" spans="1:29" x14ac:dyDescent="0.25">
      <c r="A188" s="297">
        <v>186</v>
      </c>
      <c r="B188" s="330" t="str">
        <f t="shared" si="40"/>
        <v>A.4.06</v>
      </c>
      <c r="C188" s="331" t="s">
        <v>117</v>
      </c>
      <c r="D188" s="311">
        <v>4</v>
      </c>
      <c r="E188" s="311">
        <v>6</v>
      </c>
      <c r="F188" s="311"/>
      <c r="G188" s="316" t="s">
        <v>142</v>
      </c>
      <c r="H188" s="317" t="s">
        <v>74</v>
      </c>
      <c r="I188" s="318" t="str">
        <f t="shared" si="42"/>
        <v/>
      </c>
      <c r="J188" s="10" t="str">
        <f t="shared" si="43"/>
        <v/>
      </c>
      <c r="K188" s="10" t="str">
        <f t="shared" si="44"/>
        <v/>
      </c>
      <c r="L188" s="10">
        <f t="shared" si="45"/>
        <v>4</v>
      </c>
      <c r="M188" s="10" t="str">
        <f t="shared" si="46"/>
        <v/>
      </c>
      <c r="N188" s="10" t="str">
        <f t="shared" si="47"/>
        <v/>
      </c>
      <c r="O188" s="318">
        <f t="shared" si="48"/>
        <v>4</v>
      </c>
      <c r="Q188" s="10" t="str">
        <f t="shared" si="49"/>
        <v>06</v>
      </c>
      <c r="R188" s="319" t="str">
        <f t="shared" si="50"/>
        <v>A.4.06</v>
      </c>
      <c r="Z188" s="10" t="s">
        <v>947</v>
      </c>
      <c r="AA188" s="10" t="s">
        <v>947</v>
      </c>
      <c r="AB188" s="10" t="s">
        <v>120</v>
      </c>
      <c r="AC188" s="10">
        <f t="shared" si="41"/>
        <v>3</v>
      </c>
    </row>
    <row r="189" spans="1:29" x14ac:dyDescent="0.25">
      <c r="A189" s="297">
        <v>187</v>
      </c>
      <c r="B189" s="330" t="str">
        <f t="shared" si="40"/>
        <v>A.4.06a</v>
      </c>
      <c r="C189" s="331" t="s">
        <v>117</v>
      </c>
      <c r="D189" s="311">
        <v>4</v>
      </c>
      <c r="E189" s="311">
        <v>6</v>
      </c>
      <c r="F189" s="311" t="s">
        <v>88</v>
      </c>
      <c r="G189" s="316" t="s">
        <v>143</v>
      </c>
      <c r="H189" s="317">
        <v>4</v>
      </c>
      <c r="I189" s="318" t="str">
        <f t="shared" si="42"/>
        <v/>
      </c>
      <c r="J189" s="10" t="str">
        <f t="shared" si="43"/>
        <v/>
      </c>
      <c r="K189" s="10" t="str">
        <f t="shared" si="44"/>
        <v/>
      </c>
      <c r="L189" s="10" t="str">
        <f t="shared" si="45"/>
        <v/>
      </c>
      <c r="M189" s="10" t="str">
        <f t="shared" si="46"/>
        <v/>
      </c>
      <c r="N189" s="10">
        <f t="shared" si="47"/>
        <v>6</v>
      </c>
      <c r="O189" s="318">
        <f t="shared" si="48"/>
        <v>6</v>
      </c>
      <c r="Q189" s="10" t="str">
        <f t="shared" si="49"/>
        <v>06</v>
      </c>
      <c r="R189" s="319" t="str">
        <f t="shared" si="50"/>
        <v>A.4.06a</v>
      </c>
      <c r="Z189" s="10" t="s">
        <v>947</v>
      </c>
      <c r="AA189" s="10" t="s">
        <v>947</v>
      </c>
      <c r="AB189" s="10" t="s">
        <v>120</v>
      </c>
      <c r="AC189" s="10">
        <f t="shared" si="41"/>
        <v>3</v>
      </c>
    </row>
    <row r="190" spans="1:29" x14ac:dyDescent="0.25">
      <c r="A190" s="297">
        <v>188</v>
      </c>
      <c r="B190" s="330" t="str">
        <f t="shared" si="40"/>
        <v>A.4.06b</v>
      </c>
      <c r="C190" s="331" t="s">
        <v>117</v>
      </c>
      <c r="D190" s="311">
        <v>4</v>
      </c>
      <c r="E190" s="311">
        <v>6</v>
      </c>
      <c r="F190" s="311" t="s">
        <v>89</v>
      </c>
      <c r="G190" s="316" t="s">
        <v>144</v>
      </c>
      <c r="H190" s="317">
        <v>3</v>
      </c>
      <c r="I190" s="318" t="str">
        <f t="shared" si="42"/>
        <v/>
      </c>
      <c r="J190" s="10" t="str">
        <f t="shared" si="43"/>
        <v/>
      </c>
      <c r="K190" s="10" t="str">
        <f t="shared" si="44"/>
        <v/>
      </c>
      <c r="L190" s="10" t="str">
        <f t="shared" si="45"/>
        <v/>
      </c>
      <c r="M190" s="10" t="str">
        <f t="shared" si="46"/>
        <v/>
      </c>
      <c r="N190" s="10">
        <f t="shared" si="47"/>
        <v>6</v>
      </c>
      <c r="O190" s="318">
        <f t="shared" si="48"/>
        <v>6</v>
      </c>
      <c r="Q190" s="10" t="str">
        <f t="shared" si="49"/>
        <v>06</v>
      </c>
      <c r="R190" s="319" t="str">
        <f t="shared" si="50"/>
        <v>A.4.06b</v>
      </c>
      <c r="Z190" s="10" t="s">
        <v>947</v>
      </c>
      <c r="AA190" s="10" t="s">
        <v>947</v>
      </c>
      <c r="AB190" s="10" t="s">
        <v>120</v>
      </c>
      <c r="AC190" s="10">
        <f t="shared" si="41"/>
        <v>3</v>
      </c>
    </row>
    <row r="191" spans="1:29" x14ac:dyDescent="0.25">
      <c r="A191" s="297">
        <v>189</v>
      </c>
      <c r="B191" s="330" t="str">
        <f t="shared" si="40"/>
        <v>A.4.06c</v>
      </c>
      <c r="C191" s="331" t="s">
        <v>117</v>
      </c>
      <c r="D191" s="311">
        <v>4</v>
      </c>
      <c r="E191" s="311">
        <v>6</v>
      </c>
      <c r="F191" s="311" t="s">
        <v>90</v>
      </c>
      <c r="G191" s="316" t="s">
        <v>145</v>
      </c>
      <c r="H191" s="317">
        <v>3</v>
      </c>
      <c r="I191" s="318" t="str">
        <f t="shared" si="42"/>
        <v/>
      </c>
      <c r="J191" s="10" t="str">
        <f t="shared" si="43"/>
        <v/>
      </c>
      <c r="K191" s="10" t="str">
        <f t="shared" si="44"/>
        <v/>
      </c>
      <c r="L191" s="10" t="str">
        <f t="shared" si="45"/>
        <v/>
      </c>
      <c r="M191" s="10" t="str">
        <f t="shared" si="46"/>
        <v/>
      </c>
      <c r="N191" s="10">
        <f t="shared" si="47"/>
        <v>6</v>
      </c>
      <c r="O191" s="318">
        <f t="shared" si="48"/>
        <v>6</v>
      </c>
      <c r="Q191" s="10" t="str">
        <f t="shared" si="49"/>
        <v>06</v>
      </c>
      <c r="R191" s="319" t="str">
        <f t="shared" si="50"/>
        <v>A.4.06c</v>
      </c>
      <c r="Z191" s="10" t="s">
        <v>947</v>
      </c>
      <c r="AA191" s="10" t="s">
        <v>947</v>
      </c>
      <c r="AB191" s="10" t="s">
        <v>120</v>
      </c>
      <c r="AC191" s="10">
        <f t="shared" si="41"/>
        <v>3</v>
      </c>
    </row>
    <row r="192" spans="1:29" x14ac:dyDescent="0.25">
      <c r="A192" s="297">
        <v>190</v>
      </c>
      <c r="B192" s="330" t="str">
        <f t="shared" si="40"/>
        <v>A.4.06d</v>
      </c>
      <c r="C192" s="331" t="s">
        <v>117</v>
      </c>
      <c r="D192" s="311">
        <v>4</v>
      </c>
      <c r="E192" s="311">
        <v>6</v>
      </c>
      <c r="F192" s="311" t="s">
        <v>91</v>
      </c>
      <c r="G192" s="316" t="s">
        <v>1048</v>
      </c>
      <c r="H192" s="317">
        <v>4</v>
      </c>
      <c r="I192" s="318" t="str">
        <f t="shared" si="42"/>
        <v/>
      </c>
      <c r="J192" s="10" t="str">
        <f t="shared" si="43"/>
        <v/>
      </c>
      <c r="K192" s="10" t="str">
        <f t="shared" si="44"/>
        <v/>
      </c>
      <c r="L192" s="10" t="str">
        <f t="shared" si="45"/>
        <v/>
      </c>
      <c r="M192" s="10" t="str">
        <f t="shared" si="46"/>
        <v/>
      </c>
      <c r="N192" s="10">
        <f t="shared" si="47"/>
        <v>6</v>
      </c>
      <c r="O192" s="318">
        <f t="shared" si="48"/>
        <v>6</v>
      </c>
      <c r="Q192" s="10" t="str">
        <f t="shared" si="49"/>
        <v>06</v>
      </c>
      <c r="R192" s="319" t="str">
        <f t="shared" si="50"/>
        <v>A.4.06d</v>
      </c>
      <c r="Z192" s="10" t="s">
        <v>947</v>
      </c>
      <c r="AA192" s="10" t="s">
        <v>947</v>
      </c>
      <c r="AB192" s="10" t="s">
        <v>120</v>
      </c>
      <c r="AC192" s="10">
        <f t="shared" si="41"/>
        <v>3</v>
      </c>
    </row>
    <row r="193" spans="1:29" ht="30" x14ac:dyDescent="0.25">
      <c r="A193" s="297">
        <v>191</v>
      </c>
      <c r="B193" s="330" t="str">
        <f t="shared" si="40"/>
        <v>A.4.07</v>
      </c>
      <c r="C193" s="331" t="s">
        <v>117</v>
      </c>
      <c r="D193" s="311">
        <v>4</v>
      </c>
      <c r="E193" s="311">
        <v>7</v>
      </c>
      <c r="F193" s="311"/>
      <c r="G193" s="316" t="s">
        <v>146</v>
      </c>
      <c r="H193" s="317">
        <v>3</v>
      </c>
      <c r="I193" s="318" t="str">
        <f t="shared" si="42"/>
        <v/>
      </c>
      <c r="J193" s="10" t="str">
        <f t="shared" si="43"/>
        <v/>
      </c>
      <c r="K193" s="10" t="str">
        <f t="shared" si="44"/>
        <v/>
      </c>
      <c r="L193" s="10" t="str">
        <f t="shared" si="45"/>
        <v/>
      </c>
      <c r="M193" s="10">
        <f t="shared" si="46"/>
        <v>5</v>
      </c>
      <c r="N193" s="10" t="str">
        <f t="shared" si="47"/>
        <v/>
      </c>
      <c r="O193" s="318">
        <f t="shared" si="48"/>
        <v>5</v>
      </c>
      <c r="Q193" s="10" t="str">
        <f t="shared" si="49"/>
        <v>07</v>
      </c>
      <c r="R193" s="319" t="str">
        <f t="shared" si="50"/>
        <v>A.4.07</v>
      </c>
      <c r="Z193" s="10" t="s">
        <v>947</v>
      </c>
      <c r="AA193" s="10" t="s">
        <v>947</v>
      </c>
      <c r="AB193" s="10" t="s">
        <v>120</v>
      </c>
      <c r="AC193" s="10">
        <f t="shared" si="41"/>
        <v>3</v>
      </c>
    </row>
    <row r="194" spans="1:29" ht="30" x14ac:dyDescent="0.25">
      <c r="A194" s="297">
        <v>192</v>
      </c>
      <c r="B194" s="330" t="str">
        <f t="shared" si="40"/>
        <v>A.4.08</v>
      </c>
      <c r="C194" s="331" t="s">
        <v>117</v>
      </c>
      <c r="D194" s="311">
        <v>4</v>
      </c>
      <c r="E194" s="311">
        <v>8</v>
      </c>
      <c r="F194" s="311"/>
      <c r="G194" s="316" t="s">
        <v>440</v>
      </c>
      <c r="H194" s="317" t="s">
        <v>74</v>
      </c>
      <c r="I194" s="318" t="str">
        <f t="shared" si="42"/>
        <v/>
      </c>
      <c r="J194" s="10" t="str">
        <f t="shared" si="43"/>
        <v/>
      </c>
      <c r="K194" s="10" t="str">
        <f t="shared" si="44"/>
        <v/>
      </c>
      <c r="L194" s="10">
        <f t="shared" si="45"/>
        <v>4</v>
      </c>
      <c r="M194" s="10" t="str">
        <f t="shared" si="46"/>
        <v/>
      </c>
      <c r="N194" s="10" t="str">
        <f t="shared" si="47"/>
        <v/>
      </c>
      <c r="O194" s="318">
        <f t="shared" si="48"/>
        <v>4</v>
      </c>
      <c r="Q194" s="10" t="str">
        <f t="shared" si="49"/>
        <v>08</v>
      </c>
      <c r="R194" s="319" t="str">
        <f t="shared" si="50"/>
        <v>A.4.08</v>
      </c>
      <c r="Z194" s="10" t="s">
        <v>947</v>
      </c>
      <c r="AA194" s="10" t="s">
        <v>947</v>
      </c>
      <c r="AB194" s="10" t="s">
        <v>120</v>
      </c>
      <c r="AC194" s="10">
        <f t="shared" si="41"/>
        <v>3</v>
      </c>
    </row>
    <row r="195" spans="1:29" ht="45" x14ac:dyDescent="0.25">
      <c r="A195" s="297">
        <v>193</v>
      </c>
      <c r="B195" s="330" t="str">
        <f t="shared" si="40"/>
        <v>A.4.08a</v>
      </c>
      <c r="C195" s="331" t="s">
        <v>117</v>
      </c>
      <c r="D195" s="311">
        <v>4</v>
      </c>
      <c r="E195" s="311">
        <v>8</v>
      </c>
      <c r="F195" s="311" t="s">
        <v>88</v>
      </c>
      <c r="G195" s="316" t="s">
        <v>1049</v>
      </c>
      <c r="H195" s="317">
        <v>3</v>
      </c>
      <c r="I195" s="318" t="str">
        <f t="shared" si="42"/>
        <v/>
      </c>
      <c r="J195" s="10" t="str">
        <f t="shared" si="43"/>
        <v/>
      </c>
      <c r="K195" s="10" t="str">
        <f t="shared" si="44"/>
        <v/>
      </c>
      <c r="L195" s="10" t="str">
        <f t="shared" si="45"/>
        <v/>
      </c>
      <c r="M195" s="10" t="str">
        <f t="shared" si="46"/>
        <v/>
      </c>
      <c r="N195" s="10">
        <f t="shared" si="47"/>
        <v>6</v>
      </c>
      <c r="O195" s="318">
        <f t="shared" si="48"/>
        <v>6</v>
      </c>
      <c r="Q195" s="10" t="str">
        <f t="shared" si="49"/>
        <v>08</v>
      </c>
      <c r="R195" s="319" t="str">
        <f t="shared" si="50"/>
        <v>A.4.08a</v>
      </c>
      <c r="Z195" s="10" t="s">
        <v>947</v>
      </c>
      <c r="AA195" s="10" t="s">
        <v>947</v>
      </c>
      <c r="AB195" s="10" t="s">
        <v>120</v>
      </c>
      <c r="AC195" s="10">
        <f t="shared" si="41"/>
        <v>3</v>
      </c>
    </row>
    <row r="196" spans="1:29" ht="45" x14ac:dyDescent="0.25">
      <c r="A196" s="297">
        <v>194</v>
      </c>
      <c r="B196" s="330" t="str">
        <f t="shared" ref="B196:B259" si="51">R196</f>
        <v>A.4.08b</v>
      </c>
      <c r="C196" s="331" t="s">
        <v>117</v>
      </c>
      <c r="D196" s="311">
        <v>4</v>
      </c>
      <c r="E196" s="311">
        <v>8</v>
      </c>
      <c r="F196" s="311" t="s">
        <v>89</v>
      </c>
      <c r="G196" s="316" t="s">
        <v>720</v>
      </c>
      <c r="H196" s="317">
        <v>3</v>
      </c>
      <c r="I196" s="318" t="str">
        <f t="shared" si="42"/>
        <v/>
      </c>
      <c r="J196" s="10" t="str">
        <f t="shared" si="43"/>
        <v/>
      </c>
      <c r="K196" s="10" t="str">
        <f t="shared" si="44"/>
        <v/>
      </c>
      <c r="L196" s="10" t="str">
        <f t="shared" si="45"/>
        <v/>
      </c>
      <c r="M196" s="10" t="str">
        <f t="shared" si="46"/>
        <v/>
      </c>
      <c r="N196" s="10">
        <f t="shared" si="47"/>
        <v>6</v>
      </c>
      <c r="O196" s="318">
        <f t="shared" si="48"/>
        <v>6</v>
      </c>
      <c r="Q196" s="10" t="str">
        <f t="shared" si="49"/>
        <v>08</v>
      </c>
      <c r="R196" s="319" t="str">
        <f t="shared" si="50"/>
        <v>A.4.08b</v>
      </c>
      <c r="Z196" s="10" t="s">
        <v>947</v>
      </c>
      <c r="AA196" s="10" t="s">
        <v>947</v>
      </c>
      <c r="AB196" s="10" t="s">
        <v>120</v>
      </c>
      <c r="AC196" s="10">
        <f t="shared" ref="AC196:AC259" si="52">IF(LEN(Z196)&gt;0,1,IF(LEN(AA196)&gt;0,2,3))</f>
        <v>3</v>
      </c>
    </row>
    <row r="197" spans="1:29" ht="30" x14ac:dyDescent="0.25">
      <c r="A197" s="297">
        <v>195</v>
      </c>
      <c r="B197" s="330" t="str">
        <f t="shared" si="51"/>
        <v>A.4.08c</v>
      </c>
      <c r="C197" s="331" t="s">
        <v>117</v>
      </c>
      <c r="D197" s="311">
        <v>4</v>
      </c>
      <c r="E197" s="311">
        <v>8</v>
      </c>
      <c r="F197" s="311" t="s">
        <v>90</v>
      </c>
      <c r="G197" s="316" t="s">
        <v>147</v>
      </c>
      <c r="H197" s="317">
        <v>3</v>
      </c>
      <c r="I197" s="318" t="str">
        <f t="shared" si="42"/>
        <v/>
      </c>
      <c r="J197" s="10" t="str">
        <f t="shared" si="43"/>
        <v/>
      </c>
      <c r="K197" s="10" t="str">
        <f t="shared" si="44"/>
        <v/>
      </c>
      <c r="L197" s="10" t="str">
        <f t="shared" si="45"/>
        <v/>
      </c>
      <c r="M197" s="10" t="str">
        <f t="shared" si="46"/>
        <v/>
      </c>
      <c r="N197" s="10">
        <f t="shared" si="47"/>
        <v>6</v>
      </c>
      <c r="O197" s="318">
        <f t="shared" si="48"/>
        <v>6</v>
      </c>
      <c r="Q197" s="10" t="str">
        <f t="shared" si="49"/>
        <v>08</v>
      </c>
      <c r="R197" s="319" t="str">
        <f t="shared" si="50"/>
        <v>A.4.08c</v>
      </c>
      <c r="T197" s="10" t="s">
        <v>537</v>
      </c>
      <c r="Z197" s="10" t="s">
        <v>947</v>
      </c>
      <c r="AA197" s="10" t="s">
        <v>947</v>
      </c>
      <c r="AB197" s="10" t="s">
        <v>120</v>
      </c>
      <c r="AC197" s="10">
        <f t="shared" si="52"/>
        <v>3</v>
      </c>
    </row>
    <row r="198" spans="1:29" ht="30" x14ac:dyDescent="0.25">
      <c r="A198" s="297">
        <v>196</v>
      </c>
      <c r="B198" s="330" t="str">
        <f t="shared" si="51"/>
        <v>A.4.08d</v>
      </c>
      <c r="C198" s="331" t="s">
        <v>117</v>
      </c>
      <c r="D198" s="311">
        <v>4</v>
      </c>
      <c r="E198" s="311">
        <v>8</v>
      </c>
      <c r="F198" s="311" t="s">
        <v>91</v>
      </c>
      <c r="G198" s="316" t="s">
        <v>148</v>
      </c>
      <c r="H198" s="317">
        <v>3</v>
      </c>
      <c r="I198" s="318" t="str">
        <f t="shared" si="42"/>
        <v/>
      </c>
      <c r="J198" s="10" t="str">
        <f t="shared" si="43"/>
        <v/>
      </c>
      <c r="K198" s="10" t="str">
        <f t="shared" si="44"/>
        <v/>
      </c>
      <c r="L198" s="10" t="str">
        <f t="shared" si="45"/>
        <v/>
      </c>
      <c r="M198" s="10" t="str">
        <f t="shared" si="46"/>
        <v/>
      </c>
      <c r="N198" s="10">
        <f t="shared" si="47"/>
        <v>6</v>
      </c>
      <c r="O198" s="318">
        <f t="shared" si="48"/>
        <v>6</v>
      </c>
      <c r="Q198" s="10" t="str">
        <f t="shared" si="49"/>
        <v>08</v>
      </c>
      <c r="R198" s="319" t="str">
        <f t="shared" si="50"/>
        <v>A.4.08d</v>
      </c>
      <c r="Z198" s="10" t="s">
        <v>947</v>
      </c>
      <c r="AA198" s="10" t="s">
        <v>947</v>
      </c>
      <c r="AB198" s="10" t="s">
        <v>120</v>
      </c>
      <c r="AC198" s="10">
        <f t="shared" si="52"/>
        <v>3</v>
      </c>
    </row>
    <row r="199" spans="1:29" ht="30" x14ac:dyDescent="0.25">
      <c r="A199" s="297">
        <v>197</v>
      </c>
      <c r="B199" s="330" t="str">
        <f t="shared" si="51"/>
        <v>A.4.08e</v>
      </c>
      <c r="C199" s="331" t="s">
        <v>117</v>
      </c>
      <c r="D199" s="311">
        <v>4</v>
      </c>
      <c r="E199" s="311">
        <v>8</v>
      </c>
      <c r="F199" s="311" t="s">
        <v>92</v>
      </c>
      <c r="G199" s="316" t="s">
        <v>149</v>
      </c>
      <c r="H199" s="317">
        <v>3</v>
      </c>
      <c r="I199" s="318" t="str">
        <f t="shared" si="42"/>
        <v/>
      </c>
      <c r="J199" s="10" t="str">
        <f t="shared" si="43"/>
        <v/>
      </c>
      <c r="K199" s="10" t="str">
        <f t="shared" si="44"/>
        <v/>
      </c>
      <c r="L199" s="10" t="str">
        <f t="shared" si="45"/>
        <v/>
      </c>
      <c r="M199" s="10" t="str">
        <f t="shared" si="46"/>
        <v/>
      </c>
      <c r="N199" s="10">
        <f t="shared" si="47"/>
        <v>6</v>
      </c>
      <c r="O199" s="318">
        <f t="shared" si="48"/>
        <v>6</v>
      </c>
      <c r="Q199" s="10" t="str">
        <f t="shared" si="49"/>
        <v>08</v>
      </c>
      <c r="R199" s="319" t="str">
        <f t="shared" si="50"/>
        <v>A.4.08e</v>
      </c>
      <c r="Z199" s="10" t="s">
        <v>947</v>
      </c>
      <c r="AA199" s="10" t="s">
        <v>947</v>
      </c>
      <c r="AB199" s="10" t="s">
        <v>120</v>
      </c>
      <c r="AC199" s="10">
        <f t="shared" si="52"/>
        <v>3</v>
      </c>
    </row>
    <row r="200" spans="1:29" ht="30" x14ac:dyDescent="0.25">
      <c r="A200" s="297">
        <v>198</v>
      </c>
      <c r="B200" s="330" t="str">
        <f t="shared" si="51"/>
        <v>A.4.09</v>
      </c>
      <c r="C200" s="331" t="s">
        <v>117</v>
      </c>
      <c r="D200" s="311">
        <v>4</v>
      </c>
      <c r="E200" s="311">
        <v>9</v>
      </c>
      <c r="F200" s="311"/>
      <c r="G200" s="316" t="s">
        <v>150</v>
      </c>
      <c r="H200" s="317">
        <v>5</v>
      </c>
      <c r="I200" s="318" t="str">
        <f t="shared" si="42"/>
        <v/>
      </c>
      <c r="J200" s="10" t="str">
        <f t="shared" si="43"/>
        <v/>
      </c>
      <c r="K200" s="10" t="str">
        <f t="shared" si="44"/>
        <v/>
      </c>
      <c r="L200" s="10" t="str">
        <f t="shared" si="45"/>
        <v/>
      </c>
      <c r="M200" s="10">
        <f t="shared" si="46"/>
        <v>5</v>
      </c>
      <c r="N200" s="10" t="str">
        <f t="shared" si="47"/>
        <v/>
      </c>
      <c r="O200" s="318">
        <f t="shared" si="48"/>
        <v>5</v>
      </c>
      <c r="Q200" s="10" t="str">
        <f t="shared" si="49"/>
        <v>09</v>
      </c>
      <c r="R200" s="319" t="str">
        <f t="shared" si="50"/>
        <v>A.4.09</v>
      </c>
      <c r="Z200" s="10" t="s">
        <v>947</v>
      </c>
      <c r="AA200" s="10" t="s">
        <v>947</v>
      </c>
      <c r="AB200" s="10" t="s">
        <v>120</v>
      </c>
      <c r="AC200" s="10">
        <f t="shared" si="52"/>
        <v>3</v>
      </c>
    </row>
    <row r="201" spans="1:29" ht="30" x14ac:dyDescent="0.25">
      <c r="A201" s="297">
        <v>199</v>
      </c>
      <c r="B201" s="330" t="str">
        <f t="shared" si="51"/>
        <v>A.4.10</v>
      </c>
      <c r="C201" s="331" t="s">
        <v>117</v>
      </c>
      <c r="D201" s="311">
        <v>4</v>
      </c>
      <c r="E201" s="311">
        <v>10</v>
      </c>
      <c r="F201" s="311"/>
      <c r="G201" s="316" t="s">
        <v>151</v>
      </c>
      <c r="H201" s="317" t="s">
        <v>74</v>
      </c>
      <c r="I201" s="318" t="str">
        <f t="shared" si="42"/>
        <v/>
      </c>
      <c r="J201" s="10" t="str">
        <f t="shared" si="43"/>
        <v/>
      </c>
      <c r="K201" s="10" t="str">
        <f t="shared" si="44"/>
        <v/>
      </c>
      <c r="L201" s="10">
        <f t="shared" si="45"/>
        <v>4</v>
      </c>
      <c r="M201" s="10" t="str">
        <f t="shared" si="46"/>
        <v/>
      </c>
      <c r="N201" s="10" t="str">
        <f t="shared" si="47"/>
        <v/>
      </c>
      <c r="O201" s="318">
        <f t="shared" si="48"/>
        <v>4</v>
      </c>
      <c r="Q201" s="10" t="str">
        <f t="shared" si="49"/>
        <v>10</v>
      </c>
      <c r="R201" s="319" t="str">
        <f t="shared" si="50"/>
        <v>A.4.10</v>
      </c>
      <c r="Z201" s="10" t="s">
        <v>947</v>
      </c>
      <c r="AA201" s="10" t="s">
        <v>947</v>
      </c>
      <c r="AB201" s="10" t="s">
        <v>120</v>
      </c>
      <c r="AC201" s="10">
        <f t="shared" si="52"/>
        <v>3</v>
      </c>
    </row>
    <row r="202" spans="1:29" x14ac:dyDescent="0.25">
      <c r="A202" s="297">
        <v>200</v>
      </c>
      <c r="B202" s="330" t="str">
        <f t="shared" si="51"/>
        <v>A.4.10a</v>
      </c>
      <c r="C202" s="331" t="s">
        <v>117</v>
      </c>
      <c r="D202" s="311">
        <v>4</v>
      </c>
      <c r="E202" s="311">
        <v>10</v>
      </c>
      <c r="F202" s="311" t="s">
        <v>88</v>
      </c>
      <c r="G202" s="316" t="s">
        <v>152</v>
      </c>
      <c r="H202" s="317">
        <v>3</v>
      </c>
      <c r="I202" s="318" t="str">
        <f t="shared" si="42"/>
        <v/>
      </c>
      <c r="J202" s="10" t="str">
        <f t="shared" si="43"/>
        <v/>
      </c>
      <c r="K202" s="10" t="str">
        <f t="shared" si="44"/>
        <v/>
      </c>
      <c r="L202" s="10" t="str">
        <f t="shared" si="45"/>
        <v/>
      </c>
      <c r="M202" s="10" t="str">
        <f t="shared" si="46"/>
        <v/>
      </c>
      <c r="N202" s="10">
        <f t="shared" si="47"/>
        <v>6</v>
      </c>
      <c r="O202" s="318">
        <f t="shared" si="48"/>
        <v>6</v>
      </c>
      <c r="Q202" s="10" t="str">
        <f t="shared" si="49"/>
        <v>10</v>
      </c>
      <c r="R202" s="319" t="str">
        <f t="shared" si="50"/>
        <v>A.4.10a</v>
      </c>
      <c r="Z202" s="10" t="s">
        <v>947</v>
      </c>
      <c r="AA202" s="10" t="s">
        <v>947</v>
      </c>
      <c r="AB202" s="10" t="s">
        <v>120</v>
      </c>
      <c r="AC202" s="10">
        <f t="shared" si="52"/>
        <v>3</v>
      </c>
    </row>
    <row r="203" spans="1:29" x14ac:dyDescent="0.25">
      <c r="A203" s="297">
        <v>201</v>
      </c>
      <c r="B203" s="330" t="str">
        <f t="shared" si="51"/>
        <v>A.4.10b</v>
      </c>
      <c r="C203" s="331" t="s">
        <v>117</v>
      </c>
      <c r="D203" s="311">
        <v>4</v>
      </c>
      <c r="E203" s="311">
        <v>10</v>
      </c>
      <c r="F203" s="311" t="s">
        <v>89</v>
      </c>
      <c r="G203" s="316" t="s">
        <v>153</v>
      </c>
      <c r="H203" s="317">
        <v>5</v>
      </c>
      <c r="I203" s="318" t="str">
        <f t="shared" si="42"/>
        <v/>
      </c>
      <c r="J203" s="10" t="str">
        <f t="shared" si="43"/>
        <v/>
      </c>
      <c r="K203" s="10" t="str">
        <f t="shared" si="44"/>
        <v/>
      </c>
      <c r="L203" s="10" t="str">
        <f t="shared" si="45"/>
        <v/>
      </c>
      <c r="M203" s="10" t="str">
        <f t="shared" si="46"/>
        <v/>
      </c>
      <c r="N203" s="10">
        <f t="shared" si="47"/>
        <v>6</v>
      </c>
      <c r="O203" s="318">
        <f t="shared" si="48"/>
        <v>6</v>
      </c>
      <c r="Q203" s="10" t="str">
        <f t="shared" si="49"/>
        <v>10</v>
      </c>
      <c r="R203" s="319" t="str">
        <f t="shared" si="50"/>
        <v>A.4.10b</v>
      </c>
      <c r="Z203" s="10" t="s">
        <v>947</v>
      </c>
      <c r="AA203" s="10" t="s">
        <v>947</v>
      </c>
      <c r="AB203" s="10" t="s">
        <v>120</v>
      </c>
      <c r="AC203" s="10">
        <f t="shared" si="52"/>
        <v>3</v>
      </c>
    </row>
    <row r="204" spans="1:29" x14ac:dyDescent="0.25">
      <c r="A204" s="297">
        <v>202</v>
      </c>
      <c r="B204" s="330" t="str">
        <f t="shared" si="51"/>
        <v>A.4.10c</v>
      </c>
      <c r="C204" s="331" t="s">
        <v>117</v>
      </c>
      <c r="D204" s="311">
        <v>4</v>
      </c>
      <c r="E204" s="311">
        <v>10</v>
      </c>
      <c r="F204" s="311" t="s">
        <v>90</v>
      </c>
      <c r="G204" s="316" t="s">
        <v>154</v>
      </c>
      <c r="H204" s="317">
        <v>4</v>
      </c>
      <c r="I204" s="318" t="str">
        <f t="shared" si="42"/>
        <v/>
      </c>
      <c r="J204" s="10" t="str">
        <f t="shared" si="43"/>
        <v/>
      </c>
      <c r="K204" s="10" t="str">
        <f t="shared" si="44"/>
        <v/>
      </c>
      <c r="L204" s="10" t="str">
        <f t="shared" si="45"/>
        <v/>
      </c>
      <c r="M204" s="10" t="str">
        <f t="shared" si="46"/>
        <v/>
      </c>
      <c r="N204" s="10">
        <f t="shared" si="47"/>
        <v>6</v>
      </c>
      <c r="O204" s="318">
        <f t="shared" si="48"/>
        <v>6</v>
      </c>
      <c r="Q204" s="10" t="str">
        <f t="shared" si="49"/>
        <v>10</v>
      </c>
      <c r="R204" s="319" t="str">
        <f t="shared" si="50"/>
        <v>A.4.10c</v>
      </c>
      <c r="Z204" s="10" t="s">
        <v>947</v>
      </c>
      <c r="AA204" s="10" t="s">
        <v>947</v>
      </c>
      <c r="AB204" s="10" t="s">
        <v>120</v>
      </c>
      <c r="AC204" s="10">
        <f t="shared" si="52"/>
        <v>3</v>
      </c>
    </row>
    <row r="205" spans="1:29" x14ac:dyDescent="0.25">
      <c r="A205" s="297">
        <v>203</v>
      </c>
      <c r="B205" s="330" t="str">
        <f t="shared" si="51"/>
        <v>A.5</v>
      </c>
      <c r="C205" s="331" t="s">
        <v>117</v>
      </c>
      <c r="D205" s="311">
        <v>5</v>
      </c>
      <c r="E205" s="311"/>
      <c r="F205" s="311"/>
      <c r="G205" s="316" t="s">
        <v>533</v>
      </c>
      <c r="I205" s="318" t="str">
        <f t="shared" si="42"/>
        <v/>
      </c>
      <c r="J205" s="10">
        <f t="shared" si="43"/>
        <v>2</v>
      </c>
      <c r="K205" s="10" t="str">
        <f t="shared" si="44"/>
        <v/>
      </c>
      <c r="L205" s="10" t="str">
        <f t="shared" si="45"/>
        <v/>
      </c>
      <c r="M205" s="10" t="str">
        <f t="shared" si="46"/>
        <v/>
      </c>
      <c r="N205" s="10" t="str">
        <f t="shared" si="47"/>
        <v/>
      </c>
      <c r="O205" s="318">
        <f t="shared" si="48"/>
        <v>2</v>
      </c>
      <c r="Q205" s="10" t="str">
        <f t="shared" si="49"/>
        <v/>
      </c>
      <c r="R205" s="319" t="str">
        <f t="shared" si="50"/>
        <v>A.5</v>
      </c>
      <c r="Z205" s="10" t="s">
        <v>416</v>
      </c>
      <c r="AA205" s="10" t="s">
        <v>417</v>
      </c>
      <c r="AB205" s="10" t="s">
        <v>120</v>
      </c>
      <c r="AC205" s="10">
        <f t="shared" si="52"/>
        <v>1</v>
      </c>
    </row>
    <row r="206" spans="1:29" ht="30" x14ac:dyDescent="0.25">
      <c r="A206" s="297">
        <v>204</v>
      </c>
      <c r="B206" s="330" t="str">
        <f t="shared" si="51"/>
        <v>A.5.01</v>
      </c>
      <c r="C206" s="331" t="s">
        <v>117</v>
      </c>
      <c r="D206" s="311">
        <v>5</v>
      </c>
      <c r="E206" s="311">
        <v>1</v>
      </c>
      <c r="F206" s="311"/>
      <c r="G206" s="316" t="s">
        <v>441</v>
      </c>
      <c r="H206" s="317">
        <v>5</v>
      </c>
      <c r="I206" s="318" t="str">
        <f t="shared" si="42"/>
        <v/>
      </c>
      <c r="J206" s="10" t="str">
        <f t="shared" si="43"/>
        <v/>
      </c>
      <c r="K206" s="10" t="str">
        <f t="shared" si="44"/>
        <v/>
      </c>
      <c r="L206" s="10" t="str">
        <f t="shared" si="45"/>
        <v/>
      </c>
      <c r="M206" s="10">
        <f t="shared" si="46"/>
        <v>5</v>
      </c>
      <c r="N206" s="10" t="str">
        <f t="shared" si="47"/>
        <v/>
      </c>
      <c r="O206" s="318">
        <f t="shared" si="48"/>
        <v>5</v>
      </c>
      <c r="Q206" s="10" t="str">
        <f t="shared" si="49"/>
        <v>01</v>
      </c>
      <c r="R206" s="319" t="str">
        <f t="shared" si="50"/>
        <v>A.5.01</v>
      </c>
      <c r="Z206" s="10" t="s">
        <v>416</v>
      </c>
      <c r="AA206" s="10" t="s">
        <v>947</v>
      </c>
      <c r="AB206" s="10" t="s">
        <v>947</v>
      </c>
      <c r="AC206" s="10">
        <f t="shared" si="52"/>
        <v>1</v>
      </c>
    </row>
    <row r="207" spans="1:29" ht="90" x14ac:dyDescent="0.25">
      <c r="A207" s="297">
        <v>205</v>
      </c>
      <c r="B207" s="330" t="str">
        <f t="shared" si="51"/>
        <v/>
      </c>
      <c r="C207" s="331"/>
      <c r="D207" s="311"/>
      <c r="E207" s="311"/>
      <c r="F207" s="311" t="s">
        <v>420</v>
      </c>
      <c r="G207" s="316" t="s">
        <v>721</v>
      </c>
      <c r="I207" s="318" t="str">
        <f t="shared" si="42"/>
        <v/>
      </c>
      <c r="J207" s="10" t="str">
        <f t="shared" si="43"/>
        <v/>
      </c>
      <c r="K207" s="10">
        <f t="shared" si="44"/>
        <v>3</v>
      </c>
      <c r="L207" s="10" t="str">
        <f t="shared" si="45"/>
        <v/>
      </c>
      <c r="M207" s="10" t="str">
        <f t="shared" si="46"/>
        <v/>
      </c>
      <c r="N207" s="10" t="str">
        <f t="shared" si="47"/>
        <v/>
      </c>
      <c r="O207" s="318">
        <f t="shared" si="48"/>
        <v>3</v>
      </c>
      <c r="Q207" s="10" t="str">
        <f t="shared" si="49"/>
        <v/>
      </c>
      <c r="R207" s="319" t="str">
        <f t="shared" si="50"/>
        <v/>
      </c>
      <c r="Z207" s="10" t="s">
        <v>416</v>
      </c>
      <c r="AA207" s="10" t="s">
        <v>947</v>
      </c>
      <c r="AB207" s="10" t="s">
        <v>947</v>
      </c>
      <c r="AC207" s="10">
        <f t="shared" si="52"/>
        <v>1</v>
      </c>
    </row>
    <row r="208" spans="1:29" ht="30" x14ac:dyDescent="0.25">
      <c r="A208" s="297">
        <v>206</v>
      </c>
      <c r="B208" s="330" t="str">
        <f t="shared" si="51"/>
        <v>A.5.01</v>
      </c>
      <c r="C208" s="331" t="s">
        <v>117</v>
      </c>
      <c r="D208" s="311">
        <v>5</v>
      </c>
      <c r="E208" s="311">
        <v>1</v>
      </c>
      <c r="F208" s="311"/>
      <c r="G208" s="316" t="s">
        <v>1030</v>
      </c>
      <c r="H208" s="317">
        <v>3</v>
      </c>
      <c r="I208" s="318" t="str">
        <f t="shared" si="42"/>
        <v/>
      </c>
      <c r="J208" s="10" t="str">
        <f t="shared" si="43"/>
        <v/>
      </c>
      <c r="K208" s="10" t="str">
        <f t="shared" si="44"/>
        <v/>
      </c>
      <c r="L208" s="10" t="str">
        <f t="shared" si="45"/>
        <v/>
      </c>
      <c r="M208" s="10">
        <f t="shared" si="46"/>
        <v>5</v>
      </c>
      <c r="N208" s="10" t="str">
        <f t="shared" si="47"/>
        <v/>
      </c>
      <c r="O208" s="318">
        <f t="shared" si="48"/>
        <v>5</v>
      </c>
      <c r="Q208" s="10" t="str">
        <f t="shared" si="49"/>
        <v>01</v>
      </c>
      <c r="R208" s="319" t="str">
        <f t="shared" si="50"/>
        <v>A.5.01</v>
      </c>
      <c r="Z208" s="10" t="s">
        <v>947</v>
      </c>
      <c r="AA208" s="10" t="s">
        <v>417</v>
      </c>
      <c r="AB208" s="10" t="s">
        <v>947</v>
      </c>
      <c r="AC208" s="10">
        <f t="shared" si="52"/>
        <v>2</v>
      </c>
    </row>
    <row r="209" spans="1:29" ht="75" x14ac:dyDescent="0.25">
      <c r="A209" s="297">
        <v>207</v>
      </c>
      <c r="B209" s="330" t="str">
        <f t="shared" si="51"/>
        <v/>
      </c>
      <c r="C209" s="331"/>
      <c r="D209" s="311"/>
      <c r="E209" s="311"/>
      <c r="F209" s="311" t="s">
        <v>420</v>
      </c>
      <c r="G209" s="316" t="s">
        <v>1013</v>
      </c>
      <c r="I209" s="318" t="str">
        <f t="shared" si="42"/>
        <v/>
      </c>
      <c r="J209" s="10" t="str">
        <f t="shared" si="43"/>
        <v/>
      </c>
      <c r="K209" s="10">
        <f t="shared" si="44"/>
        <v>3</v>
      </c>
      <c r="L209" s="10" t="str">
        <f t="shared" si="45"/>
        <v/>
      </c>
      <c r="M209" s="10" t="str">
        <f t="shared" si="46"/>
        <v/>
      </c>
      <c r="N209" s="10" t="str">
        <f t="shared" si="47"/>
        <v/>
      </c>
      <c r="O209" s="318">
        <f t="shared" si="48"/>
        <v>3</v>
      </c>
      <c r="Q209" s="10" t="str">
        <f t="shared" si="49"/>
        <v/>
      </c>
      <c r="R209" s="319" t="str">
        <f t="shared" si="50"/>
        <v/>
      </c>
      <c r="Z209" s="10" t="s">
        <v>947</v>
      </c>
      <c r="AA209" s="10" t="s">
        <v>417</v>
      </c>
      <c r="AB209" s="10" t="s">
        <v>947</v>
      </c>
      <c r="AC209" s="10">
        <f t="shared" si="52"/>
        <v>2</v>
      </c>
    </row>
    <row r="210" spans="1:29" x14ac:dyDescent="0.25">
      <c r="A210" s="297">
        <v>208</v>
      </c>
      <c r="B210" s="330" t="str">
        <f t="shared" si="51"/>
        <v>A.5.02</v>
      </c>
      <c r="C210" s="331" t="s">
        <v>117</v>
      </c>
      <c r="D210" s="311">
        <v>5</v>
      </c>
      <c r="E210" s="311">
        <v>2</v>
      </c>
      <c r="F210" s="311"/>
      <c r="G210" s="316" t="s">
        <v>1031</v>
      </c>
      <c r="H210" s="317">
        <v>5</v>
      </c>
      <c r="I210" s="318" t="str">
        <f t="shared" si="42"/>
        <v/>
      </c>
      <c r="J210" s="10" t="str">
        <f t="shared" si="43"/>
        <v/>
      </c>
      <c r="K210" s="10" t="str">
        <f t="shared" si="44"/>
        <v/>
      </c>
      <c r="L210" s="10" t="str">
        <f t="shared" si="45"/>
        <v/>
      </c>
      <c r="M210" s="10">
        <f t="shared" si="46"/>
        <v>5</v>
      </c>
      <c r="N210" s="10" t="str">
        <f t="shared" si="47"/>
        <v/>
      </c>
      <c r="O210" s="318">
        <f t="shared" si="48"/>
        <v>5</v>
      </c>
      <c r="Q210" s="10" t="str">
        <f t="shared" si="49"/>
        <v>02</v>
      </c>
      <c r="R210" s="319" t="str">
        <f t="shared" si="50"/>
        <v>A.5.02</v>
      </c>
      <c r="Z210" s="10" t="s">
        <v>947</v>
      </c>
      <c r="AA210" s="10" t="s">
        <v>417</v>
      </c>
      <c r="AB210" s="10" t="s">
        <v>947</v>
      </c>
      <c r="AC210" s="10">
        <f t="shared" si="52"/>
        <v>2</v>
      </c>
    </row>
    <row r="211" spans="1:29" ht="30" x14ac:dyDescent="0.25">
      <c r="A211" s="297">
        <v>209</v>
      </c>
      <c r="B211" s="330" t="str">
        <f t="shared" si="51"/>
        <v/>
      </c>
      <c r="C211" s="331"/>
      <c r="D211" s="311"/>
      <c r="E211" s="311"/>
      <c r="F211" s="311" t="s">
        <v>420</v>
      </c>
      <c r="G211" s="316" t="s">
        <v>442</v>
      </c>
      <c r="I211" s="318" t="str">
        <f t="shared" si="42"/>
        <v/>
      </c>
      <c r="J211" s="10" t="str">
        <f t="shared" si="43"/>
        <v/>
      </c>
      <c r="K211" s="10">
        <f t="shared" si="44"/>
        <v>3</v>
      </c>
      <c r="L211" s="10" t="str">
        <f t="shared" si="45"/>
        <v/>
      </c>
      <c r="M211" s="10" t="str">
        <f t="shared" si="46"/>
        <v/>
      </c>
      <c r="N211" s="10" t="str">
        <f t="shared" si="47"/>
        <v/>
      </c>
      <c r="O211" s="318">
        <f t="shared" si="48"/>
        <v>3</v>
      </c>
      <c r="Q211" s="10" t="str">
        <f t="shared" si="49"/>
        <v/>
      </c>
      <c r="R211" s="319" t="str">
        <f t="shared" si="50"/>
        <v/>
      </c>
      <c r="Z211" s="10" t="s">
        <v>947</v>
      </c>
      <c r="AA211" s="10" t="s">
        <v>417</v>
      </c>
      <c r="AB211" s="10" t="s">
        <v>947</v>
      </c>
      <c r="AC211" s="10">
        <f t="shared" si="52"/>
        <v>2</v>
      </c>
    </row>
    <row r="212" spans="1:29" x14ac:dyDescent="0.25">
      <c r="A212" s="297">
        <v>210</v>
      </c>
      <c r="B212" s="330" t="str">
        <f t="shared" si="51"/>
        <v>A.5.03</v>
      </c>
      <c r="C212" s="331" t="s">
        <v>117</v>
      </c>
      <c r="D212" s="311">
        <v>5</v>
      </c>
      <c r="E212" s="311">
        <v>3</v>
      </c>
      <c r="F212" s="311"/>
      <c r="G212" s="316" t="s">
        <v>443</v>
      </c>
      <c r="H212" s="317">
        <v>3</v>
      </c>
      <c r="I212" s="318" t="str">
        <f t="shared" si="42"/>
        <v/>
      </c>
      <c r="J212" s="10" t="str">
        <f t="shared" si="43"/>
        <v/>
      </c>
      <c r="K212" s="10" t="str">
        <f t="shared" si="44"/>
        <v/>
      </c>
      <c r="L212" s="10" t="str">
        <f t="shared" si="45"/>
        <v/>
      </c>
      <c r="M212" s="10">
        <f t="shared" si="46"/>
        <v>5</v>
      </c>
      <c r="N212" s="10" t="str">
        <f t="shared" si="47"/>
        <v/>
      </c>
      <c r="O212" s="318">
        <f t="shared" si="48"/>
        <v>5</v>
      </c>
      <c r="Q212" s="10" t="str">
        <f t="shared" si="49"/>
        <v>03</v>
      </c>
      <c r="R212" s="319" t="str">
        <f t="shared" si="50"/>
        <v>A.5.03</v>
      </c>
      <c r="Z212" s="10" t="s">
        <v>947</v>
      </c>
      <c r="AA212" s="10" t="s">
        <v>417</v>
      </c>
      <c r="AB212" s="10" t="s">
        <v>947</v>
      </c>
      <c r="AC212" s="10">
        <f t="shared" si="52"/>
        <v>2</v>
      </c>
    </row>
    <row r="213" spans="1:29" ht="45" x14ac:dyDescent="0.25">
      <c r="A213" s="297">
        <v>211</v>
      </c>
      <c r="B213" s="330" t="str">
        <f t="shared" si="51"/>
        <v/>
      </c>
      <c r="C213" s="331"/>
      <c r="D213" s="311"/>
      <c r="E213" s="311"/>
      <c r="F213" s="311" t="s">
        <v>420</v>
      </c>
      <c r="G213" s="316" t="s">
        <v>1032</v>
      </c>
      <c r="I213" s="318" t="str">
        <f t="shared" si="42"/>
        <v/>
      </c>
      <c r="J213" s="10" t="str">
        <f t="shared" si="43"/>
        <v/>
      </c>
      <c r="K213" s="10">
        <f t="shared" si="44"/>
        <v>3</v>
      </c>
      <c r="L213" s="10" t="str">
        <f t="shared" si="45"/>
        <v/>
      </c>
      <c r="M213" s="10" t="str">
        <f t="shared" si="46"/>
        <v/>
      </c>
      <c r="N213" s="10" t="str">
        <f t="shared" si="47"/>
        <v/>
      </c>
      <c r="O213" s="318">
        <f t="shared" si="48"/>
        <v>3</v>
      </c>
      <c r="Q213" s="10" t="str">
        <f t="shared" si="49"/>
        <v/>
      </c>
      <c r="R213" s="319" t="str">
        <f t="shared" si="50"/>
        <v/>
      </c>
      <c r="Z213" s="10" t="s">
        <v>947</v>
      </c>
      <c r="AA213" s="10" t="s">
        <v>417</v>
      </c>
      <c r="AB213" s="10" t="s">
        <v>947</v>
      </c>
      <c r="AC213" s="10">
        <f t="shared" si="52"/>
        <v>2</v>
      </c>
    </row>
    <row r="214" spans="1:29" x14ac:dyDescent="0.25">
      <c r="A214" s="297">
        <v>212</v>
      </c>
      <c r="B214" s="330" t="str">
        <f t="shared" si="51"/>
        <v>A.5.04</v>
      </c>
      <c r="C214" s="331" t="s">
        <v>117</v>
      </c>
      <c r="D214" s="311">
        <v>5</v>
      </c>
      <c r="E214" s="311">
        <v>4</v>
      </c>
      <c r="F214" s="311"/>
      <c r="G214" s="316" t="s">
        <v>444</v>
      </c>
      <c r="H214" s="317">
        <v>3</v>
      </c>
      <c r="I214" s="318" t="str">
        <f t="shared" si="42"/>
        <v/>
      </c>
      <c r="J214" s="10" t="str">
        <f t="shared" si="43"/>
        <v/>
      </c>
      <c r="K214" s="10" t="str">
        <f t="shared" si="44"/>
        <v/>
      </c>
      <c r="L214" s="10" t="str">
        <f t="shared" si="45"/>
        <v/>
      </c>
      <c r="M214" s="10">
        <f t="shared" si="46"/>
        <v>5</v>
      </c>
      <c r="N214" s="10" t="str">
        <f t="shared" si="47"/>
        <v/>
      </c>
      <c r="O214" s="318">
        <f t="shared" si="48"/>
        <v>5</v>
      </c>
      <c r="Q214" s="10" t="str">
        <f t="shared" si="49"/>
        <v>04</v>
      </c>
      <c r="R214" s="319" t="str">
        <f t="shared" si="50"/>
        <v>A.5.04</v>
      </c>
      <c r="Z214" s="10" t="s">
        <v>947</v>
      </c>
      <c r="AA214" s="10" t="s">
        <v>417</v>
      </c>
      <c r="AB214" s="10" t="s">
        <v>947</v>
      </c>
      <c r="AC214" s="10">
        <f t="shared" si="52"/>
        <v>2</v>
      </c>
    </row>
    <row r="215" spans="1:29" ht="60" x14ac:dyDescent="0.25">
      <c r="A215" s="297">
        <v>213</v>
      </c>
      <c r="B215" s="330" t="str">
        <f t="shared" si="51"/>
        <v/>
      </c>
      <c r="C215" s="331"/>
      <c r="D215" s="311"/>
      <c r="E215" s="311"/>
      <c r="F215" s="311" t="s">
        <v>420</v>
      </c>
      <c r="G215" s="316" t="s">
        <v>445</v>
      </c>
      <c r="I215" s="318" t="str">
        <f t="shared" si="42"/>
        <v/>
      </c>
      <c r="J215" s="10" t="str">
        <f t="shared" si="43"/>
        <v/>
      </c>
      <c r="K215" s="10">
        <f t="shared" si="44"/>
        <v>3</v>
      </c>
      <c r="L215" s="10" t="str">
        <f t="shared" si="45"/>
        <v/>
      </c>
      <c r="M215" s="10" t="str">
        <f t="shared" si="46"/>
        <v/>
      </c>
      <c r="N215" s="10" t="str">
        <f t="shared" si="47"/>
        <v/>
      </c>
      <c r="O215" s="318">
        <f t="shared" si="48"/>
        <v>3</v>
      </c>
      <c r="Q215" s="10" t="str">
        <f t="shared" si="49"/>
        <v/>
      </c>
      <c r="R215" s="319" t="str">
        <f t="shared" si="50"/>
        <v/>
      </c>
      <c r="Z215" s="10" t="s">
        <v>947</v>
      </c>
      <c r="AA215" s="10" t="s">
        <v>417</v>
      </c>
      <c r="AB215" s="10" t="s">
        <v>947</v>
      </c>
      <c r="AC215" s="10">
        <f t="shared" si="52"/>
        <v>2</v>
      </c>
    </row>
    <row r="216" spans="1:29" x14ac:dyDescent="0.25">
      <c r="A216" s="297">
        <v>214</v>
      </c>
      <c r="B216" s="330" t="str">
        <f t="shared" si="51"/>
        <v>A.5.05</v>
      </c>
      <c r="C216" s="331" t="s">
        <v>117</v>
      </c>
      <c r="D216" s="311">
        <v>5</v>
      </c>
      <c r="E216" s="311">
        <v>5</v>
      </c>
      <c r="F216" s="311"/>
      <c r="G216" s="316" t="s">
        <v>446</v>
      </c>
      <c r="H216" s="317">
        <v>3</v>
      </c>
      <c r="I216" s="318" t="str">
        <f t="shared" si="42"/>
        <v/>
      </c>
      <c r="J216" s="10" t="str">
        <f t="shared" si="43"/>
        <v/>
      </c>
      <c r="K216" s="10" t="str">
        <f t="shared" si="44"/>
        <v/>
      </c>
      <c r="L216" s="10" t="str">
        <f t="shared" si="45"/>
        <v/>
      </c>
      <c r="M216" s="10">
        <f t="shared" si="46"/>
        <v>5</v>
      </c>
      <c r="N216" s="10" t="str">
        <f t="shared" si="47"/>
        <v/>
      </c>
      <c r="O216" s="318">
        <f t="shared" si="48"/>
        <v>5</v>
      </c>
      <c r="Q216" s="10" t="str">
        <f t="shared" si="49"/>
        <v>05</v>
      </c>
      <c r="R216" s="319" t="str">
        <f t="shared" si="50"/>
        <v>A.5.05</v>
      </c>
      <c r="Z216" s="10" t="s">
        <v>947</v>
      </c>
      <c r="AA216" s="10" t="s">
        <v>417</v>
      </c>
      <c r="AB216" s="10" t="s">
        <v>947</v>
      </c>
      <c r="AC216" s="10">
        <f t="shared" si="52"/>
        <v>2</v>
      </c>
    </row>
    <row r="217" spans="1:29" ht="60" x14ac:dyDescent="0.25">
      <c r="A217" s="297">
        <v>215</v>
      </c>
      <c r="B217" s="330" t="str">
        <f t="shared" si="51"/>
        <v/>
      </c>
      <c r="C217" s="331"/>
      <c r="D217" s="311"/>
      <c r="E217" s="311"/>
      <c r="F217" s="311" t="s">
        <v>420</v>
      </c>
      <c r="G217" s="316" t="s">
        <v>447</v>
      </c>
      <c r="I217" s="318" t="str">
        <f t="shared" si="42"/>
        <v/>
      </c>
      <c r="J217" s="10" t="str">
        <f t="shared" si="43"/>
        <v/>
      </c>
      <c r="K217" s="10">
        <f t="shared" si="44"/>
        <v>3</v>
      </c>
      <c r="L217" s="10" t="str">
        <f t="shared" si="45"/>
        <v/>
      </c>
      <c r="M217" s="10" t="str">
        <f t="shared" si="46"/>
        <v/>
      </c>
      <c r="N217" s="10" t="str">
        <f t="shared" si="47"/>
        <v/>
      </c>
      <c r="O217" s="318">
        <f t="shared" si="48"/>
        <v>3</v>
      </c>
      <c r="Q217" s="10" t="str">
        <f t="shared" si="49"/>
        <v/>
      </c>
      <c r="R217" s="319" t="str">
        <f t="shared" si="50"/>
        <v/>
      </c>
      <c r="Z217" s="10" t="s">
        <v>947</v>
      </c>
      <c r="AA217" s="10" t="s">
        <v>417</v>
      </c>
      <c r="AB217" s="10" t="s">
        <v>947</v>
      </c>
      <c r="AC217" s="10">
        <f t="shared" si="52"/>
        <v>2</v>
      </c>
    </row>
    <row r="218" spans="1:29" x14ac:dyDescent="0.25">
      <c r="A218" s="297">
        <v>216</v>
      </c>
      <c r="B218" s="330" t="str">
        <f t="shared" si="51"/>
        <v>A.5.06</v>
      </c>
      <c r="C218" s="331" t="s">
        <v>117</v>
      </c>
      <c r="D218" s="311">
        <v>5</v>
      </c>
      <c r="E218" s="311">
        <v>6</v>
      </c>
      <c r="F218" s="311"/>
      <c r="G218" s="316" t="s">
        <v>448</v>
      </c>
      <c r="H218" s="317">
        <v>4</v>
      </c>
      <c r="I218" s="318" t="str">
        <f t="shared" si="42"/>
        <v/>
      </c>
      <c r="J218" s="10" t="str">
        <f t="shared" si="43"/>
        <v/>
      </c>
      <c r="K218" s="10" t="str">
        <f t="shared" si="44"/>
        <v/>
      </c>
      <c r="L218" s="10" t="str">
        <f t="shared" si="45"/>
        <v/>
      </c>
      <c r="M218" s="10">
        <f t="shared" si="46"/>
        <v>5</v>
      </c>
      <c r="N218" s="10" t="str">
        <f t="shared" si="47"/>
        <v/>
      </c>
      <c r="O218" s="318">
        <f t="shared" si="48"/>
        <v>5</v>
      </c>
      <c r="Q218" s="10" t="str">
        <f t="shared" si="49"/>
        <v>06</v>
      </c>
      <c r="R218" s="319" t="str">
        <f t="shared" si="50"/>
        <v>A.5.06</v>
      </c>
      <c r="Z218" s="10" t="s">
        <v>947</v>
      </c>
      <c r="AA218" s="10" t="s">
        <v>417</v>
      </c>
      <c r="AB218" s="10" t="s">
        <v>947</v>
      </c>
      <c r="AC218" s="10">
        <f t="shared" si="52"/>
        <v>2</v>
      </c>
    </row>
    <row r="219" spans="1:29" ht="45" x14ac:dyDescent="0.25">
      <c r="A219" s="297">
        <v>217</v>
      </c>
      <c r="B219" s="330" t="str">
        <f t="shared" si="51"/>
        <v/>
      </c>
      <c r="C219" s="331"/>
      <c r="D219" s="311"/>
      <c r="E219" s="311"/>
      <c r="F219" s="311" t="s">
        <v>420</v>
      </c>
      <c r="G219" s="316" t="s">
        <v>1033</v>
      </c>
      <c r="I219" s="318" t="str">
        <f t="shared" si="42"/>
        <v/>
      </c>
      <c r="J219" s="10" t="str">
        <f t="shared" si="43"/>
        <v/>
      </c>
      <c r="K219" s="10">
        <f t="shared" si="44"/>
        <v>3</v>
      </c>
      <c r="L219" s="10" t="str">
        <f t="shared" si="45"/>
        <v/>
      </c>
      <c r="M219" s="10" t="str">
        <f t="shared" si="46"/>
        <v/>
      </c>
      <c r="N219" s="10" t="str">
        <f t="shared" si="47"/>
        <v/>
      </c>
      <c r="O219" s="318">
        <f t="shared" si="48"/>
        <v>3</v>
      </c>
      <c r="Q219" s="10" t="str">
        <f t="shared" si="49"/>
        <v/>
      </c>
      <c r="R219" s="319" t="str">
        <f t="shared" si="50"/>
        <v/>
      </c>
      <c r="Z219" s="10" t="s">
        <v>947</v>
      </c>
      <c r="AA219" s="10" t="s">
        <v>417</v>
      </c>
      <c r="AB219" s="10" t="s">
        <v>947</v>
      </c>
      <c r="AC219" s="10">
        <f t="shared" si="52"/>
        <v>2</v>
      </c>
    </row>
    <row r="220" spans="1:29" x14ac:dyDescent="0.25">
      <c r="A220" s="297">
        <v>218</v>
      </c>
      <c r="B220" s="330" t="str">
        <f t="shared" si="51"/>
        <v>A.5.01</v>
      </c>
      <c r="C220" s="331" t="s">
        <v>117</v>
      </c>
      <c r="D220" s="311">
        <v>5</v>
      </c>
      <c r="E220" s="311">
        <v>1</v>
      </c>
      <c r="F220" s="311"/>
      <c r="G220" s="316" t="s">
        <v>722</v>
      </c>
      <c r="H220" s="317">
        <v>1</v>
      </c>
      <c r="I220" s="318" t="str">
        <f t="shared" si="42"/>
        <v/>
      </c>
      <c r="J220" s="10" t="str">
        <f t="shared" si="43"/>
        <v/>
      </c>
      <c r="K220" s="10" t="str">
        <f t="shared" si="44"/>
        <v/>
      </c>
      <c r="L220" s="10" t="str">
        <f t="shared" si="45"/>
        <v/>
      </c>
      <c r="M220" s="10">
        <f t="shared" si="46"/>
        <v>5</v>
      </c>
      <c r="N220" s="10" t="str">
        <f t="shared" si="47"/>
        <v/>
      </c>
      <c r="O220" s="318">
        <f t="shared" si="48"/>
        <v>5</v>
      </c>
      <c r="Q220" s="10" t="str">
        <f t="shared" si="49"/>
        <v>01</v>
      </c>
      <c r="R220" s="319" t="str">
        <f t="shared" si="50"/>
        <v>A.5.01</v>
      </c>
      <c r="Z220" s="10" t="s">
        <v>947</v>
      </c>
      <c r="AA220" s="10" t="s">
        <v>947</v>
      </c>
      <c r="AB220" s="10" t="s">
        <v>120</v>
      </c>
      <c r="AC220" s="10">
        <f t="shared" si="52"/>
        <v>3</v>
      </c>
    </row>
    <row r="221" spans="1:29" ht="30" x14ac:dyDescent="0.25">
      <c r="A221" s="297">
        <v>219</v>
      </c>
      <c r="B221" s="330" t="str">
        <f t="shared" si="51"/>
        <v>A.5.02</v>
      </c>
      <c r="C221" s="331" t="s">
        <v>117</v>
      </c>
      <c r="D221" s="311">
        <v>5</v>
      </c>
      <c r="E221" s="311">
        <v>2</v>
      </c>
      <c r="F221" s="311"/>
      <c r="G221" s="316" t="s">
        <v>723</v>
      </c>
      <c r="H221" s="317" t="s">
        <v>74</v>
      </c>
      <c r="I221" s="318" t="str">
        <f t="shared" si="42"/>
        <v/>
      </c>
      <c r="J221" s="10" t="str">
        <f t="shared" si="43"/>
        <v/>
      </c>
      <c r="K221" s="10" t="str">
        <f t="shared" si="44"/>
        <v/>
      </c>
      <c r="L221" s="10">
        <f t="shared" si="45"/>
        <v>4</v>
      </c>
      <c r="M221" s="10" t="str">
        <f t="shared" si="46"/>
        <v/>
      </c>
      <c r="N221" s="10" t="str">
        <f t="shared" si="47"/>
        <v/>
      </c>
      <c r="O221" s="318">
        <f t="shared" si="48"/>
        <v>4</v>
      </c>
      <c r="Q221" s="10" t="str">
        <f t="shared" si="49"/>
        <v>02</v>
      </c>
      <c r="R221" s="319" t="str">
        <f t="shared" si="50"/>
        <v>A.5.02</v>
      </c>
      <c r="Z221" s="10" t="s">
        <v>947</v>
      </c>
      <c r="AA221" s="10" t="s">
        <v>947</v>
      </c>
      <c r="AB221" s="10" t="s">
        <v>120</v>
      </c>
      <c r="AC221" s="10">
        <f t="shared" si="52"/>
        <v>3</v>
      </c>
    </row>
    <row r="222" spans="1:29" x14ac:dyDescent="0.25">
      <c r="A222" s="297">
        <v>220</v>
      </c>
      <c r="B222" s="330" t="str">
        <f t="shared" si="51"/>
        <v>A.5.02a</v>
      </c>
      <c r="C222" s="331" t="s">
        <v>117</v>
      </c>
      <c r="D222" s="311">
        <v>5</v>
      </c>
      <c r="E222" s="311">
        <v>2</v>
      </c>
      <c r="F222" s="311" t="s">
        <v>88</v>
      </c>
      <c r="G222" s="316" t="s">
        <v>155</v>
      </c>
      <c r="H222" s="317">
        <v>2</v>
      </c>
      <c r="I222" s="318" t="str">
        <f t="shared" si="42"/>
        <v/>
      </c>
      <c r="J222" s="10" t="str">
        <f t="shared" si="43"/>
        <v/>
      </c>
      <c r="K222" s="10" t="str">
        <f t="shared" si="44"/>
        <v/>
      </c>
      <c r="L222" s="10" t="str">
        <f t="shared" si="45"/>
        <v/>
      </c>
      <c r="M222" s="10" t="str">
        <f t="shared" si="46"/>
        <v/>
      </c>
      <c r="N222" s="10">
        <f t="shared" si="47"/>
        <v>6</v>
      </c>
      <c r="O222" s="318">
        <f t="shared" si="48"/>
        <v>6</v>
      </c>
      <c r="Q222" s="10" t="str">
        <f t="shared" si="49"/>
        <v>02</v>
      </c>
      <c r="R222" s="319" t="str">
        <f t="shared" si="50"/>
        <v>A.5.02a</v>
      </c>
      <c r="Z222" s="10" t="s">
        <v>947</v>
      </c>
      <c r="AA222" s="10" t="s">
        <v>947</v>
      </c>
      <c r="AB222" s="10" t="s">
        <v>120</v>
      </c>
      <c r="AC222" s="10">
        <f t="shared" si="52"/>
        <v>3</v>
      </c>
    </row>
    <row r="223" spans="1:29" x14ac:dyDescent="0.25">
      <c r="A223" s="297">
        <v>221</v>
      </c>
      <c r="B223" s="330" t="str">
        <f t="shared" si="51"/>
        <v>A.5.02b</v>
      </c>
      <c r="C223" s="331" t="s">
        <v>117</v>
      </c>
      <c r="D223" s="311">
        <v>5</v>
      </c>
      <c r="E223" s="311">
        <v>2</v>
      </c>
      <c r="F223" s="311" t="s">
        <v>89</v>
      </c>
      <c r="G223" s="316" t="s">
        <v>156</v>
      </c>
      <c r="H223" s="317">
        <v>4</v>
      </c>
      <c r="I223" s="318" t="str">
        <f t="shared" si="42"/>
        <v/>
      </c>
      <c r="J223" s="10" t="str">
        <f t="shared" si="43"/>
        <v/>
      </c>
      <c r="K223" s="10" t="str">
        <f t="shared" si="44"/>
        <v/>
      </c>
      <c r="L223" s="10" t="str">
        <f t="shared" si="45"/>
        <v/>
      </c>
      <c r="M223" s="10" t="str">
        <f t="shared" si="46"/>
        <v/>
      </c>
      <c r="N223" s="10">
        <f t="shared" si="47"/>
        <v>6</v>
      </c>
      <c r="O223" s="318">
        <f t="shared" si="48"/>
        <v>6</v>
      </c>
      <c r="Q223" s="10" t="str">
        <f t="shared" si="49"/>
        <v>02</v>
      </c>
      <c r="R223" s="319" t="str">
        <f t="shared" si="50"/>
        <v>A.5.02b</v>
      </c>
      <c r="Z223" s="10" t="s">
        <v>947</v>
      </c>
      <c r="AA223" s="10" t="s">
        <v>947</v>
      </c>
      <c r="AB223" s="10" t="s">
        <v>120</v>
      </c>
      <c r="AC223" s="10">
        <f t="shared" si="52"/>
        <v>3</v>
      </c>
    </row>
    <row r="224" spans="1:29" x14ac:dyDescent="0.25">
      <c r="A224" s="297">
        <v>222</v>
      </c>
      <c r="B224" s="330" t="str">
        <f t="shared" si="51"/>
        <v>A.5.02c</v>
      </c>
      <c r="C224" s="331" t="s">
        <v>117</v>
      </c>
      <c r="D224" s="311">
        <v>5</v>
      </c>
      <c r="E224" s="311">
        <v>2</v>
      </c>
      <c r="F224" s="311" t="s">
        <v>90</v>
      </c>
      <c r="G224" s="316" t="s">
        <v>157</v>
      </c>
      <c r="H224" s="317">
        <v>2</v>
      </c>
      <c r="I224" s="318" t="str">
        <f t="shared" si="42"/>
        <v/>
      </c>
      <c r="J224" s="10" t="str">
        <f t="shared" si="43"/>
        <v/>
      </c>
      <c r="K224" s="10" t="str">
        <f t="shared" si="44"/>
        <v/>
      </c>
      <c r="L224" s="10" t="str">
        <f t="shared" si="45"/>
        <v/>
      </c>
      <c r="M224" s="10" t="str">
        <f t="shared" si="46"/>
        <v/>
      </c>
      <c r="N224" s="10">
        <f t="shared" si="47"/>
        <v>6</v>
      </c>
      <c r="O224" s="318">
        <f t="shared" si="48"/>
        <v>6</v>
      </c>
      <c r="Q224" s="10" t="str">
        <f t="shared" si="49"/>
        <v>02</v>
      </c>
      <c r="R224" s="319" t="str">
        <f t="shared" si="50"/>
        <v>A.5.02c</v>
      </c>
      <c r="Z224" s="10" t="s">
        <v>947</v>
      </c>
      <c r="AA224" s="10" t="s">
        <v>947</v>
      </c>
      <c r="AB224" s="10" t="s">
        <v>120</v>
      </c>
      <c r="AC224" s="10">
        <f t="shared" si="52"/>
        <v>3</v>
      </c>
    </row>
    <row r="225" spans="1:29" ht="30" x14ac:dyDescent="0.25">
      <c r="A225" s="297">
        <v>223</v>
      </c>
      <c r="B225" s="330" t="str">
        <f t="shared" si="51"/>
        <v>A.5.02d</v>
      </c>
      <c r="C225" s="331" t="s">
        <v>117</v>
      </c>
      <c r="D225" s="311">
        <v>5</v>
      </c>
      <c r="E225" s="311">
        <v>2</v>
      </c>
      <c r="F225" s="311" t="s">
        <v>91</v>
      </c>
      <c r="G225" s="316" t="s">
        <v>963</v>
      </c>
      <c r="H225" s="317">
        <v>2</v>
      </c>
      <c r="I225" s="318" t="str">
        <f t="shared" si="42"/>
        <v/>
      </c>
      <c r="J225" s="10" t="str">
        <f t="shared" si="43"/>
        <v/>
      </c>
      <c r="K225" s="10" t="str">
        <f t="shared" si="44"/>
        <v/>
      </c>
      <c r="L225" s="10" t="str">
        <f t="shared" si="45"/>
        <v/>
      </c>
      <c r="M225" s="10" t="str">
        <f t="shared" si="46"/>
        <v/>
      </c>
      <c r="N225" s="10">
        <f t="shared" si="47"/>
        <v>6</v>
      </c>
      <c r="O225" s="318">
        <f t="shared" si="48"/>
        <v>6</v>
      </c>
      <c r="Q225" s="10" t="str">
        <f t="shared" si="49"/>
        <v>02</v>
      </c>
      <c r="R225" s="319" t="str">
        <f t="shared" si="50"/>
        <v>A.5.02d</v>
      </c>
      <c r="Z225" s="10" t="s">
        <v>947</v>
      </c>
      <c r="AA225" s="10" t="s">
        <v>947</v>
      </c>
      <c r="AB225" s="10" t="s">
        <v>120</v>
      </c>
      <c r="AC225" s="10">
        <f t="shared" si="52"/>
        <v>3</v>
      </c>
    </row>
    <row r="226" spans="1:29" ht="30" x14ac:dyDescent="0.25">
      <c r="A226" s="297">
        <v>224</v>
      </c>
      <c r="B226" s="330" t="str">
        <f t="shared" si="51"/>
        <v>A.5.02e</v>
      </c>
      <c r="C226" s="331" t="s">
        <v>117</v>
      </c>
      <c r="D226" s="311">
        <v>5</v>
      </c>
      <c r="E226" s="311">
        <v>2</v>
      </c>
      <c r="F226" s="311" t="s">
        <v>92</v>
      </c>
      <c r="G226" s="316" t="s">
        <v>724</v>
      </c>
      <c r="H226" s="317">
        <v>4</v>
      </c>
      <c r="I226" s="318" t="str">
        <f t="shared" si="42"/>
        <v/>
      </c>
      <c r="J226" s="10" t="str">
        <f t="shared" si="43"/>
        <v/>
      </c>
      <c r="K226" s="10" t="str">
        <f t="shared" si="44"/>
        <v/>
      </c>
      <c r="L226" s="10" t="str">
        <f t="shared" si="45"/>
        <v/>
      </c>
      <c r="M226" s="10" t="str">
        <f t="shared" si="46"/>
        <v/>
      </c>
      <c r="N226" s="10">
        <f t="shared" si="47"/>
        <v>6</v>
      </c>
      <c r="O226" s="318">
        <f t="shared" si="48"/>
        <v>6</v>
      </c>
      <c r="Q226" s="10" t="str">
        <f t="shared" si="49"/>
        <v>02</v>
      </c>
      <c r="R226" s="319" t="str">
        <f t="shared" si="50"/>
        <v>A.5.02e</v>
      </c>
      <c r="Z226" s="10" t="s">
        <v>947</v>
      </c>
      <c r="AA226" s="10" t="s">
        <v>947</v>
      </c>
      <c r="AB226" s="10" t="s">
        <v>120</v>
      </c>
      <c r="AC226" s="10">
        <f t="shared" si="52"/>
        <v>3</v>
      </c>
    </row>
    <row r="227" spans="1:29" x14ac:dyDescent="0.25">
      <c r="A227" s="297">
        <v>225</v>
      </c>
      <c r="B227" s="330" t="str">
        <f t="shared" si="51"/>
        <v>A.5.02f</v>
      </c>
      <c r="C227" s="331" t="s">
        <v>117</v>
      </c>
      <c r="D227" s="311">
        <v>5</v>
      </c>
      <c r="E227" s="311">
        <v>2</v>
      </c>
      <c r="F227" s="311" t="s">
        <v>93</v>
      </c>
      <c r="G227" s="316" t="s">
        <v>1014</v>
      </c>
      <c r="H227" s="317">
        <v>3</v>
      </c>
      <c r="I227" s="318" t="str">
        <f t="shared" si="42"/>
        <v/>
      </c>
      <c r="J227" s="10" t="str">
        <f t="shared" si="43"/>
        <v/>
      </c>
      <c r="K227" s="10" t="str">
        <f t="shared" si="44"/>
        <v/>
      </c>
      <c r="L227" s="10" t="str">
        <f t="shared" si="45"/>
        <v/>
      </c>
      <c r="M227" s="10" t="str">
        <f t="shared" si="46"/>
        <v/>
      </c>
      <c r="N227" s="10">
        <f t="shared" si="47"/>
        <v>6</v>
      </c>
      <c r="O227" s="318">
        <f t="shared" si="48"/>
        <v>6</v>
      </c>
      <c r="Q227" s="10" t="str">
        <f t="shared" si="49"/>
        <v>02</v>
      </c>
      <c r="R227" s="319" t="str">
        <f t="shared" si="50"/>
        <v>A.5.02f</v>
      </c>
      <c r="Z227" s="10" t="s">
        <v>947</v>
      </c>
      <c r="AA227" s="10" t="s">
        <v>947</v>
      </c>
      <c r="AB227" s="10" t="s">
        <v>120</v>
      </c>
      <c r="AC227" s="10">
        <f t="shared" si="52"/>
        <v>3</v>
      </c>
    </row>
    <row r="228" spans="1:29" x14ac:dyDescent="0.25">
      <c r="A228" s="297">
        <v>226</v>
      </c>
      <c r="B228" s="330" t="str">
        <f t="shared" si="51"/>
        <v>A.5.03</v>
      </c>
      <c r="C228" s="331" t="s">
        <v>117</v>
      </c>
      <c r="D228" s="311">
        <v>5</v>
      </c>
      <c r="E228" s="311">
        <v>3</v>
      </c>
      <c r="F228" s="311"/>
      <c r="G228" s="316" t="s">
        <v>1015</v>
      </c>
      <c r="H228" s="317">
        <v>3</v>
      </c>
      <c r="I228" s="318" t="str">
        <f t="shared" si="42"/>
        <v/>
      </c>
      <c r="J228" s="10" t="str">
        <f t="shared" si="43"/>
        <v/>
      </c>
      <c r="K228" s="10" t="str">
        <f t="shared" si="44"/>
        <v/>
      </c>
      <c r="L228" s="10" t="str">
        <f t="shared" si="45"/>
        <v/>
      </c>
      <c r="M228" s="10">
        <f t="shared" si="46"/>
        <v>5</v>
      </c>
      <c r="N228" s="10" t="str">
        <f t="shared" si="47"/>
        <v/>
      </c>
      <c r="O228" s="318">
        <f t="shared" si="48"/>
        <v>5</v>
      </c>
      <c r="Q228" s="10" t="str">
        <f t="shared" si="49"/>
        <v>03</v>
      </c>
      <c r="R228" s="319" t="str">
        <f t="shared" si="50"/>
        <v>A.5.03</v>
      </c>
      <c r="Z228" s="10" t="s">
        <v>947</v>
      </c>
      <c r="AA228" s="10" t="s">
        <v>947</v>
      </c>
      <c r="AB228" s="10" t="s">
        <v>120</v>
      </c>
      <c r="AC228" s="10">
        <f t="shared" si="52"/>
        <v>3</v>
      </c>
    </row>
    <row r="229" spans="1:29" x14ac:dyDescent="0.25">
      <c r="A229" s="297">
        <v>227</v>
      </c>
      <c r="B229" s="330" t="str">
        <f t="shared" si="51"/>
        <v>A.5.04</v>
      </c>
      <c r="C229" s="331" t="s">
        <v>117</v>
      </c>
      <c r="D229" s="311">
        <v>5</v>
      </c>
      <c r="E229" s="311">
        <v>4</v>
      </c>
      <c r="F229" s="311"/>
      <c r="G229" s="316" t="s">
        <v>158</v>
      </c>
      <c r="H229" s="317" t="s">
        <v>74</v>
      </c>
      <c r="I229" s="318" t="str">
        <f t="shared" si="42"/>
        <v/>
      </c>
      <c r="J229" s="10" t="str">
        <f t="shared" si="43"/>
        <v/>
      </c>
      <c r="K229" s="10" t="str">
        <f t="shared" si="44"/>
        <v/>
      </c>
      <c r="L229" s="10">
        <f t="shared" si="45"/>
        <v>4</v>
      </c>
      <c r="M229" s="10" t="str">
        <f t="shared" si="46"/>
        <v/>
      </c>
      <c r="N229" s="10" t="str">
        <f t="shared" si="47"/>
        <v/>
      </c>
      <c r="O229" s="318">
        <f t="shared" si="48"/>
        <v>4</v>
      </c>
      <c r="Q229" s="10" t="str">
        <f t="shared" si="49"/>
        <v>04</v>
      </c>
      <c r="R229" s="319" t="str">
        <f t="shared" si="50"/>
        <v>A.5.04</v>
      </c>
      <c r="Z229" s="10" t="s">
        <v>947</v>
      </c>
      <c r="AA229" s="10" t="s">
        <v>947</v>
      </c>
      <c r="AB229" s="10" t="s">
        <v>120</v>
      </c>
      <c r="AC229" s="10">
        <f t="shared" si="52"/>
        <v>3</v>
      </c>
    </row>
    <row r="230" spans="1:29" x14ac:dyDescent="0.25">
      <c r="A230" s="297">
        <v>228</v>
      </c>
      <c r="B230" s="330" t="str">
        <f t="shared" si="51"/>
        <v>A.5.04a</v>
      </c>
      <c r="C230" s="331" t="s">
        <v>117</v>
      </c>
      <c r="D230" s="311">
        <v>5</v>
      </c>
      <c r="E230" s="311">
        <v>4</v>
      </c>
      <c r="F230" s="311" t="s">
        <v>88</v>
      </c>
      <c r="G230" s="316" t="s">
        <v>159</v>
      </c>
      <c r="H230" s="317">
        <v>4</v>
      </c>
      <c r="I230" s="318" t="str">
        <f t="shared" si="42"/>
        <v/>
      </c>
      <c r="J230" s="10" t="str">
        <f t="shared" si="43"/>
        <v/>
      </c>
      <c r="K230" s="10" t="str">
        <f t="shared" si="44"/>
        <v/>
      </c>
      <c r="L230" s="10" t="str">
        <f t="shared" si="45"/>
        <v/>
      </c>
      <c r="M230" s="10" t="str">
        <f t="shared" si="46"/>
        <v/>
      </c>
      <c r="N230" s="10">
        <f t="shared" si="47"/>
        <v>6</v>
      </c>
      <c r="O230" s="318">
        <f t="shared" si="48"/>
        <v>6</v>
      </c>
      <c r="Q230" s="10" t="str">
        <f t="shared" si="49"/>
        <v>04</v>
      </c>
      <c r="R230" s="319" t="str">
        <f t="shared" si="50"/>
        <v>A.5.04a</v>
      </c>
      <c r="Z230" s="10" t="s">
        <v>947</v>
      </c>
      <c r="AA230" s="10" t="s">
        <v>947</v>
      </c>
      <c r="AB230" s="10" t="s">
        <v>120</v>
      </c>
      <c r="AC230" s="10">
        <f t="shared" si="52"/>
        <v>3</v>
      </c>
    </row>
    <row r="231" spans="1:29" x14ac:dyDescent="0.25">
      <c r="A231" s="297">
        <v>229</v>
      </c>
      <c r="B231" s="330" t="str">
        <f t="shared" si="51"/>
        <v>A.5.04b</v>
      </c>
      <c r="C231" s="331" t="s">
        <v>117</v>
      </c>
      <c r="D231" s="311">
        <v>5</v>
      </c>
      <c r="E231" s="311">
        <v>4</v>
      </c>
      <c r="F231" s="311" t="s">
        <v>89</v>
      </c>
      <c r="G231" s="316" t="s">
        <v>160</v>
      </c>
      <c r="H231" s="317">
        <v>3</v>
      </c>
      <c r="I231" s="318" t="str">
        <f t="shared" si="42"/>
        <v/>
      </c>
      <c r="J231" s="10" t="str">
        <f t="shared" si="43"/>
        <v/>
      </c>
      <c r="K231" s="10" t="str">
        <f t="shared" si="44"/>
        <v/>
      </c>
      <c r="L231" s="10" t="str">
        <f t="shared" si="45"/>
        <v/>
      </c>
      <c r="M231" s="10" t="str">
        <f t="shared" si="46"/>
        <v/>
      </c>
      <c r="N231" s="10">
        <f t="shared" si="47"/>
        <v>6</v>
      </c>
      <c r="O231" s="318">
        <f t="shared" si="48"/>
        <v>6</v>
      </c>
      <c r="Q231" s="10" t="str">
        <f t="shared" si="49"/>
        <v>04</v>
      </c>
      <c r="R231" s="319" t="str">
        <f t="shared" si="50"/>
        <v>A.5.04b</v>
      </c>
      <c r="Z231" s="10" t="s">
        <v>947</v>
      </c>
      <c r="AA231" s="10" t="s">
        <v>947</v>
      </c>
      <c r="AB231" s="10" t="s">
        <v>120</v>
      </c>
      <c r="AC231" s="10">
        <f t="shared" si="52"/>
        <v>3</v>
      </c>
    </row>
    <row r="232" spans="1:29" x14ac:dyDescent="0.25">
      <c r="A232" s="297">
        <v>230</v>
      </c>
      <c r="B232" s="330" t="str">
        <f t="shared" si="51"/>
        <v>A.5.04c</v>
      </c>
      <c r="C232" s="331" t="s">
        <v>117</v>
      </c>
      <c r="D232" s="311">
        <v>5</v>
      </c>
      <c r="E232" s="311">
        <v>4</v>
      </c>
      <c r="F232" s="311" t="s">
        <v>90</v>
      </c>
      <c r="G232" s="316" t="s">
        <v>161</v>
      </c>
      <c r="H232" s="317">
        <v>4</v>
      </c>
      <c r="I232" s="318" t="str">
        <f t="shared" si="42"/>
        <v/>
      </c>
      <c r="J232" s="10" t="str">
        <f t="shared" si="43"/>
        <v/>
      </c>
      <c r="K232" s="10" t="str">
        <f t="shared" si="44"/>
        <v/>
      </c>
      <c r="L232" s="10" t="str">
        <f t="shared" si="45"/>
        <v/>
      </c>
      <c r="M232" s="10" t="str">
        <f t="shared" si="46"/>
        <v/>
      </c>
      <c r="N232" s="10">
        <f t="shared" si="47"/>
        <v>6</v>
      </c>
      <c r="O232" s="318">
        <f t="shared" si="48"/>
        <v>6</v>
      </c>
      <c r="Q232" s="10" t="str">
        <f t="shared" si="49"/>
        <v>04</v>
      </c>
      <c r="R232" s="319" t="str">
        <f t="shared" si="50"/>
        <v>A.5.04c</v>
      </c>
      <c r="Z232" s="10" t="s">
        <v>947</v>
      </c>
      <c r="AA232" s="10" t="s">
        <v>947</v>
      </c>
      <c r="AB232" s="10" t="s">
        <v>120</v>
      </c>
      <c r="AC232" s="10">
        <f t="shared" si="52"/>
        <v>3</v>
      </c>
    </row>
    <row r="233" spans="1:29" x14ac:dyDescent="0.25">
      <c r="A233" s="297">
        <v>231</v>
      </c>
      <c r="B233" s="330" t="str">
        <f t="shared" si="51"/>
        <v>A.5.04d</v>
      </c>
      <c r="C233" s="331" t="s">
        <v>117</v>
      </c>
      <c r="D233" s="311">
        <v>5</v>
      </c>
      <c r="E233" s="311">
        <v>4</v>
      </c>
      <c r="F233" s="311" t="s">
        <v>91</v>
      </c>
      <c r="G233" s="316" t="s">
        <v>162</v>
      </c>
      <c r="H233" s="317">
        <v>4</v>
      </c>
      <c r="I233" s="318" t="str">
        <f t="shared" si="42"/>
        <v/>
      </c>
      <c r="J233" s="10" t="str">
        <f t="shared" si="43"/>
        <v/>
      </c>
      <c r="K233" s="10" t="str">
        <f t="shared" si="44"/>
        <v/>
      </c>
      <c r="L233" s="10" t="str">
        <f t="shared" si="45"/>
        <v/>
      </c>
      <c r="M233" s="10" t="str">
        <f t="shared" si="46"/>
        <v/>
      </c>
      <c r="N233" s="10">
        <f t="shared" si="47"/>
        <v>6</v>
      </c>
      <c r="O233" s="318">
        <f t="shared" si="48"/>
        <v>6</v>
      </c>
      <c r="Q233" s="10" t="str">
        <f t="shared" si="49"/>
        <v>04</v>
      </c>
      <c r="R233" s="319" t="str">
        <f t="shared" si="50"/>
        <v>A.5.04d</v>
      </c>
      <c r="Z233" s="10" t="s">
        <v>947</v>
      </c>
      <c r="AA233" s="10" t="s">
        <v>947</v>
      </c>
      <c r="AB233" s="10" t="s">
        <v>120</v>
      </c>
      <c r="AC233" s="10">
        <f t="shared" si="52"/>
        <v>3</v>
      </c>
    </row>
    <row r="234" spans="1:29" x14ac:dyDescent="0.25">
      <c r="A234" s="297">
        <v>232</v>
      </c>
      <c r="B234" s="330" t="str">
        <f t="shared" si="51"/>
        <v>A.5.05</v>
      </c>
      <c r="C234" s="331" t="s">
        <v>117</v>
      </c>
      <c r="D234" s="311">
        <v>5</v>
      </c>
      <c r="E234" s="311">
        <v>5</v>
      </c>
      <c r="F234" s="311"/>
      <c r="G234" s="316" t="s">
        <v>449</v>
      </c>
      <c r="H234" s="317">
        <v>3</v>
      </c>
      <c r="I234" s="318" t="str">
        <f t="shared" si="42"/>
        <v/>
      </c>
      <c r="J234" s="10" t="str">
        <f t="shared" si="43"/>
        <v/>
      </c>
      <c r="K234" s="10" t="str">
        <f t="shared" si="44"/>
        <v/>
      </c>
      <c r="L234" s="10" t="str">
        <f t="shared" si="45"/>
        <v/>
      </c>
      <c r="M234" s="10">
        <f t="shared" si="46"/>
        <v>5</v>
      </c>
      <c r="N234" s="10" t="str">
        <f t="shared" si="47"/>
        <v/>
      </c>
      <c r="O234" s="318">
        <f t="shared" si="48"/>
        <v>5</v>
      </c>
      <c r="Q234" s="10" t="str">
        <f t="shared" si="49"/>
        <v>05</v>
      </c>
      <c r="R234" s="319" t="str">
        <f t="shared" si="50"/>
        <v>A.5.05</v>
      </c>
      <c r="Z234" s="10" t="s">
        <v>947</v>
      </c>
      <c r="AA234" s="10" t="s">
        <v>947</v>
      </c>
      <c r="AB234" s="10" t="s">
        <v>120</v>
      </c>
      <c r="AC234" s="10">
        <f t="shared" si="52"/>
        <v>3</v>
      </c>
    </row>
    <row r="235" spans="1:29" x14ac:dyDescent="0.25">
      <c r="A235" s="297">
        <v>233</v>
      </c>
      <c r="B235" s="330" t="str">
        <f t="shared" si="51"/>
        <v>A.5.06</v>
      </c>
      <c r="C235" s="331" t="s">
        <v>117</v>
      </c>
      <c r="D235" s="311">
        <v>5</v>
      </c>
      <c r="E235" s="311">
        <v>6</v>
      </c>
      <c r="F235" s="311"/>
      <c r="G235" s="316" t="s">
        <v>163</v>
      </c>
      <c r="H235" s="317" t="s">
        <v>74</v>
      </c>
      <c r="I235" s="318" t="str">
        <f t="shared" si="42"/>
        <v/>
      </c>
      <c r="J235" s="10" t="str">
        <f t="shared" si="43"/>
        <v/>
      </c>
      <c r="K235" s="10" t="str">
        <f t="shared" si="44"/>
        <v/>
      </c>
      <c r="L235" s="10">
        <f t="shared" si="45"/>
        <v>4</v>
      </c>
      <c r="M235" s="10" t="str">
        <f t="shared" si="46"/>
        <v/>
      </c>
      <c r="N235" s="10" t="str">
        <f t="shared" si="47"/>
        <v/>
      </c>
      <c r="O235" s="318">
        <f t="shared" si="48"/>
        <v>4</v>
      </c>
      <c r="Q235" s="10" t="str">
        <f t="shared" si="49"/>
        <v>06</v>
      </c>
      <c r="R235" s="319" t="str">
        <f t="shared" si="50"/>
        <v>A.5.06</v>
      </c>
      <c r="Z235" s="10" t="s">
        <v>947</v>
      </c>
      <c r="AA235" s="10" t="s">
        <v>947</v>
      </c>
      <c r="AB235" s="10" t="s">
        <v>120</v>
      </c>
      <c r="AC235" s="10">
        <f t="shared" si="52"/>
        <v>3</v>
      </c>
    </row>
    <row r="236" spans="1:29" x14ac:dyDescent="0.25">
      <c r="A236" s="297">
        <v>234</v>
      </c>
      <c r="B236" s="330" t="str">
        <f t="shared" si="51"/>
        <v>A.5.06a</v>
      </c>
      <c r="C236" s="331" t="s">
        <v>117</v>
      </c>
      <c r="D236" s="311">
        <v>5</v>
      </c>
      <c r="E236" s="311">
        <v>6</v>
      </c>
      <c r="F236" s="311" t="s">
        <v>88</v>
      </c>
      <c r="G236" s="316" t="s">
        <v>164</v>
      </c>
      <c r="H236" s="317">
        <v>3</v>
      </c>
      <c r="I236" s="318" t="str">
        <f t="shared" si="42"/>
        <v/>
      </c>
      <c r="J236" s="10" t="str">
        <f t="shared" si="43"/>
        <v/>
      </c>
      <c r="K236" s="10" t="str">
        <f t="shared" si="44"/>
        <v/>
      </c>
      <c r="L236" s="10" t="str">
        <f t="shared" si="45"/>
        <v/>
      </c>
      <c r="M236" s="10" t="str">
        <f t="shared" si="46"/>
        <v/>
      </c>
      <c r="N236" s="10">
        <f t="shared" si="47"/>
        <v>6</v>
      </c>
      <c r="O236" s="318">
        <f t="shared" si="48"/>
        <v>6</v>
      </c>
      <c r="Q236" s="10" t="str">
        <f t="shared" si="49"/>
        <v>06</v>
      </c>
      <c r="R236" s="319" t="str">
        <f t="shared" si="50"/>
        <v>A.5.06a</v>
      </c>
      <c r="Z236" s="10" t="s">
        <v>947</v>
      </c>
      <c r="AA236" s="10" t="s">
        <v>947</v>
      </c>
      <c r="AB236" s="10" t="s">
        <v>120</v>
      </c>
      <c r="AC236" s="10">
        <f t="shared" si="52"/>
        <v>3</v>
      </c>
    </row>
    <row r="237" spans="1:29" x14ac:dyDescent="0.25">
      <c r="A237" s="297">
        <v>235</v>
      </c>
      <c r="B237" s="330" t="str">
        <f t="shared" si="51"/>
        <v>A.5.06b</v>
      </c>
      <c r="C237" s="331" t="s">
        <v>117</v>
      </c>
      <c r="D237" s="311">
        <v>5</v>
      </c>
      <c r="E237" s="311">
        <v>6</v>
      </c>
      <c r="F237" s="311" t="s">
        <v>89</v>
      </c>
      <c r="G237" s="316" t="s">
        <v>165</v>
      </c>
      <c r="H237" s="317">
        <v>4</v>
      </c>
      <c r="I237" s="318" t="str">
        <f t="shared" si="42"/>
        <v/>
      </c>
      <c r="J237" s="10" t="str">
        <f t="shared" si="43"/>
        <v/>
      </c>
      <c r="K237" s="10" t="str">
        <f t="shared" si="44"/>
        <v/>
      </c>
      <c r="L237" s="10" t="str">
        <f t="shared" si="45"/>
        <v/>
      </c>
      <c r="M237" s="10" t="str">
        <f t="shared" si="46"/>
        <v/>
      </c>
      <c r="N237" s="10">
        <f t="shared" si="47"/>
        <v>6</v>
      </c>
      <c r="O237" s="318">
        <f t="shared" si="48"/>
        <v>6</v>
      </c>
      <c r="Q237" s="10" t="str">
        <f t="shared" si="49"/>
        <v>06</v>
      </c>
      <c r="R237" s="319" t="str">
        <f t="shared" si="50"/>
        <v>A.5.06b</v>
      </c>
      <c r="Z237" s="10" t="s">
        <v>947</v>
      </c>
      <c r="AA237" s="10" t="s">
        <v>947</v>
      </c>
      <c r="AB237" s="10" t="s">
        <v>120</v>
      </c>
      <c r="AC237" s="10">
        <f t="shared" si="52"/>
        <v>3</v>
      </c>
    </row>
    <row r="238" spans="1:29" ht="30" x14ac:dyDescent="0.25">
      <c r="A238" s="297">
        <v>236</v>
      </c>
      <c r="B238" s="330" t="str">
        <f t="shared" si="51"/>
        <v>A.5.06c</v>
      </c>
      <c r="C238" s="331" t="s">
        <v>117</v>
      </c>
      <c r="D238" s="311">
        <v>5</v>
      </c>
      <c r="E238" s="311">
        <v>6</v>
      </c>
      <c r="F238" s="311" t="s">
        <v>90</v>
      </c>
      <c r="G238" s="316" t="s">
        <v>166</v>
      </c>
      <c r="H238" s="317">
        <v>4</v>
      </c>
      <c r="I238" s="318" t="str">
        <f t="shared" si="42"/>
        <v/>
      </c>
      <c r="J238" s="10" t="str">
        <f t="shared" si="43"/>
        <v/>
      </c>
      <c r="K238" s="10" t="str">
        <f t="shared" si="44"/>
        <v/>
      </c>
      <c r="L238" s="10" t="str">
        <f t="shared" si="45"/>
        <v/>
      </c>
      <c r="M238" s="10" t="str">
        <f t="shared" si="46"/>
        <v/>
      </c>
      <c r="N238" s="10">
        <f t="shared" si="47"/>
        <v>6</v>
      </c>
      <c r="O238" s="318">
        <f t="shared" si="48"/>
        <v>6</v>
      </c>
      <c r="Q238" s="10" t="str">
        <f t="shared" si="49"/>
        <v>06</v>
      </c>
      <c r="R238" s="319" t="str">
        <f t="shared" si="50"/>
        <v>A.5.06c</v>
      </c>
      <c r="Z238" s="10" t="s">
        <v>947</v>
      </c>
      <c r="AA238" s="10" t="s">
        <v>947</v>
      </c>
      <c r="AB238" s="10" t="s">
        <v>120</v>
      </c>
      <c r="AC238" s="10">
        <f t="shared" si="52"/>
        <v>3</v>
      </c>
    </row>
    <row r="239" spans="1:29" ht="30" x14ac:dyDescent="0.25">
      <c r="A239" s="297">
        <v>237</v>
      </c>
      <c r="B239" s="330" t="str">
        <f t="shared" si="51"/>
        <v>A.5.06d</v>
      </c>
      <c r="C239" s="331" t="s">
        <v>117</v>
      </c>
      <c r="D239" s="311">
        <v>5</v>
      </c>
      <c r="E239" s="311">
        <v>6</v>
      </c>
      <c r="F239" s="311" t="s">
        <v>91</v>
      </c>
      <c r="G239" s="316" t="s">
        <v>725</v>
      </c>
      <c r="H239" s="317">
        <v>4</v>
      </c>
      <c r="I239" s="318" t="str">
        <f t="shared" si="42"/>
        <v/>
      </c>
      <c r="J239" s="10" t="str">
        <f t="shared" si="43"/>
        <v/>
      </c>
      <c r="K239" s="10" t="str">
        <f t="shared" si="44"/>
        <v/>
      </c>
      <c r="L239" s="10" t="str">
        <f t="shared" si="45"/>
        <v/>
      </c>
      <c r="M239" s="10" t="str">
        <f t="shared" si="46"/>
        <v/>
      </c>
      <c r="N239" s="10">
        <f t="shared" si="47"/>
        <v>6</v>
      </c>
      <c r="O239" s="318">
        <f t="shared" si="48"/>
        <v>6</v>
      </c>
      <c r="Q239" s="10" t="str">
        <f t="shared" si="49"/>
        <v>06</v>
      </c>
      <c r="R239" s="319" t="str">
        <f t="shared" si="50"/>
        <v>A.5.06d</v>
      </c>
      <c r="Z239" s="10" t="s">
        <v>947</v>
      </c>
      <c r="AA239" s="10" t="s">
        <v>947</v>
      </c>
      <c r="AB239" s="10" t="s">
        <v>120</v>
      </c>
      <c r="AC239" s="10">
        <f t="shared" si="52"/>
        <v>3</v>
      </c>
    </row>
    <row r="240" spans="1:29" x14ac:dyDescent="0.25">
      <c r="A240" s="297">
        <v>238</v>
      </c>
      <c r="B240" s="330" t="str">
        <f t="shared" si="51"/>
        <v>A.5.06e</v>
      </c>
      <c r="C240" s="331" t="s">
        <v>117</v>
      </c>
      <c r="D240" s="311">
        <v>5</v>
      </c>
      <c r="E240" s="311">
        <v>6</v>
      </c>
      <c r="F240" s="311" t="s">
        <v>92</v>
      </c>
      <c r="G240" s="316" t="s">
        <v>167</v>
      </c>
      <c r="H240" s="317">
        <v>5</v>
      </c>
      <c r="I240" s="318" t="str">
        <f t="shared" si="42"/>
        <v/>
      </c>
      <c r="J240" s="10" t="str">
        <f t="shared" si="43"/>
        <v/>
      </c>
      <c r="K240" s="10" t="str">
        <f t="shared" si="44"/>
        <v/>
      </c>
      <c r="L240" s="10" t="str">
        <f t="shared" si="45"/>
        <v/>
      </c>
      <c r="M240" s="10" t="str">
        <f t="shared" si="46"/>
        <v/>
      </c>
      <c r="N240" s="10">
        <f t="shared" si="47"/>
        <v>6</v>
      </c>
      <c r="O240" s="318">
        <f t="shared" si="48"/>
        <v>6</v>
      </c>
      <c r="Q240" s="10" t="str">
        <f t="shared" si="49"/>
        <v>06</v>
      </c>
      <c r="R240" s="319" t="str">
        <f t="shared" si="50"/>
        <v>A.5.06e</v>
      </c>
      <c r="Z240" s="10" t="s">
        <v>947</v>
      </c>
      <c r="AA240" s="10" t="s">
        <v>947</v>
      </c>
      <c r="AB240" s="10" t="s">
        <v>120</v>
      </c>
      <c r="AC240" s="10">
        <f t="shared" si="52"/>
        <v>3</v>
      </c>
    </row>
    <row r="241" spans="1:29" ht="30" x14ac:dyDescent="0.25">
      <c r="A241" s="297">
        <v>239</v>
      </c>
      <c r="B241" s="330" t="str">
        <f t="shared" si="51"/>
        <v>A.5.06f</v>
      </c>
      <c r="C241" s="331" t="s">
        <v>117</v>
      </c>
      <c r="D241" s="311">
        <v>5</v>
      </c>
      <c r="E241" s="311">
        <v>6</v>
      </c>
      <c r="F241" s="311" t="s">
        <v>93</v>
      </c>
      <c r="G241" s="316" t="s">
        <v>168</v>
      </c>
      <c r="H241" s="317">
        <v>4</v>
      </c>
      <c r="I241" s="318" t="str">
        <f t="shared" si="42"/>
        <v/>
      </c>
      <c r="J241" s="10" t="str">
        <f t="shared" si="43"/>
        <v/>
      </c>
      <c r="K241" s="10" t="str">
        <f t="shared" si="44"/>
        <v/>
      </c>
      <c r="L241" s="10" t="str">
        <f t="shared" si="45"/>
        <v/>
      </c>
      <c r="M241" s="10" t="str">
        <f t="shared" si="46"/>
        <v/>
      </c>
      <c r="N241" s="10">
        <f t="shared" si="47"/>
        <v>6</v>
      </c>
      <c r="O241" s="318">
        <f t="shared" si="48"/>
        <v>6</v>
      </c>
      <c r="Q241" s="10" t="str">
        <f t="shared" si="49"/>
        <v>06</v>
      </c>
      <c r="R241" s="319" t="str">
        <f t="shared" si="50"/>
        <v>A.5.06f</v>
      </c>
      <c r="Z241" s="10" t="s">
        <v>947</v>
      </c>
      <c r="AA241" s="10" t="s">
        <v>947</v>
      </c>
      <c r="AB241" s="10" t="s">
        <v>120</v>
      </c>
      <c r="AC241" s="10">
        <f t="shared" si="52"/>
        <v>3</v>
      </c>
    </row>
    <row r="242" spans="1:29" ht="30" x14ac:dyDescent="0.25">
      <c r="A242" s="297">
        <v>240</v>
      </c>
      <c r="B242" s="330" t="str">
        <f t="shared" si="51"/>
        <v>A.5.06g</v>
      </c>
      <c r="C242" s="331" t="s">
        <v>117</v>
      </c>
      <c r="D242" s="311">
        <v>5</v>
      </c>
      <c r="E242" s="311">
        <v>6</v>
      </c>
      <c r="F242" s="311" t="s">
        <v>94</v>
      </c>
      <c r="G242" s="316" t="s">
        <v>169</v>
      </c>
      <c r="H242" s="317">
        <v>4</v>
      </c>
      <c r="I242" s="318" t="str">
        <f t="shared" si="42"/>
        <v/>
      </c>
      <c r="J242" s="10" t="str">
        <f t="shared" si="43"/>
        <v/>
      </c>
      <c r="K242" s="10" t="str">
        <f t="shared" si="44"/>
        <v/>
      </c>
      <c r="L242" s="10" t="str">
        <f t="shared" si="45"/>
        <v/>
      </c>
      <c r="M242" s="10" t="str">
        <f t="shared" si="46"/>
        <v/>
      </c>
      <c r="N242" s="10">
        <f t="shared" si="47"/>
        <v>6</v>
      </c>
      <c r="O242" s="318">
        <f t="shared" si="48"/>
        <v>6</v>
      </c>
      <c r="Q242" s="10" t="str">
        <f t="shared" si="49"/>
        <v>06</v>
      </c>
      <c r="R242" s="319" t="str">
        <f t="shared" si="50"/>
        <v>A.5.06g</v>
      </c>
      <c r="Z242" s="10" t="s">
        <v>947</v>
      </c>
      <c r="AA242" s="10" t="s">
        <v>947</v>
      </c>
      <c r="AB242" s="10" t="s">
        <v>120</v>
      </c>
      <c r="AC242" s="10">
        <f t="shared" si="52"/>
        <v>3</v>
      </c>
    </row>
    <row r="243" spans="1:29" x14ac:dyDescent="0.25">
      <c r="A243" s="297">
        <v>241</v>
      </c>
      <c r="B243" s="330" t="str">
        <f t="shared" si="51"/>
        <v>A.5.07</v>
      </c>
      <c r="C243" s="331" t="s">
        <v>117</v>
      </c>
      <c r="D243" s="311">
        <v>5</v>
      </c>
      <c r="E243" s="311">
        <v>7</v>
      </c>
      <c r="F243" s="311"/>
      <c r="G243" s="316" t="s">
        <v>450</v>
      </c>
      <c r="H243" s="317">
        <v>3</v>
      </c>
      <c r="I243" s="318" t="str">
        <f t="shared" si="42"/>
        <v/>
      </c>
      <c r="J243" s="10" t="str">
        <f t="shared" si="43"/>
        <v/>
      </c>
      <c r="K243" s="10" t="str">
        <f t="shared" si="44"/>
        <v/>
      </c>
      <c r="L243" s="10" t="str">
        <f t="shared" si="45"/>
        <v/>
      </c>
      <c r="M243" s="10">
        <f t="shared" si="46"/>
        <v>5</v>
      </c>
      <c r="N243" s="10" t="str">
        <f t="shared" si="47"/>
        <v/>
      </c>
      <c r="O243" s="318">
        <f t="shared" si="48"/>
        <v>5</v>
      </c>
      <c r="Q243" s="10" t="str">
        <f t="shared" si="49"/>
        <v>07</v>
      </c>
      <c r="R243" s="319" t="str">
        <f t="shared" si="50"/>
        <v>A.5.07</v>
      </c>
      <c r="Z243" s="10" t="s">
        <v>947</v>
      </c>
      <c r="AA243" s="10" t="s">
        <v>947</v>
      </c>
      <c r="AB243" s="10" t="s">
        <v>120</v>
      </c>
      <c r="AC243" s="10">
        <f t="shared" si="52"/>
        <v>3</v>
      </c>
    </row>
    <row r="244" spans="1:29" x14ac:dyDescent="0.25">
      <c r="A244" s="297">
        <v>242</v>
      </c>
      <c r="B244" s="330" t="str">
        <f t="shared" si="51"/>
        <v>A.5.08</v>
      </c>
      <c r="C244" s="331" t="s">
        <v>117</v>
      </c>
      <c r="D244" s="311">
        <v>5</v>
      </c>
      <c r="E244" s="311">
        <v>8</v>
      </c>
      <c r="F244" s="311"/>
      <c r="G244" s="316" t="s">
        <v>1050</v>
      </c>
      <c r="H244" s="317" t="s">
        <v>74</v>
      </c>
      <c r="I244" s="318" t="str">
        <f t="shared" ref="I244:I307" si="53">IF(AND(LEN(C244)=1,LEN(D244)=0),1,"")</f>
        <v/>
      </c>
      <c r="J244" s="10" t="str">
        <f t="shared" ref="J244:J307" si="54">IF(AND(LEN(C244)=1,LEN(D244)=1,LEN(E244)=0,LEN(F244)=0),2,"")</f>
        <v/>
      </c>
      <c r="K244" s="10" t="str">
        <f t="shared" ref="K244:K307" si="55">IF(AND(LEN(C244)=0,LEN(E244)=0),3,"")</f>
        <v/>
      </c>
      <c r="L244" s="10">
        <f t="shared" ref="L244:L307" si="56">IF(AND(LEN(C244)&gt;0,LEN(D244&gt;0),LEN(E244)&gt;0,LEN(F244)=0,H244="N/A"),4,"")</f>
        <v>4</v>
      </c>
      <c r="M244" s="10" t="str">
        <f t="shared" ref="M244:M307" si="57">IF(AND(LEN(C244)&gt;0,LEN(D244&gt;0),LEN(E244)&gt;0,LEN(F244)=0,H244&gt;0,H244&lt;6),5,"")</f>
        <v/>
      </c>
      <c r="N244" s="10" t="str">
        <f t="shared" ref="N244:N307" si="58">IF(AND(LEN(C244)&gt;0,LEN(D244&gt;0),LEN(E244)&gt;0,LEN(F244)&gt;0,H244&gt;0,H244&lt;6),6,"")</f>
        <v/>
      </c>
      <c r="O244" s="318">
        <f t="shared" ref="O244:O307" si="59">SUM(I244:N244)</f>
        <v>4</v>
      </c>
      <c r="Q244" s="10" t="str">
        <f t="shared" ref="Q244:Q307" si="60">IF(LEN(E244)&gt;0,TEXT(E244,"00"),"")</f>
        <v>08</v>
      </c>
      <c r="R244" s="319" t="str">
        <f t="shared" ref="R244:R307" si="61">IF(O244=1,C244,IF(O244=2,C244&amp;"."&amp;D244,IF(O244=3,"",IF(O244=4,C244&amp;"."&amp;D244&amp;"."&amp;Q244,IF(O244=5,C244&amp;"."&amp;D244&amp;"."&amp;Q244,IF(O244=6,C244&amp;"."&amp;D244&amp;"."&amp;Q244&amp;F244,""))))))</f>
        <v>A.5.08</v>
      </c>
      <c r="Z244" s="10" t="s">
        <v>947</v>
      </c>
      <c r="AA244" s="10" t="s">
        <v>947</v>
      </c>
      <c r="AB244" s="10" t="s">
        <v>120</v>
      </c>
      <c r="AC244" s="10">
        <f t="shared" si="52"/>
        <v>3</v>
      </c>
    </row>
    <row r="245" spans="1:29" x14ac:dyDescent="0.25">
      <c r="A245" s="297">
        <v>243</v>
      </c>
      <c r="B245" s="330" t="str">
        <f t="shared" si="51"/>
        <v>A.5.08a</v>
      </c>
      <c r="C245" s="331" t="s">
        <v>117</v>
      </c>
      <c r="D245" s="311">
        <v>5</v>
      </c>
      <c r="E245" s="311">
        <v>8</v>
      </c>
      <c r="F245" s="311" t="s">
        <v>88</v>
      </c>
      <c r="G245" s="316" t="s">
        <v>170</v>
      </c>
      <c r="H245" s="317">
        <v>5</v>
      </c>
      <c r="I245" s="318" t="str">
        <f t="shared" si="53"/>
        <v/>
      </c>
      <c r="J245" s="10" t="str">
        <f t="shared" si="54"/>
        <v/>
      </c>
      <c r="K245" s="10" t="str">
        <f t="shared" si="55"/>
        <v/>
      </c>
      <c r="L245" s="10" t="str">
        <f t="shared" si="56"/>
        <v/>
      </c>
      <c r="M245" s="10" t="str">
        <f t="shared" si="57"/>
        <v/>
      </c>
      <c r="N245" s="10">
        <f t="shared" si="58"/>
        <v>6</v>
      </c>
      <c r="O245" s="318">
        <f t="shared" si="59"/>
        <v>6</v>
      </c>
      <c r="Q245" s="10" t="str">
        <f t="shared" si="60"/>
        <v>08</v>
      </c>
      <c r="R245" s="319" t="str">
        <f t="shared" si="61"/>
        <v>A.5.08a</v>
      </c>
      <c r="T245" s="10" t="s">
        <v>538</v>
      </c>
      <c r="Z245" s="10" t="s">
        <v>947</v>
      </c>
      <c r="AA245" s="10" t="s">
        <v>947</v>
      </c>
      <c r="AB245" s="10" t="s">
        <v>120</v>
      </c>
      <c r="AC245" s="10">
        <f t="shared" si="52"/>
        <v>3</v>
      </c>
    </row>
    <row r="246" spans="1:29" x14ac:dyDescent="0.25">
      <c r="A246" s="297">
        <v>244</v>
      </c>
      <c r="B246" s="330" t="str">
        <f t="shared" si="51"/>
        <v>A.5.08b</v>
      </c>
      <c r="C246" s="331" t="s">
        <v>117</v>
      </c>
      <c r="D246" s="311">
        <v>5</v>
      </c>
      <c r="E246" s="311">
        <v>8</v>
      </c>
      <c r="F246" s="311" t="s">
        <v>89</v>
      </c>
      <c r="G246" s="316" t="s">
        <v>171</v>
      </c>
      <c r="H246" s="317">
        <v>4</v>
      </c>
      <c r="I246" s="318" t="str">
        <f t="shared" si="53"/>
        <v/>
      </c>
      <c r="J246" s="10" t="str">
        <f t="shared" si="54"/>
        <v/>
      </c>
      <c r="K246" s="10" t="str">
        <f t="shared" si="55"/>
        <v/>
      </c>
      <c r="L246" s="10" t="str">
        <f t="shared" si="56"/>
        <v/>
      </c>
      <c r="M246" s="10" t="str">
        <f t="shared" si="57"/>
        <v/>
      </c>
      <c r="N246" s="10">
        <f t="shared" si="58"/>
        <v>6</v>
      </c>
      <c r="O246" s="318">
        <f t="shared" si="59"/>
        <v>6</v>
      </c>
      <c r="Q246" s="10" t="str">
        <f t="shared" si="60"/>
        <v>08</v>
      </c>
      <c r="R246" s="319" t="str">
        <f t="shared" si="61"/>
        <v>A.5.08b</v>
      </c>
      <c r="Z246" s="10" t="s">
        <v>947</v>
      </c>
      <c r="AA246" s="10" t="s">
        <v>947</v>
      </c>
      <c r="AB246" s="10" t="s">
        <v>120</v>
      </c>
      <c r="AC246" s="10">
        <f t="shared" si="52"/>
        <v>3</v>
      </c>
    </row>
    <row r="247" spans="1:29" x14ac:dyDescent="0.25">
      <c r="A247" s="297">
        <v>245</v>
      </c>
      <c r="B247" s="330" t="str">
        <f t="shared" si="51"/>
        <v>A.5.08c</v>
      </c>
      <c r="C247" s="331" t="s">
        <v>117</v>
      </c>
      <c r="D247" s="311">
        <v>5</v>
      </c>
      <c r="E247" s="311">
        <v>8</v>
      </c>
      <c r="F247" s="311" t="s">
        <v>90</v>
      </c>
      <c r="G247" s="316" t="s">
        <v>172</v>
      </c>
      <c r="H247" s="317">
        <v>3</v>
      </c>
      <c r="I247" s="318" t="str">
        <f t="shared" si="53"/>
        <v/>
      </c>
      <c r="J247" s="10" t="str">
        <f t="shared" si="54"/>
        <v/>
      </c>
      <c r="K247" s="10" t="str">
        <f t="shared" si="55"/>
        <v/>
      </c>
      <c r="L247" s="10" t="str">
        <f t="shared" si="56"/>
        <v/>
      </c>
      <c r="M247" s="10" t="str">
        <f t="shared" si="57"/>
        <v/>
      </c>
      <c r="N247" s="10">
        <f t="shared" si="58"/>
        <v>6</v>
      </c>
      <c r="O247" s="318">
        <f t="shared" si="59"/>
        <v>6</v>
      </c>
      <c r="Q247" s="10" t="str">
        <f t="shared" si="60"/>
        <v>08</v>
      </c>
      <c r="R247" s="319" t="str">
        <f t="shared" si="61"/>
        <v>A.5.08c</v>
      </c>
      <c r="Z247" s="10" t="s">
        <v>947</v>
      </c>
      <c r="AA247" s="10" t="s">
        <v>947</v>
      </c>
      <c r="AB247" s="10" t="s">
        <v>120</v>
      </c>
      <c r="AC247" s="10">
        <f t="shared" si="52"/>
        <v>3</v>
      </c>
    </row>
    <row r="248" spans="1:29" x14ac:dyDescent="0.25">
      <c r="A248" s="297">
        <v>246</v>
      </c>
      <c r="B248" s="330" t="str">
        <f t="shared" si="51"/>
        <v>A.5.08d</v>
      </c>
      <c r="C248" s="331" t="s">
        <v>117</v>
      </c>
      <c r="D248" s="311">
        <v>5</v>
      </c>
      <c r="E248" s="311">
        <v>8</v>
      </c>
      <c r="F248" s="311" t="s">
        <v>91</v>
      </c>
      <c r="G248" s="316" t="s">
        <v>173</v>
      </c>
      <c r="H248" s="317">
        <v>5</v>
      </c>
      <c r="I248" s="318" t="str">
        <f t="shared" si="53"/>
        <v/>
      </c>
      <c r="J248" s="10" t="str">
        <f t="shared" si="54"/>
        <v/>
      </c>
      <c r="K248" s="10" t="str">
        <f t="shared" si="55"/>
        <v/>
      </c>
      <c r="L248" s="10" t="str">
        <f t="shared" si="56"/>
        <v/>
      </c>
      <c r="M248" s="10" t="str">
        <f t="shared" si="57"/>
        <v/>
      </c>
      <c r="N248" s="10">
        <f t="shared" si="58"/>
        <v>6</v>
      </c>
      <c r="O248" s="318">
        <f t="shared" si="59"/>
        <v>6</v>
      </c>
      <c r="Q248" s="10" t="str">
        <f t="shared" si="60"/>
        <v>08</v>
      </c>
      <c r="R248" s="319" t="str">
        <f t="shared" si="61"/>
        <v>A.5.08d</v>
      </c>
      <c r="Z248" s="10" t="s">
        <v>947</v>
      </c>
      <c r="AA248" s="10" t="s">
        <v>947</v>
      </c>
      <c r="AB248" s="10" t="s">
        <v>120</v>
      </c>
      <c r="AC248" s="10">
        <f t="shared" si="52"/>
        <v>3</v>
      </c>
    </row>
    <row r="249" spans="1:29" x14ac:dyDescent="0.25">
      <c r="A249" s="297">
        <v>247</v>
      </c>
      <c r="B249" s="330" t="str">
        <f t="shared" si="51"/>
        <v>A.5.08e</v>
      </c>
      <c r="C249" s="331" t="s">
        <v>117</v>
      </c>
      <c r="D249" s="311">
        <v>5</v>
      </c>
      <c r="E249" s="311">
        <v>8</v>
      </c>
      <c r="F249" s="311" t="s">
        <v>92</v>
      </c>
      <c r="G249" s="316" t="s">
        <v>174</v>
      </c>
      <c r="H249" s="317">
        <v>3</v>
      </c>
      <c r="I249" s="318" t="str">
        <f t="shared" si="53"/>
        <v/>
      </c>
      <c r="J249" s="10" t="str">
        <f t="shared" si="54"/>
        <v/>
      </c>
      <c r="K249" s="10" t="str">
        <f t="shared" si="55"/>
        <v/>
      </c>
      <c r="L249" s="10" t="str">
        <f t="shared" si="56"/>
        <v/>
      </c>
      <c r="M249" s="10" t="str">
        <f t="shared" si="57"/>
        <v/>
      </c>
      <c r="N249" s="10">
        <f t="shared" si="58"/>
        <v>6</v>
      </c>
      <c r="O249" s="318">
        <f t="shared" si="59"/>
        <v>6</v>
      </c>
      <c r="Q249" s="10" t="str">
        <f t="shared" si="60"/>
        <v>08</v>
      </c>
      <c r="R249" s="319" t="str">
        <f t="shared" si="61"/>
        <v>A.5.08e</v>
      </c>
      <c r="Z249" s="10" t="s">
        <v>947</v>
      </c>
      <c r="AA249" s="10" t="s">
        <v>947</v>
      </c>
      <c r="AB249" s="10" t="s">
        <v>120</v>
      </c>
      <c r="AC249" s="10">
        <f t="shared" si="52"/>
        <v>3</v>
      </c>
    </row>
    <row r="250" spans="1:29" x14ac:dyDescent="0.25">
      <c r="A250" s="297">
        <v>248</v>
      </c>
      <c r="B250" s="330" t="str">
        <f t="shared" si="51"/>
        <v>A.5.08f</v>
      </c>
      <c r="C250" s="331" t="s">
        <v>117</v>
      </c>
      <c r="D250" s="311">
        <v>5</v>
      </c>
      <c r="E250" s="311">
        <v>8</v>
      </c>
      <c r="F250" s="311" t="s">
        <v>93</v>
      </c>
      <c r="G250" s="316" t="s">
        <v>175</v>
      </c>
      <c r="H250" s="317">
        <v>4</v>
      </c>
      <c r="I250" s="318" t="str">
        <f t="shared" si="53"/>
        <v/>
      </c>
      <c r="J250" s="10" t="str">
        <f t="shared" si="54"/>
        <v/>
      </c>
      <c r="K250" s="10" t="str">
        <f t="shared" si="55"/>
        <v/>
      </c>
      <c r="L250" s="10" t="str">
        <f t="shared" si="56"/>
        <v/>
      </c>
      <c r="M250" s="10" t="str">
        <f t="shared" si="57"/>
        <v/>
      </c>
      <c r="N250" s="10">
        <f t="shared" si="58"/>
        <v>6</v>
      </c>
      <c r="O250" s="318">
        <f t="shared" si="59"/>
        <v>6</v>
      </c>
      <c r="Q250" s="10" t="str">
        <f t="shared" si="60"/>
        <v>08</v>
      </c>
      <c r="R250" s="319" t="str">
        <f t="shared" si="61"/>
        <v>A.5.08f</v>
      </c>
      <c r="Z250" s="10" t="s">
        <v>947</v>
      </c>
      <c r="AA250" s="10" t="s">
        <v>947</v>
      </c>
      <c r="AB250" s="10" t="s">
        <v>120</v>
      </c>
      <c r="AC250" s="10">
        <f t="shared" si="52"/>
        <v>3</v>
      </c>
    </row>
    <row r="251" spans="1:29" ht="30" x14ac:dyDescent="0.25">
      <c r="A251" s="297">
        <v>249</v>
      </c>
      <c r="B251" s="330" t="str">
        <f t="shared" si="51"/>
        <v>A.5.08g</v>
      </c>
      <c r="C251" s="331" t="s">
        <v>117</v>
      </c>
      <c r="D251" s="311">
        <v>5</v>
      </c>
      <c r="E251" s="311">
        <v>8</v>
      </c>
      <c r="F251" s="311" t="s">
        <v>94</v>
      </c>
      <c r="G251" s="316" t="s">
        <v>726</v>
      </c>
      <c r="H251" s="317">
        <v>3</v>
      </c>
      <c r="I251" s="318" t="str">
        <f t="shared" si="53"/>
        <v/>
      </c>
      <c r="J251" s="10" t="str">
        <f t="shared" si="54"/>
        <v/>
      </c>
      <c r="K251" s="10" t="str">
        <f t="shared" si="55"/>
        <v/>
      </c>
      <c r="L251" s="10" t="str">
        <f t="shared" si="56"/>
        <v/>
      </c>
      <c r="M251" s="10" t="str">
        <f t="shared" si="57"/>
        <v/>
      </c>
      <c r="N251" s="10">
        <f t="shared" si="58"/>
        <v>6</v>
      </c>
      <c r="O251" s="318">
        <f t="shared" si="59"/>
        <v>6</v>
      </c>
      <c r="Q251" s="10" t="str">
        <f t="shared" si="60"/>
        <v>08</v>
      </c>
      <c r="R251" s="319" t="str">
        <f t="shared" si="61"/>
        <v>A.5.08g</v>
      </c>
      <c r="Z251" s="10" t="s">
        <v>947</v>
      </c>
      <c r="AA251" s="10" t="s">
        <v>947</v>
      </c>
      <c r="AB251" s="10" t="s">
        <v>120</v>
      </c>
      <c r="AC251" s="10">
        <f t="shared" si="52"/>
        <v>3</v>
      </c>
    </row>
    <row r="252" spans="1:29" ht="30" x14ac:dyDescent="0.25">
      <c r="A252" s="297">
        <v>250</v>
      </c>
      <c r="B252" s="330" t="str">
        <f t="shared" si="51"/>
        <v>A.5.08h</v>
      </c>
      <c r="C252" s="331" t="s">
        <v>117</v>
      </c>
      <c r="D252" s="311">
        <v>5</v>
      </c>
      <c r="E252" s="311">
        <v>8</v>
      </c>
      <c r="F252" s="311" t="s">
        <v>95</v>
      </c>
      <c r="G252" s="316" t="s">
        <v>727</v>
      </c>
      <c r="H252" s="317">
        <v>5</v>
      </c>
      <c r="I252" s="318" t="str">
        <f t="shared" si="53"/>
        <v/>
      </c>
      <c r="J252" s="10" t="str">
        <f t="shared" si="54"/>
        <v/>
      </c>
      <c r="K252" s="10" t="str">
        <f t="shared" si="55"/>
        <v/>
      </c>
      <c r="L252" s="10" t="str">
        <f t="shared" si="56"/>
        <v/>
      </c>
      <c r="M252" s="10" t="str">
        <f t="shared" si="57"/>
        <v/>
      </c>
      <c r="N252" s="10">
        <f t="shared" si="58"/>
        <v>6</v>
      </c>
      <c r="O252" s="318">
        <f t="shared" si="59"/>
        <v>6</v>
      </c>
      <c r="Q252" s="10" t="str">
        <f t="shared" si="60"/>
        <v>08</v>
      </c>
      <c r="R252" s="319" t="str">
        <f t="shared" si="61"/>
        <v>A.5.08h</v>
      </c>
      <c r="Z252" s="10" t="s">
        <v>947</v>
      </c>
      <c r="AA252" s="10" t="s">
        <v>947</v>
      </c>
      <c r="AB252" s="10" t="s">
        <v>120</v>
      </c>
      <c r="AC252" s="10">
        <f t="shared" si="52"/>
        <v>3</v>
      </c>
    </row>
    <row r="253" spans="1:29" x14ac:dyDescent="0.25">
      <c r="A253" s="297">
        <v>251</v>
      </c>
      <c r="B253" s="330" t="str">
        <f t="shared" si="51"/>
        <v>A.5.08i</v>
      </c>
      <c r="C253" s="331" t="s">
        <v>117</v>
      </c>
      <c r="D253" s="311">
        <v>5</v>
      </c>
      <c r="E253" s="311">
        <v>8</v>
      </c>
      <c r="F253" s="311" t="s">
        <v>108</v>
      </c>
      <c r="G253" s="316" t="s">
        <v>964</v>
      </c>
      <c r="H253" s="317">
        <v>4</v>
      </c>
      <c r="I253" s="318" t="str">
        <f t="shared" si="53"/>
        <v/>
      </c>
      <c r="J253" s="10" t="str">
        <f t="shared" si="54"/>
        <v/>
      </c>
      <c r="K253" s="10" t="str">
        <f t="shared" si="55"/>
        <v/>
      </c>
      <c r="L253" s="10" t="str">
        <f t="shared" si="56"/>
        <v/>
      </c>
      <c r="M253" s="10" t="str">
        <f t="shared" si="57"/>
        <v/>
      </c>
      <c r="N253" s="10">
        <f t="shared" si="58"/>
        <v>6</v>
      </c>
      <c r="O253" s="318">
        <f t="shared" si="59"/>
        <v>6</v>
      </c>
      <c r="Q253" s="10" t="str">
        <f t="shared" si="60"/>
        <v>08</v>
      </c>
      <c r="R253" s="319" t="str">
        <f t="shared" si="61"/>
        <v>A.5.08i</v>
      </c>
      <c r="Z253" s="10" t="s">
        <v>947</v>
      </c>
      <c r="AA253" s="10" t="s">
        <v>947</v>
      </c>
      <c r="AB253" s="10" t="s">
        <v>120</v>
      </c>
      <c r="AC253" s="10">
        <f t="shared" si="52"/>
        <v>3</v>
      </c>
    </row>
    <row r="254" spans="1:29" x14ac:dyDescent="0.25">
      <c r="A254" s="297">
        <v>252</v>
      </c>
      <c r="B254" s="330" t="str">
        <f t="shared" si="51"/>
        <v>A.6</v>
      </c>
      <c r="C254" s="331" t="s">
        <v>117</v>
      </c>
      <c r="D254" s="311">
        <v>6</v>
      </c>
      <c r="E254" s="311"/>
      <c r="F254" s="311"/>
      <c r="G254" s="316" t="s">
        <v>728</v>
      </c>
      <c r="I254" s="318" t="str">
        <f t="shared" si="53"/>
        <v/>
      </c>
      <c r="J254" s="10">
        <f t="shared" si="54"/>
        <v>2</v>
      </c>
      <c r="K254" s="10" t="str">
        <f t="shared" si="55"/>
        <v/>
      </c>
      <c r="L254" s="10" t="str">
        <f t="shared" si="56"/>
        <v/>
      </c>
      <c r="M254" s="10" t="str">
        <f t="shared" si="57"/>
        <v/>
      </c>
      <c r="N254" s="10" t="str">
        <f t="shared" si="58"/>
        <v/>
      </c>
      <c r="O254" s="318">
        <f t="shared" si="59"/>
        <v>2</v>
      </c>
      <c r="Q254" s="10" t="str">
        <f t="shared" si="60"/>
        <v/>
      </c>
      <c r="R254" s="319" t="str">
        <f t="shared" si="61"/>
        <v>A.6</v>
      </c>
      <c r="Z254" s="10" t="s">
        <v>416</v>
      </c>
      <c r="AA254" s="10" t="s">
        <v>417</v>
      </c>
      <c r="AB254" s="10" t="s">
        <v>120</v>
      </c>
      <c r="AC254" s="10">
        <f t="shared" si="52"/>
        <v>1</v>
      </c>
    </row>
    <row r="255" spans="1:29" x14ac:dyDescent="0.25">
      <c r="A255" s="297">
        <v>253</v>
      </c>
      <c r="B255" s="330" t="str">
        <f t="shared" si="51"/>
        <v>A.6.01</v>
      </c>
      <c r="C255" s="331" t="s">
        <v>117</v>
      </c>
      <c r="D255" s="311">
        <v>6</v>
      </c>
      <c r="E255" s="311">
        <v>1</v>
      </c>
      <c r="F255" s="311"/>
      <c r="G255" s="316" t="s">
        <v>729</v>
      </c>
      <c r="H255" s="317">
        <v>5</v>
      </c>
      <c r="I255" s="318" t="str">
        <f t="shared" si="53"/>
        <v/>
      </c>
      <c r="J255" s="10" t="str">
        <f t="shared" si="54"/>
        <v/>
      </c>
      <c r="K255" s="10" t="str">
        <f t="shared" si="55"/>
        <v/>
      </c>
      <c r="L255" s="10" t="str">
        <f t="shared" si="56"/>
        <v/>
      </c>
      <c r="M255" s="10">
        <f t="shared" si="57"/>
        <v>5</v>
      </c>
      <c r="N255" s="10" t="str">
        <f t="shared" si="58"/>
        <v/>
      </c>
      <c r="O255" s="318">
        <f t="shared" si="59"/>
        <v>5</v>
      </c>
      <c r="Q255" s="10" t="str">
        <f t="shared" si="60"/>
        <v>01</v>
      </c>
      <c r="R255" s="319" t="str">
        <f t="shared" si="61"/>
        <v>A.6.01</v>
      </c>
      <c r="Z255" s="10" t="s">
        <v>416</v>
      </c>
      <c r="AA255" s="10" t="s">
        <v>947</v>
      </c>
      <c r="AB255" s="10" t="s">
        <v>947</v>
      </c>
      <c r="AC255" s="10">
        <f t="shared" si="52"/>
        <v>1</v>
      </c>
    </row>
    <row r="256" spans="1:29" ht="60" x14ac:dyDescent="0.25">
      <c r="A256" s="297">
        <v>254</v>
      </c>
      <c r="B256" s="330" t="str">
        <f t="shared" si="51"/>
        <v/>
      </c>
      <c r="C256" s="331"/>
      <c r="D256" s="311"/>
      <c r="E256" s="311"/>
      <c r="F256" s="311" t="s">
        <v>420</v>
      </c>
      <c r="G256" s="316" t="s">
        <v>451</v>
      </c>
      <c r="I256" s="318" t="str">
        <f t="shared" si="53"/>
        <v/>
      </c>
      <c r="J256" s="10" t="str">
        <f t="shared" si="54"/>
        <v/>
      </c>
      <c r="K256" s="10">
        <f t="shared" si="55"/>
        <v>3</v>
      </c>
      <c r="L256" s="10" t="str">
        <f t="shared" si="56"/>
        <v/>
      </c>
      <c r="M256" s="10" t="str">
        <f t="shared" si="57"/>
        <v/>
      </c>
      <c r="N256" s="10" t="str">
        <f t="shared" si="58"/>
        <v/>
      </c>
      <c r="O256" s="318">
        <f t="shared" si="59"/>
        <v>3</v>
      </c>
      <c r="Q256" s="10" t="str">
        <f t="shared" si="60"/>
        <v/>
      </c>
      <c r="R256" s="319" t="str">
        <f t="shared" si="61"/>
        <v/>
      </c>
      <c r="Z256" s="10" t="s">
        <v>416</v>
      </c>
      <c r="AA256" s="10" t="s">
        <v>947</v>
      </c>
      <c r="AB256" s="10" t="s">
        <v>947</v>
      </c>
      <c r="AC256" s="10">
        <f t="shared" si="52"/>
        <v>1</v>
      </c>
    </row>
    <row r="257" spans="1:29" x14ac:dyDescent="0.25">
      <c r="A257" s="297">
        <v>255</v>
      </c>
      <c r="B257" s="330" t="str">
        <f t="shared" si="51"/>
        <v>A.6.01</v>
      </c>
      <c r="C257" s="331" t="s">
        <v>117</v>
      </c>
      <c r="D257" s="311">
        <v>6</v>
      </c>
      <c r="E257" s="311">
        <v>1</v>
      </c>
      <c r="F257" s="311"/>
      <c r="G257" s="316" t="s">
        <v>729</v>
      </c>
      <c r="H257" s="317">
        <v>1</v>
      </c>
      <c r="I257" s="318" t="str">
        <f t="shared" si="53"/>
        <v/>
      </c>
      <c r="J257" s="10" t="str">
        <f t="shared" si="54"/>
        <v/>
      </c>
      <c r="K257" s="10" t="str">
        <f t="shared" si="55"/>
        <v/>
      </c>
      <c r="L257" s="10" t="str">
        <f t="shared" si="56"/>
        <v/>
      </c>
      <c r="M257" s="10">
        <f t="shared" si="57"/>
        <v>5</v>
      </c>
      <c r="N257" s="10" t="str">
        <f t="shared" si="58"/>
        <v/>
      </c>
      <c r="O257" s="318">
        <f t="shared" si="59"/>
        <v>5</v>
      </c>
      <c r="Q257" s="10" t="str">
        <f t="shared" si="60"/>
        <v>01</v>
      </c>
      <c r="R257" s="319" t="str">
        <f t="shared" si="61"/>
        <v>A.6.01</v>
      </c>
      <c r="Z257" s="10" t="s">
        <v>947</v>
      </c>
      <c r="AA257" s="10" t="s">
        <v>417</v>
      </c>
      <c r="AB257" s="10" t="s">
        <v>947</v>
      </c>
      <c r="AC257" s="10">
        <f t="shared" si="52"/>
        <v>2</v>
      </c>
    </row>
    <row r="258" spans="1:29" ht="30" x14ac:dyDescent="0.25">
      <c r="A258" s="297">
        <v>256</v>
      </c>
      <c r="B258" s="330" t="str">
        <f t="shared" si="51"/>
        <v>A.6.02</v>
      </c>
      <c r="C258" s="331" t="s">
        <v>117</v>
      </c>
      <c r="D258" s="311">
        <v>6</v>
      </c>
      <c r="E258" s="311">
        <v>2</v>
      </c>
      <c r="F258" s="311"/>
      <c r="G258" s="316" t="s">
        <v>452</v>
      </c>
      <c r="H258" s="317">
        <v>3</v>
      </c>
      <c r="I258" s="318" t="str">
        <f t="shared" si="53"/>
        <v/>
      </c>
      <c r="J258" s="10" t="str">
        <f t="shared" si="54"/>
        <v/>
      </c>
      <c r="K258" s="10" t="str">
        <f t="shared" si="55"/>
        <v/>
      </c>
      <c r="L258" s="10" t="str">
        <f t="shared" si="56"/>
        <v/>
      </c>
      <c r="M258" s="10">
        <f t="shared" si="57"/>
        <v>5</v>
      </c>
      <c r="N258" s="10" t="str">
        <f t="shared" si="58"/>
        <v/>
      </c>
      <c r="O258" s="318">
        <f t="shared" si="59"/>
        <v>5</v>
      </c>
      <c r="Q258" s="10" t="str">
        <f t="shared" si="60"/>
        <v>02</v>
      </c>
      <c r="R258" s="319" t="str">
        <f t="shared" si="61"/>
        <v>A.6.02</v>
      </c>
      <c r="Z258" s="10" t="s">
        <v>947</v>
      </c>
      <c r="AA258" s="10" t="s">
        <v>417</v>
      </c>
      <c r="AB258" s="10" t="s">
        <v>947</v>
      </c>
      <c r="AC258" s="10">
        <f t="shared" si="52"/>
        <v>2</v>
      </c>
    </row>
    <row r="259" spans="1:29" ht="30" x14ac:dyDescent="0.25">
      <c r="A259" s="297">
        <v>257</v>
      </c>
      <c r="B259" s="330" t="str">
        <f t="shared" si="51"/>
        <v>A.6.03</v>
      </c>
      <c r="C259" s="331" t="s">
        <v>117</v>
      </c>
      <c r="D259" s="311">
        <v>6</v>
      </c>
      <c r="E259" s="311">
        <v>3</v>
      </c>
      <c r="F259" s="311"/>
      <c r="G259" s="316" t="s">
        <v>453</v>
      </c>
      <c r="H259" s="317">
        <v>4</v>
      </c>
      <c r="I259" s="318" t="str">
        <f t="shared" si="53"/>
        <v/>
      </c>
      <c r="J259" s="10" t="str">
        <f t="shared" si="54"/>
        <v/>
      </c>
      <c r="K259" s="10" t="str">
        <f t="shared" si="55"/>
        <v/>
      </c>
      <c r="L259" s="10" t="str">
        <f t="shared" si="56"/>
        <v/>
      </c>
      <c r="M259" s="10">
        <f t="shared" si="57"/>
        <v>5</v>
      </c>
      <c r="N259" s="10" t="str">
        <f t="shared" si="58"/>
        <v/>
      </c>
      <c r="O259" s="318">
        <f t="shared" si="59"/>
        <v>5</v>
      </c>
      <c r="Q259" s="10" t="str">
        <f t="shared" si="60"/>
        <v>03</v>
      </c>
      <c r="R259" s="319" t="str">
        <f t="shared" si="61"/>
        <v>A.6.03</v>
      </c>
      <c r="Z259" s="10" t="s">
        <v>947</v>
      </c>
      <c r="AA259" s="10" t="s">
        <v>417</v>
      </c>
      <c r="AB259" s="10" t="s">
        <v>947</v>
      </c>
      <c r="AC259" s="10">
        <f t="shared" si="52"/>
        <v>2</v>
      </c>
    </row>
    <row r="260" spans="1:29" ht="45" x14ac:dyDescent="0.25">
      <c r="A260" s="297">
        <v>258</v>
      </c>
      <c r="B260" s="330" t="str">
        <f t="shared" ref="B260:B323" si="62">R260</f>
        <v>A.6.04</v>
      </c>
      <c r="C260" s="331" t="s">
        <v>117</v>
      </c>
      <c r="D260" s="311">
        <v>6</v>
      </c>
      <c r="E260" s="311">
        <v>4</v>
      </c>
      <c r="F260" s="311"/>
      <c r="G260" s="316" t="s">
        <v>454</v>
      </c>
      <c r="H260" s="317">
        <v>5</v>
      </c>
      <c r="I260" s="318" t="str">
        <f t="shared" si="53"/>
        <v/>
      </c>
      <c r="J260" s="10" t="str">
        <f t="shared" si="54"/>
        <v/>
      </c>
      <c r="K260" s="10" t="str">
        <f t="shared" si="55"/>
        <v/>
      </c>
      <c r="L260" s="10" t="str">
        <f t="shared" si="56"/>
        <v/>
      </c>
      <c r="M260" s="10">
        <f t="shared" si="57"/>
        <v>5</v>
      </c>
      <c r="N260" s="10" t="str">
        <f t="shared" si="58"/>
        <v/>
      </c>
      <c r="O260" s="318">
        <f t="shared" si="59"/>
        <v>5</v>
      </c>
      <c r="Q260" s="10" t="str">
        <f t="shared" si="60"/>
        <v>04</v>
      </c>
      <c r="R260" s="319" t="str">
        <f t="shared" si="61"/>
        <v>A.6.04</v>
      </c>
      <c r="Z260" s="10" t="s">
        <v>947</v>
      </c>
      <c r="AA260" s="10" t="s">
        <v>417</v>
      </c>
      <c r="AB260" s="10" t="s">
        <v>947</v>
      </c>
      <c r="AC260" s="10">
        <f t="shared" ref="AC260:AC323" si="63">IF(LEN(Z260)&gt;0,1,IF(LEN(AA260)&gt;0,2,3))</f>
        <v>2</v>
      </c>
    </row>
    <row r="261" spans="1:29" x14ac:dyDescent="0.25">
      <c r="A261" s="297">
        <v>259</v>
      </c>
      <c r="B261" s="330" t="str">
        <f t="shared" si="62"/>
        <v>A.6.01</v>
      </c>
      <c r="C261" s="331" t="s">
        <v>117</v>
      </c>
      <c r="D261" s="311">
        <v>6</v>
      </c>
      <c r="E261" s="311">
        <v>1</v>
      </c>
      <c r="F261" s="311"/>
      <c r="G261" s="316" t="s">
        <v>730</v>
      </c>
      <c r="H261" s="317">
        <v>1</v>
      </c>
      <c r="I261" s="318" t="str">
        <f t="shared" si="53"/>
        <v/>
      </c>
      <c r="J261" s="10" t="str">
        <f t="shared" si="54"/>
        <v/>
      </c>
      <c r="K261" s="10" t="str">
        <f t="shared" si="55"/>
        <v/>
      </c>
      <c r="L261" s="10" t="str">
        <f t="shared" si="56"/>
        <v/>
      </c>
      <c r="M261" s="10">
        <f t="shared" si="57"/>
        <v>5</v>
      </c>
      <c r="N261" s="10" t="str">
        <f t="shared" si="58"/>
        <v/>
      </c>
      <c r="O261" s="318">
        <f t="shared" si="59"/>
        <v>5</v>
      </c>
      <c r="Q261" s="10" t="str">
        <f t="shared" si="60"/>
        <v>01</v>
      </c>
      <c r="R261" s="319" t="str">
        <f t="shared" si="61"/>
        <v>A.6.01</v>
      </c>
      <c r="Z261" s="10" t="s">
        <v>947</v>
      </c>
      <c r="AA261" s="10" t="s">
        <v>947</v>
      </c>
      <c r="AB261" s="10" t="s">
        <v>120</v>
      </c>
      <c r="AC261" s="10">
        <f t="shared" si="63"/>
        <v>3</v>
      </c>
    </row>
    <row r="262" spans="1:29" x14ac:dyDescent="0.25">
      <c r="A262" s="297">
        <v>260</v>
      </c>
      <c r="B262" s="330" t="str">
        <f t="shared" si="62"/>
        <v>A.6.02</v>
      </c>
      <c r="C262" s="331" t="s">
        <v>117</v>
      </c>
      <c r="D262" s="311">
        <v>6</v>
      </c>
      <c r="E262" s="311">
        <v>2</v>
      </c>
      <c r="F262" s="311"/>
      <c r="G262" s="316" t="s">
        <v>455</v>
      </c>
      <c r="H262" s="317" t="s">
        <v>74</v>
      </c>
      <c r="I262" s="318" t="str">
        <f t="shared" si="53"/>
        <v/>
      </c>
      <c r="J262" s="10" t="str">
        <f t="shared" si="54"/>
        <v/>
      </c>
      <c r="K262" s="10" t="str">
        <f t="shared" si="55"/>
        <v/>
      </c>
      <c r="L262" s="10">
        <f t="shared" si="56"/>
        <v>4</v>
      </c>
      <c r="M262" s="10" t="str">
        <f t="shared" si="57"/>
        <v/>
      </c>
      <c r="N262" s="10" t="str">
        <f t="shared" si="58"/>
        <v/>
      </c>
      <c r="O262" s="318">
        <f t="shared" si="59"/>
        <v>4</v>
      </c>
      <c r="Q262" s="10" t="str">
        <f t="shared" si="60"/>
        <v>02</v>
      </c>
      <c r="R262" s="319" t="str">
        <f t="shared" si="61"/>
        <v>A.6.02</v>
      </c>
      <c r="Z262" s="10" t="s">
        <v>947</v>
      </c>
      <c r="AA262" s="10" t="s">
        <v>947</v>
      </c>
      <c r="AB262" s="10" t="s">
        <v>120</v>
      </c>
      <c r="AC262" s="10">
        <f t="shared" si="63"/>
        <v>3</v>
      </c>
    </row>
    <row r="263" spans="1:29" ht="30" x14ac:dyDescent="0.25">
      <c r="A263" s="297">
        <v>261</v>
      </c>
      <c r="B263" s="330" t="str">
        <f t="shared" si="62"/>
        <v>A.6.02a</v>
      </c>
      <c r="C263" s="331" t="s">
        <v>117</v>
      </c>
      <c r="D263" s="311">
        <v>6</v>
      </c>
      <c r="E263" s="311">
        <v>2</v>
      </c>
      <c r="F263" s="311" t="s">
        <v>88</v>
      </c>
      <c r="G263" s="316" t="s">
        <v>731</v>
      </c>
      <c r="H263" s="317">
        <v>2</v>
      </c>
      <c r="I263" s="318" t="str">
        <f t="shared" si="53"/>
        <v/>
      </c>
      <c r="J263" s="10" t="str">
        <f t="shared" si="54"/>
        <v/>
      </c>
      <c r="K263" s="10" t="str">
        <f t="shared" si="55"/>
        <v/>
      </c>
      <c r="L263" s="10" t="str">
        <f t="shared" si="56"/>
        <v/>
      </c>
      <c r="M263" s="10" t="str">
        <f t="shared" si="57"/>
        <v/>
      </c>
      <c r="N263" s="10">
        <f t="shared" si="58"/>
        <v>6</v>
      </c>
      <c r="O263" s="318">
        <f t="shared" si="59"/>
        <v>6</v>
      </c>
      <c r="Q263" s="10" t="str">
        <f t="shared" si="60"/>
        <v>02</v>
      </c>
      <c r="R263" s="319" t="str">
        <f t="shared" si="61"/>
        <v>A.6.02a</v>
      </c>
      <c r="Z263" s="10" t="s">
        <v>947</v>
      </c>
      <c r="AA263" s="10" t="s">
        <v>947</v>
      </c>
      <c r="AB263" s="10" t="s">
        <v>120</v>
      </c>
      <c r="AC263" s="10">
        <f t="shared" si="63"/>
        <v>3</v>
      </c>
    </row>
    <row r="264" spans="1:29" x14ac:dyDescent="0.25">
      <c r="A264" s="297">
        <v>262</v>
      </c>
      <c r="B264" s="330" t="str">
        <f t="shared" si="62"/>
        <v>A.6.02b</v>
      </c>
      <c r="C264" s="331" t="s">
        <v>117</v>
      </c>
      <c r="D264" s="311">
        <v>6</v>
      </c>
      <c r="E264" s="311">
        <v>2</v>
      </c>
      <c r="F264" s="311" t="s">
        <v>89</v>
      </c>
      <c r="G264" s="316" t="s">
        <v>732</v>
      </c>
      <c r="H264" s="317">
        <v>3</v>
      </c>
      <c r="I264" s="318" t="str">
        <f t="shared" si="53"/>
        <v/>
      </c>
      <c r="J264" s="10" t="str">
        <f t="shared" si="54"/>
        <v/>
      </c>
      <c r="K264" s="10" t="str">
        <f t="shared" si="55"/>
        <v/>
      </c>
      <c r="L264" s="10" t="str">
        <f t="shared" si="56"/>
        <v/>
      </c>
      <c r="M264" s="10" t="str">
        <f t="shared" si="57"/>
        <v/>
      </c>
      <c r="N264" s="10">
        <f t="shared" si="58"/>
        <v>6</v>
      </c>
      <c r="O264" s="318">
        <f t="shared" si="59"/>
        <v>6</v>
      </c>
      <c r="Q264" s="10" t="str">
        <f t="shared" si="60"/>
        <v>02</v>
      </c>
      <c r="R264" s="319" t="str">
        <f t="shared" si="61"/>
        <v>A.6.02b</v>
      </c>
      <c r="Z264" s="10" t="s">
        <v>947</v>
      </c>
      <c r="AA264" s="10" t="s">
        <v>947</v>
      </c>
      <c r="AB264" s="10" t="s">
        <v>120</v>
      </c>
      <c r="AC264" s="10">
        <f t="shared" si="63"/>
        <v>3</v>
      </c>
    </row>
    <row r="265" spans="1:29" ht="30" x14ac:dyDescent="0.25">
      <c r="A265" s="297">
        <v>263</v>
      </c>
      <c r="B265" s="330" t="str">
        <f t="shared" si="62"/>
        <v>A.6.02c</v>
      </c>
      <c r="C265" s="331" t="s">
        <v>117</v>
      </c>
      <c r="D265" s="311">
        <v>6</v>
      </c>
      <c r="E265" s="311">
        <v>2</v>
      </c>
      <c r="F265" s="311" t="s">
        <v>90</v>
      </c>
      <c r="G265" s="316" t="s">
        <v>1051</v>
      </c>
      <c r="H265" s="317">
        <v>3</v>
      </c>
      <c r="I265" s="318" t="str">
        <f t="shared" si="53"/>
        <v/>
      </c>
      <c r="J265" s="10" t="str">
        <f t="shared" si="54"/>
        <v/>
      </c>
      <c r="K265" s="10" t="str">
        <f t="shared" si="55"/>
        <v/>
      </c>
      <c r="L265" s="10" t="str">
        <f t="shared" si="56"/>
        <v/>
      </c>
      <c r="M265" s="10" t="str">
        <f t="shared" si="57"/>
        <v/>
      </c>
      <c r="N265" s="10">
        <f t="shared" si="58"/>
        <v>6</v>
      </c>
      <c r="O265" s="318">
        <f t="shared" si="59"/>
        <v>6</v>
      </c>
      <c r="Q265" s="10" t="str">
        <f t="shared" si="60"/>
        <v>02</v>
      </c>
      <c r="R265" s="319" t="str">
        <f t="shared" si="61"/>
        <v>A.6.02c</v>
      </c>
      <c r="T265" s="10" t="s">
        <v>539</v>
      </c>
      <c r="Z265" s="10" t="s">
        <v>947</v>
      </c>
      <c r="AA265" s="10" t="s">
        <v>947</v>
      </c>
      <c r="AB265" s="10" t="s">
        <v>120</v>
      </c>
      <c r="AC265" s="10">
        <f t="shared" si="63"/>
        <v>3</v>
      </c>
    </row>
    <row r="266" spans="1:29" x14ac:dyDescent="0.25">
      <c r="A266" s="297">
        <v>264</v>
      </c>
      <c r="B266" s="330" t="str">
        <f t="shared" si="62"/>
        <v>A.6.03</v>
      </c>
      <c r="C266" s="331" t="s">
        <v>117</v>
      </c>
      <c r="D266" s="311">
        <v>6</v>
      </c>
      <c r="E266" s="311">
        <v>3</v>
      </c>
      <c r="F266" s="311"/>
      <c r="G266" s="316" t="s">
        <v>733</v>
      </c>
      <c r="H266" s="317" t="s">
        <v>74</v>
      </c>
      <c r="I266" s="318" t="str">
        <f t="shared" si="53"/>
        <v/>
      </c>
      <c r="J266" s="10" t="str">
        <f t="shared" si="54"/>
        <v/>
      </c>
      <c r="K266" s="10" t="str">
        <f t="shared" si="55"/>
        <v/>
      </c>
      <c r="L266" s="10">
        <f t="shared" si="56"/>
        <v>4</v>
      </c>
      <c r="M266" s="10" t="str">
        <f t="shared" si="57"/>
        <v/>
      </c>
      <c r="N266" s="10" t="str">
        <f t="shared" si="58"/>
        <v/>
      </c>
      <c r="O266" s="318">
        <f t="shared" si="59"/>
        <v>4</v>
      </c>
      <c r="Q266" s="10" t="str">
        <f t="shared" si="60"/>
        <v>03</v>
      </c>
      <c r="R266" s="319" t="str">
        <f t="shared" si="61"/>
        <v>A.6.03</v>
      </c>
      <c r="Z266" s="10" t="s">
        <v>947</v>
      </c>
      <c r="AA266" s="10" t="s">
        <v>947</v>
      </c>
      <c r="AB266" s="10" t="s">
        <v>120</v>
      </c>
      <c r="AC266" s="10">
        <f t="shared" si="63"/>
        <v>3</v>
      </c>
    </row>
    <row r="267" spans="1:29" x14ac:dyDescent="0.25">
      <c r="A267" s="297">
        <v>265</v>
      </c>
      <c r="B267" s="330" t="str">
        <f t="shared" si="62"/>
        <v>A.6.03a</v>
      </c>
      <c r="C267" s="331" t="s">
        <v>117</v>
      </c>
      <c r="D267" s="311">
        <v>6</v>
      </c>
      <c r="E267" s="311">
        <v>3</v>
      </c>
      <c r="F267" s="311" t="s">
        <v>88</v>
      </c>
      <c r="G267" s="316" t="s">
        <v>106</v>
      </c>
      <c r="H267" s="317">
        <v>2</v>
      </c>
      <c r="I267" s="318" t="str">
        <f t="shared" si="53"/>
        <v/>
      </c>
      <c r="J267" s="10" t="str">
        <f t="shared" si="54"/>
        <v/>
      </c>
      <c r="K267" s="10" t="str">
        <f t="shared" si="55"/>
        <v/>
      </c>
      <c r="L267" s="10" t="str">
        <f t="shared" si="56"/>
        <v/>
      </c>
      <c r="M267" s="10" t="str">
        <f t="shared" si="57"/>
        <v/>
      </c>
      <c r="N267" s="10">
        <f t="shared" si="58"/>
        <v>6</v>
      </c>
      <c r="O267" s="318">
        <f t="shared" si="59"/>
        <v>6</v>
      </c>
      <c r="Q267" s="10" t="str">
        <f t="shared" si="60"/>
        <v>03</v>
      </c>
      <c r="R267" s="319" t="str">
        <f t="shared" si="61"/>
        <v>A.6.03a</v>
      </c>
      <c r="Z267" s="10" t="s">
        <v>947</v>
      </c>
      <c r="AA267" s="10" t="s">
        <v>947</v>
      </c>
      <c r="AB267" s="10" t="s">
        <v>120</v>
      </c>
      <c r="AC267" s="10">
        <f t="shared" si="63"/>
        <v>3</v>
      </c>
    </row>
    <row r="268" spans="1:29" x14ac:dyDescent="0.25">
      <c r="A268" s="297">
        <v>266</v>
      </c>
      <c r="B268" s="330" t="str">
        <f t="shared" si="62"/>
        <v>A.6.03b</v>
      </c>
      <c r="C268" s="331" t="s">
        <v>117</v>
      </c>
      <c r="D268" s="311">
        <v>6</v>
      </c>
      <c r="E268" s="311">
        <v>3</v>
      </c>
      <c r="F268" s="311" t="s">
        <v>89</v>
      </c>
      <c r="G268" s="316" t="s">
        <v>176</v>
      </c>
      <c r="H268" s="317">
        <v>1</v>
      </c>
      <c r="I268" s="318" t="str">
        <f t="shared" si="53"/>
        <v/>
      </c>
      <c r="J268" s="10" t="str">
        <f t="shared" si="54"/>
        <v/>
      </c>
      <c r="K268" s="10" t="str">
        <f t="shared" si="55"/>
        <v/>
      </c>
      <c r="L268" s="10" t="str">
        <f t="shared" si="56"/>
        <v/>
      </c>
      <c r="M268" s="10" t="str">
        <f t="shared" si="57"/>
        <v/>
      </c>
      <c r="N268" s="10">
        <f t="shared" si="58"/>
        <v>6</v>
      </c>
      <c r="O268" s="318">
        <f t="shared" si="59"/>
        <v>6</v>
      </c>
      <c r="Q268" s="10" t="str">
        <f t="shared" si="60"/>
        <v>03</v>
      </c>
      <c r="R268" s="319" t="str">
        <f t="shared" si="61"/>
        <v>A.6.03b</v>
      </c>
      <c r="Z268" s="10" t="s">
        <v>947</v>
      </c>
      <c r="AA268" s="10" t="s">
        <v>947</v>
      </c>
      <c r="AB268" s="10" t="s">
        <v>120</v>
      </c>
      <c r="AC268" s="10">
        <f t="shared" si="63"/>
        <v>3</v>
      </c>
    </row>
    <row r="269" spans="1:29" x14ac:dyDescent="0.25">
      <c r="A269" s="297">
        <v>267</v>
      </c>
      <c r="B269" s="330" t="str">
        <f t="shared" si="62"/>
        <v>A.6.03c</v>
      </c>
      <c r="C269" s="331" t="s">
        <v>117</v>
      </c>
      <c r="D269" s="311">
        <v>6</v>
      </c>
      <c r="E269" s="311">
        <v>3</v>
      </c>
      <c r="F269" s="311" t="s">
        <v>90</v>
      </c>
      <c r="G269" s="316" t="s">
        <v>107</v>
      </c>
      <c r="H269" s="317">
        <v>3</v>
      </c>
      <c r="I269" s="318" t="str">
        <f t="shared" si="53"/>
        <v/>
      </c>
      <c r="J269" s="10" t="str">
        <f t="shared" si="54"/>
        <v/>
      </c>
      <c r="K269" s="10" t="str">
        <f t="shared" si="55"/>
        <v/>
      </c>
      <c r="L269" s="10" t="str">
        <f t="shared" si="56"/>
        <v/>
      </c>
      <c r="M269" s="10" t="str">
        <f t="shared" si="57"/>
        <v/>
      </c>
      <c r="N269" s="10">
        <f t="shared" si="58"/>
        <v>6</v>
      </c>
      <c r="O269" s="318">
        <f t="shared" si="59"/>
        <v>6</v>
      </c>
      <c r="Q269" s="10" t="str">
        <f t="shared" si="60"/>
        <v>03</v>
      </c>
      <c r="R269" s="319" t="str">
        <f t="shared" si="61"/>
        <v>A.6.03c</v>
      </c>
      <c r="Z269" s="10" t="s">
        <v>947</v>
      </c>
      <c r="AA269" s="10" t="s">
        <v>947</v>
      </c>
      <c r="AB269" s="10" t="s">
        <v>120</v>
      </c>
      <c r="AC269" s="10">
        <f t="shared" si="63"/>
        <v>3</v>
      </c>
    </row>
    <row r="270" spans="1:29" x14ac:dyDescent="0.25">
      <c r="A270" s="297">
        <v>268</v>
      </c>
      <c r="B270" s="330" t="str">
        <f t="shared" si="62"/>
        <v>A.6.04</v>
      </c>
      <c r="C270" s="331" t="s">
        <v>117</v>
      </c>
      <c r="D270" s="311">
        <v>6</v>
      </c>
      <c r="E270" s="311">
        <v>4</v>
      </c>
      <c r="F270" s="311"/>
      <c r="G270" s="316" t="s">
        <v>734</v>
      </c>
      <c r="H270" s="317" t="s">
        <v>74</v>
      </c>
      <c r="I270" s="318" t="str">
        <f t="shared" si="53"/>
        <v/>
      </c>
      <c r="J270" s="10" t="str">
        <f t="shared" si="54"/>
        <v/>
      </c>
      <c r="K270" s="10" t="str">
        <f t="shared" si="55"/>
        <v/>
      </c>
      <c r="L270" s="10">
        <f t="shared" si="56"/>
        <v>4</v>
      </c>
      <c r="M270" s="10" t="str">
        <f t="shared" si="57"/>
        <v/>
      </c>
      <c r="N270" s="10" t="str">
        <f t="shared" si="58"/>
        <v/>
      </c>
      <c r="O270" s="318">
        <f t="shared" si="59"/>
        <v>4</v>
      </c>
      <c r="Q270" s="10" t="str">
        <f t="shared" si="60"/>
        <v>04</v>
      </c>
      <c r="R270" s="319" t="str">
        <f t="shared" si="61"/>
        <v>A.6.04</v>
      </c>
      <c r="Z270" s="10" t="s">
        <v>947</v>
      </c>
      <c r="AA270" s="10" t="s">
        <v>947</v>
      </c>
      <c r="AB270" s="10" t="s">
        <v>120</v>
      </c>
      <c r="AC270" s="10">
        <f t="shared" si="63"/>
        <v>3</v>
      </c>
    </row>
    <row r="271" spans="1:29" x14ac:dyDescent="0.25">
      <c r="A271" s="297">
        <v>269</v>
      </c>
      <c r="B271" s="330" t="str">
        <f t="shared" si="62"/>
        <v>A.6.04a</v>
      </c>
      <c r="C271" s="331" t="s">
        <v>117</v>
      </c>
      <c r="D271" s="311">
        <v>6</v>
      </c>
      <c r="E271" s="311">
        <v>4</v>
      </c>
      <c r="F271" s="311" t="s">
        <v>88</v>
      </c>
      <c r="G271" s="316" t="s">
        <v>339</v>
      </c>
      <c r="H271" s="317">
        <v>4</v>
      </c>
      <c r="I271" s="318" t="str">
        <f t="shared" si="53"/>
        <v/>
      </c>
      <c r="J271" s="10" t="str">
        <f t="shared" si="54"/>
        <v/>
      </c>
      <c r="K271" s="10" t="str">
        <f t="shared" si="55"/>
        <v/>
      </c>
      <c r="L271" s="10" t="str">
        <f t="shared" si="56"/>
        <v/>
      </c>
      <c r="M271" s="10" t="str">
        <f t="shared" si="57"/>
        <v/>
      </c>
      <c r="N271" s="10">
        <f t="shared" si="58"/>
        <v>6</v>
      </c>
      <c r="O271" s="318">
        <f t="shared" si="59"/>
        <v>6</v>
      </c>
      <c r="Q271" s="10" t="str">
        <f t="shared" si="60"/>
        <v>04</v>
      </c>
      <c r="R271" s="319" t="str">
        <f t="shared" si="61"/>
        <v>A.6.04a</v>
      </c>
      <c r="Z271" s="10" t="s">
        <v>947</v>
      </c>
      <c r="AA271" s="10" t="s">
        <v>947</v>
      </c>
      <c r="AB271" s="10" t="s">
        <v>120</v>
      </c>
      <c r="AC271" s="10">
        <f t="shared" si="63"/>
        <v>3</v>
      </c>
    </row>
    <row r="272" spans="1:29" x14ac:dyDescent="0.25">
      <c r="A272" s="297">
        <v>270</v>
      </c>
      <c r="B272" s="330" t="str">
        <f t="shared" si="62"/>
        <v>A.6.04b</v>
      </c>
      <c r="C272" s="331" t="s">
        <v>117</v>
      </c>
      <c r="D272" s="311">
        <v>6</v>
      </c>
      <c r="E272" s="311">
        <v>4</v>
      </c>
      <c r="F272" s="311" t="s">
        <v>89</v>
      </c>
      <c r="G272" s="316" t="s">
        <v>340</v>
      </c>
      <c r="H272" s="317">
        <v>4</v>
      </c>
      <c r="I272" s="318" t="str">
        <f t="shared" si="53"/>
        <v/>
      </c>
      <c r="J272" s="10" t="str">
        <f t="shared" si="54"/>
        <v/>
      </c>
      <c r="K272" s="10" t="str">
        <f t="shared" si="55"/>
        <v/>
      </c>
      <c r="L272" s="10" t="str">
        <f t="shared" si="56"/>
        <v/>
      </c>
      <c r="M272" s="10" t="str">
        <f t="shared" si="57"/>
        <v/>
      </c>
      <c r="N272" s="10">
        <f t="shared" si="58"/>
        <v>6</v>
      </c>
      <c r="O272" s="318">
        <f t="shared" si="59"/>
        <v>6</v>
      </c>
      <c r="Q272" s="10" t="str">
        <f t="shared" si="60"/>
        <v>04</v>
      </c>
      <c r="R272" s="319" t="str">
        <f t="shared" si="61"/>
        <v>A.6.04b</v>
      </c>
      <c r="Z272" s="10" t="s">
        <v>947</v>
      </c>
      <c r="AA272" s="10" t="s">
        <v>947</v>
      </c>
      <c r="AB272" s="10" t="s">
        <v>120</v>
      </c>
      <c r="AC272" s="10">
        <f t="shared" si="63"/>
        <v>3</v>
      </c>
    </row>
    <row r="273" spans="1:29" ht="30" x14ac:dyDescent="0.25">
      <c r="A273" s="297">
        <v>271</v>
      </c>
      <c r="B273" s="330" t="str">
        <f t="shared" si="62"/>
        <v>A.6.04c</v>
      </c>
      <c r="C273" s="331" t="s">
        <v>117</v>
      </c>
      <c r="D273" s="311">
        <v>6</v>
      </c>
      <c r="E273" s="311">
        <v>4</v>
      </c>
      <c r="F273" s="311" t="s">
        <v>90</v>
      </c>
      <c r="G273" s="316" t="s">
        <v>456</v>
      </c>
      <c r="H273" s="317">
        <v>4</v>
      </c>
      <c r="I273" s="318" t="str">
        <f t="shared" si="53"/>
        <v/>
      </c>
      <c r="J273" s="10" t="str">
        <f t="shared" si="54"/>
        <v/>
      </c>
      <c r="K273" s="10" t="str">
        <f t="shared" si="55"/>
        <v/>
      </c>
      <c r="L273" s="10" t="str">
        <f t="shared" si="56"/>
        <v/>
      </c>
      <c r="M273" s="10" t="str">
        <f t="shared" si="57"/>
        <v/>
      </c>
      <c r="N273" s="10">
        <f t="shared" si="58"/>
        <v>6</v>
      </c>
      <c r="O273" s="318">
        <f t="shared" si="59"/>
        <v>6</v>
      </c>
      <c r="Q273" s="10" t="str">
        <f t="shared" si="60"/>
        <v>04</v>
      </c>
      <c r="R273" s="319" t="str">
        <f t="shared" si="61"/>
        <v>A.6.04c</v>
      </c>
      <c r="Z273" s="10" t="s">
        <v>947</v>
      </c>
      <c r="AA273" s="10" t="s">
        <v>947</v>
      </c>
      <c r="AB273" s="10" t="s">
        <v>120</v>
      </c>
      <c r="AC273" s="10">
        <f t="shared" si="63"/>
        <v>3</v>
      </c>
    </row>
    <row r="274" spans="1:29" x14ac:dyDescent="0.25">
      <c r="A274" s="297">
        <v>272</v>
      </c>
      <c r="B274" s="330" t="str">
        <f t="shared" si="62"/>
        <v>A.6.04d</v>
      </c>
      <c r="C274" s="331" t="s">
        <v>117</v>
      </c>
      <c r="D274" s="311">
        <v>6</v>
      </c>
      <c r="E274" s="311">
        <v>4</v>
      </c>
      <c r="F274" s="311" t="s">
        <v>91</v>
      </c>
      <c r="G274" s="316" t="s">
        <v>457</v>
      </c>
      <c r="H274" s="317">
        <v>4</v>
      </c>
      <c r="I274" s="318" t="str">
        <f t="shared" si="53"/>
        <v/>
      </c>
      <c r="J274" s="10" t="str">
        <f t="shared" si="54"/>
        <v/>
      </c>
      <c r="K274" s="10" t="str">
        <f t="shared" si="55"/>
        <v/>
      </c>
      <c r="L274" s="10" t="str">
        <f t="shared" si="56"/>
        <v/>
      </c>
      <c r="M274" s="10" t="str">
        <f t="shared" si="57"/>
        <v/>
      </c>
      <c r="N274" s="10">
        <f t="shared" si="58"/>
        <v>6</v>
      </c>
      <c r="O274" s="318">
        <f t="shared" si="59"/>
        <v>6</v>
      </c>
      <c r="Q274" s="10" t="str">
        <f t="shared" si="60"/>
        <v>04</v>
      </c>
      <c r="R274" s="319" t="str">
        <f t="shared" si="61"/>
        <v>A.6.04d</v>
      </c>
      <c r="Z274" s="10" t="s">
        <v>947</v>
      </c>
      <c r="AA274" s="10" t="s">
        <v>947</v>
      </c>
      <c r="AB274" s="10" t="s">
        <v>120</v>
      </c>
      <c r="AC274" s="10">
        <f t="shared" si="63"/>
        <v>3</v>
      </c>
    </row>
    <row r="275" spans="1:29" x14ac:dyDescent="0.25">
      <c r="A275" s="297">
        <v>273</v>
      </c>
      <c r="B275" s="330" t="str">
        <f t="shared" si="62"/>
        <v>A.6.05</v>
      </c>
      <c r="C275" s="331" t="s">
        <v>117</v>
      </c>
      <c r="D275" s="311">
        <v>6</v>
      </c>
      <c r="E275" s="311">
        <v>5</v>
      </c>
      <c r="F275" s="311"/>
      <c r="G275" s="316" t="s">
        <v>177</v>
      </c>
      <c r="H275" s="317" t="s">
        <v>74</v>
      </c>
      <c r="I275" s="318" t="str">
        <f t="shared" si="53"/>
        <v/>
      </c>
      <c r="J275" s="10" t="str">
        <f t="shared" si="54"/>
        <v/>
      </c>
      <c r="K275" s="10" t="str">
        <f t="shared" si="55"/>
        <v/>
      </c>
      <c r="L275" s="10">
        <f t="shared" si="56"/>
        <v>4</v>
      </c>
      <c r="M275" s="10" t="str">
        <f t="shared" si="57"/>
        <v/>
      </c>
      <c r="N275" s="10" t="str">
        <f t="shared" si="58"/>
        <v/>
      </c>
      <c r="O275" s="318">
        <f t="shared" si="59"/>
        <v>4</v>
      </c>
      <c r="Q275" s="10" t="str">
        <f t="shared" si="60"/>
        <v>05</v>
      </c>
      <c r="R275" s="319" t="str">
        <f t="shared" si="61"/>
        <v>A.6.05</v>
      </c>
      <c r="Z275" s="10" t="s">
        <v>947</v>
      </c>
      <c r="AA275" s="10" t="s">
        <v>947</v>
      </c>
      <c r="AB275" s="10" t="s">
        <v>120</v>
      </c>
      <c r="AC275" s="10">
        <f t="shared" si="63"/>
        <v>3</v>
      </c>
    </row>
    <row r="276" spans="1:29" x14ac:dyDescent="0.25">
      <c r="A276" s="297">
        <v>274</v>
      </c>
      <c r="B276" s="330" t="str">
        <f t="shared" si="62"/>
        <v>A.6.05a</v>
      </c>
      <c r="C276" s="331" t="s">
        <v>117</v>
      </c>
      <c r="D276" s="311">
        <v>6</v>
      </c>
      <c r="E276" s="311">
        <v>5</v>
      </c>
      <c r="F276" s="311" t="s">
        <v>88</v>
      </c>
      <c r="G276" s="316" t="s">
        <v>178</v>
      </c>
      <c r="H276" s="317">
        <v>4</v>
      </c>
      <c r="I276" s="318" t="str">
        <f t="shared" si="53"/>
        <v/>
      </c>
      <c r="J276" s="10" t="str">
        <f t="shared" si="54"/>
        <v/>
      </c>
      <c r="K276" s="10" t="str">
        <f t="shared" si="55"/>
        <v/>
      </c>
      <c r="L276" s="10" t="str">
        <f t="shared" si="56"/>
        <v/>
      </c>
      <c r="M276" s="10" t="str">
        <f t="shared" si="57"/>
        <v/>
      </c>
      <c r="N276" s="10">
        <f t="shared" si="58"/>
        <v>6</v>
      </c>
      <c r="O276" s="318">
        <f t="shared" si="59"/>
        <v>6</v>
      </c>
      <c r="Q276" s="10" t="str">
        <f t="shared" si="60"/>
        <v>05</v>
      </c>
      <c r="R276" s="319" t="str">
        <f t="shared" si="61"/>
        <v>A.6.05a</v>
      </c>
      <c r="Z276" s="10" t="s">
        <v>947</v>
      </c>
      <c r="AA276" s="10" t="s">
        <v>947</v>
      </c>
      <c r="AB276" s="10" t="s">
        <v>120</v>
      </c>
      <c r="AC276" s="10">
        <f t="shared" si="63"/>
        <v>3</v>
      </c>
    </row>
    <row r="277" spans="1:29" x14ac:dyDescent="0.25">
      <c r="A277" s="297">
        <v>275</v>
      </c>
      <c r="B277" s="330" t="str">
        <f t="shared" si="62"/>
        <v>A.6.05b</v>
      </c>
      <c r="C277" s="331" t="s">
        <v>117</v>
      </c>
      <c r="D277" s="311">
        <v>6</v>
      </c>
      <c r="E277" s="311">
        <v>5</v>
      </c>
      <c r="F277" s="311" t="s">
        <v>89</v>
      </c>
      <c r="G277" s="316" t="s">
        <v>735</v>
      </c>
      <c r="H277" s="317">
        <v>4</v>
      </c>
      <c r="I277" s="318" t="str">
        <f t="shared" si="53"/>
        <v/>
      </c>
      <c r="J277" s="10" t="str">
        <f t="shared" si="54"/>
        <v/>
      </c>
      <c r="K277" s="10" t="str">
        <f t="shared" si="55"/>
        <v/>
      </c>
      <c r="L277" s="10" t="str">
        <f t="shared" si="56"/>
        <v/>
      </c>
      <c r="M277" s="10" t="str">
        <f t="shared" si="57"/>
        <v/>
      </c>
      <c r="N277" s="10">
        <f t="shared" si="58"/>
        <v>6</v>
      </c>
      <c r="O277" s="318">
        <f t="shared" si="59"/>
        <v>6</v>
      </c>
      <c r="Q277" s="10" t="str">
        <f t="shared" si="60"/>
        <v>05</v>
      </c>
      <c r="R277" s="319" t="str">
        <f t="shared" si="61"/>
        <v>A.6.05b</v>
      </c>
      <c r="Z277" s="10" t="s">
        <v>947</v>
      </c>
      <c r="AA277" s="10" t="s">
        <v>947</v>
      </c>
      <c r="AB277" s="10" t="s">
        <v>120</v>
      </c>
      <c r="AC277" s="10">
        <f t="shared" si="63"/>
        <v>3</v>
      </c>
    </row>
    <row r="278" spans="1:29" x14ac:dyDescent="0.25">
      <c r="A278" s="297">
        <v>276</v>
      </c>
      <c r="B278" s="330" t="str">
        <f t="shared" si="62"/>
        <v>A.6.05c</v>
      </c>
      <c r="C278" s="331" t="s">
        <v>117</v>
      </c>
      <c r="D278" s="311">
        <v>6</v>
      </c>
      <c r="E278" s="311">
        <v>5</v>
      </c>
      <c r="F278" s="311" t="s">
        <v>90</v>
      </c>
      <c r="G278" s="316" t="s">
        <v>180</v>
      </c>
      <c r="H278" s="317">
        <v>3</v>
      </c>
      <c r="I278" s="318" t="str">
        <f t="shared" si="53"/>
        <v/>
      </c>
      <c r="J278" s="10" t="str">
        <f t="shared" si="54"/>
        <v/>
      </c>
      <c r="K278" s="10" t="str">
        <f t="shared" si="55"/>
        <v/>
      </c>
      <c r="L278" s="10" t="str">
        <f t="shared" si="56"/>
        <v/>
      </c>
      <c r="M278" s="10" t="str">
        <f t="shared" si="57"/>
        <v/>
      </c>
      <c r="N278" s="10">
        <f t="shared" si="58"/>
        <v>6</v>
      </c>
      <c r="O278" s="318">
        <f t="shared" si="59"/>
        <v>6</v>
      </c>
      <c r="Q278" s="10" t="str">
        <f t="shared" si="60"/>
        <v>05</v>
      </c>
      <c r="R278" s="319" t="str">
        <f t="shared" si="61"/>
        <v>A.6.05c</v>
      </c>
      <c r="Z278" s="10" t="s">
        <v>947</v>
      </c>
      <c r="AA278" s="10" t="s">
        <v>947</v>
      </c>
      <c r="AB278" s="10" t="s">
        <v>120</v>
      </c>
      <c r="AC278" s="10">
        <f t="shared" si="63"/>
        <v>3</v>
      </c>
    </row>
    <row r="279" spans="1:29" x14ac:dyDescent="0.25">
      <c r="A279" s="297">
        <v>277</v>
      </c>
      <c r="B279" s="330" t="str">
        <f t="shared" si="62"/>
        <v>A.6.05d</v>
      </c>
      <c r="C279" s="331" t="s">
        <v>117</v>
      </c>
      <c r="D279" s="311">
        <v>6</v>
      </c>
      <c r="E279" s="311">
        <v>5</v>
      </c>
      <c r="F279" s="311" t="s">
        <v>91</v>
      </c>
      <c r="G279" s="316" t="s">
        <v>76</v>
      </c>
      <c r="H279" s="317">
        <v>3</v>
      </c>
      <c r="I279" s="318" t="str">
        <f t="shared" si="53"/>
        <v/>
      </c>
      <c r="J279" s="10" t="str">
        <f t="shared" si="54"/>
        <v/>
      </c>
      <c r="K279" s="10" t="str">
        <f t="shared" si="55"/>
        <v/>
      </c>
      <c r="L279" s="10" t="str">
        <f t="shared" si="56"/>
        <v/>
      </c>
      <c r="M279" s="10" t="str">
        <f t="shared" si="57"/>
        <v/>
      </c>
      <c r="N279" s="10">
        <f t="shared" si="58"/>
        <v>6</v>
      </c>
      <c r="O279" s="318">
        <f t="shared" si="59"/>
        <v>6</v>
      </c>
      <c r="Q279" s="10" t="str">
        <f t="shared" si="60"/>
        <v>05</v>
      </c>
      <c r="R279" s="319" t="str">
        <f t="shared" si="61"/>
        <v>A.6.05d</v>
      </c>
      <c r="Z279" s="10" t="s">
        <v>947</v>
      </c>
      <c r="AA279" s="10" t="s">
        <v>947</v>
      </c>
      <c r="AB279" s="10" t="s">
        <v>120</v>
      </c>
      <c r="AC279" s="10">
        <f t="shared" si="63"/>
        <v>3</v>
      </c>
    </row>
    <row r="280" spans="1:29" x14ac:dyDescent="0.25">
      <c r="A280" s="297">
        <v>278</v>
      </c>
      <c r="B280" s="330" t="str">
        <f t="shared" si="62"/>
        <v>A.6.05e</v>
      </c>
      <c r="C280" s="331" t="s">
        <v>117</v>
      </c>
      <c r="D280" s="311">
        <v>6</v>
      </c>
      <c r="E280" s="311">
        <v>5</v>
      </c>
      <c r="F280" s="311" t="s">
        <v>92</v>
      </c>
      <c r="G280" s="316" t="s">
        <v>181</v>
      </c>
      <c r="H280" s="317">
        <v>5</v>
      </c>
      <c r="I280" s="318" t="str">
        <f t="shared" si="53"/>
        <v/>
      </c>
      <c r="J280" s="10" t="str">
        <f t="shared" si="54"/>
        <v/>
      </c>
      <c r="K280" s="10" t="str">
        <f t="shared" si="55"/>
        <v/>
      </c>
      <c r="L280" s="10" t="str">
        <f t="shared" si="56"/>
        <v/>
      </c>
      <c r="M280" s="10" t="str">
        <f t="shared" si="57"/>
        <v/>
      </c>
      <c r="N280" s="10">
        <f t="shared" si="58"/>
        <v>6</v>
      </c>
      <c r="O280" s="318">
        <f t="shared" si="59"/>
        <v>6</v>
      </c>
      <c r="Q280" s="10" t="str">
        <f t="shared" si="60"/>
        <v>05</v>
      </c>
      <c r="R280" s="319" t="str">
        <f t="shared" si="61"/>
        <v>A.6.05e</v>
      </c>
      <c r="Z280" s="10" t="s">
        <v>947</v>
      </c>
      <c r="AA280" s="10" t="s">
        <v>947</v>
      </c>
      <c r="AB280" s="10" t="s">
        <v>120</v>
      </c>
      <c r="AC280" s="10">
        <f t="shared" si="63"/>
        <v>3</v>
      </c>
    </row>
    <row r="281" spans="1:29" x14ac:dyDescent="0.25">
      <c r="A281" s="297">
        <v>279</v>
      </c>
      <c r="B281" s="330" t="str">
        <f t="shared" si="62"/>
        <v>A.6.05f</v>
      </c>
      <c r="C281" s="331" t="s">
        <v>117</v>
      </c>
      <c r="D281" s="311">
        <v>6</v>
      </c>
      <c r="E281" s="311">
        <v>5</v>
      </c>
      <c r="F281" s="311" t="s">
        <v>93</v>
      </c>
      <c r="G281" s="316" t="s">
        <v>182</v>
      </c>
      <c r="H281" s="317">
        <v>4</v>
      </c>
      <c r="I281" s="318" t="str">
        <f t="shared" si="53"/>
        <v/>
      </c>
      <c r="J281" s="10" t="str">
        <f t="shared" si="54"/>
        <v/>
      </c>
      <c r="K281" s="10" t="str">
        <f t="shared" si="55"/>
        <v/>
      </c>
      <c r="L281" s="10" t="str">
        <f t="shared" si="56"/>
        <v/>
      </c>
      <c r="M281" s="10" t="str">
        <f t="shared" si="57"/>
        <v/>
      </c>
      <c r="N281" s="10">
        <f t="shared" si="58"/>
        <v>6</v>
      </c>
      <c r="O281" s="318">
        <f t="shared" si="59"/>
        <v>6</v>
      </c>
      <c r="Q281" s="10" t="str">
        <f t="shared" si="60"/>
        <v>05</v>
      </c>
      <c r="R281" s="319" t="str">
        <f t="shared" si="61"/>
        <v>A.6.05f</v>
      </c>
      <c r="Z281" s="10" t="s">
        <v>947</v>
      </c>
      <c r="AA281" s="10" t="s">
        <v>947</v>
      </c>
      <c r="AB281" s="10" t="s">
        <v>120</v>
      </c>
      <c r="AC281" s="10">
        <f t="shared" si="63"/>
        <v>3</v>
      </c>
    </row>
    <row r="282" spans="1:29" ht="30" x14ac:dyDescent="0.25">
      <c r="A282" s="297">
        <v>280</v>
      </c>
      <c r="B282" s="330" t="str">
        <f t="shared" si="62"/>
        <v>A.6.06</v>
      </c>
      <c r="C282" s="331" t="s">
        <v>117</v>
      </c>
      <c r="D282" s="311">
        <v>6</v>
      </c>
      <c r="E282" s="311">
        <v>6</v>
      </c>
      <c r="F282" s="311"/>
      <c r="G282" s="316" t="s">
        <v>736</v>
      </c>
      <c r="H282" s="317">
        <v>5</v>
      </c>
      <c r="I282" s="318" t="str">
        <f t="shared" si="53"/>
        <v/>
      </c>
      <c r="J282" s="10" t="str">
        <f t="shared" si="54"/>
        <v/>
      </c>
      <c r="K282" s="10" t="str">
        <f t="shared" si="55"/>
        <v/>
      </c>
      <c r="L282" s="10" t="str">
        <f t="shared" si="56"/>
        <v/>
      </c>
      <c r="M282" s="10">
        <f t="shared" si="57"/>
        <v>5</v>
      </c>
      <c r="N282" s="10" t="str">
        <f t="shared" si="58"/>
        <v/>
      </c>
      <c r="O282" s="318">
        <f t="shared" si="59"/>
        <v>5</v>
      </c>
      <c r="Q282" s="10" t="str">
        <f t="shared" si="60"/>
        <v>06</v>
      </c>
      <c r="R282" s="319" t="str">
        <f t="shared" si="61"/>
        <v>A.6.06</v>
      </c>
      <c r="Z282" s="10" t="s">
        <v>947</v>
      </c>
      <c r="AA282" s="10" t="s">
        <v>947</v>
      </c>
      <c r="AB282" s="10" t="s">
        <v>120</v>
      </c>
      <c r="AC282" s="10">
        <f t="shared" si="63"/>
        <v>3</v>
      </c>
    </row>
    <row r="283" spans="1:29" x14ac:dyDescent="0.25">
      <c r="A283" s="297">
        <v>281</v>
      </c>
      <c r="B283" s="330" t="str">
        <f t="shared" si="62"/>
        <v>A.7</v>
      </c>
      <c r="C283" s="331" t="s">
        <v>117</v>
      </c>
      <c r="D283" s="311">
        <v>7</v>
      </c>
      <c r="E283" s="311"/>
      <c r="F283" s="311"/>
      <c r="G283" s="316" t="s">
        <v>1063</v>
      </c>
      <c r="I283" s="318" t="str">
        <f t="shared" si="53"/>
        <v/>
      </c>
      <c r="J283" s="10">
        <f t="shared" si="54"/>
        <v>2</v>
      </c>
      <c r="K283" s="10" t="str">
        <f t="shared" si="55"/>
        <v/>
      </c>
      <c r="L283" s="10" t="str">
        <f t="shared" si="56"/>
        <v/>
      </c>
      <c r="M283" s="10" t="str">
        <f t="shared" si="57"/>
        <v/>
      </c>
      <c r="N283" s="10" t="str">
        <f t="shared" si="58"/>
        <v/>
      </c>
      <c r="O283" s="318">
        <f t="shared" si="59"/>
        <v>2</v>
      </c>
      <c r="Q283" s="10" t="str">
        <f t="shared" si="60"/>
        <v/>
      </c>
      <c r="R283" s="319" t="str">
        <f t="shared" si="61"/>
        <v>A.7</v>
      </c>
      <c r="Z283" s="10" t="s">
        <v>416</v>
      </c>
      <c r="AA283" s="10" t="s">
        <v>417</v>
      </c>
      <c r="AB283" s="10" t="s">
        <v>120</v>
      </c>
      <c r="AC283" s="10">
        <f t="shared" si="63"/>
        <v>1</v>
      </c>
    </row>
    <row r="284" spans="1:29" ht="45" x14ac:dyDescent="0.25">
      <c r="A284" s="297">
        <v>282</v>
      </c>
      <c r="B284" s="330" t="str">
        <f t="shared" si="62"/>
        <v>A.7.01</v>
      </c>
      <c r="C284" s="331" t="s">
        <v>117</v>
      </c>
      <c r="D284" s="311">
        <v>7</v>
      </c>
      <c r="E284" s="311">
        <v>1</v>
      </c>
      <c r="F284" s="311"/>
      <c r="G284" s="316" t="s">
        <v>737</v>
      </c>
      <c r="H284" s="317">
        <v>5</v>
      </c>
      <c r="I284" s="318" t="str">
        <f t="shared" si="53"/>
        <v/>
      </c>
      <c r="J284" s="10" t="str">
        <f t="shared" si="54"/>
        <v/>
      </c>
      <c r="K284" s="10" t="str">
        <f t="shared" si="55"/>
        <v/>
      </c>
      <c r="L284" s="10" t="str">
        <f t="shared" si="56"/>
        <v/>
      </c>
      <c r="M284" s="10">
        <f t="shared" si="57"/>
        <v>5</v>
      </c>
      <c r="N284" s="10" t="str">
        <f t="shared" si="58"/>
        <v/>
      </c>
      <c r="O284" s="318">
        <f t="shared" si="59"/>
        <v>5</v>
      </c>
      <c r="Q284" s="10" t="str">
        <f t="shared" si="60"/>
        <v>01</v>
      </c>
      <c r="R284" s="319" t="str">
        <f t="shared" si="61"/>
        <v>A.7.01</v>
      </c>
      <c r="Z284" s="10" t="s">
        <v>416</v>
      </c>
      <c r="AA284" s="10" t="s">
        <v>947</v>
      </c>
      <c r="AB284" s="10" t="s">
        <v>947</v>
      </c>
      <c r="AC284" s="10">
        <f t="shared" si="63"/>
        <v>1</v>
      </c>
    </row>
    <row r="285" spans="1:29" ht="75" x14ac:dyDescent="0.25">
      <c r="A285" s="297">
        <v>283</v>
      </c>
      <c r="B285" s="330" t="str">
        <f t="shared" si="62"/>
        <v/>
      </c>
      <c r="C285" s="331"/>
      <c r="D285" s="311"/>
      <c r="E285" s="311"/>
      <c r="F285" s="311" t="s">
        <v>420</v>
      </c>
      <c r="G285" s="316" t="s">
        <v>738</v>
      </c>
      <c r="I285" s="318" t="str">
        <f t="shared" si="53"/>
        <v/>
      </c>
      <c r="J285" s="10" t="str">
        <f t="shared" si="54"/>
        <v/>
      </c>
      <c r="K285" s="10">
        <f t="shared" si="55"/>
        <v>3</v>
      </c>
      <c r="L285" s="10" t="str">
        <f t="shared" si="56"/>
        <v/>
      </c>
      <c r="M285" s="10" t="str">
        <f t="shared" si="57"/>
        <v/>
      </c>
      <c r="N285" s="10" t="str">
        <f t="shared" si="58"/>
        <v/>
      </c>
      <c r="O285" s="318">
        <f t="shared" si="59"/>
        <v>3</v>
      </c>
      <c r="Q285" s="10" t="str">
        <f t="shared" si="60"/>
        <v/>
      </c>
      <c r="R285" s="319" t="str">
        <f t="shared" si="61"/>
        <v/>
      </c>
      <c r="Z285" s="10" t="s">
        <v>416</v>
      </c>
      <c r="AA285" s="10" t="s">
        <v>947</v>
      </c>
      <c r="AB285" s="10" t="s">
        <v>947</v>
      </c>
      <c r="AC285" s="10">
        <f t="shared" si="63"/>
        <v>1</v>
      </c>
    </row>
    <row r="286" spans="1:29" ht="30" x14ac:dyDescent="0.25">
      <c r="A286" s="297">
        <v>284</v>
      </c>
      <c r="B286" s="330" t="str">
        <f t="shared" si="62"/>
        <v>A.7.01</v>
      </c>
      <c r="C286" s="331" t="s">
        <v>117</v>
      </c>
      <c r="D286" s="311">
        <v>7</v>
      </c>
      <c r="E286" s="311">
        <v>1</v>
      </c>
      <c r="F286" s="311"/>
      <c r="G286" s="316" t="s">
        <v>739</v>
      </c>
      <c r="H286" s="317">
        <v>2</v>
      </c>
      <c r="I286" s="318" t="str">
        <f t="shared" si="53"/>
        <v/>
      </c>
      <c r="J286" s="10" t="str">
        <f t="shared" si="54"/>
        <v/>
      </c>
      <c r="K286" s="10" t="str">
        <f t="shared" si="55"/>
        <v/>
      </c>
      <c r="L286" s="10" t="str">
        <f t="shared" si="56"/>
        <v/>
      </c>
      <c r="M286" s="10">
        <f t="shared" si="57"/>
        <v>5</v>
      </c>
      <c r="N286" s="10" t="str">
        <f t="shared" si="58"/>
        <v/>
      </c>
      <c r="O286" s="318">
        <f t="shared" si="59"/>
        <v>5</v>
      </c>
      <c r="Q286" s="10" t="str">
        <f t="shared" si="60"/>
        <v>01</v>
      </c>
      <c r="R286" s="319" t="str">
        <f t="shared" si="61"/>
        <v>A.7.01</v>
      </c>
      <c r="Z286" s="10" t="s">
        <v>947</v>
      </c>
      <c r="AA286" s="10" t="s">
        <v>417</v>
      </c>
      <c r="AB286" s="10" t="s">
        <v>947</v>
      </c>
      <c r="AC286" s="10">
        <f t="shared" si="63"/>
        <v>2</v>
      </c>
    </row>
    <row r="287" spans="1:29" ht="45" x14ac:dyDescent="0.25">
      <c r="A287" s="297">
        <v>285</v>
      </c>
      <c r="B287" s="330" t="str">
        <f t="shared" si="62"/>
        <v/>
      </c>
      <c r="C287" s="331"/>
      <c r="D287" s="311"/>
      <c r="E287" s="311"/>
      <c r="F287" s="311" t="s">
        <v>420</v>
      </c>
      <c r="G287" s="316" t="s">
        <v>740</v>
      </c>
      <c r="I287" s="318" t="str">
        <f t="shared" si="53"/>
        <v/>
      </c>
      <c r="J287" s="10" t="str">
        <f t="shared" si="54"/>
        <v/>
      </c>
      <c r="K287" s="10">
        <f t="shared" si="55"/>
        <v>3</v>
      </c>
      <c r="L287" s="10" t="str">
        <f t="shared" si="56"/>
        <v/>
      </c>
      <c r="M287" s="10" t="str">
        <f t="shared" si="57"/>
        <v/>
      </c>
      <c r="N287" s="10" t="str">
        <f t="shared" si="58"/>
        <v/>
      </c>
      <c r="O287" s="318">
        <f t="shared" si="59"/>
        <v>3</v>
      </c>
      <c r="Q287" s="10" t="str">
        <f t="shared" si="60"/>
        <v/>
      </c>
      <c r="R287" s="319" t="str">
        <f t="shared" si="61"/>
        <v/>
      </c>
      <c r="Z287" s="10" t="s">
        <v>947</v>
      </c>
      <c r="AA287" s="10" t="s">
        <v>417</v>
      </c>
      <c r="AB287" s="10" t="s">
        <v>947</v>
      </c>
      <c r="AC287" s="10">
        <f t="shared" si="63"/>
        <v>2</v>
      </c>
    </row>
    <row r="288" spans="1:29" x14ac:dyDescent="0.25">
      <c r="A288" s="297">
        <v>286</v>
      </c>
      <c r="B288" s="330" t="str">
        <f t="shared" si="62"/>
        <v>A.7.02</v>
      </c>
      <c r="C288" s="331" t="s">
        <v>117</v>
      </c>
      <c r="D288" s="311">
        <v>7</v>
      </c>
      <c r="E288" s="311">
        <v>2</v>
      </c>
      <c r="F288" s="311"/>
      <c r="G288" s="316" t="s">
        <v>741</v>
      </c>
      <c r="H288" s="317">
        <v>3</v>
      </c>
      <c r="I288" s="318" t="str">
        <f t="shared" si="53"/>
        <v/>
      </c>
      <c r="J288" s="10" t="str">
        <f t="shared" si="54"/>
        <v/>
      </c>
      <c r="K288" s="10" t="str">
        <f t="shared" si="55"/>
        <v/>
      </c>
      <c r="L288" s="10" t="str">
        <f t="shared" si="56"/>
        <v/>
      </c>
      <c r="M288" s="10">
        <f t="shared" si="57"/>
        <v>5</v>
      </c>
      <c r="N288" s="10" t="str">
        <f t="shared" si="58"/>
        <v/>
      </c>
      <c r="O288" s="318">
        <f t="shared" si="59"/>
        <v>5</v>
      </c>
      <c r="Q288" s="10" t="str">
        <f t="shared" si="60"/>
        <v>02</v>
      </c>
      <c r="R288" s="319" t="str">
        <f t="shared" si="61"/>
        <v>A.7.02</v>
      </c>
      <c r="Z288" s="10" t="s">
        <v>947</v>
      </c>
      <c r="AA288" s="10" t="s">
        <v>417</v>
      </c>
      <c r="AB288" s="10" t="s">
        <v>947</v>
      </c>
      <c r="AC288" s="10">
        <f t="shared" si="63"/>
        <v>2</v>
      </c>
    </row>
    <row r="289" spans="1:29" ht="75" x14ac:dyDescent="0.25">
      <c r="A289" s="297">
        <v>287</v>
      </c>
      <c r="B289" s="330" t="str">
        <f t="shared" si="62"/>
        <v/>
      </c>
      <c r="C289" s="331"/>
      <c r="D289" s="311"/>
      <c r="E289" s="311"/>
      <c r="F289" s="311" t="s">
        <v>420</v>
      </c>
      <c r="G289" s="316" t="s">
        <v>965</v>
      </c>
      <c r="I289" s="318" t="str">
        <f t="shared" si="53"/>
        <v/>
      </c>
      <c r="J289" s="10" t="str">
        <f t="shared" si="54"/>
        <v/>
      </c>
      <c r="K289" s="10">
        <f t="shared" si="55"/>
        <v>3</v>
      </c>
      <c r="L289" s="10" t="str">
        <f t="shared" si="56"/>
        <v/>
      </c>
      <c r="M289" s="10" t="str">
        <f t="shared" si="57"/>
        <v/>
      </c>
      <c r="N289" s="10" t="str">
        <f t="shared" si="58"/>
        <v/>
      </c>
      <c r="O289" s="318">
        <f t="shared" si="59"/>
        <v>3</v>
      </c>
      <c r="Q289" s="10" t="str">
        <f t="shared" si="60"/>
        <v/>
      </c>
      <c r="R289" s="319" t="str">
        <f t="shared" si="61"/>
        <v/>
      </c>
      <c r="Z289" s="10" t="s">
        <v>947</v>
      </c>
      <c r="AA289" s="10" t="s">
        <v>417</v>
      </c>
      <c r="AB289" s="10" t="s">
        <v>947</v>
      </c>
      <c r="AC289" s="10">
        <f t="shared" si="63"/>
        <v>2</v>
      </c>
    </row>
    <row r="290" spans="1:29" x14ac:dyDescent="0.25">
      <c r="A290" s="297">
        <v>288</v>
      </c>
      <c r="B290" s="330" t="str">
        <f t="shared" si="62"/>
        <v>A.7.03</v>
      </c>
      <c r="C290" s="331" t="s">
        <v>117</v>
      </c>
      <c r="D290" s="311">
        <v>7</v>
      </c>
      <c r="E290" s="311">
        <v>3</v>
      </c>
      <c r="F290" s="311"/>
      <c r="G290" s="316" t="s">
        <v>742</v>
      </c>
      <c r="H290" s="317">
        <v>4</v>
      </c>
      <c r="I290" s="318" t="str">
        <f t="shared" si="53"/>
        <v/>
      </c>
      <c r="J290" s="10" t="str">
        <f t="shared" si="54"/>
        <v/>
      </c>
      <c r="K290" s="10" t="str">
        <f t="shared" si="55"/>
        <v/>
      </c>
      <c r="L290" s="10" t="str">
        <f t="shared" si="56"/>
        <v/>
      </c>
      <c r="M290" s="10">
        <f t="shared" si="57"/>
        <v>5</v>
      </c>
      <c r="N290" s="10" t="str">
        <f t="shared" si="58"/>
        <v/>
      </c>
      <c r="O290" s="318">
        <f t="shared" si="59"/>
        <v>5</v>
      </c>
      <c r="Q290" s="10" t="str">
        <f t="shared" si="60"/>
        <v>03</v>
      </c>
      <c r="R290" s="319" t="str">
        <f t="shared" si="61"/>
        <v>A.7.03</v>
      </c>
      <c r="Z290" s="10" t="s">
        <v>947</v>
      </c>
      <c r="AA290" s="10" t="s">
        <v>417</v>
      </c>
      <c r="AB290" s="10" t="s">
        <v>947</v>
      </c>
      <c r="AC290" s="10">
        <f t="shared" si="63"/>
        <v>2</v>
      </c>
    </row>
    <row r="291" spans="1:29" ht="105" x14ac:dyDescent="0.25">
      <c r="A291" s="297">
        <v>289</v>
      </c>
      <c r="B291" s="330" t="str">
        <f t="shared" si="62"/>
        <v/>
      </c>
      <c r="C291" s="331"/>
      <c r="D291" s="311"/>
      <c r="E291" s="311"/>
      <c r="F291" s="311" t="s">
        <v>420</v>
      </c>
      <c r="G291" s="316" t="s">
        <v>951</v>
      </c>
      <c r="I291" s="318" t="str">
        <f t="shared" si="53"/>
        <v/>
      </c>
      <c r="J291" s="10" t="str">
        <f t="shared" si="54"/>
        <v/>
      </c>
      <c r="K291" s="10">
        <f t="shared" si="55"/>
        <v>3</v>
      </c>
      <c r="L291" s="10" t="str">
        <f t="shared" si="56"/>
        <v/>
      </c>
      <c r="M291" s="10" t="str">
        <f t="shared" si="57"/>
        <v/>
      </c>
      <c r="N291" s="10" t="str">
        <f t="shared" si="58"/>
        <v/>
      </c>
      <c r="O291" s="318">
        <f t="shared" si="59"/>
        <v>3</v>
      </c>
      <c r="Q291" s="10" t="str">
        <f t="shared" si="60"/>
        <v/>
      </c>
      <c r="R291" s="319" t="str">
        <f t="shared" si="61"/>
        <v/>
      </c>
      <c r="Z291" s="10" t="s">
        <v>947</v>
      </c>
      <c r="AA291" s="10" t="s">
        <v>417</v>
      </c>
      <c r="AB291" s="10" t="s">
        <v>947</v>
      </c>
      <c r="AC291" s="10">
        <f t="shared" si="63"/>
        <v>2</v>
      </c>
    </row>
    <row r="292" spans="1:29" ht="60" x14ac:dyDescent="0.25">
      <c r="A292" s="297">
        <v>290</v>
      </c>
      <c r="B292" s="330" t="str">
        <f t="shared" si="62"/>
        <v>A.7.04</v>
      </c>
      <c r="C292" s="331" t="s">
        <v>117</v>
      </c>
      <c r="D292" s="311">
        <v>7</v>
      </c>
      <c r="E292" s="311">
        <v>4</v>
      </c>
      <c r="F292" s="311"/>
      <c r="G292" s="316" t="s">
        <v>743</v>
      </c>
      <c r="H292" s="317">
        <v>5</v>
      </c>
      <c r="I292" s="318" t="str">
        <f t="shared" si="53"/>
        <v/>
      </c>
      <c r="J292" s="10" t="str">
        <f t="shared" si="54"/>
        <v/>
      </c>
      <c r="K292" s="10" t="str">
        <f t="shared" si="55"/>
        <v/>
      </c>
      <c r="L292" s="10" t="str">
        <f t="shared" si="56"/>
        <v/>
      </c>
      <c r="M292" s="10">
        <f t="shared" si="57"/>
        <v>5</v>
      </c>
      <c r="N292" s="10" t="str">
        <f t="shared" si="58"/>
        <v/>
      </c>
      <c r="O292" s="318">
        <f t="shared" si="59"/>
        <v>5</v>
      </c>
      <c r="Q292" s="10" t="str">
        <f t="shared" si="60"/>
        <v>04</v>
      </c>
      <c r="R292" s="319" t="str">
        <f t="shared" si="61"/>
        <v>A.7.04</v>
      </c>
      <c r="Z292" s="10" t="s">
        <v>947</v>
      </c>
      <c r="AA292" s="10" t="s">
        <v>417</v>
      </c>
      <c r="AB292" s="10" t="s">
        <v>947</v>
      </c>
      <c r="AC292" s="10">
        <f t="shared" si="63"/>
        <v>2</v>
      </c>
    </row>
    <row r="293" spans="1:29" ht="30" x14ac:dyDescent="0.25">
      <c r="A293" s="297">
        <v>291</v>
      </c>
      <c r="B293" s="330" t="str">
        <f t="shared" si="62"/>
        <v>A.7.05</v>
      </c>
      <c r="C293" s="331" t="s">
        <v>117</v>
      </c>
      <c r="D293" s="311">
        <v>7</v>
      </c>
      <c r="E293" s="311">
        <v>5</v>
      </c>
      <c r="F293" s="311"/>
      <c r="G293" s="316" t="s">
        <v>744</v>
      </c>
      <c r="H293" s="317">
        <v>3</v>
      </c>
      <c r="I293" s="318" t="str">
        <f t="shared" si="53"/>
        <v/>
      </c>
      <c r="J293" s="10" t="str">
        <f t="shared" si="54"/>
        <v/>
      </c>
      <c r="K293" s="10" t="str">
        <f t="shared" si="55"/>
        <v/>
      </c>
      <c r="L293" s="10" t="str">
        <f t="shared" si="56"/>
        <v/>
      </c>
      <c r="M293" s="10">
        <f t="shared" si="57"/>
        <v>5</v>
      </c>
      <c r="N293" s="10" t="str">
        <f t="shared" si="58"/>
        <v/>
      </c>
      <c r="O293" s="318">
        <f t="shared" si="59"/>
        <v>5</v>
      </c>
      <c r="Q293" s="10" t="str">
        <f t="shared" si="60"/>
        <v>05</v>
      </c>
      <c r="R293" s="319" t="str">
        <f t="shared" si="61"/>
        <v>A.7.05</v>
      </c>
      <c r="Z293" s="10" t="s">
        <v>947</v>
      </c>
      <c r="AA293" s="10" t="s">
        <v>417</v>
      </c>
      <c r="AB293" s="10" t="s">
        <v>947</v>
      </c>
      <c r="AC293" s="10">
        <f t="shared" si="63"/>
        <v>2</v>
      </c>
    </row>
    <row r="294" spans="1:29" ht="45" x14ac:dyDescent="0.25">
      <c r="A294" s="297">
        <v>292</v>
      </c>
      <c r="B294" s="330" t="str">
        <f t="shared" si="62"/>
        <v>A.7.06</v>
      </c>
      <c r="C294" s="331" t="s">
        <v>117</v>
      </c>
      <c r="D294" s="311">
        <v>7</v>
      </c>
      <c r="E294" s="311">
        <v>6</v>
      </c>
      <c r="F294" s="311"/>
      <c r="G294" s="316" t="s">
        <v>745</v>
      </c>
      <c r="H294" s="317">
        <v>4</v>
      </c>
      <c r="I294" s="318" t="str">
        <f t="shared" si="53"/>
        <v/>
      </c>
      <c r="J294" s="10" t="str">
        <f t="shared" si="54"/>
        <v/>
      </c>
      <c r="K294" s="10" t="str">
        <f t="shared" si="55"/>
        <v/>
      </c>
      <c r="L294" s="10" t="str">
        <f t="shared" si="56"/>
        <v/>
      </c>
      <c r="M294" s="10">
        <f t="shared" si="57"/>
        <v>5</v>
      </c>
      <c r="N294" s="10" t="str">
        <f t="shared" si="58"/>
        <v/>
      </c>
      <c r="O294" s="318">
        <f t="shared" si="59"/>
        <v>5</v>
      </c>
      <c r="Q294" s="10" t="str">
        <f t="shared" si="60"/>
        <v>06</v>
      </c>
      <c r="R294" s="319" t="str">
        <f t="shared" si="61"/>
        <v>A.7.06</v>
      </c>
      <c r="Z294" s="10" t="s">
        <v>947</v>
      </c>
      <c r="AA294" s="10" t="s">
        <v>417</v>
      </c>
      <c r="AB294" s="10" t="s">
        <v>947</v>
      </c>
      <c r="AC294" s="10">
        <f t="shared" si="63"/>
        <v>2</v>
      </c>
    </row>
    <row r="295" spans="1:29" ht="30" x14ac:dyDescent="0.25">
      <c r="A295" s="297">
        <v>293</v>
      </c>
      <c r="B295" s="330" t="str">
        <f t="shared" si="62"/>
        <v>A.7.07</v>
      </c>
      <c r="C295" s="331" t="s">
        <v>117</v>
      </c>
      <c r="D295" s="311">
        <v>7</v>
      </c>
      <c r="E295" s="311">
        <v>7</v>
      </c>
      <c r="F295" s="311"/>
      <c r="G295" s="316" t="s">
        <v>746</v>
      </c>
      <c r="H295" s="317">
        <v>3</v>
      </c>
      <c r="I295" s="318" t="str">
        <f t="shared" si="53"/>
        <v/>
      </c>
      <c r="J295" s="10" t="str">
        <f t="shared" si="54"/>
        <v/>
      </c>
      <c r="K295" s="10" t="str">
        <f t="shared" si="55"/>
        <v/>
      </c>
      <c r="L295" s="10" t="str">
        <f t="shared" si="56"/>
        <v/>
      </c>
      <c r="M295" s="10">
        <f t="shared" si="57"/>
        <v>5</v>
      </c>
      <c r="N295" s="10" t="str">
        <f t="shared" si="58"/>
        <v/>
      </c>
      <c r="O295" s="318">
        <f t="shared" si="59"/>
        <v>5</v>
      </c>
      <c r="Q295" s="10" t="str">
        <f t="shared" si="60"/>
        <v>07</v>
      </c>
      <c r="R295" s="319" t="str">
        <f t="shared" si="61"/>
        <v>A.7.07</v>
      </c>
      <c r="Z295" s="10" t="s">
        <v>947</v>
      </c>
      <c r="AA295" s="10" t="s">
        <v>417</v>
      </c>
      <c r="AB295" s="10" t="s">
        <v>947</v>
      </c>
      <c r="AC295" s="10">
        <f t="shared" si="63"/>
        <v>2</v>
      </c>
    </row>
    <row r="296" spans="1:29" x14ac:dyDescent="0.25">
      <c r="A296" s="297">
        <v>294</v>
      </c>
      <c r="B296" s="330" t="str">
        <f t="shared" si="62"/>
        <v>A.7.01</v>
      </c>
      <c r="C296" s="331" t="s">
        <v>117</v>
      </c>
      <c r="D296" s="311">
        <v>7</v>
      </c>
      <c r="E296" s="311">
        <v>1</v>
      </c>
      <c r="F296" s="311"/>
      <c r="G296" s="316" t="s">
        <v>747</v>
      </c>
      <c r="H296" s="317">
        <v>1</v>
      </c>
      <c r="I296" s="318" t="str">
        <f t="shared" si="53"/>
        <v/>
      </c>
      <c r="J296" s="10" t="str">
        <f t="shared" si="54"/>
        <v/>
      </c>
      <c r="K296" s="10" t="str">
        <f t="shared" si="55"/>
        <v/>
      </c>
      <c r="L296" s="10" t="str">
        <f t="shared" si="56"/>
        <v/>
      </c>
      <c r="M296" s="10">
        <f t="shared" si="57"/>
        <v>5</v>
      </c>
      <c r="N296" s="10" t="str">
        <f t="shared" si="58"/>
        <v/>
      </c>
      <c r="O296" s="318">
        <f t="shared" si="59"/>
        <v>5</v>
      </c>
      <c r="Q296" s="10" t="str">
        <f t="shared" si="60"/>
        <v>01</v>
      </c>
      <c r="R296" s="319" t="str">
        <f t="shared" si="61"/>
        <v>A.7.01</v>
      </c>
      <c r="Z296" s="10" t="s">
        <v>947</v>
      </c>
      <c r="AA296" s="10" t="s">
        <v>947</v>
      </c>
      <c r="AB296" s="10" t="s">
        <v>120</v>
      </c>
      <c r="AC296" s="10">
        <f t="shared" si="63"/>
        <v>3</v>
      </c>
    </row>
    <row r="297" spans="1:29" x14ac:dyDescent="0.25">
      <c r="A297" s="297">
        <v>295</v>
      </c>
      <c r="B297" s="330" t="str">
        <f t="shared" si="62"/>
        <v>A.7.02</v>
      </c>
      <c r="C297" s="331" t="s">
        <v>117</v>
      </c>
      <c r="D297" s="311">
        <v>7</v>
      </c>
      <c r="E297" s="311">
        <v>2</v>
      </c>
      <c r="F297" s="311"/>
      <c r="G297" s="316" t="s">
        <v>748</v>
      </c>
      <c r="H297" s="317">
        <v>3</v>
      </c>
      <c r="I297" s="318" t="str">
        <f t="shared" si="53"/>
        <v/>
      </c>
      <c r="J297" s="10" t="str">
        <f t="shared" si="54"/>
        <v/>
      </c>
      <c r="K297" s="10" t="str">
        <f t="shared" si="55"/>
        <v/>
      </c>
      <c r="L297" s="10" t="str">
        <f t="shared" si="56"/>
        <v/>
      </c>
      <c r="M297" s="10">
        <f t="shared" si="57"/>
        <v>5</v>
      </c>
      <c r="N297" s="10" t="str">
        <f t="shared" si="58"/>
        <v/>
      </c>
      <c r="O297" s="318">
        <f t="shared" si="59"/>
        <v>5</v>
      </c>
      <c r="Q297" s="10" t="str">
        <f t="shared" si="60"/>
        <v>02</v>
      </c>
      <c r="R297" s="319" t="str">
        <f t="shared" si="61"/>
        <v>A.7.02</v>
      </c>
      <c r="Z297" s="10" t="s">
        <v>947</v>
      </c>
      <c r="AA297" s="10" t="s">
        <v>947</v>
      </c>
      <c r="AB297" s="10" t="s">
        <v>120</v>
      </c>
      <c r="AC297" s="10">
        <f t="shared" si="63"/>
        <v>3</v>
      </c>
    </row>
    <row r="298" spans="1:29" x14ac:dyDescent="0.25">
      <c r="A298" s="297">
        <v>296</v>
      </c>
      <c r="B298" s="330" t="str">
        <f t="shared" si="62"/>
        <v>A.7.03</v>
      </c>
      <c r="C298" s="331" t="s">
        <v>117</v>
      </c>
      <c r="D298" s="311">
        <v>7</v>
      </c>
      <c r="E298" s="311">
        <v>3</v>
      </c>
      <c r="F298" s="311"/>
      <c r="G298" s="316" t="s">
        <v>749</v>
      </c>
      <c r="H298" s="317" t="s">
        <v>74</v>
      </c>
      <c r="I298" s="318" t="str">
        <f t="shared" si="53"/>
        <v/>
      </c>
      <c r="J298" s="10" t="str">
        <f t="shared" si="54"/>
        <v/>
      </c>
      <c r="K298" s="10" t="str">
        <f t="shared" si="55"/>
        <v/>
      </c>
      <c r="L298" s="10">
        <f t="shared" si="56"/>
        <v>4</v>
      </c>
      <c r="M298" s="10" t="str">
        <f t="shared" si="57"/>
        <v/>
      </c>
      <c r="N298" s="10" t="str">
        <f t="shared" si="58"/>
        <v/>
      </c>
      <c r="O298" s="318">
        <f t="shared" si="59"/>
        <v>4</v>
      </c>
      <c r="Q298" s="10" t="str">
        <f t="shared" si="60"/>
        <v>03</v>
      </c>
      <c r="R298" s="319" t="str">
        <f t="shared" si="61"/>
        <v>A.7.03</v>
      </c>
      <c r="Z298" s="10" t="s">
        <v>947</v>
      </c>
      <c r="AA298" s="10" t="s">
        <v>947</v>
      </c>
      <c r="AB298" s="10" t="s">
        <v>120</v>
      </c>
      <c r="AC298" s="10">
        <f t="shared" si="63"/>
        <v>3</v>
      </c>
    </row>
    <row r="299" spans="1:29" x14ac:dyDescent="0.25">
      <c r="A299" s="297">
        <v>297</v>
      </c>
      <c r="B299" s="330" t="str">
        <f t="shared" si="62"/>
        <v>A.7.03a</v>
      </c>
      <c r="C299" s="331" t="s">
        <v>117</v>
      </c>
      <c r="D299" s="311">
        <v>7</v>
      </c>
      <c r="E299" s="311">
        <v>3</v>
      </c>
      <c r="F299" s="311" t="s">
        <v>88</v>
      </c>
      <c r="G299" s="316" t="s">
        <v>750</v>
      </c>
      <c r="H299" s="317">
        <v>2</v>
      </c>
      <c r="I299" s="318" t="str">
        <f t="shared" si="53"/>
        <v/>
      </c>
      <c r="J299" s="10" t="str">
        <f t="shared" si="54"/>
        <v/>
      </c>
      <c r="K299" s="10" t="str">
        <f t="shared" si="55"/>
        <v/>
      </c>
      <c r="L299" s="10" t="str">
        <f t="shared" si="56"/>
        <v/>
      </c>
      <c r="M299" s="10" t="str">
        <f t="shared" si="57"/>
        <v/>
      </c>
      <c r="N299" s="10">
        <f t="shared" si="58"/>
        <v>6</v>
      </c>
      <c r="O299" s="318">
        <f t="shared" si="59"/>
        <v>6</v>
      </c>
      <c r="Q299" s="10" t="str">
        <f t="shared" si="60"/>
        <v>03</v>
      </c>
      <c r="R299" s="319" t="str">
        <f t="shared" si="61"/>
        <v>A.7.03a</v>
      </c>
      <c r="Z299" s="10" t="s">
        <v>947</v>
      </c>
      <c r="AA299" s="10" t="s">
        <v>947</v>
      </c>
      <c r="AB299" s="10" t="s">
        <v>120</v>
      </c>
      <c r="AC299" s="10">
        <f t="shared" si="63"/>
        <v>3</v>
      </c>
    </row>
    <row r="300" spans="1:29" x14ac:dyDescent="0.25">
      <c r="A300" s="297">
        <v>298</v>
      </c>
      <c r="B300" s="330" t="str">
        <f t="shared" si="62"/>
        <v>A.7.03b</v>
      </c>
      <c r="C300" s="331" t="s">
        <v>117</v>
      </c>
      <c r="D300" s="311">
        <v>7</v>
      </c>
      <c r="E300" s="311">
        <v>3</v>
      </c>
      <c r="F300" s="311" t="s">
        <v>89</v>
      </c>
      <c r="G300" s="316" t="s">
        <v>751</v>
      </c>
      <c r="H300" s="317">
        <v>5</v>
      </c>
      <c r="I300" s="318" t="str">
        <f t="shared" si="53"/>
        <v/>
      </c>
      <c r="J300" s="10" t="str">
        <f t="shared" si="54"/>
        <v/>
      </c>
      <c r="K300" s="10" t="str">
        <f t="shared" si="55"/>
        <v/>
      </c>
      <c r="L300" s="10" t="str">
        <f t="shared" si="56"/>
        <v/>
      </c>
      <c r="M300" s="10" t="str">
        <f t="shared" si="57"/>
        <v/>
      </c>
      <c r="N300" s="10">
        <f t="shared" si="58"/>
        <v>6</v>
      </c>
      <c r="O300" s="318">
        <f t="shared" si="59"/>
        <v>6</v>
      </c>
      <c r="Q300" s="10" t="str">
        <f t="shared" si="60"/>
        <v>03</v>
      </c>
      <c r="R300" s="319" t="str">
        <f t="shared" si="61"/>
        <v>A.7.03b</v>
      </c>
      <c r="Z300" s="10" t="s">
        <v>947</v>
      </c>
      <c r="AA300" s="10" t="s">
        <v>947</v>
      </c>
      <c r="AB300" s="10" t="s">
        <v>120</v>
      </c>
      <c r="AC300" s="10">
        <f t="shared" si="63"/>
        <v>3</v>
      </c>
    </row>
    <row r="301" spans="1:29" x14ac:dyDescent="0.25">
      <c r="A301" s="297">
        <v>299</v>
      </c>
      <c r="B301" s="330" t="str">
        <f t="shared" si="62"/>
        <v>A.7.03c</v>
      </c>
      <c r="C301" s="331" t="s">
        <v>117</v>
      </c>
      <c r="D301" s="311">
        <v>7</v>
      </c>
      <c r="E301" s="311">
        <v>3</v>
      </c>
      <c r="F301" s="311" t="s">
        <v>90</v>
      </c>
      <c r="G301" s="316" t="s">
        <v>752</v>
      </c>
      <c r="H301" s="317">
        <v>4</v>
      </c>
      <c r="I301" s="318" t="str">
        <f t="shared" si="53"/>
        <v/>
      </c>
      <c r="J301" s="10" t="str">
        <f t="shared" si="54"/>
        <v/>
      </c>
      <c r="K301" s="10" t="str">
        <f t="shared" si="55"/>
        <v/>
      </c>
      <c r="L301" s="10" t="str">
        <f t="shared" si="56"/>
        <v/>
      </c>
      <c r="M301" s="10" t="str">
        <f t="shared" si="57"/>
        <v/>
      </c>
      <c r="N301" s="10">
        <f t="shared" si="58"/>
        <v>6</v>
      </c>
      <c r="O301" s="318">
        <f t="shared" si="59"/>
        <v>6</v>
      </c>
      <c r="Q301" s="10" t="str">
        <f t="shared" si="60"/>
        <v>03</v>
      </c>
      <c r="R301" s="319" t="str">
        <f t="shared" si="61"/>
        <v>A.7.03c</v>
      </c>
      <c r="Z301" s="10" t="s">
        <v>947</v>
      </c>
      <c r="AA301" s="10" t="s">
        <v>947</v>
      </c>
      <c r="AB301" s="10" t="s">
        <v>120</v>
      </c>
      <c r="AC301" s="10">
        <f t="shared" si="63"/>
        <v>3</v>
      </c>
    </row>
    <row r="302" spans="1:29" x14ac:dyDescent="0.25">
      <c r="A302" s="297">
        <v>300</v>
      </c>
      <c r="B302" s="330" t="str">
        <f t="shared" si="62"/>
        <v>A.7.03d</v>
      </c>
      <c r="C302" s="331" t="s">
        <v>117</v>
      </c>
      <c r="D302" s="311">
        <v>7</v>
      </c>
      <c r="E302" s="311">
        <v>3</v>
      </c>
      <c r="F302" s="311" t="s">
        <v>91</v>
      </c>
      <c r="G302" s="316" t="s">
        <v>753</v>
      </c>
      <c r="H302" s="317">
        <v>2</v>
      </c>
      <c r="I302" s="318" t="str">
        <f t="shared" si="53"/>
        <v/>
      </c>
      <c r="J302" s="10" t="str">
        <f t="shared" si="54"/>
        <v/>
      </c>
      <c r="K302" s="10" t="str">
        <f t="shared" si="55"/>
        <v/>
      </c>
      <c r="L302" s="10" t="str">
        <f t="shared" si="56"/>
        <v/>
      </c>
      <c r="M302" s="10" t="str">
        <f t="shared" si="57"/>
        <v/>
      </c>
      <c r="N302" s="10">
        <f t="shared" si="58"/>
        <v>6</v>
      </c>
      <c r="O302" s="318">
        <f t="shared" si="59"/>
        <v>6</v>
      </c>
      <c r="Q302" s="10" t="str">
        <f t="shared" si="60"/>
        <v>03</v>
      </c>
      <c r="R302" s="319" t="str">
        <f t="shared" si="61"/>
        <v>A.7.03d</v>
      </c>
      <c r="Z302" s="10" t="s">
        <v>947</v>
      </c>
      <c r="AA302" s="10" t="s">
        <v>947</v>
      </c>
      <c r="AB302" s="10" t="s">
        <v>120</v>
      </c>
      <c r="AC302" s="10">
        <f t="shared" si="63"/>
        <v>3</v>
      </c>
    </row>
    <row r="303" spans="1:29" x14ac:dyDescent="0.25">
      <c r="A303" s="297">
        <v>301</v>
      </c>
      <c r="B303" s="330" t="str">
        <f t="shared" si="62"/>
        <v>A.7.03e</v>
      </c>
      <c r="C303" s="331" t="s">
        <v>117</v>
      </c>
      <c r="D303" s="311">
        <v>7</v>
      </c>
      <c r="E303" s="311">
        <v>3</v>
      </c>
      <c r="F303" s="311" t="s">
        <v>92</v>
      </c>
      <c r="G303" s="316" t="s">
        <v>754</v>
      </c>
      <c r="H303" s="317">
        <v>4</v>
      </c>
      <c r="I303" s="318" t="str">
        <f t="shared" si="53"/>
        <v/>
      </c>
      <c r="J303" s="10" t="str">
        <f t="shared" si="54"/>
        <v/>
      </c>
      <c r="K303" s="10" t="str">
        <f t="shared" si="55"/>
        <v/>
      </c>
      <c r="L303" s="10" t="str">
        <f t="shared" si="56"/>
        <v/>
      </c>
      <c r="M303" s="10" t="str">
        <f t="shared" si="57"/>
        <v/>
      </c>
      <c r="N303" s="10">
        <f t="shared" si="58"/>
        <v>6</v>
      </c>
      <c r="O303" s="318">
        <f t="shared" si="59"/>
        <v>6</v>
      </c>
      <c r="Q303" s="10" t="str">
        <f t="shared" si="60"/>
        <v>03</v>
      </c>
      <c r="R303" s="319" t="str">
        <f t="shared" si="61"/>
        <v>A.7.03e</v>
      </c>
      <c r="Z303" s="10" t="s">
        <v>947</v>
      </c>
      <c r="AA303" s="10" t="s">
        <v>947</v>
      </c>
      <c r="AB303" s="10" t="s">
        <v>120</v>
      </c>
      <c r="AC303" s="10">
        <f t="shared" si="63"/>
        <v>3</v>
      </c>
    </row>
    <row r="304" spans="1:29" ht="45" x14ac:dyDescent="0.25">
      <c r="A304" s="297">
        <v>302</v>
      </c>
      <c r="B304" s="330" t="str">
        <f t="shared" si="62"/>
        <v>A.7.04</v>
      </c>
      <c r="C304" s="331" t="s">
        <v>117</v>
      </c>
      <c r="D304" s="311">
        <v>7</v>
      </c>
      <c r="E304" s="311">
        <v>4</v>
      </c>
      <c r="F304" s="311"/>
      <c r="G304" s="316" t="s">
        <v>755</v>
      </c>
      <c r="H304" s="317">
        <v>3</v>
      </c>
      <c r="I304" s="318" t="str">
        <f t="shared" si="53"/>
        <v/>
      </c>
      <c r="J304" s="10" t="str">
        <f t="shared" si="54"/>
        <v/>
      </c>
      <c r="K304" s="10" t="str">
        <f t="shared" si="55"/>
        <v/>
      </c>
      <c r="L304" s="10" t="str">
        <f t="shared" si="56"/>
        <v/>
      </c>
      <c r="M304" s="10">
        <f t="shared" si="57"/>
        <v>5</v>
      </c>
      <c r="N304" s="10" t="str">
        <f t="shared" si="58"/>
        <v/>
      </c>
      <c r="O304" s="318">
        <f t="shared" si="59"/>
        <v>5</v>
      </c>
      <c r="Q304" s="10" t="str">
        <f t="shared" si="60"/>
        <v>04</v>
      </c>
      <c r="R304" s="319" t="str">
        <f t="shared" si="61"/>
        <v>A.7.04</v>
      </c>
      <c r="Z304" s="10" t="s">
        <v>947</v>
      </c>
      <c r="AA304" s="10" t="s">
        <v>947</v>
      </c>
      <c r="AB304" s="10" t="s">
        <v>120</v>
      </c>
      <c r="AC304" s="10">
        <f t="shared" si="63"/>
        <v>3</v>
      </c>
    </row>
    <row r="305" spans="1:29" ht="30" x14ac:dyDescent="0.25">
      <c r="A305" s="297">
        <v>303</v>
      </c>
      <c r="B305" s="330" t="str">
        <f t="shared" si="62"/>
        <v>A.7.05</v>
      </c>
      <c r="C305" s="331" t="s">
        <v>117</v>
      </c>
      <c r="D305" s="311">
        <v>7</v>
      </c>
      <c r="E305" s="311">
        <v>5</v>
      </c>
      <c r="F305" s="311"/>
      <c r="G305" s="316" t="s">
        <v>756</v>
      </c>
      <c r="H305" s="317" t="s">
        <v>74</v>
      </c>
      <c r="I305" s="318" t="str">
        <f t="shared" si="53"/>
        <v/>
      </c>
      <c r="J305" s="10" t="str">
        <f t="shared" si="54"/>
        <v/>
      </c>
      <c r="K305" s="10" t="str">
        <f t="shared" si="55"/>
        <v/>
      </c>
      <c r="L305" s="10">
        <f t="shared" si="56"/>
        <v>4</v>
      </c>
      <c r="M305" s="10" t="str">
        <f t="shared" si="57"/>
        <v/>
      </c>
      <c r="N305" s="10" t="str">
        <f t="shared" si="58"/>
        <v/>
      </c>
      <c r="O305" s="318">
        <f t="shared" si="59"/>
        <v>4</v>
      </c>
      <c r="Q305" s="10" t="str">
        <f t="shared" si="60"/>
        <v>05</v>
      </c>
      <c r="R305" s="319" t="str">
        <f t="shared" si="61"/>
        <v>A.7.05</v>
      </c>
      <c r="Z305" s="10" t="s">
        <v>947</v>
      </c>
      <c r="AA305" s="10" t="s">
        <v>947</v>
      </c>
      <c r="AB305" s="10" t="s">
        <v>120</v>
      </c>
      <c r="AC305" s="10">
        <f t="shared" si="63"/>
        <v>3</v>
      </c>
    </row>
    <row r="306" spans="1:29" x14ac:dyDescent="0.25">
      <c r="A306" s="297">
        <v>304</v>
      </c>
      <c r="B306" s="330" t="str">
        <f t="shared" si="62"/>
        <v>A.7.05a</v>
      </c>
      <c r="C306" s="331" t="s">
        <v>117</v>
      </c>
      <c r="D306" s="311">
        <v>7</v>
      </c>
      <c r="E306" s="311">
        <v>5</v>
      </c>
      <c r="F306" s="311" t="s">
        <v>88</v>
      </c>
      <c r="G306" s="316" t="s">
        <v>757</v>
      </c>
      <c r="H306" s="317">
        <v>3</v>
      </c>
      <c r="I306" s="318" t="str">
        <f t="shared" si="53"/>
        <v/>
      </c>
      <c r="J306" s="10" t="str">
        <f t="shared" si="54"/>
        <v/>
      </c>
      <c r="K306" s="10" t="str">
        <f t="shared" si="55"/>
        <v/>
      </c>
      <c r="L306" s="10" t="str">
        <f t="shared" si="56"/>
        <v/>
      </c>
      <c r="M306" s="10" t="str">
        <f t="shared" si="57"/>
        <v/>
      </c>
      <c r="N306" s="10">
        <f t="shared" si="58"/>
        <v>6</v>
      </c>
      <c r="O306" s="318">
        <f t="shared" si="59"/>
        <v>6</v>
      </c>
      <c r="Q306" s="10" t="str">
        <f t="shared" si="60"/>
        <v>05</v>
      </c>
      <c r="R306" s="319" t="str">
        <f t="shared" si="61"/>
        <v>A.7.05a</v>
      </c>
      <c r="Z306" s="10" t="s">
        <v>947</v>
      </c>
      <c r="AA306" s="10" t="s">
        <v>947</v>
      </c>
      <c r="AB306" s="10" t="s">
        <v>120</v>
      </c>
      <c r="AC306" s="10">
        <f t="shared" si="63"/>
        <v>3</v>
      </c>
    </row>
    <row r="307" spans="1:29" x14ac:dyDescent="0.25">
      <c r="A307" s="297">
        <v>305</v>
      </c>
      <c r="B307" s="330" t="str">
        <f t="shared" si="62"/>
        <v>A.7.05b</v>
      </c>
      <c r="C307" s="331" t="s">
        <v>117</v>
      </c>
      <c r="D307" s="311">
        <v>7</v>
      </c>
      <c r="E307" s="311">
        <v>5</v>
      </c>
      <c r="F307" s="311" t="s">
        <v>89</v>
      </c>
      <c r="G307" s="316" t="s">
        <v>758</v>
      </c>
      <c r="H307" s="317">
        <v>3</v>
      </c>
      <c r="I307" s="318" t="str">
        <f t="shared" si="53"/>
        <v/>
      </c>
      <c r="J307" s="10" t="str">
        <f t="shared" si="54"/>
        <v/>
      </c>
      <c r="K307" s="10" t="str">
        <f t="shared" si="55"/>
        <v/>
      </c>
      <c r="L307" s="10" t="str">
        <f t="shared" si="56"/>
        <v/>
      </c>
      <c r="M307" s="10" t="str">
        <f t="shared" si="57"/>
        <v/>
      </c>
      <c r="N307" s="10">
        <f t="shared" si="58"/>
        <v>6</v>
      </c>
      <c r="O307" s="318">
        <f t="shared" si="59"/>
        <v>6</v>
      </c>
      <c r="Q307" s="10" t="str">
        <f t="shared" si="60"/>
        <v>05</v>
      </c>
      <c r="R307" s="319" t="str">
        <f t="shared" si="61"/>
        <v>A.7.05b</v>
      </c>
      <c r="Z307" s="10" t="s">
        <v>947</v>
      </c>
      <c r="AA307" s="10" t="s">
        <v>947</v>
      </c>
      <c r="AB307" s="10" t="s">
        <v>120</v>
      </c>
      <c r="AC307" s="10">
        <f t="shared" si="63"/>
        <v>3</v>
      </c>
    </row>
    <row r="308" spans="1:29" x14ac:dyDescent="0.25">
      <c r="A308" s="297">
        <v>306</v>
      </c>
      <c r="B308" s="330" t="str">
        <f t="shared" si="62"/>
        <v>A.7.05c</v>
      </c>
      <c r="C308" s="331" t="s">
        <v>117</v>
      </c>
      <c r="D308" s="311">
        <v>7</v>
      </c>
      <c r="E308" s="311">
        <v>5</v>
      </c>
      <c r="F308" s="311" t="s">
        <v>90</v>
      </c>
      <c r="G308" s="316" t="s">
        <v>759</v>
      </c>
      <c r="H308" s="317">
        <v>3</v>
      </c>
      <c r="I308" s="318" t="str">
        <f t="shared" ref="I308:I371" si="64">IF(AND(LEN(C308)=1,LEN(D308)=0),1,"")</f>
        <v/>
      </c>
      <c r="J308" s="10" t="str">
        <f t="shared" ref="J308:J371" si="65">IF(AND(LEN(C308)=1,LEN(D308)=1,LEN(E308)=0,LEN(F308)=0),2,"")</f>
        <v/>
      </c>
      <c r="K308" s="10" t="str">
        <f t="shared" ref="K308:K371" si="66">IF(AND(LEN(C308)=0,LEN(E308)=0),3,"")</f>
        <v/>
      </c>
      <c r="L308" s="10" t="str">
        <f t="shared" ref="L308:L371" si="67">IF(AND(LEN(C308)&gt;0,LEN(D308&gt;0),LEN(E308)&gt;0,LEN(F308)=0,H308="N/A"),4,"")</f>
        <v/>
      </c>
      <c r="M308" s="10" t="str">
        <f t="shared" ref="M308:M371" si="68">IF(AND(LEN(C308)&gt;0,LEN(D308&gt;0),LEN(E308)&gt;0,LEN(F308)=0,H308&gt;0,H308&lt;6),5,"")</f>
        <v/>
      </c>
      <c r="N308" s="10">
        <f t="shared" ref="N308:N371" si="69">IF(AND(LEN(C308)&gt;0,LEN(D308&gt;0),LEN(E308)&gt;0,LEN(F308)&gt;0,H308&gt;0,H308&lt;6),6,"")</f>
        <v>6</v>
      </c>
      <c r="O308" s="318">
        <f t="shared" ref="O308:O371" si="70">SUM(I308:N308)</f>
        <v>6</v>
      </c>
      <c r="Q308" s="10" t="str">
        <f t="shared" ref="Q308:Q371" si="71">IF(LEN(E308)&gt;0,TEXT(E308,"00"),"")</f>
        <v>05</v>
      </c>
      <c r="R308" s="319" t="str">
        <f t="shared" ref="R308:R371" si="72">IF(O308=1,C308,IF(O308=2,C308&amp;"."&amp;D308,IF(O308=3,"",IF(O308=4,C308&amp;"."&amp;D308&amp;"."&amp;Q308,IF(O308=5,C308&amp;"."&amp;D308&amp;"."&amp;Q308,IF(O308=6,C308&amp;"."&amp;D308&amp;"."&amp;Q308&amp;F308,""))))))</f>
        <v>A.7.05c</v>
      </c>
      <c r="Z308" s="10" t="s">
        <v>947</v>
      </c>
      <c r="AA308" s="10" t="s">
        <v>947</v>
      </c>
      <c r="AB308" s="10" t="s">
        <v>120</v>
      </c>
      <c r="AC308" s="10">
        <f t="shared" si="63"/>
        <v>3</v>
      </c>
    </row>
    <row r="309" spans="1:29" ht="30" x14ac:dyDescent="0.25">
      <c r="A309" s="297">
        <v>307</v>
      </c>
      <c r="B309" s="330" t="str">
        <f t="shared" si="62"/>
        <v>A.7.05d</v>
      </c>
      <c r="C309" s="331" t="s">
        <v>117</v>
      </c>
      <c r="D309" s="311">
        <v>7</v>
      </c>
      <c r="E309" s="311">
        <v>5</v>
      </c>
      <c r="F309" s="311" t="s">
        <v>91</v>
      </c>
      <c r="G309" s="316" t="s">
        <v>760</v>
      </c>
      <c r="H309" s="317">
        <v>3</v>
      </c>
      <c r="I309" s="318" t="str">
        <f t="shared" si="64"/>
        <v/>
      </c>
      <c r="J309" s="10" t="str">
        <f t="shared" si="65"/>
        <v/>
      </c>
      <c r="K309" s="10" t="str">
        <f t="shared" si="66"/>
        <v/>
      </c>
      <c r="L309" s="10" t="str">
        <f t="shared" si="67"/>
        <v/>
      </c>
      <c r="M309" s="10" t="str">
        <f t="shared" si="68"/>
        <v/>
      </c>
      <c r="N309" s="10">
        <f t="shared" si="69"/>
        <v>6</v>
      </c>
      <c r="O309" s="318">
        <f t="shared" si="70"/>
        <v>6</v>
      </c>
      <c r="Q309" s="10" t="str">
        <f t="shared" si="71"/>
        <v>05</v>
      </c>
      <c r="R309" s="319" t="str">
        <f t="shared" si="72"/>
        <v>A.7.05d</v>
      </c>
      <c r="Z309" s="10" t="s">
        <v>947</v>
      </c>
      <c r="AA309" s="10" t="s">
        <v>947</v>
      </c>
      <c r="AB309" s="10" t="s">
        <v>120</v>
      </c>
      <c r="AC309" s="10">
        <f t="shared" si="63"/>
        <v>3</v>
      </c>
    </row>
    <row r="310" spans="1:29" ht="30" x14ac:dyDescent="0.25">
      <c r="A310" s="297">
        <v>308</v>
      </c>
      <c r="B310" s="330" t="str">
        <f t="shared" si="62"/>
        <v>A.7.05e</v>
      </c>
      <c r="C310" s="331" t="s">
        <v>117</v>
      </c>
      <c r="D310" s="311">
        <v>7</v>
      </c>
      <c r="E310" s="311">
        <v>5</v>
      </c>
      <c r="F310" s="311" t="s">
        <v>92</v>
      </c>
      <c r="G310" s="316" t="s">
        <v>966</v>
      </c>
      <c r="H310" s="317">
        <v>4</v>
      </c>
      <c r="I310" s="318" t="str">
        <f t="shared" si="64"/>
        <v/>
      </c>
      <c r="J310" s="10" t="str">
        <f t="shared" si="65"/>
        <v/>
      </c>
      <c r="K310" s="10" t="str">
        <f t="shared" si="66"/>
        <v/>
      </c>
      <c r="L310" s="10" t="str">
        <f t="shared" si="67"/>
        <v/>
      </c>
      <c r="M310" s="10" t="str">
        <f t="shared" si="68"/>
        <v/>
      </c>
      <c r="N310" s="10">
        <f t="shared" si="69"/>
        <v>6</v>
      </c>
      <c r="O310" s="318">
        <f t="shared" si="70"/>
        <v>6</v>
      </c>
      <c r="Q310" s="10" t="str">
        <f t="shared" si="71"/>
        <v>05</v>
      </c>
      <c r="R310" s="319" t="str">
        <f t="shared" si="72"/>
        <v>A.7.05e</v>
      </c>
      <c r="Z310" s="10" t="s">
        <v>947</v>
      </c>
      <c r="AA310" s="10" t="s">
        <v>947</v>
      </c>
      <c r="AB310" s="10" t="s">
        <v>120</v>
      </c>
      <c r="AC310" s="10">
        <f t="shared" si="63"/>
        <v>3</v>
      </c>
    </row>
    <row r="311" spans="1:29" ht="30" x14ac:dyDescent="0.25">
      <c r="A311" s="297">
        <v>309</v>
      </c>
      <c r="B311" s="330" t="str">
        <f t="shared" si="62"/>
        <v>A.7.06</v>
      </c>
      <c r="C311" s="331" t="s">
        <v>117</v>
      </c>
      <c r="D311" s="311">
        <v>7</v>
      </c>
      <c r="E311" s="311">
        <v>6</v>
      </c>
      <c r="F311" s="311"/>
      <c r="G311" s="316" t="s">
        <v>761</v>
      </c>
      <c r="H311" s="317">
        <v>1</v>
      </c>
      <c r="I311" s="318" t="str">
        <f t="shared" si="64"/>
        <v/>
      </c>
      <c r="J311" s="10" t="str">
        <f t="shared" si="65"/>
        <v/>
      </c>
      <c r="K311" s="10" t="str">
        <f t="shared" si="66"/>
        <v/>
      </c>
      <c r="L311" s="10" t="str">
        <f t="shared" si="67"/>
        <v/>
      </c>
      <c r="M311" s="10">
        <f t="shared" si="68"/>
        <v>5</v>
      </c>
      <c r="N311" s="10" t="str">
        <f t="shared" si="69"/>
        <v/>
      </c>
      <c r="O311" s="318">
        <f t="shared" si="70"/>
        <v>5</v>
      </c>
      <c r="Q311" s="10" t="str">
        <f t="shared" si="71"/>
        <v>06</v>
      </c>
      <c r="R311" s="319" t="str">
        <f t="shared" si="72"/>
        <v>A.7.06</v>
      </c>
      <c r="Z311" s="10" t="s">
        <v>947</v>
      </c>
      <c r="AA311" s="10" t="s">
        <v>947</v>
      </c>
      <c r="AB311" s="10" t="s">
        <v>120</v>
      </c>
      <c r="AC311" s="10">
        <f t="shared" si="63"/>
        <v>3</v>
      </c>
    </row>
    <row r="312" spans="1:29" x14ac:dyDescent="0.25">
      <c r="A312" s="297">
        <v>310</v>
      </c>
      <c r="B312" s="330" t="str">
        <f t="shared" si="62"/>
        <v>A.7.07</v>
      </c>
      <c r="C312" s="331" t="s">
        <v>117</v>
      </c>
      <c r="D312" s="311">
        <v>7</v>
      </c>
      <c r="E312" s="311">
        <v>7</v>
      </c>
      <c r="F312" s="311"/>
      <c r="G312" s="316" t="s">
        <v>762</v>
      </c>
      <c r="H312" s="317" t="s">
        <v>74</v>
      </c>
      <c r="I312" s="318" t="str">
        <f t="shared" si="64"/>
        <v/>
      </c>
      <c r="J312" s="10" t="str">
        <f t="shared" si="65"/>
        <v/>
      </c>
      <c r="K312" s="10" t="str">
        <f t="shared" si="66"/>
        <v/>
      </c>
      <c r="L312" s="10">
        <f t="shared" si="67"/>
        <v>4</v>
      </c>
      <c r="M312" s="10" t="str">
        <f t="shared" si="68"/>
        <v/>
      </c>
      <c r="N312" s="10" t="str">
        <f t="shared" si="69"/>
        <v/>
      </c>
      <c r="O312" s="318">
        <f t="shared" si="70"/>
        <v>4</v>
      </c>
      <c r="Q312" s="10" t="str">
        <f t="shared" si="71"/>
        <v>07</v>
      </c>
      <c r="R312" s="319" t="str">
        <f t="shared" si="72"/>
        <v>A.7.07</v>
      </c>
      <c r="Z312" s="10" t="s">
        <v>947</v>
      </c>
      <c r="AA312" s="10" t="s">
        <v>947</v>
      </c>
      <c r="AB312" s="10" t="s">
        <v>120</v>
      </c>
      <c r="AC312" s="10">
        <f t="shared" si="63"/>
        <v>3</v>
      </c>
    </row>
    <row r="313" spans="1:29" ht="30" x14ac:dyDescent="0.25">
      <c r="A313" s="297">
        <v>311</v>
      </c>
      <c r="B313" s="330" t="str">
        <f t="shared" si="62"/>
        <v>A.7.07a</v>
      </c>
      <c r="C313" s="331" t="s">
        <v>117</v>
      </c>
      <c r="D313" s="311">
        <v>7</v>
      </c>
      <c r="E313" s="311">
        <v>7</v>
      </c>
      <c r="F313" s="311" t="s">
        <v>88</v>
      </c>
      <c r="G313" s="316" t="s">
        <v>763</v>
      </c>
      <c r="H313" s="317">
        <v>2</v>
      </c>
      <c r="I313" s="318" t="str">
        <f t="shared" si="64"/>
        <v/>
      </c>
      <c r="J313" s="10" t="str">
        <f t="shared" si="65"/>
        <v/>
      </c>
      <c r="K313" s="10" t="str">
        <f t="shared" si="66"/>
        <v/>
      </c>
      <c r="L313" s="10" t="str">
        <f t="shared" si="67"/>
        <v/>
      </c>
      <c r="M313" s="10" t="str">
        <f t="shared" si="68"/>
        <v/>
      </c>
      <c r="N313" s="10">
        <f t="shared" si="69"/>
        <v>6</v>
      </c>
      <c r="O313" s="318">
        <f t="shared" si="70"/>
        <v>6</v>
      </c>
      <c r="Q313" s="10" t="str">
        <f t="shared" si="71"/>
        <v>07</v>
      </c>
      <c r="R313" s="319" t="str">
        <f t="shared" si="72"/>
        <v>A.7.07a</v>
      </c>
      <c r="Z313" s="10" t="s">
        <v>947</v>
      </c>
      <c r="AA313" s="10" t="s">
        <v>947</v>
      </c>
      <c r="AB313" s="10" t="s">
        <v>120</v>
      </c>
      <c r="AC313" s="10">
        <f t="shared" si="63"/>
        <v>3</v>
      </c>
    </row>
    <row r="314" spans="1:29" ht="30" x14ac:dyDescent="0.25">
      <c r="A314" s="297">
        <v>312</v>
      </c>
      <c r="B314" s="330" t="str">
        <f t="shared" si="62"/>
        <v>A.7.07b</v>
      </c>
      <c r="C314" s="331" t="s">
        <v>117</v>
      </c>
      <c r="D314" s="311">
        <v>7</v>
      </c>
      <c r="E314" s="311">
        <v>7</v>
      </c>
      <c r="F314" s="311" t="s">
        <v>89</v>
      </c>
      <c r="G314" s="316" t="s">
        <v>764</v>
      </c>
      <c r="H314" s="317">
        <v>3</v>
      </c>
      <c r="I314" s="318" t="str">
        <f t="shared" si="64"/>
        <v/>
      </c>
      <c r="J314" s="10" t="str">
        <f t="shared" si="65"/>
        <v/>
      </c>
      <c r="K314" s="10" t="str">
        <f t="shared" si="66"/>
        <v/>
      </c>
      <c r="L314" s="10" t="str">
        <f t="shared" si="67"/>
        <v/>
      </c>
      <c r="M314" s="10" t="str">
        <f t="shared" si="68"/>
        <v/>
      </c>
      <c r="N314" s="10">
        <f t="shared" si="69"/>
        <v>6</v>
      </c>
      <c r="O314" s="318">
        <f t="shared" si="70"/>
        <v>6</v>
      </c>
      <c r="Q314" s="10" t="str">
        <f t="shared" si="71"/>
        <v>07</v>
      </c>
      <c r="R314" s="319" t="str">
        <f t="shared" si="72"/>
        <v>A.7.07b</v>
      </c>
      <c r="Z314" s="10" t="s">
        <v>947</v>
      </c>
      <c r="AA314" s="10" t="s">
        <v>947</v>
      </c>
      <c r="AB314" s="10" t="s">
        <v>120</v>
      </c>
      <c r="AC314" s="10">
        <f t="shared" si="63"/>
        <v>3</v>
      </c>
    </row>
    <row r="315" spans="1:29" ht="30" x14ac:dyDescent="0.25">
      <c r="A315" s="297">
        <v>313</v>
      </c>
      <c r="B315" s="330" t="str">
        <f t="shared" si="62"/>
        <v>A.7.07c</v>
      </c>
      <c r="C315" s="331" t="s">
        <v>117</v>
      </c>
      <c r="D315" s="311">
        <v>7</v>
      </c>
      <c r="E315" s="311">
        <v>7</v>
      </c>
      <c r="F315" s="311" t="s">
        <v>90</v>
      </c>
      <c r="G315" s="316" t="s">
        <v>765</v>
      </c>
      <c r="H315" s="317">
        <v>2</v>
      </c>
      <c r="I315" s="318" t="str">
        <f t="shared" si="64"/>
        <v/>
      </c>
      <c r="J315" s="10" t="str">
        <f t="shared" si="65"/>
        <v/>
      </c>
      <c r="K315" s="10" t="str">
        <f t="shared" si="66"/>
        <v/>
      </c>
      <c r="L315" s="10" t="str">
        <f t="shared" si="67"/>
        <v/>
      </c>
      <c r="M315" s="10" t="str">
        <f t="shared" si="68"/>
        <v/>
      </c>
      <c r="N315" s="10">
        <f t="shared" si="69"/>
        <v>6</v>
      </c>
      <c r="O315" s="318">
        <f t="shared" si="70"/>
        <v>6</v>
      </c>
      <c r="Q315" s="10" t="str">
        <f t="shared" si="71"/>
        <v>07</v>
      </c>
      <c r="R315" s="319" t="str">
        <f t="shared" si="72"/>
        <v>A.7.07c</v>
      </c>
      <c r="Z315" s="10" t="s">
        <v>947</v>
      </c>
      <c r="AA315" s="10" t="s">
        <v>947</v>
      </c>
      <c r="AB315" s="10" t="s">
        <v>120</v>
      </c>
      <c r="AC315" s="10">
        <f t="shared" si="63"/>
        <v>3</v>
      </c>
    </row>
    <row r="316" spans="1:29" x14ac:dyDescent="0.25">
      <c r="A316" s="297">
        <v>314</v>
      </c>
      <c r="B316" s="330" t="str">
        <f t="shared" si="62"/>
        <v>A.7.07d</v>
      </c>
      <c r="C316" s="331" t="s">
        <v>117</v>
      </c>
      <c r="D316" s="311">
        <v>7</v>
      </c>
      <c r="E316" s="311">
        <v>7</v>
      </c>
      <c r="F316" s="311" t="s">
        <v>91</v>
      </c>
      <c r="G316" s="316" t="s">
        <v>766</v>
      </c>
      <c r="H316" s="317">
        <v>3</v>
      </c>
      <c r="I316" s="318" t="str">
        <f t="shared" si="64"/>
        <v/>
      </c>
      <c r="J316" s="10" t="str">
        <f t="shared" si="65"/>
        <v/>
      </c>
      <c r="K316" s="10" t="str">
        <f t="shared" si="66"/>
        <v/>
      </c>
      <c r="L316" s="10" t="str">
        <f t="shared" si="67"/>
        <v/>
      </c>
      <c r="M316" s="10" t="str">
        <f t="shared" si="68"/>
        <v/>
      </c>
      <c r="N316" s="10">
        <f t="shared" si="69"/>
        <v>6</v>
      </c>
      <c r="O316" s="318">
        <f t="shared" si="70"/>
        <v>6</v>
      </c>
      <c r="Q316" s="10" t="str">
        <f t="shared" si="71"/>
        <v>07</v>
      </c>
      <c r="R316" s="319" t="str">
        <f t="shared" si="72"/>
        <v>A.7.07d</v>
      </c>
      <c r="Z316" s="10" t="s">
        <v>947</v>
      </c>
      <c r="AA316" s="10" t="s">
        <v>947</v>
      </c>
      <c r="AB316" s="10" t="s">
        <v>120</v>
      </c>
      <c r="AC316" s="10">
        <f t="shared" si="63"/>
        <v>3</v>
      </c>
    </row>
    <row r="317" spans="1:29" ht="30" x14ac:dyDescent="0.25">
      <c r="A317" s="297">
        <v>315</v>
      </c>
      <c r="B317" s="330" t="str">
        <f t="shared" si="62"/>
        <v>A.7.07e</v>
      </c>
      <c r="C317" s="331" t="s">
        <v>117</v>
      </c>
      <c r="D317" s="311">
        <v>7</v>
      </c>
      <c r="E317" s="311">
        <v>7</v>
      </c>
      <c r="F317" s="311" t="s">
        <v>92</v>
      </c>
      <c r="G317" s="316" t="s">
        <v>967</v>
      </c>
      <c r="H317" s="317">
        <v>3</v>
      </c>
      <c r="I317" s="318" t="str">
        <f t="shared" si="64"/>
        <v/>
      </c>
      <c r="J317" s="10" t="str">
        <f t="shared" si="65"/>
        <v/>
      </c>
      <c r="K317" s="10" t="str">
        <f t="shared" si="66"/>
        <v/>
      </c>
      <c r="L317" s="10" t="str">
        <f t="shared" si="67"/>
        <v/>
      </c>
      <c r="M317" s="10" t="str">
        <f t="shared" si="68"/>
        <v/>
      </c>
      <c r="N317" s="10">
        <f t="shared" si="69"/>
        <v>6</v>
      </c>
      <c r="O317" s="318">
        <f t="shared" si="70"/>
        <v>6</v>
      </c>
      <c r="Q317" s="10" t="str">
        <f t="shared" si="71"/>
        <v>07</v>
      </c>
      <c r="R317" s="319" t="str">
        <f t="shared" si="72"/>
        <v>A.7.07e</v>
      </c>
      <c r="T317" s="10" t="s">
        <v>540</v>
      </c>
      <c r="Z317" s="10" t="s">
        <v>947</v>
      </c>
      <c r="AA317" s="10" t="s">
        <v>947</v>
      </c>
      <c r="AB317" s="10" t="s">
        <v>120</v>
      </c>
      <c r="AC317" s="10">
        <f t="shared" si="63"/>
        <v>3</v>
      </c>
    </row>
    <row r="318" spans="1:29" ht="30" x14ac:dyDescent="0.25">
      <c r="A318" s="297">
        <v>316</v>
      </c>
      <c r="B318" s="330" t="str">
        <f t="shared" si="62"/>
        <v>A.7.07f</v>
      </c>
      <c r="C318" s="331" t="s">
        <v>117</v>
      </c>
      <c r="D318" s="311">
        <v>7</v>
      </c>
      <c r="E318" s="311">
        <v>7</v>
      </c>
      <c r="F318" s="311" t="s">
        <v>93</v>
      </c>
      <c r="G318" s="316" t="s">
        <v>767</v>
      </c>
      <c r="H318" s="317">
        <v>5</v>
      </c>
      <c r="I318" s="318" t="str">
        <f t="shared" si="64"/>
        <v/>
      </c>
      <c r="J318" s="10" t="str">
        <f t="shared" si="65"/>
        <v/>
      </c>
      <c r="K318" s="10" t="str">
        <f t="shared" si="66"/>
        <v/>
      </c>
      <c r="L318" s="10" t="str">
        <f t="shared" si="67"/>
        <v/>
      </c>
      <c r="M318" s="10" t="str">
        <f t="shared" si="68"/>
        <v/>
      </c>
      <c r="N318" s="10">
        <f t="shared" si="69"/>
        <v>6</v>
      </c>
      <c r="O318" s="318">
        <f t="shared" si="70"/>
        <v>6</v>
      </c>
      <c r="Q318" s="10" t="str">
        <f t="shared" si="71"/>
        <v>07</v>
      </c>
      <c r="R318" s="319" t="str">
        <f t="shared" si="72"/>
        <v>A.7.07f</v>
      </c>
      <c r="Z318" s="10" t="s">
        <v>947</v>
      </c>
      <c r="AA318" s="10" t="s">
        <v>947</v>
      </c>
      <c r="AB318" s="10" t="s">
        <v>120</v>
      </c>
      <c r="AC318" s="10">
        <f t="shared" si="63"/>
        <v>3</v>
      </c>
    </row>
    <row r="319" spans="1:29" ht="30" x14ac:dyDescent="0.25">
      <c r="A319" s="297">
        <v>317</v>
      </c>
      <c r="B319" s="330" t="str">
        <f t="shared" si="62"/>
        <v>A.7.07g</v>
      </c>
      <c r="C319" s="331" t="s">
        <v>117</v>
      </c>
      <c r="D319" s="311">
        <v>7</v>
      </c>
      <c r="E319" s="311">
        <v>7</v>
      </c>
      <c r="F319" s="311" t="s">
        <v>94</v>
      </c>
      <c r="G319" s="316" t="s">
        <v>768</v>
      </c>
      <c r="H319" s="317">
        <v>5</v>
      </c>
      <c r="I319" s="318" t="str">
        <f t="shared" si="64"/>
        <v/>
      </c>
      <c r="J319" s="10" t="str">
        <f t="shared" si="65"/>
        <v/>
      </c>
      <c r="K319" s="10" t="str">
        <f t="shared" si="66"/>
        <v/>
      </c>
      <c r="L319" s="10" t="str">
        <f t="shared" si="67"/>
        <v/>
      </c>
      <c r="M319" s="10" t="str">
        <f t="shared" si="68"/>
        <v/>
      </c>
      <c r="N319" s="10">
        <f t="shared" si="69"/>
        <v>6</v>
      </c>
      <c r="O319" s="318">
        <f t="shared" si="70"/>
        <v>6</v>
      </c>
      <c r="Q319" s="10" t="str">
        <f t="shared" si="71"/>
        <v>07</v>
      </c>
      <c r="R319" s="319" t="str">
        <f t="shared" si="72"/>
        <v>A.7.07g</v>
      </c>
      <c r="Z319" s="10" t="s">
        <v>947</v>
      </c>
      <c r="AA319" s="10" t="s">
        <v>947</v>
      </c>
      <c r="AB319" s="10" t="s">
        <v>120</v>
      </c>
      <c r="AC319" s="10">
        <f t="shared" si="63"/>
        <v>3</v>
      </c>
    </row>
    <row r="320" spans="1:29" ht="45" x14ac:dyDescent="0.25">
      <c r="A320" s="297">
        <v>318</v>
      </c>
      <c r="B320" s="330" t="str">
        <f t="shared" si="62"/>
        <v>A.7.07h</v>
      </c>
      <c r="C320" s="331" t="s">
        <v>117</v>
      </c>
      <c r="D320" s="311">
        <v>7</v>
      </c>
      <c r="E320" s="311">
        <v>7</v>
      </c>
      <c r="F320" s="311" t="s">
        <v>95</v>
      </c>
      <c r="G320" s="316" t="s">
        <v>769</v>
      </c>
      <c r="H320" s="317">
        <v>4</v>
      </c>
      <c r="I320" s="318" t="str">
        <f t="shared" si="64"/>
        <v/>
      </c>
      <c r="J320" s="10" t="str">
        <f t="shared" si="65"/>
        <v/>
      </c>
      <c r="K320" s="10" t="str">
        <f t="shared" si="66"/>
        <v/>
      </c>
      <c r="L320" s="10" t="str">
        <f t="shared" si="67"/>
        <v/>
      </c>
      <c r="M320" s="10" t="str">
        <f t="shared" si="68"/>
        <v/>
      </c>
      <c r="N320" s="10">
        <f t="shared" si="69"/>
        <v>6</v>
      </c>
      <c r="O320" s="318">
        <f t="shared" si="70"/>
        <v>6</v>
      </c>
      <c r="Q320" s="10" t="str">
        <f t="shared" si="71"/>
        <v>07</v>
      </c>
      <c r="R320" s="319" t="str">
        <f t="shared" si="72"/>
        <v>A.7.07h</v>
      </c>
      <c r="Z320" s="10" t="s">
        <v>947</v>
      </c>
      <c r="AA320" s="10" t="s">
        <v>947</v>
      </c>
      <c r="AB320" s="10" t="s">
        <v>120</v>
      </c>
      <c r="AC320" s="10">
        <f t="shared" si="63"/>
        <v>3</v>
      </c>
    </row>
    <row r="321" spans="1:29" ht="30" x14ac:dyDescent="0.25">
      <c r="A321" s="297">
        <v>319</v>
      </c>
      <c r="B321" s="330" t="str">
        <f t="shared" si="62"/>
        <v>A.7.07i</v>
      </c>
      <c r="C321" s="331" t="s">
        <v>117</v>
      </c>
      <c r="D321" s="311">
        <v>7</v>
      </c>
      <c r="E321" s="311">
        <v>7</v>
      </c>
      <c r="F321" s="311" t="s">
        <v>108</v>
      </c>
      <c r="G321" s="316" t="s">
        <v>770</v>
      </c>
      <c r="H321" s="317">
        <v>4</v>
      </c>
      <c r="I321" s="318" t="str">
        <f t="shared" si="64"/>
        <v/>
      </c>
      <c r="J321" s="10" t="str">
        <f t="shared" si="65"/>
        <v/>
      </c>
      <c r="K321" s="10" t="str">
        <f t="shared" si="66"/>
        <v/>
      </c>
      <c r="L321" s="10" t="str">
        <f t="shared" si="67"/>
        <v/>
      </c>
      <c r="M321" s="10" t="str">
        <f t="shared" si="68"/>
        <v/>
      </c>
      <c r="N321" s="10">
        <f t="shared" si="69"/>
        <v>6</v>
      </c>
      <c r="O321" s="318">
        <f t="shared" si="70"/>
        <v>6</v>
      </c>
      <c r="Q321" s="10" t="str">
        <f t="shared" si="71"/>
        <v>07</v>
      </c>
      <c r="R321" s="319" t="str">
        <f t="shared" si="72"/>
        <v>A.7.07i</v>
      </c>
      <c r="Z321" s="10" t="s">
        <v>947</v>
      </c>
      <c r="AA321" s="10" t="s">
        <v>947</v>
      </c>
      <c r="AB321" s="10" t="s">
        <v>120</v>
      </c>
      <c r="AC321" s="10">
        <f t="shared" si="63"/>
        <v>3</v>
      </c>
    </row>
    <row r="322" spans="1:29" x14ac:dyDescent="0.25">
      <c r="A322" s="297">
        <v>320</v>
      </c>
      <c r="B322" s="330" t="str">
        <f t="shared" si="62"/>
        <v>A.7.08</v>
      </c>
      <c r="C322" s="331" t="s">
        <v>117</v>
      </c>
      <c r="D322" s="311">
        <v>7</v>
      </c>
      <c r="E322" s="311">
        <v>8</v>
      </c>
      <c r="F322" s="311"/>
      <c r="G322" s="316" t="s">
        <v>771</v>
      </c>
      <c r="H322" s="317" t="s">
        <v>74</v>
      </c>
      <c r="I322" s="318" t="str">
        <f t="shared" si="64"/>
        <v/>
      </c>
      <c r="J322" s="10" t="str">
        <f t="shared" si="65"/>
        <v/>
      </c>
      <c r="K322" s="10" t="str">
        <f t="shared" si="66"/>
        <v/>
      </c>
      <c r="L322" s="10">
        <f t="shared" si="67"/>
        <v>4</v>
      </c>
      <c r="M322" s="10" t="str">
        <f t="shared" si="68"/>
        <v/>
      </c>
      <c r="N322" s="10" t="str">
        <f t="shared" si="69"/>
        <v/>
      </c>
      <c r="O322" s="318">
        <f t="shared" si="70"/>
        <v>4</v>
      </c>
      <c r="Q322" s="10" t="str">
        <f t="shared" si="71"/>
        <v>08</v>
      </c>
      <c r="R322" s="319" t="str">
        <f t="shared" si="72"/>
        <v>A.7.08</v>
      </c>
      <c r="Z322" s="10" t="s">
        <v>947</v>
      </c>
      <c r="AA322" s="10" t="s">
        <v>947</v>
      </c>
      <c r="AB322" s="10" t="s">
        <v>120</v>
      </c>
      <c r="AC322" s="10">
        <f t="shared" si="63"/>
        <v>3</v>
      </c>
    </row>
    <row r="323" spans="1:29" x14ac:dyDescent="0.25">
      <c r="A323" s="297">
        <v>321</v>
      </c>
      <c r="B323" s="330" t="str">
        <f t="shared" si="62"/>
        <v>A.7.08a</v>
      </c>
      <c r="C323" s="331" t="s">
        <v>117</v>
      </c>
      <c r="D323" s="311">
        <v>7</v>
      </c>
      <c r="E323" s="311">
        <v>8</v>
      </c>
      <c r="F323" s="311" t="s">
        <v>88</v>
      </c>
      <c r="G323" s="316" t="s">
        <v>772</v>
      </c>
      <c r="H323" s="317">
        <v>3</v>
      </c>
      <c r="I323" s="318" t="str">
        <f t="shared" si="64"/>
        <v/>
      </c>
      <c r="J323" s="10" t="str">
        <f t="shared" si="65"/>
        <v/>
      </c>
      <c r="K323" s="10" t="str">
        <f t="shared" si="66"/>
        <v/>
      </c>
      <c r="L323" s="10" t="str">
        <f t="shared" si="67"/>
        <v/>
      </c>
      <c r="M323" s="10" t="str">
        <f t="shared" si="68"/>
        <v/>
      </c>
      <c r="N323" s="10">
        <f t="shared" si="69"/>
        <v>6</v>
      </c>
      <c r="O323" s="318">
        <f t="shared" si="70"/>
        <v>6</v>
      </c>
      <c r="Q323" s="10" t="str">
        <f t="shared" si="71"/>
        <v>08</v>
      </c>
      <c r="R323" s="319" t="str">
        <f t="shared" si="72"/>
        <v>A.7.08a</v>
      </c>
      <c r="Z323" s="10" t="s">
        <v>947</v>
      </c>
      <c r="AA323" s="10" t="s">
        <v>947</v>
      </c>
      <c r="AB323" s="10" t="s">
        <v>120</v>
      </c>
      <c r="AC323" s="10">
        <f t="shared" si="63"/>
        <v>3</v>
      </c>
    </row>
    <row r="324" spans="1:29" x14ac:dyDescent="0.25">
      <c r="A324" s="297">
        <v>322</v>
      </c>
      <c r="B324" s="330" t="str">
        <f t="shared" ref="B324:B387" si="73">R324</f>
        <v>A.7.08b</v>
      </c>
      <c r="C324" s="331" t="s">
        <v>117</v>
      </c>
      <c r="D324" s="311">
        <v>7</v>
      </c>
      <c r="E324" s="311">
        <v>8</v>
      </c>
      <c r="F324" s="311" t="s">
        <v>89</v>
      </c>
      <c r="G324" s="316" t="s">
        <v>773</v>
      </c>
      <c r="H324" s="317">
        <v>3</v>
      </c>
      <c r="I324" s="318" t="str">
        <f t="shared" si="64"/>
        <v/>
      </c>
      <c r="J324" s="10" t="str">
        <f t="shared" si="65"/>
        <v/>
      </c>
      <c r="K324" s="10" t="str">
        <f t="shared" si="66"/>
        <v/>
      </c>
      <c r="L324" s="10" t="str">
        <f t="shared" si="67"/>
        <v/>
      </c>
      <c r="M324" s="10" t="str">
        <f t="shared" si="68"/>
        <v/>
      </c>
      <c r="N324" s="10">
        <f t="shared" si="69"/>
        <v>6</v>
      </c>
      <c r="O324" s="318">
        <f t="shared" si="70"/>
        <v>6</v>
      </c>
      <c r="Q324" s="10" t="str">
        <f t="shared" si="71"/>
        <v>08</v>
      </c>
      <c r="R324" s="319" t="str">
        <f t="shared" si="72"/>
        <v>A.7.08b</v>
      </c>
      <c r="Z324" s="10" t="s">
        <v>947</v>
      </c>
      <c r="AA324" s="10" t="s">
        <v>947</v>
      </c>
      <c r="AB324" s="10" t="s">
        <v>120</v>
      </c>
      <c r="AC324" s="10">
        <f t="shared" ref="AC324:AC387" si="74">IF(LEN(Z324)&gt;0,1,IF(LEN(AA324)&gt;0,2,3))</f>
        <v>3</v>
      </c>
    </row>
    <row r="325" spans="1:29" x14ac:dyDescent="0.25">
      <c r="A325" s="297">
        <v>323</v>
      </c>
      <c r="B325" s="330" t="str">
        <f t="shared" si="73"/>
        <v>A.7.08c</v>
      </c>
      <c r="C325" s="331" t="s">
        <v>117</v>
      </c>
      <c r="D325" s="311">
        <v>7</v>
      </c>
      <c r="E325" s="311">
        <v>8</v>
      </c>
      <c r="F325" s="311" t="s">
        <v>90</v>
      </c>
      <c r="G325" s="316" t="s">
        <v>774</v>
      </c>
      <c r="H325" s="317">
        <v>3</v>
      </c>
      <c r="I325" s="318" t="str">
        <f t="shared" si="64"/>
        <v/>
      </c>
      <c r="J325" s="10" t="str">
        <f t="shared" si="65"/>
        <v/>
      </c>
      <c r="K325" s="10" t="str">
        <f t="shared" si="66"/>
        <v/>
      </c>
      <c r="L325" s="10" t="str">
        <f t="shared" si="67"/>
        <v/>
      </c>
      <c r="M325" s="10" t="str">
        <f t="shared" si="68"/>
        <v/>
      </c>
      <c r="N325" s="10">
        <f t="shared" si="69"/>
        <v>6</v>
      </c>
      <c r="O325" s="318">
        <f t="shared" si="70"/>
        <v>6</v>
      </c>
      <c r="Q325" s="10" t="str">
        <f t="shared" si="71"/>
        <v>08</v>
      </c>
      <c r="R325" s="319" t="str">
        <f t="shared" si="72"/>
        <v>A.7.08c</v>
      </c>
      <c r="Z325" s="10" t="s">
        <v>947</v>
      </c>
      <c r="AA325" s="10" t="s">
        <v>947</v>
      </c>
      <c r="AB325" s="10" t="s">
        <v>120</v>
      </c>
      <c r="AC325" s="10">
        <f t="shared" si="74"/>
        <v>3</v>
      </c>
    </row>
    <row r="326" spans="1:29" x14ac:dyDescent="0.25">
      <c r="A326" s="297">
        <v>324</v>
      </c>
      <c r="B326" s="330" t="str">
        <f t="shared" si="73"/>
        <v>A.7.08d</v>
      </c>
      <c r="C326" s="331" t="s">
        <v>117</v>
      </c>
      <c r="D326" s="311">
        <v>7</v>
      </c>
      <c r="E326" s="311">
        <v>8</v>
      </c>
      <c r="F326" s="311" t="s">
        <v>91</v>
      </c>
      <c r="G326" s="316" t="s">
        <v>775</v>
      </c>
      <c r="H326" s="317">
        <v>3</v>
      </c>
      <c r="I326" s="318" t="str">
        <f t="shared" si="64"/>
        <v/>
      </c>
      <c r="J326" s="10" t="str">
        <f t="shared" si="65"/>
        <v/>
      </c>
      <c r="K326" s="10" t="str">
        <f t="shared" si="66"/>
        <v/>
      </c>
      <c r="L326" s="10" t="str">
        <f t="shared" si="67"/>
        <v/>
      </c>
      <c r="M326" s="10" t="str">
        <f t="shared" si="68"/>
        <v/>
      </c>
      <c r="N326" s="10">
        <f t="shared" si="69"/>
        <v>6</v>
      </c>
      <c r="O326" s="318">
        <f t="shared" si="70"/>
        <v>6</v>
      </c>
      <c r="Q326" s="10" t="str">
        <f t="shared" si="71"/>
        <v>08</v>
      </c>
      <c r="R326" s="319" t="str">
        <f t="shared" si="72"/>
        <v>A.7.08d</v>
      </c>
      <c r="Z326" s="10" t="s">
        <v>947</v>
      </c>
      <c r="AA326" s="10" t="s">
        <v>947</v>
      </c>
      <c r="AB326" s="10" t="s">
        <v>120</v>
      </c>
      <c r="AC326" s="10">
        <f t="shared" si="74"/>
        <v>3</v>
      </c>
    </row>
    <row r="327" spans="1:29" x14ac:dyDescent="0.25">
      <c r="A327" s="297">
        <v>325</v>
      </c>
      <c r="B327" s="330" t="str">
        <f t="shared" si="73"/>
        <v>A.7.08e</v>
      </c>
      <c r="C327" s="331" t="s">
        <v>117</v>
      </c>
      <c r="D327" s="311">
        <v>7</v>
      </c>
      <c r="E327" s="311">
        <v>8</v>
      </c>
      <c r="F327" s="311" t="s">
        <v>92</v>
      </c>
      <c r="G327" s="316" t="s">
        <v>776</v>
      </c>
      <c r="H327" s="317">
        <v>3</v>
      </c>
      <c r="I327" s="318" t="str">
        <f t="shared" si="64"/>
        <v/>
      </c>
      <c r="J327" s="10" t="str">
        <f t="shared" si="65"/>
        <v/>
      </c>
      <c r="K327" s="10" t="str">
        <f t="shared" si="66"/>
        <v/>
      </c>
      <c r="L327" s="10" t="str">
        <f t="shared" si="67"/>
        <v/>
      </c>
      <c r="M327" s="10" t="str">
        <f t="shared" si="68"/>
        <v/>
      </c>
      <c r="N327" s="10">
        <f t="shared" si="69"/>
        <v>6</v>
      </c>
      <c r="O327" s="318">
        <f t="shared" si="70"/>
        <v>6</v>
      </c>
      <c r="Q327" s="10" t="str">
        <f t="shared" si="71"/>
        <v>08</v>
      </c>
      <c r="R327" s="319" t="str">
        <f t="shared" si="72"/>
        <v>A.7.08e</v>
      </c>
      <c r="Z327" s="10" t="s">
        <v>947</v>
      </c>
      <c r="AA327" s="10" t="s">
        <v>947</v>
      </c>
      <c r="AB327" s="10" t="s">
        <v>120</v>
      </c>
      <c r="AC327" s="10">
        <f t="shared" si="74"/>
        <v>3</v>
      </c>
    </row>
    <row r="328" spans="1:29" x14ac:dyDescent="0.25">
      <c r="A328" s="297">
        <v>326</v>
      </c>
      <c r="B328" s="330" t="str">
        <f t="shared" si="73"/>
        <v>A.7.08f</v>
      </c>
      <c r="C328" s="331" t="s">
        <v>117</v>
      </c>
      <c r="D328" s="311">
        <v>7</v>
      </c>
      <c r="E328" s="311">
        <v>8</v>
      </c>
      <c r="F328" s="311" t="s">
        <v>93</v>
      </c>
      <c r="G328" s="316" t="s">
        <v>777</v>
      </c>
      <c r="H328" s="317">
        <v>3</v>
      </c>
      <c r="I328" s="318" t="str">
        <f t="shared" si="64"/>
        <v/>
      </c>
      <c r="J328" s="10" t="str">
        <f t="shared" si="65"/>
        <v/>
      </c>
      <c r="K328" s="10" t="str">
        <f t="shared" si="66"/>
        <v/>
      </c>
      <c r="L328" s="10" t="str">
        <f t="shared" si="67"/>
        <v/>
      </c>
      <c r="M328" s="10" t="str">
        <f t="shared" si="68"/>
        <v/>
      </c>
      <c r="N328" s="10">
        <f t="shared" si="69"/>
        <v>6</v>
      </c>
      <c r="O328" s="318">
        <f t="shared" si="70"/>
        <v>6</v>
      </c>
      <c r="Q328" s="10" t="str">
        <f t="shared" si="71"/>
        <v>08</v>
      </c>
      <c r="R328" s="319" t="str">
        <f t="shared" si="72"/>
        <v>A.7.08f</v>
      </c>
      <c r="Z328" s="10" t="s">
        <v>947</v>
      </c>
      <c r="AA328" s="10" t="s">
        <v>947</v>
      </c>
      <c r="AB328" s="10" t="s">
        <v>120</v>
      </c>
      <c r="AC328" s="10">
        <f t="shared" si="74"/>
        <v>3</v>
      </c>
    </row>
    <row r="329" spans="1:29" ht="45" x14ac:dyDescent="0.25">
      <c r="A329" s="297">
        <v>327</v>
      </c>
      <c r="B329" s="330" t="str">
        <f t="shared" si="73"/>
        <v>A.7.09</v>
      </c>
      <c r="C329" s="331" t="s">
        <v>117</v>
      </c>
      <c r="D329" s="311">
        <v>7</v>
      </c>
      <c r="E329" s="311">
        <v>9</v>
      </c>
      <c r="F329" s="311"/>
      <c r="G329" s="316" t="s">
        <v>778</v>
      </c>
      <c r="H329" s="317">
        <v>4</v>
      </c>
      <c r="I329" s="318" t="str">
        <f t="shared" si="64"/>
        <v/>
      </c>
      <c r="J329" s="10" t="str">
        <f t="shared" si="65"/>
        <v/>
      </c>
      <c r="K329" s="10" t="str">
        <f t="shared" si="66"/>
        <v/>
      </c>
      <c r="L329" s="10" t="str">
        <f t="shared" si="67"/>
        <v/>
      </c>
      <c r="M329" s="10">
        <f t="shared" si="68"/>
        <v>5</v>
      </c>
      <c r="N329" s="10" t="str">
        <f t="shared" si="69"/>
        <v/>
      </c>
      <c r="O329" s="318">
        <f t="shared" si="70"/>
        <v>5</v>
      </c>
      <c r="Q329" s="10" t="str">
        <f t="shared" si="71"/>
        <v>09</v>
      </c>
      <c r="R329" s="319" t="str">
        <f t="shared" si="72"/>
        <v>A.7.09</v>
      </c>
      <c r="Z329" s="10" t="s">
        <v>947</v>
      </c>
      <c r="AA329" s="10" t="s">
        <v>947</v>
      </c>
      <c r="AB329" s="10" t="s">
        <v>120</v>
      </c>
      <c r="AC329" s="10">
        <f t="shared" si="74"/>
        <v>3</v>
      </c>
    </row>
    <row r="330" spans="1:29" x14ac:dyDescent="0.25">
      <c r="A330" s="297">
        <v>328</v>
      </c>
      <c r="B330" s="330" t="str">
        <f t="shared" si="73"/>
        <v>A.7.10</v>
      </c>
      <c r="C330" s="331" t="s">
        <v>117</v>
      </c>
      <c r="D330" s="311">
        <v>7</v>
      </c>
      <c r="E330" s="311">
        <v>10</v>
      </c>
      <c r="F330" s="311"/>
      <c r="G330" s="316" t="s">
        <v>779</v>
      </c>
      <c r="H330" s="317" t="s">
        <v>74</v>
      </c>
      <c r="I330" s="318" t="str">
        <f t="shared" si="64"/>
        <v/>
      </c>
      <c r="J330" s="10" t="str">
        <f t="shared" si="65"/>
        <v/>
      </c>
      <c r="K330" s="10" t="str">
        <f t="shared" si="66"/>
        <v/>
      </c>
      <c r="L330" s="10">
        <f t="shared" si="67"/>
        <v>4</v>
      </c>
      <c r="M330" s="10" t="str">
        <f t="shared" si="68"/>
        <v/>
      </c>
      <c r="N330" s="10" t="str">
        <f t="shared" si="69"/>
        <v/>
      </c>
      <c r="O330" s="318">
        <f t="shared" si="70"/>
        <v>4</v>
      </c>
      <c r="Q330" s="10" t="str">
        <f t="shared" si="71"/>
        <v>10</v>
      </c>
      <c r="R330" s="319" t="str">
        <f t="shared" si="72"/>
        <v>A.7.10</v>
      </c>
      <c r="Z330" s="10" t="s">
        <v>947</v>
      </c>
      <c r="AA330" s="10" t="s">
        <v>947</v>
      </c>
      <c r="AB330" s="10" t="s">
        <v>120</v>
      </c>
      <c r="AC330" s="10">
        <f t="shared" si="74"/>
        <v>3</v>
      </c>
    </row>
    <row r="331" spans="1:29" x14ac:dyDescent="0.25">
      <c r="A331" s="297">
        <v>329</v>
      </c>
      <c r="B331" s="330" t="str">
        <f t="shared" si="73"/>
        <v>A.7.10a</v>
      </c>
      <c r="C331" s="331" t="s">
        <v>117</v>
      </c>
      <c r="D331" s="311">
        <v>7</v>
      </c>
      <c r="E331" s="311">
        <v>10</v>
      </c>
      <c r="F331" s="311" t="s">
        <v>88</v>
      </c>
      <c r="G331" s="316" t="s">
        <v>780</v>
      </c>
      <c r="H331" s="317">
        <v>3</v>
      </c>
      <c r="I331" s="318" t="str">
        <f t="shared" si="64"/>
        <v/>
      </c>
      <c r="J331" s="10" t="str">
        <f t="shared" si="65"/>
        <v/>
      </c>
      <c r="K331" s="10" t="str">
        <f t="shared" si="66"/>
        <v/>
      </c>
      <c r="L331" s="10" t="str">
        <f t="shared" si="67"/>
        <v/>
      </c>
      <c r="M331" s="10" t="str">
        <f t="shared" si="68"/>
        <v/>
      </c>
      <c r="N331" s="10">
        <f t="shared" si="69"/>
        <v>6</v>
      </c>
      <c r="O331" s="318">
        <f t="shared" si="70"/>
        <v>6</v>
      </c>
      <c r="Q331" s="10" t="str">
        <f t="shared" si="71"/>
        <v>10</v>
      </c>
      <c r="R331" s="319" t="str">
        <f t="shared" si="72"/>
        <v>A.7.10a</v>
      </c>
      <c r="Z331" s="10" t="s">
        <v>947</v>
      </c>
      <c r="AA331" s="10" t="s">
        <v>947</v>
      </c>
      <c r="AB331" s="10" t="s">
        <v>120</v>
      </c>
      <c r="AC331" s="10">
        <f t="shared" si="74"/>
        <v>3</v>
      </c>
    </row>
    <row r="332" spans="1:29" x14ac:dyDescent="0.25">
      <c r="A332" s="297">
        <v>330</v>
      </c>
      <c r="B332" s="330" t="str">
        <f t="shared" si="73"/>
        <v>A.7.10b</v>
      </c>
      <c r="C332" s="331" t="s">
        <v>117</v>
      </c>
      <c r="D332" s="311">
        <v>7</v>
      </c>
      <c r="E332" s="311">
        <v>10</v>
      </c>
      <c r="F332" s="311" t="s">
        <v>89</v>
      </c>
      <c r="G332" s="316" t="s">
        <v>781</v>
      </c>
      <c r="H332" s="317">
        <v>2</v>
      </c>
      <c r="I332" s="318" t="str">
        <f t="shared" si="64"/>
        <v/>
      </c>
      <c r="J332" s="10" t="str">
        <f t="shared" si="65"/>
        <v/>
      </c>
      <c r="K332" s="10" t="str">
        <f t="shared" si="66"/>
        <v/>
      </c>
      <c r="L332" s="10" t="str">
        <f t="shared" si="67"/>
        <v/>
      </c>
      <c r="M332" s="10" t="str">
        <f t="shared" si="68"/>
        <v/>
      </c>
      <c r="N332" s="10">
        <f t="shared" si="69"/>
        <v>6</v>
      </c>
      <c r="O332" s="318">
        <f t="shared" si="70"/>
        <v>6</v>
      </c>
      <c r="Q332" s="10" t="str">
        <f t="shared" si="71"/>
        <v>10</v>
      </c>
      <c r="R332" s="319" t="str">
        <f t="shared" si="72"/>
        <v>A.7.10b</v>
      </c>
      <c r="Z332" s="10" t="s">
        <v>947</v>
      </c>
      <c r="AA332" s="10" t="s">
        <v>947</v>
      </c>
      <c r="AB332" s="10" t="s">
        <v>120</v>
      </c>
      <c r="AC332" s="10">
        <f t="shared" si="74"/>
        <v>3</v>
      </c>
    </row>
    <row r="333" spans="1:29" ht="30" x14ac:dyDescent="0.25">
      <c r="A333" s="297">
        <v>331</v>
      </c>
      <c r="B333" s="330" t="str">
        <f t="shared" si="73"/>
        <v>A.7.11</v>
      </c>
      <c r="C333" s="331" t="s">
        <v>117</v>
      </c>
      <c r="D333" s="311">
        <v>7</v>
      </c>
      <c r="E333" s="311">
        <v>11</v>
      </c>
      <c r="F333" s="311"/>
      <c r="G333" s="316" t="s">
        <v>782</v>
      </c>
      <c r="H333" s="317">
        <v>1</v>
      </c>
      <c r="I333" s="318" t="str">
        <f t="shared" si="64"/>
        <v/>
      </c>
      <c r="J333" s="10" t="str">
        <f t="shared" si="65"/>
        <v/>
      </c>
      <c r="K333" s="10" t="str">
        <f t="shared" si="66"/>
        <v/>
      </c>
      <c r="L333" s="10" t="str">
        <f t="shared" si="67"/>
        <v/>
      </c>
      <c r="M333" s="10">
        <f t="shared" si="68"/>
        <v>5</v>
      </c>
      <c r="N333" s="10" t="str">
        <f t="shared" si="69"/>
        <v/>
      </c>
      <c r="O333" s="318">
        <f t="shared" si="70"/>
        <v>5</v>
      </c>
      <c r="Q333" s="10" t="str">
        <f t="shared" si="71"/>
        <v>11</v>
      </c>
      <c r="R333" s="319" t="str">
        <f t="shared" si="72"/>
        <v>A.7.11</v>
      </c>
      <c r="Z333" s="10" t="s">
        <v>947</v>
      </c>
      <c r="AA333" s="10" t="s">
        <v>947</v>
      </c>
      <c r="AB333" s="10" t="s">
        <v>120</v>
      </c>
      <c r="AC333" s="10">
        <f t="shared" si="74"/>
        <v>3</v>
      </c>
    </row>
    <row r="334" spans="1:29" ht="45" x14ac:dyDescent="0.25">
      <c r="A334" s="297">
        <v>332</v>
      </c>
      <c r="B334" s="330" t="str">
        <f t="shared" si="73"/>
        <v>A.7.12</v>
      </c>
      <c r="C334" s="331" t="s">
        <v>117</v>
      </c>
      <c r="D334" s="311">
        <v>7</v>
      </c>
      <c r="E334" s="311">
        <v>12</v>
      </c>
      <c r="F334" s="311"/>
      <c r="G334" s="316" t="s">
        <v>745</v>
      </c>
      <c r="H334" s="317">
        <v>3</v>
      </c>
      <c r="I334" s="318" t="str">
        <f t="shared" si="64"/>
        <v/>
      </c>
      <c r="J334" s="10" t="str">
        <f t="shared" si="65"/>
        <v/>
      </c>
      <c r="K334" s="10" t="str">
        <f t="shared" si="66"/>
        <v/>
      </c>
      <c r="L334" s="10" t="str">
        <f t="shared" si="67"/>
        <v/>
      </c>
      <c r="M334" s="10">
        <f t="shared" si="68"/>
        <v>5</v>
      </c>
      <c r="N334" s="10" t="str">
        <f t="shared" si="69"/>
        <v/>
      </c>
      <c r="O334" s="318">
        <f t="shared" si="70"/>
        <v>5</v>
      </c>
      <c r="Q334" s="10" t="str">
        <f t="shared" si="71"/>
        <v>12</v>
      </c>
      <c r="R334" s="319" t="str">
        <f t="shared" si="72"/>
        <v>A.7.12</v>
      </c>
      <c r="Z334" s="10" t="s">
        <v>947</v>
      </c>
      <c r="AA334" s="10" t="s">
        <v>947</v>
      </c>
      <c r="AB334" s="10" t="s">
        <v>120</v>
      </c>
      <c r="AC334" s="10">
        <f t="shared" si="74"/>
        <v>3</v>
      </c>
    </row>
    <row r="335" spans="1:29" ht="30" x14ac:dyDescent="0.25">
      <c r="A335" s="297">
        <v>333</v>
      </c>
      <c r="B335" s="330" t="str">
        <f t="shared" si="73"/>
        <v>A.7.13</v>
      </c>
      <c r="C335" s="331" t="s">
        <v>117</v>
      </c>
      <c r="D335" s="311">
        <v>7</v>
      </c>
      <c r="E335" s="311">
        <v>13</v>
      </c>
      <c r="F335" s="311"/>
      <c r="G335" s="316" t="s">
        <v>783</v>
      </c>
      <c r="H335" s="317">
        <v>4</v>
      </c>
      <c r="I335" s="318" t="str">
        <f t="shared" si="64"/>
        <v/>
      </c>
      <c r="J335" s="10" t="str">
        <f t="shared" si="65"/>
        <v/>
      </c>
      <c r="K335" s="10" t="str">
        <f t="shared" si="66"/>
        <v/>
      </c>
      <c r="L335" s="10" t="str">
        <f t="shared" si="67"/>
        <v/>
      </c>
      <c r="M335" s="10">
        <f t="shared" si="68"/>
        <v>5</v>
      </c>
      <c r="N335" s="10" t="str">
        <f t="shared" si="69"/>
        <v/>
      </c>
      <c r="O335" s="318">
        <f t="shared" si="70"/>
        <v>5</v>
      </c>
      <c r="Q335" s="10" t="str">
        <f t="shared" si="71"/>
        <v>13</v>
      </c>
      <c r="R335" s="319" t="str">
        <f t="shared" si="72"/>
        <v>A.7.13</v>
      </c>
      <c r="Z335" s="10" t="s">
        <v>947</v>
      </c>
      <c r="AA335" s="10" t="s">
        <v>947</v>
      </c>
      <c r="AB335" s="10" t="s">
        <v>120</v>
      </c>
      <c r="AC335" s="10">
        <f t="shared" si="74"/>
        <v>3</v>
      </c>
    </row>
    <row r="336" spans="1:29" ht="30" x14ac:dyDescent="0.25">
      <c r="A336" s="297">
        <v>334</v>
      </c>
      <c r="B336" s="330" t="str">
        <f t="shared" si="73"/>
        <v>A.7.14</v>
      </c>
      <c r="C336" s="331" t="s">
        <v>117</v>
      </c>
      <c r="D336" s="311">
        <v>7</v>
      </c>
      <c r="E336" s="311">
        <v>14</v>
      </c>
      <c r="F336" s="311"/>
      <c r="G336" s="316" t="s">
        <v>746</v>
      </c>
      <c r="H336" s="317">
        <v>4</v>
      </c>
      <c r="I336" s="318" t="str">
        <f t="shared" si="64"/>
        <v/>
      </c>
      <c r="J336" s="10" t="str">
        <f t="shared" si="65"/>
        <v/>
      </c>
      <c r="K336" s="10" t="str">
        <f t="shared" si="66"/>
        <v/>
      </c>
      <c r="L336" s="10" t="str">
        <f t="shared" si="67"/>
        <v/>
      </c>
      <c r="M336" s="10">
        <f t="shared" si="68"/>
        <v>5</v>
      </c>
      <c r="N336" s="10" t="str">
        <f t="shared" si="69"/>
        <v/>
      </c>
      <c r="O336" s="318">
        <f t="shared" si="70"/>
        <v>5</v>
      </c>
      <c r="Q336" s="10" t="str">
        <f t="shared" si="71"/>
        <v>14</v>
      </c>
      <c r="R336" s="319" t="str">
        <f t="shared" si="72"/>
        <v>A.7.14</v>
      </c>
      <c r="Z336" s="10" t="s">
        <v>947</v>
      </c>
      <c r="AA336" s="10" t="s">
        <v>947</v>
      </c>
      <c r="AB336" s="10" t="s">
        <v>120</v>
      </c>
      <c r="AC336" s="10">
        <f t="shared" si="74"/>
        <v>3</v>
      </c>
    </row>
    <row r="337" spans="1:29" x14ac:dyDescent="0.25">
      <c r="A337" s="297">
        <v>335</v>
      </c>
      <c r="B337" s="330" t="str">
        <f t="shared" si="73"/>
        <v>B</v>
      </c>
      <c r="C337" s="331" t="s">
        <v>118</v>
      </c>
      <c r="D337" s="311"/>
      <c r="E337" s="311"/>
      <c r="F337" s="311"/>
      <c r="G337" s="316" t="s">
        <v>784</v>
      </c>
      <c r="I337" s="318">
        <f t="shared" si="64"/>
        <v>1</v>
      </c>
      <c r="J337" s="10" t="str">
        <f t="shared" si="65"/>
        <v/>
      </c>
      <c r="K337" s="10" t="str">
        <f t="shared" si="66"/>
        <v/>
      </c>
      <c r="L337" s="10" t="str">
        <f t="shared" si="67"/>
        <v/>
      </c>
      <c r="M337" s="10" t="str">
        <f t="shared" si="68"/>
        <v/>
      </c>
      <c r="N337" s="10" t="str">
        <f t="shared" si="69"/>
        <v/>
      </c>
      <c r="O337" s="318">
        <f t="shared" si="70"/>
        <v>1</v>
      </c>
      <c r="Q337" s="10" t="str">
        <f t="shared" si="71"/>
        <v/>
      </c>
      <c r="R337" s="319" t="str">
        <f t="shared" si="72"/>
        <v>B</v>
      </c>
      <c r="Z337" s="10" t="s">
        <v>416</v>
      </c>
      <c r="AA337" s="10" t="s">
        <v>417</v>
      </c>
      <c r="AB337" s="10" t="s">
        <v>120</v>
      </c>
      <c r="AC337" s="10">
        <f t="shared" si="74"/>
        <v>1</v>
      </c>
    </row>
    <row r="338" spans="1:29" x14ac:dyDescent="0.25">
      <c r="A338" s="297">
        <v>336</v>
      </c>
      <c r="B338" s="330" t="str">
        <f t="shared" si="73"/>
        <v>B.1</v>
      </c>
      <c r="C338" s="331" t="s">
        <v>118</v>
      </c>
      <c r="D338" s="311">
        <v>1</v>
      </c>
      <c r="E338" s="311"/>
      <c r="F338" s="311"/>
      <c r="G338" s="316" t="s">
        <v>785</v>
      </c>
      <c r="I338" s="318" t="str">
        <f t="shared" si="64"/>
        <v/>
      </c>
      <c r="J338" s="10">
        <f t="shared" si="65"/>
        <v>2</v>
      </c>
      <c r="K338" s="10" t="str">
        <f t="shared" si="66"/>
        <v/>
      </c>
      <c r="L338" s="10" t="str">
        <f t="shared" si="67"/>
        <v/>
      </c>
      <c r="M338" s="10" t="str">
        <f t="shared" si="68"/>
        <v/>
      </c>
      <c r="N338" s="10" t="str">
        <f t="shared" si="69"/>
        <v/>
      </c>
      <c r="O338" s="318">
        <f t="shared" si="70"/>
        <v>2</v>
      </c>
      <c r="Q338" s="10" t="str">
        <f t="shared" si="71"/>
        <v/>
      </c>
      <c r="R338" s="319" t="str">
        <f t="shared" si="72"/>
        <v>B.1</v>
      </c>
      <c r="Z338" s="10" t="s">
        <v>416</v>
      </c>
      <c r="AA338" s="10" t="s">
        <v>417</v>
      </c>
      <c r="AB338" s="10" t="s">
        <v>120</v>
      </c>
      <c r="AC338" s="10">
        <f t="shared" si="74"/>
        <v>1</v>
      </c>
    </row>
    <row r="339" spans="1:29" ht="30" x14ac:dyDescent="0.25">
      <c r="A339" s="297">
        <v>337</v>
      </c>
      <c r="B339" s="330" t="str">
        <f t="shared" si="73"/>
        <v>B.1.01</v>
      </c>
      <c r="C339" s="331" t="s">
        <v>118</v>
      </c>
      <c r="D339" s="311">
        <v>1</v>
      </c>
      <c r="E339" s="311">
        <v>1</v>
      </c>
      <c r="F339" s="311"/>
      <c r="G339" s="316" t="s">
        <v>786</v>
      </c>
      <c r="H339" s="317">
        <v>5</v>
      </c>
      <c r="I339" s="318" t="str">
        <f t="shared" si="64"/>
        <v/>
      </c>
      <c r="J339" s="10" t="str">
        <f t="shared" si="65"/>
        <v/>
      </c>
      <c r="K339" s="10" t="str">
        <f t="shared" si="66"/>
        <v/>
      </c>
      <c r="L339" s="10" t="str">
        <f t="shared" si="67"/>
        <v/>
      </c>
      <c r="M339" s="10">
        <f t="shared" si="68"/>
        <v>5</v>
      </c>
      <c r="N339" s="10" t="str">
        <f t="shared" si="69"/>
        <v/>
      </c>
      <c r="O339" s="318">
        <f t="shared" si="70"/>
        <v>5</v>
      </c>
      <c r="Q339" s="10" t="str">
        <f t="shared" si="71"/>
        <v>01</v>
      </c>
      <c r="R339" s="319" t="str">
        <f t="shared" si="72"/>
        <v>B.1.01</v>
      </c>
      <c r="T339" s="10" t="s">
        <v>541</v>
      </c>
      <c r="Z339" s="10" t="s">
        <v>416</v>
      </c>
      <c r="AA339" s="10" t="s">
        <v>947</v>
      </c>
      <c r="AB339" s="10" t="s">
        <v>947</v>
      </c>
      <c r="AC339" s="10">
        <f t="shared" si="74"/>
        <v>1</v>
      </c>
    </row>
    <row r="340" spans="1:29" ht="120" x14ac:dyDescent="0.25">
      <c r="A340" s="297">
        <v>338</v>
      </c>
      <c r="B340" s="330" t="str">
        <f t="shared" si="73"/>
        <v/>
      </c>
      <c r="C340" s="331"/>
      <c r="D340" s="311"/>
      <c r="E340" s="311"/>
      <c r="F340" s="311" t="s">
        <v>420</v>
      </c>
      <c r="G340" s="316" t="s">
        <v>1016</v>
      </c>
      <c r="I340" s="318" t="str">
        <f t="shared" si="64"/>
        <v/>
      </c>
      <c r="J340" s="10" t="str">
        <f t="shared" si="65"/>
        <v/>
      </c>
      <c r="K340" s="10">
        <f t="shared" si="66"/>
        <v>3</v>
      </c>
      <c r="L340" s="10" t="str">
        <f t="shared" si="67"/>
        <v/>
      </c>
      <c r="M340" s="10" t="str">
        <f t="shared" si="68"/>
        <v/>
      </c>
      <c r="N340" s="10" t="str">
        <f t="shared" si="69"/>
        <v/>
      </c>
      <c r="O340" s="318">
        <f t="shared" si="70"/>
        <v>3</v>
      </c>
      <c r="Q340" s="10" t="str">
        <f t="shared" si="71"/>
        <v/>
      </c>
      <c r="R340" s="319" t="str">
        <f t="shared" si="72"/>
        <v/>
      </c>
      <c r="Z340" s="10" t="s">
        <v>416</v>
      </c>
      <c r="AA340" s="10" t="s">
        <v>947</v>
      </c>
      <c r="AB340" s="10" t="s">
        <v>947</v>
      </c>
      <c r="AC340" s="10">
        <f t="shared" si="74"/>
        <v>1</v>
      </c>
    </row>
    <row r="341" spans="1:29" x14ac:dyDescent="0.25">
      <c r="A341" s="297">
        <v>339</v>
      </c>
      <c r="B341" s="330" t="str">
        <f t="shared" si="73"/>
        <v>B.1.01</v>
      </c>
      <c r="C341" s="331" t="s">
        <v>118</v>
      </c>
      <c r="D341" s="311">
        <v>1</v>
      </c>
      <c r="E341" s="311">
        <v>1</v>
      </c>
      <c r="F341" s="311"/>
      <c r="G341" s="316" t="s">
        <v>458</v>
      </c>
      <c r="H341" s="317">
        <v>1</v>
      </c>
      <c r="I341" s="318" t="str">
        <f t="shared" si="64"/>
        <v/>
      </c>
      <c r="J341" s="10" t="str">
        <f t="shared" si="65"/>
        <v/>
      </c>
      <c r="K341" s="10" t="str">
        <f t="shared" si="66"/>
        <v/>
      </c>
      <c r="L341" s="10" t="str">
        <f t="shared" si="67"/>
        <v/>
      </c>
      <c r="M341" s="10">
        <f t="shared" si="68"/>
        <v>5</v>
      </c>
      <c r="N341" s="10" t="str">
        <f t="shared" si="69"/>
        <v/>
      </c>
      <c r="O341" s="318">
        <f t="shared" si="70"/>
        <v>5</v>
      </c>
      <c r="Q341" s="10" t="str">
        <f t="shared" si="71"/>
        <v>01</v>
      </c>
      <c r="R341" s="319" t="str">
        <f t="shared" si="72"/>
        <v>B.1.01</v>
      </c>
      <c r="Z341" s="10" t="s">
        <v>947</v>
      </c>
      <c r="AA341" s="10" t="s">
        <v>417</v>
      </c>
      <c r="AB341" s="10" t="s">
        <v>947</v>
      </c>
      <c r="AC341" s="10">
        <f t="shared" si="74"/>
        <v>2</v>
      </c>
    </row>
    <row r="342" spans="1:29" ht="30" x14ac:dyDescent="0.25">
      <c r="A342" s="297">
        <v>340</v>
      </c>
      <c r="B342" s="330" t="str">
        <f t="shared" si="73"/>
        <v>B.1.02</v>
      </c>
      <c r="C342" s="331" t="s">
        <v>118</v>
      </c>
      <c r="D342" s="311">
        <v>1</v>
      </c>
      <c r="E342" s="311">
        <v>2</v>
      </c>
      <c r="F342" s="311"/>
      <c r="G342" s="316" t="s">
        <v>787</v>
      </c>
      <c r="H342" s="317">
        <v>2</v>
      </c>
      <c r="I342" s="318" t="str">
        <f t="shared" si="64"/>
        <v/>
      </c>
      <c r="J342" s="10" t="str">
        <f t="shared" si="65"/>
        <v/>
      </c>
      <c r="K342" s="10" t="str">
        <f t="shared" si="66"/>
        <v/>
      </c>
      <c r="L342" s="10" t="str">
        <f t="shared" si="67"/>
        <v/>
      </c>
      <c r="M342" s="10">
        <f t="shared" si="68"/>
        <v>5</v>
      </c>
      <c r="N342" s="10" t="str">
        <f t="shared" si="69"/>
        <v/>
      </c>
      <c r="O342" s="318">
        <f t="shared" si="70"/>
        <v>5</v>
      </c>
      <c r="Q342" s="10" t="str">
        <f t="shared" si="71"/>
        <v>02</v>
      </c>
      <c r="R342" s="319" t="str">
        <f t="shared" si="72"/>
        <v>B.1.02</v>
      </c>
      <c r="Z342" s="10" t="s">
        <v>947</v>
      </c>
      <c r="AA342" s="10" t="s">
        <v>417</v>
      </c>
      <c r="AB342" s="10" t="s">
        <v>947</v>
      </c>
      <c r="AC342" s="10">
        <f t="shared" si="74"/>
        <v>2</v>
      </c>
    </row>
    <row r="343" spans="1:29" ht="30" x14ac:dyDescent="0.25">
      <c r="A343" s="297">
        <v>341</v>
      </c>
      <c r="B343" s="330" t="str">
        <f t="shared" si="73"/>
        <v>B.1.03</v>
      </c>
      <c r="C343" s="331" t="s">
        <v>118</v>
      </c>
      <c r="D343" s="311">
        <v>1</v>
      </c>
      <c r="E343" s="311">
        <v>3</v>
      </c>
      <c r="F343" s="311"/>
      <c r="G343" s="316" t="s">
        <v>788</v>
      </c>
      <c r="H343" s="317">
        <v>4</v>
      </c>
      <c r="I343" s="318" t="str">
        <f t="shared" si="64"/>
        <v/>
      </c>
      <c r="J343" s="10" t="str">
        <f t="shared" si="65"/>
        <v/>
      </c>
      <c r="K343" s="10" t="str">
        <f t="shared" si="66"/>
        <v/>
      </c>
      <c r="L343" s="10" t="str">
        <f t="shared" si="67"/>
        <v/>
      </c>
      <c r="M343" s="10">
        <f t="shared" si="68"/>
        <v>5</v>
      </c>
      <c r="N343" s="10" t="str">
        <f t="shared" si="69"/>
        <v/>
      </c>
      <c r="O343" s="318">
        <f t="shared" si="70"/>
        <v>5</v>
      </c>
      <c r="Q343" s="10" t="str">
        <f t="shared" si="71"/>
        <v>03</v>
      </c>
      <c r="R343" s="319" t="str">
        <f t="shared" si="72"/>
        <v>B.1.03</v>
      </c>
      <c r="Z343" s="10" t="s">
        <v>947</v>
      </c>
      <c r="AA343" s="10" t="s">
        <v>417</v>
      </c>
      <c r="AB343" s="10" t="s">
        <v>947</v>
      </c>
      <c r="AC343" s="10">
        <f t="shared" si="74"/>
        <v>2</v>
      </c>
    </row>
    <row r="344" spans="1:29" ht="45" x14ac:dyDescent="0.25">
      <c r="A344" s="297">
        <v>342</v>
      </c>
      <c r="B344" s="330" t="str">
        <f t="shared" si="73"/>
        <v>B.1.04</v>
      </c>
      <c r="C344" s="331" t="s">
        <v>118</v>
      </c>
      <c r="D344" s="311">
        <v>1</v>
      </c>
      <c r="E344" s="311">
        <v>4</v>
      </c>
      <c r="F344" s="311"/>
      <c r="G344" s="316" t="s">
        <v>1017</v>
      </c>
      <c r="H344" s="317">
        <v>5</v>
      </c>
      <c r="I344" s="318" t="str">
        <f t="shared" si="64"/>
        <v/>
      </c>
      <c r="J344" s="10" t="str">
        <f t="shared" si="65"/>
        <v/>
      </c>
      <c r="K344" s="10" t="str">
        <f t="shared" si="66"/>
        <v/>
      </c>
      <c r="L344" s="10" t="str">
        <f t="shared" si="67"/>
        <v/>
      </c>
      <c r="M344" s="10">
        <f t="shared" si="68"/>
        <v>5</v>
      </c>
      <c r="N344" s="10" t="str">
        <f t="shared" si="69"/>
        <v/>
      </c>
      <c r="O344" s="318">
        <f t="shared" si="70"/>
        <v>5</v>
      </c>
      <c r="Q344" s="10" t="str">
        <f t="shared" si="71"/>
        <v>04</v>
      </c>
      <c r="R344" s="319" t="str">
        <f t="shared" si="72"/>
        <v>B.1.04</v>
      </c>
      <c r="Z344" s="10" t="s">
        <v>947</v>
      </c>
      <c r="AA344" s="10" t="s">
        <v>417</v>
      </c>
      <c r="AB344" s="10" t="s">
        <v>947</v>
      </c>
      <c r="AC344" s="10">
        <f t="shared" si="74"/>
        <v>2</v>
      </c>
    </row>
    <row r="345" spans="1:29" ht="45" x14ac:dyDescent="0.25">
      <c r="A345" s="297">
        <v>343</v>
      </c>
      <c r="B345" s="330" t="str">
        <f t="shared" si="73"/>
        <v>B.1.05</v>
      </c>
      <c r="C345" s="331" t="s">
        <v>118</v>
      </c>
      <c r="D345" s="311">
        <v>1</v>
      </c>
      <c r="E345" s="311">
        <v>5</v>
      </c>
      <c r="F345" s="311"/>
      <c r="G345" s="316" t="s">
        <v>948</v>
      </c>
      <c r="H345" s="317">
        <v>5</v>
      </c>
      <c r="I345" s="318" t="str">
        <f t="shared" si="64"/>
        <v/>
      </c>
      <c r="J345" s="10" t="str">
        <f t="shared" si="65"/>
        <v/>
      </c>
      <c r="K345" s="10" t="str">
        <f t="shared" si="66"/>
        <v/>
      </c>
      <c r="L345" s="10" t="str">
        <f t="shared" si="67"/>
        <v/>
      </c>
      <c r="M345" s="10">
        <f t="shared" si="68"/>
        <v>5</v>
      </c>
      <c r="N345" s="10" t="str">
        <f t="shared" si="69"/>
        <v/>
      </c>
      <c r="O345" s="318">
        <f t="shared" si="70"/>
        <v>5</v>
      </c>
      <c r="Q345" s="10" t="str">
        <f t="shared" si="71"/>
        <v>05</v>
      </c>
      <c r="R345" s="319" t="str">
        <f t="shared" si="72"/>
        <v>B.1.05</v>
      </c>
      <c r="Z345" s="10" t="s">
        <v>947</v>
      </c>
      <c r="AA345" s="10" t="s">
        <v>417</v>
      </c>
      <c r="AB345" s="10" t="s">
        <v>947</v>
      </c>
      <c r="AC345" s="10">
        <f t="shared" si="74"/>
        <v>2</v>
      </c>
    </row>
    <row r="346" spans="1:29" x14ac:dyDescent="0.25">
      <c r="A346" s="297">
        <v>344</v>
      </c>
      <c r="B346" s="330" t="str">
        <f t="shared" si="73"/>
        <v>B.1.06</v>
      </c>
      <c r="C346" s="331" t="s">
        <v>118</v>
      </c>
      <c r="D346" s="311">
        <v>1</v>
      </c>
      <c r="E346" s="311">
        <v>6</v>
      </c>
      <c r="F346" s="311"/>
      <c r="G346" s="316" t="s">
        <v>789</v>
      </c>
      <c r="H346" s="317">
        <v>5</v>
      </c>
      <c r="I346" s="318" t="str">
        <f t="shared" si="64"/>
        <v/>
      </c>
      <c r="J346" s="10" t="str">
        <f t="shared" si="65"/>
        <v/>
      </c>
      <c r="K346" s="10" t="str">
        <f t="shared" si="66"/>
        <v/>
      </c>
      <c r="L346" s="10" t="str">
        <f t="shared" si="67"/>
        <v/>
      </c>
      <c r="M346" s="10">
        <f t="shared" si="68"/>
        <v>5</v>
      </c>
      <c r="N346" s="10" t="str">
        <f t="shared" si="69"/>
        <v/>
      </c>
      <c r="O346" s="318">
        <f t="shared" si="70"/>
        <v>5</v>
      </c>
      <c r="Q346" s="10" t="str">
        <f t="shared" si="71"/>
        <v>06</v>
      </c>
      <c r="R346" s="319" t="str">
        <f t="shared" si="72"/>
        <v>B.1.06</v>
      </c>
      <c r="Z346" s="10" t="s">
        <v>947</v>
      </c>
      <c r="AA346" s="10" t="s">
        <v>417</v>
      </c>
      <c r="AB346" s="10" t="s">
        <v>947</v>
      </c>
      <c r="AC346" s="10">
        <f t="shared" si="74"/>
        <v>2</v>
      </c>
    </row>
    <row r="347" spans="1:29" x14ac:dyDescent="0.25">
      <c r="A347" s="297">
        <v>345</v>
      </c>
      <c r="B347" s="330" t="str">
        <f t="shared" si="73"/>
        <v>B.1.01</v>
      </c>
      <c r="C347" s="331" t="s">
        <v>118</v>
      </c>
      <c r="D347" s="311">
        <v>1</v>
      </c>
      <c r="E347" s="311">
        <v>1</v>
      </c>
      <c r="F347" s="311"/>
      <c r="G347" s="316" t="s">
        <v>458</v>
      </c>
      <c r="H347" s="317">
        <v>1</v>
      </c>
      <c r="I347" s="318" t="str">
        <f t="shared" si="64"/>
        <v/>
      </c>
      <c r="J347" s="10" t="str">
        <f t="shared" si="65"/>
        <v/>
      </c>
      <c r="K347" s="10" t="str">
        <f t="shared" si="66"/>
        <v/>
      </c>
      <c r="L347" s="10" t="str">
        <f t="shared" si="67"/>
        <v/>
      </c>
      <c r="M347" s="10">
        <f t="shared" si="68"/>
        <v>5</v>
      </c>
      <c r="N347" s="10" t="str">
        <f t="shared" si="69"/>
        <v/>
      </c>
      <c r="O347" s="318">
        <f t="shared" si="70"/>
        <v>5</v>
      </c>
      <c r="Q347" s="10" t="str">
        <f t="shared" si="71"/>
        <v>01</v>
      </c>
      <c r="R347" s="319" t="str">
        <f t="shared" si="72"/>
        <v>B.1.01</v>
      </c>
      <c r="Z347" s="10" t="s">
        <v>947</v>
      </c>
      <c r="AA347" s="10" t="s">
        <v>947</v>
      </c>
      <c r="AB347" s="10" t="s">
        <v>120</v>
      </c>
      <c r="AC347" s="10">
        <f t="shared" si="74"/>
        <v>3</v>
      </c>
    </row>
    <row r="348" spans="1:29" x14ac:dyDescent="0.25">
      <c r="A348" s="297">
        <v>346</v>
      </c>
      <c r="B348" s="330" t="str">
        <f t="shared" si="73"/>
        <v>B.1.02</v>
      </c>
      <c r="C348" s="331" t="s">
        <v>118</v>
      </c>
      <c r="D348" s="311">
        <v>1</v>
      </c>
      <c r="E348" s="311">
        <v>2</v>
      </c>
      <c r="F348" s="311"/>
      <c r="G348" s="316" t="s">
        <v>790</v>
      </c>
      <c r="H348" s="317" t="s">
        <v>74</v>
      </c>
      <c r="I348" s="318" t="str">
        <f t="shared" si="64"/>
        <v/>
      </c>
      <c r="J348" s="10" t="str">
        <f t="shared" si="65"/>
        <v/>
      </c>
      <c r="K348" s="10" t="str">
        <f t="shared" si="66"/>
        <v/>
      </c>
      <c r="L348" s="10">
        <f t="shared" si="67"/>
        <v>4</v>
      </c>
      <c r="M348" s="10" t="str">
        <f t="shared" si="68"/>
        <v/>
      </c>
      <c r="N348" s="10" t="str">
        <f t="shared" si="69"/>
        <v/>
      </c>
      <c r="O348" s="318">
        <f t="shared" si="70"/>
        <v>4</v>
      </c>
      <c r="Q348" s="10" t="str">
        <f t="shared" si="71"/>
        <v>02</v>
      </c>
      <c r="R348" s="319" t="str">
        <f t="shared" si="72"/>
        <v>B.1.02</v>
      </c>
      <c r="Z348" s="10" t="s">
        <v>947</v>
      </c>
      <c r="AA348" s="10" t="s">
        <v>947</v>
      </c>
      <c r="AB348" s="10" t="s">
        <v>120</v>
      </c>
      <c r="AC348" s="10">
        <f t="shared" si="74"/>
        <v>3</v>
      </c>
    </row>
    <row r="349" spans="1:29" ht="30" x14ac:dyDescent="0.25">
      <c r="A349" s="297">
        <v>347</v>
      </c>
      <c r="B349" s="330" t="str">
        <f t="shared" si="73"/>
        <v>B.1.02a</v>
      </c>
      <c r="C349" s="331" t="s">
        <v>118</v>
      </c>
      <c r="D349" s="311">
        <v>1</v>
      </c>
      <c r="E349" s="311">
        <v>2</v>
      </c>
      <c r="F349" s="311" t="s">
        <v>88</v>
      </c>
      <c r="G349" s="316" t="s">
        <v>791</v>
      </c>
      <c r="H349" s="317">
        <v>2</v>
      </c>
      <c r="I349" s="318" t="str">
        <f t="shared" si="64"/>
        <v/>
      </c>
      <c r="J349" s="10" t="str">
        <f t="shared" si="65"/>
        <v/>
      </c>
      <c r="K349" s="10" t="str">
        <f t="shared" si="66"/>
        <v/>
      </c>
      <c r="L349" s="10" t="str">
        <f t="shared" si="67"/>
        <v/>
      </c>
      <c r="M349" s="10" t="str">
        <f t="shared" si="68"/>
        <v/>
      </c>
      <c r="N349" s="10">
        <f t="shared" si="69"/>
        <v>6</v>
      </c>
      <c r="O349" s="318">
        <f t="shared" si="70"/>
        <v>6</v>
      </c>
      <c r="Q349" s="10" t="str">
        <f t="shared" si="71"/>
        <v>02</v>
      </c>
      <c r="R349" s="319" t="str">
        <f t="shared" si="72"/>
        <v>B.1.02a</v>
      </c>
      <c r="Z349" s="10" t="s">
        <v>947</v>
      </c>
      <c r="AA349" s="10" t="s">
        <v>947</v>
      </c>
      <c r="AB349" s="10" t="s">
        <v>120</v>
      </c>
      <c r="AC349" s="10">
        <f t="shared" si="74"/>
        <v>3</v>
      </c>
    </row>
    <row r="350" spans="1:29" ht="45" x14ac:dyDescent="0.25">
      <c r="A350" s="297">
        <v>348</v>
      </c>
      <c r="B350" s="330" t="str">
        <f t="shared" si="73"/>
        <v>B.1.02b</v>
      </c>
      <c r="C350" s="331" t="s">
        <v>118</v>
      </c>
      <c r="D350" s="311">
        <v>1</v>
      </c>
      <c r="E350" s="311">
        <v>2</v>
      </c>
      <c r="F350" s="311" t="s">
        <v>89</v>
      </c>
      <c r="G350" s="316" t="s">
        <v>792</v>
      </c>
      <c r="H350" s="317">
        <v>3</v>
      </c>
      <c r="I350" s="318" t="str">
        <f t="shared" si="64"/>
        <v/>
      </c>
      <c r="J350" s="10" t="str">
        <f t="shared" si="65"/>
        <v/>
      </c>
      <c r="K350" s="10" t="str">
        <f t="shared" si="66"/>
        <v/>
      </c>
      <c r="L350" s="10" t="str">
        <f t="shared" si="67"/>
        <v/>
      </c>
      <c r="M350" s="10" t="str">
        <f t="shared" si="68"/>
        <v/>
      </c>
      <c r="N350" s="10">
        <f t="shared" si="69"/>
        <v>6</v>
      </c>
      <c r="O350" s="318">
        <f t="shared" si="70"/>
        <v>6</v>
      </c>
      <c r="Q350" s="10" t="str">
        <f t="shared" si="71"/>
        <v>02</v>
      </c>
      <c r="R350" s="319" t="str">
        <f t="shared" si="72"/>
        <v>B.1.02b</v>
      </c>
      <c r="Z350" s="10" t="s">
        <v>947</v>
      </c>
      <c r="AA350" s="10" t="s">
        <v>947</v>
      </c>
      <c r="AB350" s="10" t="s">
        <v>120</v>
      </c>
      <c r="AC350" s="10">
        <f t="shared" si="74"/>
        <v>3</v>
      </c>
    </row>
    <row r="351" spans="1:29" ht="45" x14ac:dyDescent="0.25">
      <c r="A351" s="297">
        <v>349</v>
      </c>
      <c r="B351" s="330" t="str">
        <f t="shared" si="73"/>
        <v>B.1.02c</v>
      </c>
      <c r="C351" s="331" t="s">
        <v>118</v>
      </c>
      <c r="D351" s="311">
        <v>1</v>
      </c>
      <c r="E351" s="311">
        <v>2</v>
      </c>
      <c r="F351" s="311" t="s">
        <v>90</v>
      </c>
      <c r="G351" s="316" t="s">
        <v>793</v>
      </c>
      <c r="H351" s="317">
        <v>4</v>
      </c>
      <c r="I351" s="318" t="str">
        <f t="shared" si="64"/>
        <v/>
      </c>
      <c r="J351" s="10" t="str">
        <f t="shared" si="65"/>
        <v/>
      </c>
      <c r="K351" s="10" t="str">
        <f t="shared" si="66"/>
        <v/>
      </c>
      <c r="L351" s="10" t="str">
        <f t="shared" si="67"/>
        <v/>
      </c>
      <c r="M351" s="10" t="str">
        <f t="shared" si="68"/>
        <v/>
      </c>
      <c r="N351" s="10">
        <f t="shared" si="69"/>
        <v>6</v>
      </c>
      <c r="O351" s="318">
        <f t="shared" si="70"/>
        <v>6</v>
      </c>
      <c r="Q351" s="10" t="str">
        <f t="shared" si="71"/>
        <v>02</v>
      </c>
      <c r="R351" s="319" t="str">
        <f t="shared" si="72"/>
        <v>B.1.02c</v>
      </c>
      <c r="Z351" s="10" t="s">
        <v>947</v>
      </c>
      <c r="AA351" s="10" t="s">
        <v>947</v>
      </c>
      <c r="AB351" s="10" t="s">
        <v>120</v>
      </c>
      <c r="AC351" s="10">
        <f t="shared" si="74"/>
        <v>3</v>
      </c>
    </row>
    <row r="352" spans="1:29" x14ac:dyDescent="0.25">
      <c r="A352" s="297">
        <v>350</v>
      </c>
      <c r="B352" s="330" t="str">
        <f t="shared" si="73"/>
        <v>B.1.03</v>
      </c>
      <c r="C352" s="331" t="s">
        <v>118</v>
      </c>
      <c r="D352" s="311">
        <v>1</v>
      </c>
      <c r="E352" s="311">
        <v>3</v>
      </c>
      <c r="F352" s="311"/>
      <c r="G352" s="316" t="s">
        <v>794</v>
      </c>
      <c r="H352" s="317" t="s">
        <v>74</v>
      </c>
      <c r="I352" s="318" t="str">
        <f t="shared" si="64"/>
        <v/>
      </c>
      <c r="J352" s="10" t="str">
        <f t="shared" si="65"/>
        <v/>
      </c>
      <c r="K352" s="10" t="str">
        <f t="shared" si="66"/>
        <v/>
      </c>
      <c r="L352" s="10">
        <f t="shared" si="67"/>
        <v>4</v>
      </c>
      <c r="M352" s="10" t="str">
        <f t="shared" si="68"/>
        <v/>
      </c>
      <c r="N352" s="10" t="str">
        <f t="shared" si="69"/>
        <v/>
      </c>
      <c r="O352" s="318">
        <f t="shared" si="70"/>
        <v>4</v>
      </c>
      <c r="Q352" s="10" t="str">
        <f t="shared" si="71"/>
        <v>03</v>
      </c>
      <c r="R352" s="319" t="str">
        <f t="shared" si="72"/>
        <v>B.1.03</v>
      </c>
      <c r="Z352" s="10" t="s">
        <v>947</v>
      </c>
      <c r="AA352" s="10" t="s">
        <v>947</v>
      </c>
      <c r="AB352" s="10" t="s">
        <v>120</v>
      </c>
      <c r="AC352" s="10">
        <f t="shared" si="74"/>
        <v>3</v>
      </c>
    </row>
    <row r="353" spans="1:29" ht="45" x14ac:dyDescent="0.25">
      <c r="A353" s="297">
        <v>351</v>
      </c>
      <c r="B353" s="330" t="str">
        <f t="shared" si="73"/>
        <v>B.1.03a</v>
      </c>
      <c r="C353" s="331" t="s">
        <v>118</v>
      </c>
      <c r="D353" s="311">
        <v>1</v>
      </c>
      <c r="E353" s="311">
        <v>3</v>
      </c>
      <c r="F353" s="311" t="s">
        <v>88</v>
      </c>
      <c r="G353" s="316" t="s">
        <v>795</v>
      </c>
      <c r="H353" s="317">
        <v>2</v>
      </c>
      <c r="I353" s="318" t="str">
        <f t="shared" si="64"/>
        <v/>
      </c>
      <c r="J353" s="10" t="str">
        <f t="shared" si="65"/>
        <v/>
      </c>
      <c r="K353" s="10" t="str">
        <f t="shared" si="66"/>
        <v/>
      </c>
      <c r="L353" s="10" t="str">
        <f t="shared" si="67"/>
        <v/>
      </c>
      <c r="M353" s="10" t="str">
        <f t="shared" si="68"/>
        <v/>
      </c>
      <c r="N353" s="10">
        <f t="shared" si="69"/>
        <v>6</v>
      </c>
      <c r="O353" s="318">
        <f t="shared" si="70"/>
        <v>6</v>
      </c>
      <c r="Q353" s="10" t="str">
        <f t="shared" si="71"/>
        <v>03</v>
      </c>
      <c r="R353" s="319" t="str">
        <f t="shared" si="72"/>
        <v>B.1.03a</v>
      </c>
      <c r="Z353" s="10" t="s">
        <v>947</v>
      </c>
      <c r="AA353" s="10" t="s">
        <v>947</v>
      </c>
      <c r="AB353" s="10" t="s">
        <v>120</v>
      </c>
      <c r="AC353" s="10">
        <f t="shared" si="74"/>
        <v>3</v>
      </c>
    </row>
    <row r="354" spans="1:29" ht="45" x14ac:dyDescent="0.25">
      <c r="A354" s="297">
        <v>352</v>
      </c>
      <c r="B354" s="330" t="str">
        <f t="shared" si="73"/>
        <v>B.1.03b</v>
      </c>
      <c r="C354" s="331" t="s">
        <v>118</v>
      </c>
      <c r="D354" s="311">
        <v>1</v>
      </c>
      <c r="E354" s="311">
        <v>3</v>
      </c>
      <c r="F354" s="311" t="s">
        <v>89</v>
      </c>
      <c r="G354" s="316" t="s">
        <v>459</v>
      </c>
      <c r="H354" s="317">
        <v>5</v>
      </c>
      <c r="I354" s="318" t="str">
        <f t="shared" si="64"/>
        <v/>
      </c>
      <c r="J354" s="10" t="str">
        <f t="shared" si="65"/>
        <v/>
      </c>
      <c r="K354" s="10" t="str">
        <f t="shared" si="66"/>
        <v/>
      </c>
      <c r="L354" s="10" t="str">
        <f t="shared" si="67"/>
        <v/>
      </c>
      <c r="M354" s="10" t="str">
        <f t="shared" si="68"/>
        <v/>
      </c>
      <c r="N354" s="10">
        <f t="shared" si="69"/>
        <v>6</v>
      </c>
      <c r="O354" s="318">
        <f t="shared" si="70"/>
        <v>6</v>
      </c>
      <c r="Q354" s="10" t="str">
        <f t="shared" si="71"/>
        <v>03</v>
      </c>
      <c r="R354" s="319" t="str">
        <f t="shared" si="72"/>
        <v>B.1.03b</v>
      </c>
      <c r="Z354" s="10" t="s">
        <v>947</v>
      </c>
      <c r="AA354" s="10" t="s">
        <v>947</v>
      </c>
      <c r="AB354" s="10" t="s">
        <v>120</v>
      </c>
      <c r="AC354" s="10">
        <f t="shared" si="74"/>
        <v>3</v>
      </c>
    </row>
    <row r="355" spans="1:29" x14ac:dyDescent="0.25">
      <c r="A355" s="297">
        <v>353</v>
      </c>
      <c r="B355" s="330" t="str">
        <f t="shared" si="73"/>
        <v>B.1.03c</v>
      </c>
      <c r="C355" s="331" t="s">
        <v>118</v>
      </c>
      <c r="D355" s="311">
        <v>1</v>
      </c>
      <c r="E355" s="311">
        <v>3</v>
      </c>
      <c r="F355" s="311" t="s">
        <v>90</v>
      </c>
      <c r="G355" s="316" t="s">
        <v>1018</v>
      </c>
      <c r="H355" s="317">
        <v>5</v>
      </c>
      <c r="I355" s="318" t="str">
        <f t="shared" si="64"/>
        <v/>
      </c>
      <c r="J355" s="10" t="str">
        <f t="shared" si="65"/>
        <v/>
      </c>
      <c r="K355" s="10" t="str">
        <f t="shared" si="66"/>
        <v/>
      </c>
      <c r="L355" s="10" t="str">
        <f t="shared" si="67"/>
        <v/>
      </c>
      <c r="M355" s="10" t="str">
        <f t="shared" si="68"/>
        <v/>
      </c>
      <c r="N355" s="10">
        <f t="shared" si="69"/>
        <v>6</v>
      </c>
      <c r="O355" s="318">
        <f t="shared" si="70"/>
        <v>6</v>
      </c>
      <c r="Q355" s="10" t="str">
        <f t="shared" si="71"/>
        <v>03</v>
      </c>
      <c r="R355" s="319" t="str">
        <f t="shared" si="72"/>
        <v>B.1.03c</v>
      </c>
      <c r="T355" s="10" t="s">
        <v>542</v>
      </c>
      <c r="Z355" s="10" t="s">
        <v>947</v>
      </c>
      <c r="AA355" s="10" t="s">
        <v>947</v>
      </c>
      <c r="AB355" s="10" t="s">
        <v>120</v>
      </c>
      <c r="AC355" s="10">
        <f t="shared" si="74"/>
        <v>3</v>
      </c>
    </row>
    <row r="356" spans="1:29" x14ac:dyDescent="0.25">
      <c r="A356" s="297">
        <v>354</v>
      </c>
      <c r="B356" s="330" t="str">
        <f t="shared" si="73"/>
        <v>B.1.03d</v>
      </c>
      <c r="C356" s="331" t="s">
        <v>118</v>
      </c>
      <c r="D356" s="311">
        <v>1</v>
      </c>
      <c r="E356" s="311">
        <v>3</v>
      </c>
      <c r="F356" s="311" t="s">
        <v>91</v>
      </c>
      <c r="G356" s="316" t="s">
        <v>968</v>
      </c>
      <c r="H356" s="317">
        <v>4</v>
      </c>
      <c r="I356" s="318" t="str">
        <f t="shared" si="64"/>
        <v/>
      </c>
      <c r="J356" s="10" t="str">
        <f t="shared" si="65"/>
        <v/>
      </c>
      <c r="K356" s="10" t="str">
        <f t="shared" si="66"/>
        <v/>
      </c>
      <c r="L356" s="10" t="str">
        <f t="shared" si="67"/>
        <v/>
      </c>
      <c r="M356" s="10" t="str">
        <f t="shared" si="68"/>
        <v/>
      </c>
      <c r="N356" s="10">
        <f t="shared" si="69"/>
        <v>6</v>
      </c>
      <c r="O356" s="318">
        <f t="shared" si="70"/>
        <v>6</v>
      </c>
      <c r="Q356" s="10" t="str">
        <f t="shared" si="71"/>
        <v>03</v>
      </c>
      <c r="R356" s="319" t="str">
        <f t="shared" si="72"/>
        <v>B.1.03d</v>
      </c>
      <c r="Z356" s="10" t="s">
        <v>947</v>
      </c>
      <c r="AA356" s="10" t="s">
        <v>947</v>
      </c>
      <c r="AB356" s="10" t="s">
        <v>120</v>
      </c>
      <c r="AC356" s="10">
        <f t="shared" si="74"/>
        <v>3</v>
      </c>
    </row>
    <row r="357" spans="1:29" x14ac:dyDescent="0.25">
      <c r="A357" s="297">
        <v>355</v>
      </c>
      <c r="B357" s="330" t="str">
        <f t="shared" si="73"/>
        <v>B.1.03e</v>
      </c>
      <c r="C357" s="331" t="s">
        <v>118</v>
      </c>
      <c r="D357" s="311">
        <v>1</v>
      </c>
      <c r="E357" s="311">
        <v>3</v>
      </c>
      <c r="F357" s="311" t="s">
        <v>92</v>
      </c>
      <c r="G357" s="316" t="s">
        <v>341</v>
      </c>
      <c r="H357" s="317">
        <v>4</v>
      </c>
      <c r="I357" s="318" t="str">
        <f t="shared" si="64"/>
        <v/>
      </c>
      <c r="J357" s="10" t="str">
        <f t="shared" si="65"/>
        <v/>
      </c>
      <c r="K357" s="10" t="str">
        <f t="shared" si="66"/>
        <v/>
      </c>
      <c r="L357" s="10" t="str">
        <f t="shared" si="67"/>
        <v/>
      </c>
      <c r="M357" s="10" t="str">
        <f t="shared" si="68"/>
        <v/>
      </c>
      <c r="N357" s="10">
        <f t="shared" si="69"/>
        <v>6</v>
      </c>
      <c r="O357" s="318">
        <f t="shared" si="70"/>
        <v>6</v>
      </c>
      <c r="Q357" s="10" t="str">
        <f t="shared" si="71"/>
        <v>03</v>
      </c>
      <c r="R357" s="319" t="str">
        <f t="shared" si="72"/>
        <v>B.1.03e</v>
      </c>
      <c r="Z357" s="10" t="s">
        <v>947</v>
      </c>
      <c r="AA357" s="10" t="s">
        <v>947</v>
      </c>
      <c r="AB357" s="10" t="s">
        <v>120</v>
      </c>
      <c r="AC357" s="10">
        <f t="shared" si="74"/>
        <v>3</v>
      </c>
    </row>
    <row r="358" spans="1:29" x14ac:dyDescent="0.25">
      <c r="A358" s="297">
        <v>356</v>
      </c>
      <c r="B358" s="330" t="str">
        <f t="shared" si="73"/>
        <v>B.1.04</v>
      </c>
      <c r="C358" s="331" t="s">
        <v>118</v>
      </c>
      <c r="D358" s="311">
        <v>1</v>
      </c>
      <c r="E358" s="311">
        <v>4</v>
      </c>
      <c r="F358" s="311"/>
      <c r="G358" s="316" t="s">
        <v>183</v>
      </c>
      <c r="H358" s="317">
        <v>1</v>
      </c>
      <c r="I358" s="318" t="str">
        <f t="shared" si="64"/>
        <v/>
      </c>
      <c r="J358" s="10" t="str">
        <f t="shared" si="65"/>
        <v/>
      </c>
      <c r="K358" s="10" t="str">
        <f t="shared" si="66"/>
        <v/>
      </c>
      <c r="L358" s="10" t="str">
        <f t="shared" si="67"/>
        <v/>
      </c>
      <c r="M358" s="10">
        <f t="shared" si="68"/>
        <v>5</v>
      </c>
      <c r="N358" s="10" t="str">
        <f t="shared" si="69"/>
        <v/>
      </c>
      <c r="O358" s="318">
        <f t="shared" si="70"/>
        <v>5</v>
      </c>
      <c r="Q358" s="10" t="str">
        <f t="shared" si="71"/>
        <v>04</v>
      </c>
      <c r="R358" s="319" t="str">
        <f t="shared" si="72"/>
        <v>B.1.04</v>
      </c>
      <c r="Z358" s="10" t="s">
        <v>947</v>
      </c>
      <c r="AA358" s="10" t="s">
        <v>947</v>
      </c>
      <c r="AB358" s="10" t="s">
        <v>120</v>
      </c>
      <c r="AC358" s="10">
        <f t="shared" si="74"/>
        <v>3</v>
      </c>
    </row>
    <row r="359" spans="1:29" x14ac:dyDescent="0.25">
      <c r="A359" s="297">
        <v>357</v>
      </c>
      <c r="B359" s="330" t="str">
        <f t="shared" si="73"/>
        <v>B.1.05</v>
      </c>
      <c r="C359" s="331" t="s">
        <v>118</v>
      </c>
      <c r="D359" s="311">
        <v>1</v>
      </c>
      <c r="E359" s="311">
        <v>5</v>
      </c>
      <c r="F359" s="311"/>
      <c r="G359" s="316" t="s">
        <v>796</v>
      </c>
      <c r="H359" s="317" t="s">
        <v>74</v>
      </c>
      <c r="I359" s="318" t="str">
        <f t="shared" si="64"/>
        <v/>
      </c>
      <c r="J359" s="10" t="str">
        <f t="shared" si="65"/>
        <v/>
      </c>
      <c r="K359" s="10" t="str">
        <f t="shared" si="66"/>
        <v/>
      </c>
      <c r="L359" s="10">
        <f t="shared" si="67"/>
        <v>4</v>
      </c>
      <c r="M359" s="10" t="str">
        <f t="shared" si="68"/>
        <v/>
      </c>
      <c r="N359" s="10" t="str">
        <f t="shared" si="69"/>
        <v/>
      </c>
      <c r="O359" s="318">
        <f t="shared" si="70"/>
        <v>4</v>
      </c>
      <c r="Q359" s="10" t="str">
        <f t="shared" si="71"/>
        <v>05</v>
      </c>
      <c r="R359" s="319" t="str">
        <f t="shared" si="72"/>
        <v>B.1.05</v>
      </c>
      <c r="Z359" s="10" t="s">
        <v>947</v>
      </c>
      <c r="AA359" s="10" t="s">
        <v>947</v>
      </c>
      <c r="AB359" s="10" t="s">
        <v>120</v>
      </c>
      <c r="AC359" s="10">
        <f t="shared" si="74"/>
        <v>3</v>
      </c>
    </row>
    <row r="360" spans="1:29" x14ac:dyDescent="0.25">
      <c r="A360" s="297">
        <v>358</v>
      </c>
      <c r="B360" s="330" t="str">
        <f t="shared" si="73"/>
        <v>B.1.05a</v>
      </c>
      <c r="C360" s="331" t="s">
        <v>118</v>
      </c>
      <c r="D360" s="311">
        <v>1</v>
      </c>
      <c r="E360" s="311">
        <v>5</v>
      </c>
      <c r="F360" s="311" t="s">
        <v>88</v>
      </c>
      <c r="G360" s="316" t="s">
        <v>184</v>
      </c>
      <c r="H360" s="317">
        <v>3</v>
      </c>
      <c r="I360" s="318" t="str">
        <f t="shared" si="64"/>
        <v/>
      </c>
      <c r="J360" s="10" t="str">
        <f t="shared" si="65"/>
        <v/>
      </c>
      <c r="K360" s="10" t="str">
        <f t="shared" si="66"/>
        <v/>
      </c>
      <c r="L360" s="10" t="str">
        <f t="shared" si="67"/>
        <v/>
      </c>
      <c r="M360" s="10" t="str">
        <f t="shared" si="68"/>
        <v/>
      </c>
      <c r="N360" s="10">
        <f t="shared" si="69"/>
        <v>6</v>
      </c>
      <c r="O360" s="318">
        <f t="shared" si="70"/>
        <v>6</v>
      </c>
      <c r="Q360" s="10" t="str">
        <f t="shared" si="71"/>
        <v>05</v>
      </c>
      <c r="R360" s="319" t="str">
        <f t="shared" si="72"/>
        <v>B.1.05a</v>
      </c>
      <c r="Z360" s="10" t="s">
        <v>947</v>
      </c>
      <c r="AA360" s="10" t="s">
        <v>947</v>
      </c>
      <c r="AB360" s="10" t="s">
        <v>120</v>
      </c>
      <c r="AC360" s="10">
        <f t="shared" si="74"/>
        <v>3</v>
      </c>
    </row>
    <row r="361" spans="1:29" ht="30" x14ac:dyDescent="0.25">
      <c r="A361" s="297">
        <v>359</v>
      </c>
      <c r="B361" s="330" t="str">
        <f t="shared" si="73"/>
        <v>B.1.05b</v>
      </c>
      <c r="C361" s="331" t="s">
        <v>118</v>
      </c>
      <c r="D361" s="311">
        <v>1</v>
      </c>
      <c r="E361" s="311">
        <v>5</v>
      </c>
      <c r="F361" s="311" t="s">
        <v>89</v>
      </c>
      <c r="G361" s="316" t="s">
        <v>185</v>
      </c>
      <c r="H361" s="317">
        <v>2</v>
      </c>
      <c r="I361" s="318" t="str">
        <f t="shared" si="64"/>
        <v/>
      </c>
      <c r="J361" s="10" t="str">
        <f t="shared" si="65"/>
        <v/>
      </c>
      <c r="K361" s="10" t="str">
        <f t="shared" si="66"/>
        <v/>
      </c>
      <c r="L361" s="10" t="str">
        <f t="shared" si="67"/>
        <v/>
      </c>
      <c r="M361" s="10" t="str">
        <f t="shared" si="68"/>
        <v/>
      </c>
      <c r="N361" s="10">
        <f t="shared" si="69"/>
        <v>6</v>
      </c>
      <c r="O361" s="318">
        <f t="shared" si="70"/>
        <v>6</v>
      </c>
      <c r="Q361" s="10" t="str">
        <f t="shared" si="71"/>
        <v>05</v>
      </c>
      <c r="R361" s="319" t="str">
        <f t="shared" si="72"/>
        <v>B.1.05b</v>
      </c>
      <c r="Z361" s="10" t="s">
        <v>947</v>
      </c>
      <c r="AA361" s="10" t="s">
        <v>947</v>
      </c>
      <c r="AB361" s="10" t="s">
        <v>120</v>
      </c>
      <c r="AC361" s="10">
        <f t="shared" si="74"/>
        <v>3</v>
      </c>
    </row>
    <row r="362" spans="1:29" ht="45" x14ac:dyDescent="0.25">
      <c r="A362" s="297">
        <v>360</v>
      </c>
      <c r="B362" s="330" t="str">
        <f t="shared" si="73"/>
        <v>B.1.05c</v>
      </c>
      <c r="C362" s="331" t="s">
        <v>118</v>
      </c>
      <c r="D362" s="311">
        <v>1</v>
      </c>
      <c r="E362" s="311">
        <v>5</v>
      </c>
      <c r="F362" s="311" t="s">
        <v>90</v>
      </c>
      <c r="G362" s="316" t="s">
        <v>969</v>
      </c>
      <c r="H362" s="317">
        <v>3</v>
      </c>
      <c r="I362" s="318" t="str">
        <f t="shared" si="64"/>
        <v/>
      </c>
      <c r="J362" s="10" t="str">
        <f t="shared" si="65"/>
        <v/>
      </c>
      <c r="K362" s="10" t="str">
        <f t="shared" si="66"/>
        <v/>
      </c>
      <c r="L362" s="10" t="str">
        <f t="shared" si="67"/>
        <v/>
      </c>
      <c r="M362" s="10" t="str">
        <f t="shared" si="68"/>
        <v/>
      </c>
      <c r="N362" s="10">
        <f t="shared" si="69"/>
        <v>6</v>
      </c>
      <c r="O362" s="318">
        <f t="shared" si="70"/>
        <v>6</v>
      </c>
      <c r="Q362" s="10" t="str">
        <f t="shared" si="71"/>
        <v>05</v>
      </c>
      <c r="R362" s="319" t="str">
        <f t="shared" si="72"/>
        <v>B.1.05c</v>
      </c>
      <c r="Z362" s="10" t="s">
        <v>947</v>
      </c>
      <c r="AA362" s="10" t="s">
        <v>947</v>
      </c>
      <c r="AB362" s="10" t="s">
        <v>120</v>
      </c>
      <c r="AC362" s="10">
        <f t="shared" si="74"/>
        <v>3</v>
      </c>
    </row>
    <row r="363" spans="1:29" x14ac:dyDescent="0.25">
      <c r="A363" s="297">
        <v>361</v>
      </c>
      <c r="B363" s="330" t="str">
        <f t="shared" si="73"/>
        <v>B.1.06</v>
      </c>
      <c r="C363" s="331" t="s">
        <v>118</v>
      </c>
      <c r="D363" s="311">
        <v>1</v>
      </c>
      <c r="E363" s="311">
        <v>6</v>
      </c>
      <c r="F363" s="311"/>
      <c r="G363" s="316" t="s">
        <v>797</v>
      </c>
      <c r="H363" s="317" t="s">
        <v>74</v>
      </c>
      <c r="I363" s="318" t="str">
        <f t="shared" si="64"/>
        <v/>
      </c>
      <c r="J363" s="10" t="str">
        <f t="shared" si="65"/>
        <v/>
      </c>
      <c r="K363" s="10" t="str">
        <f t="shared" si="66"/>
        <v/>
      </c>
      <c r="L363" s="10">
        <f t="shared" si="67"/>
        <v>4</v>
      </c>
      <c r="M363" s="10" t="str">
        <f t="shared" si="68"/>
        <v/>
      </c>
      <c r="N363" s="10" t="str">
        <f t="shared" si="69"/>
        <v/>
      </c>
      <c r="O363" s="318">
        <f t="shared" si="70"/>
        <v>4</v>
      </c>
      <c r="Q363" s="10" t="str">
        <f t="shared" si="71"/>
        <v>06</v>
      </c>
      <c r="R363" s="319" t="str">
        <f t="shared" si="72"/>
        <v>B.1.06</v>
      </c>
      <c r="Z363" s="10" t="s">
        <v>947</v>
      </c>
      <c r="AA363" s="10" t="s">
        <v>947</v>
      </c>
      <c r="AB363" s="10" t="s">
        <v>120</v>
      </c>
      <c r="AC363" s="10">
        <f t="shared" si="74"/>
        <v>3</v>
      </c>
    </row>
    <row r="364" spans="1:29" x14ac:dyDescent="0.25">
      <c r="A364" s="297">
        <v>362</v>
      </c>
      <c r="B364" s="330" t="str">
        <f t="shared" si="73"/>
        <v>B.1.06a</v>
      </c>
      <c r="C364" s="331" t="s">
        <v>118</v>
      </c>
      <c r="D364" s="311">
        <v>1</v>
      </c>
      <c r="E364" s="311">
        <v>6</v>
      </c>
      <c r="F364" s="311" t="s">
        <v>88</v>
      </c>
      <c r="G364" s="316" t="s">
        <v>186</v>
      </c>
      <c r="H364" s="317">
        <v>3</v>
      </c>
      <c r="I364" s="318" t="str">
        <f t="shared" si="64"/>
        <v/>
      </c>
      <c r="J364" s="10" t="str">
        <f t="shared" si="65"/>
        <v/>
      </c>
      <c r="K364" s="10" t="str">
        <f t="shared" si="66"/>
        <v/>
      </c>
      <c r="L364" s="10" t="str">
        <f t="shared" si="67"/>
        <v/>
      </c>
      <c r="M364" s="10" t="str">
        <f t="shared" si="68"/>
        <v/>
      </c>
      <c r="N364" s="10">
        <f t="shared" si="69"/>
        <v>6</v>
      </c>
      <c r="O364" s="318">
        <f t="shared" si="70"/>
        <v>6</v>
      </c>
      <c r="Q364" s="10" t="str">
        <f t="shared" si="71"/>
        <v>06</v>
      </c>
      <c r="R364" s="319" t="str">
        <f t="shared" si="72"/>
        <v>B.1.06a</v>
      </c>
      <c r="Z364" s="10" t="s">
        <v>947</v>
      </c>
      <c r="AA364" s="10" t="s">
        <v>947</v>
      </c>
      <c r="AB364" s="10" t="s">
        <v>120</v>
      </c>
      <c r="AC364" s="10">
        <f t="shared" si="74"/>
        <v>3</v>
      </c>
    </row>
    <row r="365" spans="1:29" x14ac:dyDescent="0.25">
      <c r="A365" s="297">
        <v>363</v>
      </c>
      <c r="B365" s="330" t="str">
        <f t="shared" si="73"/>
        <v>B.1.06b</v>
      </c>
      <c r="C365" s="331" t="s">
        <v>118</v>
      </c>
      <c r="D365" s="311">
        <v>1</v>
      </c>
      <c r="E365" s="311">
        <v>6</v>
      </c>
      <c r="F365" s="311" t="s">
        <v>89</v>
      </c>
      <c r="G365" s="316" t="s">
        <v>187</v>
      </c>
      <c r="H365" s="317">
        <v>4</v>
      </c>
      <c r="I365" s="318" t="str">
        <f t="shared" si="64"/>
        <v/>
      </c>
      <c r="J365" s="10" t="str">
        <f t="shared" si="65"/>
        <v/>
      </c>
      <c r="K365" s="10" t="str">
        <f t="shared" si="66"/>
        <v/>
      </c>
      <c r="L365" s="10" t="str">
        <f t="shared" si="67"/>
        <v/>
      </c>
      <c r="M365" s="10" t="str">
        <f t="shared" si="68"/>
        <v/>
      </c>
      <c r="N365" s="10">
        <f t="shared" si="69"/>
        <v>6</v>
      </c>
      <c r="O365" s="318">
        <f t="shared" si="70"/>
        <v>6</v>
      </c>
      <c r="Q365" s="10" t="str">
        <f t="shared" si="71"/>
        <v>06</v>
      </c>
      <c r="R365" s="319" t="str">
        <f t="shared" si="72"/>
        <v>B.1.06b</v>
      </c>
      <c r="Z365" s="10" t="s">
        <v>947</v>
      </c>
      <c r="AA365" s="10" t="s">
        <v>947</v>
      </c>
      <c r="AB365" s="10" t="s">
        <v>120</v>
      </c>
      <c r="AC365" s="10">
        <f t="shared" si="74"/>
        <v>3</v>
      </c>
    </row>
    <row r="366" spans="1:29" x14ac:dyDescent="0.25">
      <c r="A366" s="297">
        <v>364</v>
      </c>
      <c r="B366" s="330" t="str">
        <f t="shared" si="73"/>
        <v>B.1.07</v>
      </c>
      <c r="C366" s="331" t="s">
        <v>118</v>
      </c>
      <c r="D366" s="311">
        <v>1</v>
      </c>
      <c r="E366" s="311">
        <v>7</v>
      </c>
      <c r="F366" s="311"/>
      <c r="G366" s="316" t="s">
        <v>789</v>
      </c>
      <c r="H366" s="317">
        <v>5</v>
      </c>
      <c r="I366" s="318" t="str">
        <f t="shared" si="64"/>
        <v/>
      </c>
      <c r="J366" s="10" t="str">
        <f t="shared" si="65"/>
        <v/>
      </c>
      <c r="K366" s="10" t="str">
        <f t="shared" si="66"/>
        <v/>
      </c>
      <c r="L366" s="10" t="str">
        <f t="shared" si="67"/>
        <v/>
      </c>
      <c r="M366" s="10">
        <f t="shared" si="68"/>
        <v>5</v>
      </c>
      <c r="N366" s="10" t="str">
        <f t="shared" si="69"/>
        <v/>
      </c>
      <c r="O366" s="318">
        <f t="shared" si="70"/>
        <v>5</v>
      </c>
      <c r="Q366" s="10" t="str">
        <f t="shared" si="71"/>
        <v>07</v>
      </c>
      <c r="R366" s="319" t="str">
        <f t="shared" si="72"/>
        <v>B.1.07</v>
      </c>
      <c r="Z366" s="10" t="s">
        <v>947</v>
      </c>
      <c r="AA366" s="10" t="s">
        <v>947</v>
      </c>
      <c r="AB366" s="10" t="s">
        <v>120</v>
      </c>
      <c r="AC366" s="10">
        <f t="shared" si="74"/>
        <v>3</v>
      </c>
    </row>
    <row r="367" spans="1:29" x14ac:dyDescent="0.25">
      <c r="A367" s="297">
        <v>365</v>
      </c>
      <c r="B367" s="330" t="str">
        <f t="shared" si="73"/>
        <v>B.2</v>
      </c>
      <c r="C367" s="331" t="s">
        <v>118</v>
      </c>
      <c r="D367" s="311">
        <v>2</v>
      </c>
      <c r="E367" s="311"/>
      <c r="F367" s="311"/>
      <c r="G367" s="316" t="s">
        <v>537</v>
      </c>
      <c r="I367" s="318" t="str">
        <f t="shared" si="64"/>
        <v/>
      </c>
      <c r="J367" s="10">
        <f t="shared" si="65"/>
        <v>2</v>
      </c>
      <c r="K367" s="10" t="str">
        <f t="shared" si="66"/>
        <v/>
      </c>
      <c r="L367" s="10" t="str">
        <f t="shared" si="67"/>
        <v/>
      </c>
      <c r="M367" s="10" t="str">
        <f t="shared" si="68"/>
        <v/>
      </c>
      <c r="N367" s="10" t="str">
        <f t="shared" si="69"/>
        <v/>
      </c>
      <c r="O367" s="318">
        <f t="shared" si="70"/>
        <v>2</v>
      </c>
      <c r="Q367" s="10" t="str">
        <f t="shared" si="71"/>
        <v/>
      </c>
      <c r="R367" s="319" t="str">
        <f t="shared" si="72"/>
        <v>B.2</v>
      </c>
      <c r="Z367" s="10" t="s">
        <v>416</v>
      </c>
      <c r="AA367" s="10" t="s">
        <v>417</v>
      </c>
      <c r="AB367" s="10" t="s">
        <v>120</v>
      </c>
      <c r="AC367" s="10">
        <f t="shared" si="74"/>
        <v>1</v>
      </c>
    </row>
    <row r="368" spans="1:29" x14ac:dyDescent="0.25">
      <c r="A368" s="297">
        <v>366</v>
      </c>
      <c r="B368" s="330" t="str">
        <f t="shared" si="73"/>
        <v>B.2.01</v>
      </c>
      <c r="C368" s="331" t="s">
        <v>118</v>
      </c>
      <c r="D368" s="311">
        <v>2</v>
      </c>
      <c r="E368" s="311">
        <v>1</v>
      </c>
      <c r="F368" s="311"/>
      <c r="G368" s="316" t="s">
        <v>798</v>
      </c>
      <c r="H368" s="317">
        <v>5</v>
      </c>
      <c r="I368" s="318" t="str">
        <f t="shared" si="64"/>
        <v/>
      </c>
      <c r="J368" s="10" t="str">
        <f t="shared" si="65"/>
        <v/>
      </c>
      <c r="K368" s="10" t="str">
        <f t="shared" si="66"/>
        <v/>
      </c>
      <c r="L368" s="10" t="str">
        <f t="shared" si="67"/>
        <v/>
      </c>
      <c r="M368" s="10">
        <f t="shared" si="68"/>
        <v>5</v>
      </c>
      <c r="N368" s="10" t="str">
        <f t="shared" si="69"/>
        <v/>
      </c>
      <c r="O368" s="318">
        <f t="shared" si="70"/>
        <v>5</v>
      </c>
      <c r="Q368" s="10" t="str">
        <f t="shared" si="71"/>
        <v>01</v>
      </c>
      <c r="R368" s="319" t="str">
        <f t="shared" si="72"/>
        <v>B.2.01</v>
      </c>
      <c r="Z368" s="10" t="s">
        <v>416</v>
      </c>
      <c r="AA368" s="10" t="s">
        <v>947</v>
      </c>
      <c r="AB368" s="10" t="s">
        <v>947</v>
      </c>
      <c r="AC368" s="10">
        <f t="shared" si="74"/>
        <v>1</v>
      </c>
    </row>
    <row r="369" spans="1:29" ht="45" x14ac:dyDescent="0.25">
      <c r="A369" s="297">
        <v>367</v>
      </c>
      <c r="B369" s="330" t="str">
        <f t="shared" si="73"/>
        <v/>
      </c>
      <c r="C369" s="331"/>
      <c r="D369" s="311"/>
      <c r="E369" s="311"/>
      <c r="F369" s="311" t="s">
        <v>420</v>
      </c>
      <c r="G369" s="316" t="s">
        <v>799</v>
      </c>
      <c r="I369" s="318" t="str">
        <f t="shared" si="64"/>
        <v/>
      </c>
      <c r="J369" s="10" t="str">
        <f t="shared" si="65"/>
        <v/>
      </c>
      <c r="K369" s="10">
        <f t="shared" si="66"/>
        <v>3</v>
      </c>
      <c r="L369" s="10" t="str">
        <f t="shared" si="67"/>
        <v/>
      </c>
      <c r="M369" s="10" t="str">
        <f t="shared" si="68"/>
        <v/>
      </c>
      <c r="N369" s="10" t="str">
        <f t="shared" si="69"/>
        <v/>
      </c>
      <c r="O369" s="318">
        <f t="shared" si="70"/>
        <v>3</v>
      </c>
      <c r="Q369" s="10" t="str">
        <f t="shared" si="71"/>
        <v/>
      </c>
      <c r="R369" s="319" t="str">
        <f t="shared" si="72"/>
        <v/>
      </c>
      <c r="Z369" s="10" t="s">
        <v>416</v>
      </c>
      <c r="AA369" s="10" t="s">
        <v>947</v>
      </c>
      <c r="AB369" s="10" t="s">
        <v>947</v>
      </c>
      <c r="AC369" s="10">
        <f t="shared" si="74"/>
        <v>1</v>
      </c>
    </row>
    <row r="370" spans="1:29" x14ac:dyDescent="0.25">
      <c r="A370" s="297">
        <v>368</v>
      </c>
      <c r="B370" s="330" t="str">
        <f t="shared" si="73"/>
        <v>B.2.01</v>
      </c>
      <c r="C370" s="331" t="s">
        <v>118</v>
      </c>
      <c r="D370" s="311">
        <v>2</v>
      </c>
      <c r="E370" s="311">
        <v>1</v>
      </c>
      <c r="F370" s="311"/>
      <c r="G370" s="316" t="s">
        <v>188</v>
      </c>
      <c r="H370" s="317">
        <v>1</v>
      </c>
      <c r="I370" s="318" t="str">
        <f t="shared" si="64"/>
        <v/>
      </c>
      <c r="J370" s="10" t="str">
        <f t="shared" si="65"/>
        <v/>
      </c>
      <c r="K370" s="10" t="str">
        <f t="shared" si="66"/>
        <v/>
      </c>
      <c r="L370" s="10" t="str">
        <f t="shared" si="67"/>
        <v/>
      </c>
      <c r="M370" s="10">
        <f t="shared" si="68"/>
        <v>5</v>
      </c>
      <c r="N370" s="10" t="str">
        <f t="shared" si="69"/>
        <v/>
      </c>
      <c r="O370" s="318">
        <f t="shared" si="70"/>
        <v>5</v>
      </c>
      <c r="Q370" s="10" t="str">
        <f t="shared" si="71"/>
        <v>01</v>
      </c>
      <c r="R370" s="319" t="str">
        <f t="shared" si="72"/>
        <v>B.2.01</v>
      </c>
      <c r="Z370" s="10" t="s">
        <v>947</v>
      </c>
      <c r="AA370" s="10" t="s">
        <v>417</v>
      </c>
      <c r="AB370" s="10" t="s">
        <v>947</v>
      </c>
      <c r="AC370" s="10">
        <f t="shared" si="74"/>
        <v>2</v>
      </c>
    </row>
    <row r="371" spans="1:29" ht="60" x14ac:dyDescent="0.25">
      <c r="A371" s="297">
        <v>369</v>
      </c>
      <c r="B371" s="330" t="str">
        <f t="shared" si="73"/>
        <v>B.2.02</v>
      </c>
      <c r="C371" s="331" t="s">
        <v>118</v>
      </c>
      <c r="D371" s="311">
        <v>2</v>
      </c>
      <c r="E371" s="311">
        <v>2</v>
      </c>
      <c r="F371" s="311"/>
      <c r="G371" s="316" t="s">
        <v>189</v>
      </c>
      <c r="H371" s="317">
        <v>5</v>
      </c>
      <c r="I371" s="318" t="str">
        <f t="shared" si="64"/>
        <v/>
      </c>
      <c r="J371" s="10" t="str">
        <f t="shared" si="65"/>
        <v/>
      </c>
      <c r="K371" s="10" t="str">
        <f t="shared" si="66"/>
        <v/>
      </c>
      <c r="L371" s="10" t="str">
        <f t="shared" si="67"/>
        <v/>
      </c>
      <c r="M371" s="10">
        <f t="shared" si="68"/>
        <v>5</v>
      </c>
      <c r="N371" s="10" t="str">
        <f t="shared" si="69"/>
        <v/>
      </c>
      <c r="O371" s="318">
        <f t="shared" si="70"/>
        <v>5</v>
      </c>
      <c r="Q371" s="10" t="str">
        <f t="shared" si="71"/>
        <v>02</v>
      </c>
      <c r="R371" s="319" t="str">
        <f t="shared" si="72"/>
        <v>B.2.02</v>
      </c>
      <c r="Z371" s="10" t="s">
        <v>947</v>
      </c>
      <c r="AA371" s="10" t="s">
        <v>417</v>
      </c>
      <c r="AB371" s="10" t="s">
        <v>947</v>
      </c>
      <c r="AC371" s="10">
        <f t="shared" si="74"/>
        <v>2</v>
      </c>
    </row>
    <row r="372" spans="1:29" ht="30" x14ac:dyDescent="0.25">
      <c r="A372" s="297">
        <v>370</v>
      </c>
      <c r="B372" s="330" t="str">
        <f t="shared" si="73"/>
        <v/>
      </c>
      <c r="C372" s="331"/>
      <c r="D372" s="311"/>
      <c r="E372" s="311"/>
      <c r="F372" s="311" t="s">
        <v>420</v>
      </c>
      <c r="G372" s="316" t="s">
        <v>460</v>
      </c>
      <c r="I372" s="318" t="str">
        <f t="shared" ref="I372:I435" si="75">IF(AND(LEN(C372)=1,LEN(D372)=0),1,"")</f>
        <v/>
      </c>
      <c r="J372" s="10" t="str">
        <f t="shared" ref="J372:J435" si="76">IF(AND(LEN(C372)=1,LEN(D372)=1,LEN(E372)=0,LEN(F372)=0),2,"")</f>
        <v/>
      </c>
      <c r="K372" s="10">
        <f t="shared" ref="K372:K435" si="77">IF(AND(LEN(C372)=0,LEN(E372)=0),3,"")</f>
        <v>3</v>
      </c>
      <c r="L372" s="10" t="str">
        <f t="shared" ref="L372:L435" si="78">IF(AND(LEN(C372)&gt;0,LEN(D372&gt;0),LEN(E372)&gt;0,LEN(F372)=0,H372="N/A"),4,"")</f>
        <v/>
      </c>
      <c r="M372" s="10" t="str">
        <f t="shared" ref="M372:M435" si="79">IF(AND(LEN(C372)&gt;0,LEN(D372&gt;0),LEN(E372)&gt;0,LEN(F372)=0,H372&gt;0,H372&lt;6),5,"")</f>
        <v/>
      </c>
      <c r="N372" s="10" t="str">
        <f t="shared" ref="N372:N435" si="80">IF(AND(LEN(C372)&gt;0,LEN(D372&gt;0),LEN(E372)&gt;0,LEN(F372)&gt;0,H372&gt;0,H372&lt;6),6,"")</f>
        <v/>
      </c>
      <c r="O372" s="318">
        <f t="shared" ref="O372:O435" si="81">SUM(I372:N372)</f>
        <v>3</v>
      </c>
      <c r="Q372" s="10" t="str">
        <f t="shared" ref="Q372:Q435" si="82">IF(LEN(E372)&gt;0,TEXT(E372,"00"),"")</f>
        <v/>
      </c>
      <c r="R372" s="319" t="str">
        <f t="shared" ref="R372:R435" si="83">IF(O372=1,C372,IF(O372=2,C372&amp;"."&amp;D372,IF(O372=3,"",IF(O372=4,C372&amp;"."&amp;D372&amp;"."&amp;Q372,IF(O372=5,C372&amp;"."&amp;D372&amp;"."&amp;Q372,IF(O372=6,C372&amp;"."&amp;D372&amp;"."&amp;Q372&amp;F372,""))))))</f>
        <v/>
      </c>
      <c r="Z372" s="10" t="s">
        <v>947</v>
      </c>
      <c r="AA372" s="10" t="s">
        <v>417</v>
      </c>
      <c r="AB372" s="10" t="s">
        <v>947</v>
      </c>
      <c r="AC372" s="10">
        <f t="shared" si="74"/>
        <v>2</v>
      </c>
    </row>
    <row r="373" spans="1:29" ht="45" x14ac:dyDescent="0.25">
      <c r="A373" s="297">
        <v>371</v>
      </c>
      <c r="B373" s="330" t="str">
        <f t="shared" si="73"/>
        <v>B.2.03</v>
      </c>
      <c r="C373" s="331" t="s">
        <v>118</v>
      </c>
      <c r="D373" s="311">
        <v>2</v>
      </c>
      <c r="E373" s="311">
        <v>3</v>
      </c>
      <c r="F373" s="311"/>
      <c r="G373" s="316" t="s">
        <v>192</v>
      </c>
      <c r="H373" s="317">
        <v>4</v>
      </c>
      <c r="I373" s="318" t="str">
        <f t="shared" si="75"/>
        <v/>
      </c>
      <c r="J373" s="10" t="str">
        <f t="shared" si="76"/>
        <v/>
      </c>
      <c r="K373" s="10" t="str">
        <f t="shared" si="77"/>
        <v/>
      </c>
      <c r="L373" s="10" t="str">
        <f t="shared" si="78"/>
        <v/>
      </c>
      <c r="M373" s="10">
        <f t="shared" si="79"/>
        <v>5</v>
      </c>
      <c r="N373" s="10" t="str">
        <f t="shared" si="80"/>
        <v/>
      </c>
      <c r="O373" s="318">
        <f t="shared" si="81"/>
        <v>5</v>
      </c>
      <c r="Q373" s="10" t="str">
        <f t="shared" si="82"/>
        <v>03</v>
      </c>
      <c r="R373" s="319" t="str">
        <f t="shared" si="83"/>
        <v>B.2.03</v>
      </c>
      <c r="Z373" s="10" t="s">
        <v>947</v>
      </c>
      <c r="AA373" s="10" t="s">
        <v>417</v>
      </c>
      <c r="AB373" s="10" t="s">
        <v>947</v>
      </c>
      <c r="AC373" s="10">
        <f t="shared" si="74"/>
        <v>2</v>
      </c>
    </row>
    <row r="374" spans="1:29" ht="45" x14ac:dyDescent="0.25">
      <c r="A374" s="297">
        <v>372</v>
      </c>
      <c r="B374" s="330" t="str">
        <f t="shared" si="73"/>
        <v/>
      </c>
      <c r="C374" s="331"/>
      <c r="D374" s="311"/>
      <c r="E374" s="311"/>
      <c r="F374" s="311" t="s">
        <v>420</v>
      </c>
      <c r="G374" s="316" t="s">
        <v>461</v>
      </c>
      <c r="I374" s="318" t="str">
        <f t="shared" si="75"/>
        <v/>
      </c>
      <c r="J374" s="10" t="str">
        <f t="shared" si="76"/>
        <v/>
      </c>
      <c r="K374" s="10">
        <f t="shared" si="77"/>
        <v>3</v>
      </c>
      <c r="L374" s="10" t="str">
        <f t="shared" si="78"/>
        <v/>
      </c>
      <c r="M374" s="10" t="str">
        <f t="shared" si="79"/>
        <v/>
      </c>
      <c r="N374" s="10" t="str">
        <f t="shared" si="80"/>
        <v/>
      </c>
      <c r="O374" s="318">
        <f t="shared" si="81"/>
        <v>3</v>
      </c>
      <c r="Q374" s="10" t="str">
        <f t="shared" si="82"/>
        <v/>
      </c>
      <c r="R374" s="319" t="str">
        <f t="shared" si="83"/>
        <v/>
      </c>
      <c r="Z374" s="10" t="s">
        <v>947</v>
      </c>
      <c r="AA374" s="10" t="s">
        <v>417</v>
      </c>
      <c r="AB374" s="10" t="s">
        <v>947</v>
      </c>
      <c r="AC374" s="10">
        <f t="shared" si="74"/>
        <v>2</v>
      </c>
    </row>
    <row r="375" spans="1:29" ht="75" x14ac:dyDescent="0.25">
      <c r="A375" s="297">
        <v>373</v>
      </c>
      <c r="B375" s="330" t="str">
        <f t="shared" si="73"/>
        <v>B.2.04</v>
      </c>
      <c r="C375" s="331" t="s">
        <v>118</v>
      </c>
      <c r="D375" s="311">
        <v>2</v>
      </c>
      <c r="E375" s="311">
        <v>4</v>
      </c>
      <c r="F375" s="311"/>
      <c r="G375" s="316" t="s">
        <v>800</v>
      </c>
      <c r="H375" s="317">
        <v>4</v>
      </c>
      <c r="I375" s="318" t="str">
        <f t="shared" si="75"/>
        <v/>
      </c>
      <c r="J375" s="10" t="str">
        <f t="shared" si="76"/>
        <v/>
      </c>
      <c r="K375" s="10" t="str">
        <f t="shared" si="77"/>
        <v/>
      </c>
      <c r="L375" s="10" t="str">
        <f t="shared" si="78"/>
        <v/>
      </c>
      <c r="M375" s="10">
        <f t="shared" si="79"/>
        <v>5</v>
      </c>
      <c r="N375" s="10" t="str">
        <f t="shared" si="80"/>
        <v/>
      </c>
      <c r="O375" s="318">
        <f t="shared" si="81"/>
        <v>5</v>
      </c>
      <c r="Q375" s="10" t="str">
        <f t="shared" si="82"/>
        <v>04</v>
      </c>
      <c r="R375" s="319" t="str">
        <f t="shared" si="83"/>
        <v>B.2.04</v>
      </c>
      <c r="Z375" s="10" t="s">
        <v>947</v>
      </c>
      <c r="AA375" s="10" t="s">
        <v>417</v>
      </c>
      <c r="AB375" s="10" t="s">
        <v>947</v>
      </c>
      <c r="AC375" s="10">
        <f t="shared" si="74"/>
        <v>2</v>
      </c>
    </row>
    <row r="376" spans="1:29" ht="45" x14ac:dyDescent="0.25">
      <c r="A376" s="297">
        <v>374</v>
      </c>
      <c r="B376" s="330" t="str">
        <f t="shared" si="73"/>
        <v/>
      </c>
      <c r="C376" s="331"/>
      <c r="D376" s="311"/>
      <c r="E376" s="311"/>
      <c r="F376" s="311" t="s">
        <v>420</v>
      </c>
      <c r="G376" s="316" t="s">
        <v>462</v>
      </c>
      <c r="I376" s="318" t="str">
        <f t="shared" si="75"/>
        <v/>
      </c>
      <c r="J376" s="10" t="str">
        <f t="shared" si="76"/>
        <v/>
      </c>
      <c r="K376" s="10">
        <f t="shared" si="77"/>
        <v>3</v>
      </c>
      <c r="L376" s="10" t="str">
        <f t="shared" si="78"/>
        <v/>
      </c>
      <c r="M376" s="10" t="str">
        <f t="shared" si="79"/>
        <v/>
      </c>
      <c r="N376" s="10" t="str">
        <f t="shared" si="80"/>
        <v/>
      </c>
      <c r="O376" s="318">
        <f t="shared" si="81"/>
        <v>3</v>
      </c>
      <c r="Q376" s="10" t="str">
        <f t="shared" si="82"/>
        <v/>
      </c>
      <c r="R376" s="319" t="str">
        <f t="shared" si="83"/>
        <v/>
      </c>
      <c r="Z376" s="10" t="s">
        <v>947</v>
      </c>
      <c r="AA376" s="10" t="s">
        <v>417</v>
      </c>
      <c r="AB376" s="10" t="s">
        <v>947</v>
      </c>
      <c r="AC376" s="10">
        <f t="shared" si="74"/>
        <v>2</v>
      </c>
    </row>
    <row r="377" spans="1:29" ht="45" x14ac:dyDescent="0.25">
      <c r="A377" s="297">
        <v>375</v>
      </c>
      <c r="B377" s="330" t="str">
        <f t="shared" si="73"/>
        <v>B.2.05</v>
      </c>
      <c r="C377" s="331" t="s">
        <v>118</v>
      </c>
      <c r="D377" s="311">
        <v>2</v>
      </c>
      <c r="E377" s="311">
        <v>5</v>
      </c>
      <c r="F377" s="311"/>
      <c r="G377" s="316" t="s">
        <v>195</v>
      </c>
      <c r="H377" s="317">
        <v>4</v>
      </c>
      <c r="I377" s="318" t="str">
        <f t="shared" si="75"/>
        <v/>
      </c>
      <c r="J377" s="10" t="str">
        <f t="shared" si="76"/>
        <v/>
      </c>
      <c r="K377" s="10" t="str">
        <f t="shared" si="77"/>
        <v/>
      </c>
      <c r="L377" s="10" t="str">
        <f t="shared" si="78"/>
        <v/>
      </c>
      <c r="M377" s="10">
        <f t="shared" si="79"/>
        <v>5</v>
      </c>
      <c r="N377" s="10" t="str">
        <f t="shared" si="80"/>
        <v/>
      </c>
      <c r="O377" s="318">
        <f t="shared" si="81"/>
        <v>5</v>
      </c>
      <c r="Q377" s="10" t="str">
        <f t="shared" si="82"/>
        <v>05</v>
      </c>
      <c r="R377" s="319" t="str">
        <f t="shared" si="83"/>
        <v>B.2.05</v>
      </c>
      <c r="Z377" s="10" t="s">
        <v>947</v>
      </c>
      <c r="AA377" s="10" t="s">
        <v>417</v>
      </c>
      <c r="AB377" s="10" t="s">
        <v>947</v>
      </c>
      <c r="AC377" s="10">
        <f t="shared" si="74"/>
        <v>2</v>
      </c>
    </row>
    <row r="378" spans="1:29" ht="45" x14ac:dyDescent="0.25">
      <c r="A378" s="297">
        <v>376</v>
      </c>
      <c r="B378" s="330" t="str">
        <f t="shared" si="73"/>
        <v/>
      </c>
      <c r="C378" s="331"/>
      <c r="D378" s="311"/>
      <c r="E378" s="311"/>
      <c r="F378" s="311" t="s">
        <v>420</v>
      </c>
      <c r="G378" s="316" t="s">
        <v>952</v>
      </c>
      <c r="I378" s="318" t="str">
        <f t="shared" si="75"/>
        <v/>
      </c>
      <c r="J378" s="10" t="str">
        <f t="shared" si="76"/>
        <v/>
      </c>
      <c r="K378" s="10">
        <f t="shared" si="77"/>
        <v>3</v>
      </c>
      <c r="L378" s="10" t="str">
        <f t="shared" si="78"/>
        <v/>
      </c>
      <c r="M378" s="10" t="str">
        <f t="shared" si="79"/>
        <v/>
      </c>
      <c r="N378" s="10" t="str">
        <f t="shared" si="80"/>
        <v/>
      </c>
      <c r="O378" s="318">
        <f t="shared" si="81"/>
        <v>3</v>
      </c>
      <c r="Q378" s="10" t="str">
        <f t="shared" si="82"/>
        <v/>
      </c>
      <c r="R378" s="319" t="str">
        <f t="shared" si="83"/>
        <v/>
      </c>
      <c r="Z378" s="10" t="s">
        <v>947</v>
      </c>
      <c r="AA378" s="10" t="s">
        <v>417</v>
      </c>
      <c r="AB378" s="10" t="s">
        <v>947</v>
      </c>
      <c r="AC378" s="10">
        <f t="shared" si="74"/>
        <v>2</v>
      </c>
    </row>
    <row r="379" spans="1:29" ht="60" x14ac:dyDescent="0.25">
      <c r="A379" s="297">
        <v>377</v>
      </c>
      <c r="B379" s="330" t="str">
        <f t="shared" si="73"/>
        <v>B.2.06</v>
      </c>
      <c r="C379" s="331" t="s">
        <v>118</v>
      </c>
      <c r="D379" s="311">
        <v>2</v>
      </c>
      <c r="E379" s="311">
        <v>6</v>
      </c>
      <c r="F379" s="311"/>
      <c r="G379" s="316" t="s">
        <v>463</v>
      </c>
      <c r="H379" s="317">
        <v>4</v>
      </c>
      <c r="I379" s="318" t="str">
        <f t="shared" si="75"/>
        <v/>
      </c>
      <c r="J379" s="10" t="str">
        <f t="shared" si="76"/>
        <v/>
      </c>
      <c r="K379" s="10" t="str">
        <f t="shared" si="77"/>
        <v/>
      </c>
      <c r="L379" s="10" t="str">
        <f t="shared" si="78"/>
        <v/>
      </c>
      <c r="M379" s="10">
        <f t="shared" si="79"/>
        <v>5</v>
      </c>
      <c r="N379" s="10" t="str">
        <f t="shared" si="80"/>
        <v/>
      </c>
      <c r="O379" s="318">
        <f t="shared" si="81"/>
        <v>5</v>
      </c>
      <c r="Q379" s="10" t="str">
        <f t="shared" si="82"/>
        <v>06</v>
      </c>
      <c r="R379" s="319" t="str">
        <f t="shared" si="83"/>
        <v>B.2.06</v>
      </c>
      <c r="Z379" s="10" t="s">
        <v>947</v>
      </c>
      <c r="AA379" s="10" t="s">
        <v>417</v>
      </c>
      <c r="AB379" s="10" t="s">
        <v>947</v>
      </c>
      <c r="AC379" s="10">
        <f t="shared" si="74"/>
        <v>2</v>
      </c>
    </row>
    <row r="380" spans="1:29" ht="60" x14ac:dyDescent="0.25">
      <c r="A380" s="297">
        <v>378</v>
      </c>
      <c r="B380" s="330" t="str">
        <f t="shared" si="73"/>
        <v/>
      </c>
      <c r="C380" s="331"/>
      <c r="D380" s="311"/>
      <c r="E380" s="311"/>
      <c r="F380" s="311" t="s">
        <v>420</v>
      </c>
      <c r="G380" s="316" t="s">
        <v>953</v>
      </c>
      <c r="I380" s="318" t="str">
        <f t="shared" si="75"/>
        <v/>
      </c>
      <c r="J380" s="10" t="str">
        <f t="shared" si="76"/>
        <v/>
      </c>
      <c r="K380" s="10">
        <f t="shared" si="77"/>
        <v>3</v>
      </c>
      <c r="L380" s="10" t="str">
        <f t="shared" si="78"/>
        <v/>
      </c>
      <c r="M380" s="10" t="str">
        <f t="shared" si="79"/>
        <v/>
      </c>
      <c r="N380" s="10" t="str">
        <f t="shared" si="80"/>
        <v/>
      </c>
      <c r="O380" s="318">
        <f t="shared" si="81"/>
        <v>3</v>
      </c>
      <c r="Q380" s="10" t="str">
        <f t="shared" si="82"/>
        <v/>
      </c>
      <c r="R380" s="319" t="str">
        <f t="shared" si="83"/>
        <v/>
      </c>
      <c r="Z380" s="10" t="s">
        <v>947</v>
      </c>
      <c r="AA380" s="10" t="s">
        <v>417</v>
      </c>
      <c r="AB380" s="10" t="s">
        <v>947</v>
      </c>
      <c r="AC380" s="10">
        <f t="shared" si="74"/>
        <v>2</v>
      </c>
    </row>
    <row r="381" spans="1:29" ht="30" x14ac:dyDescent="0.25">
      <c r="A381" s="297">
        <v>379</v>
      </c>
      <c r="B381" s="330" t="str">
        <f t="shared" si="73"/>
        <v>B.2.07</v>
      </c>
      <c r="C381" s="331" t="s">
        <v>118</v>
      </c>
      <c r="D381" s="311">
        <v>2</v>
      </c>
      <c r="E381" s="311">
        <v>7</v>
      </c>
      <c r="F381" s="311"/>
      <c r="G381" s="316" t="s">
        <v>200</v>
      </c>
      <c r="H381" s="317">
        <v>4</v>
      </c>
      <c r="I381" s="318" t="str">
        <f t="shared" si="75"/>
        <v/>
      </c>
      <c r="J381" s="10" t="str">
        <f t="shared" si="76"/>
        <v/>
      </c>
      <c r="K381" s="10" t="str">
        <f t="shared" si="77"/>
        <v/>
      </c>
      <c r="L381" s="10" t="str">
        <f t="shared" si="78"/>
        <v/>
      </c>
      <c r="M381" s="10">
        <f t="shared" si="79"/>
        <v>5</v>
      </c>
      <c r="N381" s="10" t="str">
        <f t="shared" si="80"/>
        <v/>
      </c>
      <c r="O381" s="318">
        <f t="shared" si="81"/>
        <v>5</v>
      </c>
      <c r="Q381" s="10" t="str">
        <f t="shared" si="82"/>
        <v>07</v>
      </c>
      <c r="R381" s="319" t="str">
        <f t="shared" si="83"/>
        <v>B.2.07</v>
      </c>
      <c r="Z381" s="10" t="s">
        <v>947</v>
      </c>
      <c r="AA381" s="10" t="s">
        <v>417</v>
      </c>
      <c r="AB381" s="10" t="s">
        <v>947</v>
      </c>
      <c r="AC381" s="10">
        <f t="shared" si="74"/>
        <v>2</v>
      </c>
    </row>
    <row r="382" spans="1:29" ht="60" x14ac:dyDescent="0.25">
      <c r="A382" s="297">
        <v>380</v>
      </c>
      <c r="B382" s="330" t="str">
        <f t="shared" si="73"/>
        <v/>
      </c>
      <c r="C382" s="331"/>
      <c r="D382" s="311"/>
      <c r="E382" s="311"/>
      <c r="F382" s="311" t="s">
        <v>420</v>
      </c>
      <c r="G382" s="316" t="s">
        <v>1034</v>
      </c>
      <c r="I382" s="318" t="str">
        <f t="shared" si="75"/>
        <v/>
      </c>
      <c r="J382" s="10" t="str">
        <f t="shared" si="76"/>
        <v/>
      </c>
      <c r="K382" s="10">
        <f t="shared" si="77"/>
        <v>3</v>
      </c>
      <c r="L382" s="10" t="str">
        <f t="shared" si="78"/>
        <v/>
      </c>
      <c r="M382" s="10" t="str">
        <f t="shared" si="79"/>
        <v/>
      </c>
      <c r="N382" s="10" t="str">
        <f t="shared" si="80"/>
        <v/>
      </c>
      <c r="O382" s="318">
        <f t="shared" si="81"/>
        <v>3</v>
      </c>
      <c r="Q382" s="10" t="str">
        <f t="shared" si="82"/>
        <v/>
      </c>
      <c r="R382" s="319" t="str">
        <f t="shared" si="83"/>
        <v/>
      </c>
      <c r="Z382" s="10" t="s">
        <v>947</v>
      </c>
      <c r="AA382" s="10" t="s">
        <v>417</v>
      </c>
      <c r="AB382" s="10" t="s">
        <v>947</v>
      </c>
      <c r="AC382" s="10">
        <f t="shared" si="74"/>
        <v>2</v>
      </c>
    </row>
    <row r="383" spans="1:29" x14ac:dyDescent="0.25">
      <c r="A383" s="297">
        <v>381</v>
      </c>
      <c r="B383" s="330" t="str">
        <f t="shared" si="73"/>
        <v>B.2.08</v>
      </c>
      <c r="C383" s="331" t="s">
        <v>118</v>
      </c>
      <c r="D383" s="311">
        <v>2</v>
      </c>
      <c r="E383" s="311">
        <v>8</v>
      </c>
      <c r="F383" s="311"/>
      <c r="G383" s="316" t="s">
        <v>801</v>
      </c>
      <c r="H383" s="317">
        <v>5</v>
      </c>
      <c r="I383" s="318" t="str">
        <f t="shared" si="75"/>
        <v/>
      </c>
      <c r="J383" s="10" t="str">
        <f t="shared" si="76"/>
        <v/>
      </c>
      <c r="K383" s="10" t="str">
        <f t="shared" si="77"/>
        <v/>
      </c>
      <c r="L383" s="10" t="str">
        <f t="shared" si="78"/>
        <v/>
      </c>
      <c r="M383" s="10">
        <f t="shared" si="79"/>
        <v>5</v>
      </c>
      <c r="N383" s="10" t="str">
        <f t="shared" si="80"/>
        <v/>
      </c>
      <c r="O383" s="318">
        <f t="shared" si="81"/>
        <v>5</v>
      </c>
      <c r="Q383" s="10" t="str">
        <f t="shared" si="82"/>
        <v>08</v>
      </c>
      <c r="R383" s="319" t="str">
        <f t="shared" si="83"/>
        <v>B.2.08</v>
      </c>
      <c r="T383" s="10" t="s">
        <v>543</v>
      </c>
      <c r="Z383" s="10" t="s">
        <v>947</v>
      </c>
      <c r="AA383" s="10" t="s">
        <v>417</v>
      </c>
      <c r="AB383" s="10" t="s">
        <v>947</v>
      </c>
      <c r="AC383" s="10">
        <f t="shared" si="74"/>
        <v>2</v>
      </c>
    </row>
    <row r="384" spans="1:29" x14ac:dyDescent="0.25">
      <c r="A384" s="297">
        <v>382</v>
      </c>
      <c r="B384" s="330" t="str">
        <f t="shared" si="73"/>
        <v>B.2.01</v>
      </c>
      <c r="C384" s="331" t="s">
        <v>118</v>
      </c>
      <c r="D384" s="311">
        <v>2</v>
      </c>
      <c r="E384" s="311">
        <v>1</v>
      </c>
      <c r="F384" s="311"/>
      <c r="G384" s="316" t="s">
        <v>798</v>
      </c>
      <c r="H384" s="317">
        <v>1</v>
      </c>
      <c r="I384" s="318" t="str">
        <f t="shared" si="75"/>
        <v/>
      </c>
      <c r="J384" s="10" t="str">
        <f t="shared" si="76"/>
        <v/>
      </c>
      <c r="K384" s="10" t="str">
        <f t="shared" si="77"/>
        <v/>
      </c>
      <c r="L384" s="10" t="str">
        <f t="shared" si="78"/>
        <v/>
      </c>
      <c r="M384" s="10">
        <f t="shared" si="79"/>
        <v>5</v>
      </c>
      <c r="N384" s="10" t="str">
        <f t="shared" si="80"/>
        <v/>
      </c>
      <c r="O384" s="318">
        <f t="shared" si="81"/>
        <v>5</v>
      </c>
      <c r="Q384" s="10" t="str">
        <f t="shared" si="82"/>
        <v>01</v>
      </c>
      <c r="R384" s="319" t="str">
        <f t="shared" si="83"/>
        <v>B.2.01</v>
      </c>
      <c r="Z384" s="10" t="s">
        <v>947</v>
      </c>
      <c r="AA384" s="10" t="s">
        <v>947</v>
      </c>
      <c r="AB384" s="10" t="s">
        <v>120</v>
      </c>
      <c r="AC384" s="10">
        <f t="shared" si="74"/>
        <v>3</v>
      </c>
    </row>
    <row r="385" spans="1:29" ht="60" x14ac:dyDescent="0.25">
      <c r="A385" s="297">
        <v>383</v>
      </c>
      <c r="B385" s="330" t="str">
        <f t="shared" si="73"/>
        <v>B.2.02</v>
      </c>
      <c r="C385" s="331" t="s">
        <v>118</v>
      </c>
      <c r="D385" s="311">
        <v>2</v>
      </c>
      <c r="E385" s="311">
        <v>2</v>
      </c>
      <c r="F385" s="311"/>
      <c r="G385" s="316" t="s">
        <v>189</v>
      </c>
      <c r="H385" s="317">
        <v>5</v>
      </c>
      <c r="I385" s="318" t="str">
        <f t="shared" si="75"/>
        <v/>
      </c>
      <c r="J385" s="10" t="str">
        <f t="shared" si="76"/>
        <v/>
      </c>
      <c r="K385" s="10" t="str">
        <f t="shared" si="77"/>
        <v/>
      </c>
      <c r="L385" s="10" t="str">
        <f t="shared" si="78"/>
        <v/>
      </c>
      <c r="M385" s="10">
        <f t="shared" si="79"/>
        <v>5</v>
      </c>
      <c r="N385" s="10" t="str">
        <f t="shared" si="80"/>
        <v/>
      </c>
      <c r="O385" s="318">
        <f t="shared" si="81"/>
        <v>5</v>
      </c>
      <c r="Q385" s="10" t="str">
        <f t="shared" si="82"/>
        <v>02</v>
      </c>
      <c r="R385" s="319" t="str">
        <f t="shared" si="83"/>
        <v>B.2.02</v>
      </c>
      <c r="Z385" s="10" t="s">
        <v>947</v>
      </c>
      <c r="AA385" s="10" t="s">
        <v>947</v>
      </c>
      <c r="AB385" s="10" t="s">
        <v>120</v>
      </c>
      <c r="AC385" s="10">
        <f t="shared" si="74"/>
        <v>3</v>
      </c>
    </row>
    <row r="386" spans="1:29" x14ac:dyDescent="0.25">
      <c r="A386" s="297">
        <v>384</v>
      </c>
      <c r="B386" s="330" t="str">
        <f t="shared" si="73"/>
        <v>B.2.03</v>
      </c>
      <c r="C386" s="331" t="s">
        <v>118</v>
      </c>
      <c r="D386" s="311">
        <v>2</v>
      </c>
      <c r="E386" s="311">
        <v>3</v>
      </c>
      <c r="F386" s="311"/>
      <c r="G386" s="316" t="s">
        <v>802</v>
      </c>
      <c r="H386" s="317" t="s">
        <v>74</v>
      </c>
      <c r="I386" s="318" t="str">
        <f t="shared" si="75"/>
        <v/>
      </c>
      <c r="J386" s="10" t="str">
        <f t="shared" si="76"/>
        <v/>
      </c>
      <c r="K386" s="10" t="str">
        <f t="shared" si="77"/>
        <v/>
      </c>
      <c r="L386" s="10">
        <f t="shared" si="78"/>
        <v>4</v>
      </c>
      <c r="M386" s="10" t="str">
        <f t="shared" si="79"/>
        <v/>
      </c>
      <c r="N386" s="10" t="str">
        <f t="shared" si="80"/>
        <v/>
      </c>
      <c r="O386" s="318">
        <f t="shared" si="81"/>
        <v>4</v>
      </c>
      <c r="Q386" s="10" t="str">
        <f t="shared" si="82"/>
        <v>03</v>
      </c>
      <c r="R386" s="319" t="str">
        <f t="shared" si="83"/>
        <v>B.2.03</v>
      </c>
      <c r="Z386" s="10" t="s">
        <v>947</v>
      </c>
      <c r="AA386" s="10" t="s">
        <v>947</v>
      </c>
      <c r="AB386" s="10" t="s">
        <v>120</v>
      </c>
      <c r="AC386" s="10">
        <f t="shared" si="74"/>
        <v>3</v>
      </c>
    </row>
    <row r="387" spans="1:29" x14ac:dyDescent="0.25">
      <c r="A387" s="297">
        <v>385</v>
      </c>
      <c r="B387" s="330" t="str">
        <f t="shared" si="73"/>
        <v>B.2.03a</v>
      </c>
      <c r="C387" s="331" t="s">
        <v>118</v>
      </c>
      <c r="D387" s="311">
        <v>2</v>
      </c>
      <c r="E387" s="311">
        <v>3</v>
      </c>
      <c r="F387" s="311" t="s">
        <v>88</v>
      </c>
      <c r="G387" s="316" t="s">
        <v>190</v>
      </c>
      <c r="H387" s="317">
        <v>3</v>
      </c>
      <c r="I387" s="318" t="str">
        <f t="shared" si="75"/>
        <v/>
      </c>
      <c r="J387" s="10" t="str">
        <f t="shared" si="76"/>
        <v/>
      </c>
      <c r="K387" s="10" t="str">
        <f t="shared" si="77"/>
        <v/>
      </c>
      <c r="L387" s="10" t="str">
        <f t="shared" si="78"/>
        <v/>
      </c>
      <c r="M387" s="10" t="str">
        <f t="shared" si="79"/>
        <v/>
      </c>
      <c r="N387" s="10">
        <f t="shared" si="80"/>
        <v>6</v>
      </c>
      <c r="O387" s="318">
        <f t="shared" si="81"/>
        <v>6</v>
      </c>
      <c r="Q387" s="10" t="str">
        <f t="shared" si="82"/>
        <v>03</v>
      </c>
      <c r="R387" s="319" t="str">
        <f t="shared" si="83"/>
        <v>B.2.03a</v>
      </c>
      <c r="Z387" s="10" t="s">
        <v>947</v>
      </c>
      <c r="AA387" s="10" t="s">
        <v>947</v>
      </c>
      <c r="AB387" s="10" t="s">
        <v>120</v>
      </c>
      <c r="AC387" s="10">
        <f t="shared" si="74"/>
        <v>3</v>
      </c>
    </row>
    <row r="388" spans="1:29" x14ac:dyDescent="0.25">
      <c r="A388" s="297">
        <v>386</v>
      </c>
      <c r="B388" s="330" t="str">
        <f t="shared" ref="B388:B451" si="84">R388</f>
        <v>B.2.03b</v>
      </c>
      <c r="C388" s="331" t="s">
        <v>118</v>
      </c>
      <c r="D388" s="311">
        <v>2</v>
      </c>
      <c r="E388" s="311">
        <v>3</v>
      </c>
      <c r="F388" s="311" t="s">
        <v>89</v>
      </c>
      <c r="G388" s="316" t="s">
        <v>191</v>
      </c>
      <c r="H388" s="317">
        <v>4</v>
      </c>
      <c r="I388" s="318" t="str">
        <f t="shared" si="75"/>
        <v/>
      </c>
      <c r="J388" s="10" t="str">
        <f t="shared" si="76"/>
        <v/>
      </c>
      <c r="K388" s="10" t="str">
        <f t="shared" si="77"/>
        <v/>
      </c>
      <c r="L388" s="10" t="str">
        <f t="shared" si="78"/>
        <v/>
      </c>
      <c r="M388" s="10" t="str">
        <f t="shared" si="79"/>
        <v/>
      </c>
      <c r="N388" s="10">
        <f t="shared" si="80"/>
        <v>6</v>
      </c>
      <c r="O388" s="318">
        <f t="shared" si="81"/>
        <v>6</v>
      </c>
      <c r="Q388" s="10" t="str">
        <f t="shared" si="82"/>
        <v>03</v>
      </c>
      <c r="R388" s="319" t="str">
        <f t="shared" si="83"/>
        <v>B.2.03b</v>
      </c>
      <c r="Z388" s="10" t="s">
        <v>947</v>
      </c>
      <c r="AA388" s="10" t="s">
        <v>947</v>
      </c>
      <c r="AB388" s="10" t="s">
        <v>120</v>
      </c>
      <c r="AC388" s="10">
        <f t="shared" ref="AC388:AC451" si="85">IF(LEN(Z388)&gt;0,1,IF(LEN(AA388)&gt;0,2,3))</f>
        <v>3</v>
      </c>
    </row>
    <row r="389" spans="1:29" ht="45" x14ac:dyDescent="0.25">
      <c r="A389" s="297">
        <v>387</v>
      </c>
      <c r="B389" s="330" t="str">
        <f t="shared" si="84"/>
        <v>B.2.04</v>
      </c>
      <c r="C389" s="331" t="s">
        <v>118</v>
      </c>
      <c r="D389" s="311">
        <v>2</v>
      </c>
      <c r="E389" s="311">
        <v>4</v>
      </c>
      <c r="F389" s="311"/>
      <c r="G389" s="316" t="s">
        <v>192</v>
      </c>
      <c r="H389" s="317">
        <v>4</v>
      </c>
      <c r="I389" s="318" t="str">
        <f t="shared" si="75"/>
        <v/>
      </c>
      <c r="J389" s="10" t="str">
        <f t="shared" si="76"/>
        <v/>
      </c>
      <c r="K389" s="10" t="str">
        <f t="shared" si="77"/>
        <v/>
      </c>
      <c r="L389" s="10" t="str">
        <f t="shared" si="78"/>
        <v/>
      </c>
      <c r="M389" s="10">
        <f t="shared" si="79"/>
        <v>5</v>
      </c>
      <c r="N389" s="10" t="str">
        <f t="shared" si="80"/>
        <v/>
      </c>
      <c r="O389" s="318">
        <f t="shared" si="81"/>
        <v>5</v>
      </c>
      <c r="Q389" s="10" t="str">
        <f t="shared" si="82"/>
        <v>04</v>
      </c>
      <c r="R389" s="319" t="str">
        <f t="shared" si="83"/>
        <v>B.2.04</v>
      </c>
      <c r="Z389" s="10" t="s">
        <v>947</v>
      </c>
      <c r="AA389" s="10" t="s">
        <v>947</v>
      </c>
      <c r="AB389" s="10" t="s">
        <v>120</v>
      </c>
      <c r="AC389" s="10">
        <f t="shared" si="85"/>
        <v>3</v>
      </c>
    </row>
    <row r="390" spans="1:29" x14ac:dyDescent="0.25">
      <c r="A390" s="297">
        <v>388</v>
      </c>
      <c r="B390" s="330" t="str">
        <f t="shared" si="84"/>
        <v>B.2.05</v>
      </c>
      <c r="C390" s="331" t="s">
        <v>118</v>
      </c>
      <c r="D390" s="311">
        <v>2</v>
      </c>
      <c r="E390" s="311">
        <v>5</v>
      </c>
      <c r="F390" s="311"/>
      <c r="G390" s="316" t="s">
        <v>802</v>
      </c>
      <c r="H390" s="317" t="s">
        <v>74</v>
      </c>
      <c r="I390" s="318" t="str">
        <f t="shared" si="75"/>
        <v/>
      </c>
      <c r="J390" s="10" t="str">
        <f t="shared" si="76"/>
        <v/>
      </c>
      <c r="K390" s="10" t="str">
        <f t="shared" si="77"/>
        <v/>
      </c>
      <c r="L390" s="10">
        <f t="shared" si="78"/>
        <v>4</v>
      </c>
      <c r="M390" s="10" t="str">
        <f t="shared" si="79"/>
        <v/>
      </c>
      <c r="N390" s="10" t="str">
        <f t="shared" si="80"/>
        <v/>
      </c>
      <c r="O390" s="318">
        <f t="shared" si="81"/>
        <v>4</v>
      </c>
      <c r="Q390" s="10" t="str">
        <f t="shared" si="82"/>
        <v>05</v>
      </c>
      <c r="R390" s="319" t="str">
        <f t="shared" si="83"/>
        <v>B.2.05</v>
      </c>
      <c r="Z390" s="10" t="s">
        <v>947</v>
      </c>
      <c r="AA390" s="10" t="s">
        <v>947</v>
      </c>
      <c r="AB390" s="10" t="s">
        <v>120</v>
      </c>
      <c r="AC390" s="10">
        <f t="shared" si="85"/>
        <v>3</v>
      </c>
    </row>
    <row r="391" spans="1:29" x14ac:dyDescent="0.25">
      <c r="A391" s="297">
        <v>389</v>
      </c>
      <c r="B391" s="330" t="str">
        <f t="shared" si="84"/>
        <v>B.2.05a</v>
      </c>
      <c r="C391" s="331" t="s">
        <v>118</v>
      </c>
      <c r="D391" s="311">
        <v>2</v>
      </c>
      <c r="E391" s="311">
        <v>5</v>
      </c>
      <c r="F391" s="311" t="s">
        <v>88</v>
      </c>
      <c r="G391" s="316" t="s">
        <v>1053</v>
      </c>
      <c r="H391" s="317">
        <v>4</v>
      </c>
      <c r="I391" s="318" t="str">
        <f t="shared" si="75"/>
        <v/>
      </c>
      <c r="J391" s="10" t="str">
        <f t="shared" si="76"/>
        <v/>
      </c>
      <c r="K391" s="10" t="str">
        <f t="shared" si="77"/>
        <v/>
      </c>
      <c r="L391" s="10" t="str">
        <f t="shared" si="78"/>
        <v/>
      </c>
      <c r="M391" s="10" t="str">
        <f t="shared" si="79"/>
        <v/>
      </c>
      <c r="N391" s="10">
        <f t="shared" si="80"/>
        <v>6</v>
      </c>
      <c r="O391" s="318">
        <f t="shared" si="81"/>
        <v>6</v>
      </c>
      <c r="Q391" s="10" t="str">
        <f t="shared" si="82"/>
        <v>05</v>
      </c>
      <c r="R391" s="319" t="str">
        <f t="shared" si="83"/>
        <v>B.2.05a</v>
      </c>
      <c r="Z391" s="10" t="s">
        <v>947</v>
      </c>
      <c r="AA391" s="10" t="s">
        <v>947</v>
      </c>
      <c r="AB391" s="10" t="s">
        <v>120</v>
      </c>
      <c r="AC391" s="10">
        <f t="shared" si="85"/>
        <v>3</v>
      </c>
    </row>
    <row r="392" spans="1:29" x14ac:dyDescent="0.25">
      <c r="A392" s="297">
        <v>390</v>
      </c>
      <c r="B392" s="330" t="str">
        <f t="shared" si="84"/>
        <v>B.2.05b</v>
      </c>
      <c r="C392" s="331" t="s">
        <v>118</v>
      </c>
      <c r="D392" s="311">
        <v>2</v>
      </c>
      <c r="E392" s="311">
        <v>5</v>
      </c>
      <c r="F392" s="311" t="s">
        <v>89</v>
      </c>
      <c r="G392" s="316" t="s">
        <v>1052</v>
      </c>
      <c r="H392" s="317">
        <v>3</v>
      </c>
      <c r="I392" s="318" t="str">
        <f t="shared" si="75"/>
        <v/>
      </c>
      <c r="J392" s="10" t="str">
        <f t="shared" si="76"/>
        <v/>
      </c>
      <c r="K392" s="10" t="str">
        <f t="shared" si="77"/>
        <v/>
      </c>
      <c r="L392" s="10" t="str">
        <f t="shared" si="78"/>
        <v/>
      </c>
      <c r="M392" s="10" t="str">
        <f t="shared" si="79"/>
        <v/>
      </c>
      <c r="N392" s="10">
        <f t="shared" si="80"/>
        <v>6</v>
      </c>
      <c r="O392" s="318">
        <f t="shared" si="81"/>
        <v>6</v>
      </c>
      <c r="Q392" s="10" t="str">
        <f t="shared" si="82"/>
        <v>05</v>
      </c>
      <c r="R392" s="319" t="str">
        <f t="shared" si="83"/>
        <v>B.2.05b</v>
      </c>
      <c r="Z392" s="10" t="s">
        <v>947</v>
      </c>
      <c r="AA392" s="10" t="s">
        <v>947</v>
      </c>
      <c r="AB392" s="10" t="s">
        <v>120</v>
      </c>
      <c r="AC392" s="10">
        <f t="shared" si="85"/>
        <v>3</v>
      </c>
    </row>
    <row r="393" spans="1:29" ht="75" x14ac:dyDescent="0.25">
      <c r="A393" s="297">
        <v>391</v>
      </c>
      <c r="B393" s="330" t="str">
        <f t="shared" si="84"/>
        <v>B.2.06</v>
      </c>
      <c r="C393" s="331" t="s">
        <v>118</v>
      </c>
      <c r="D393" s="311">
        <v>2</v>
      </c>
      <c r="E393" s="311">
        <v>6</v>
      </c>
      <c r="F393" s="311"/>
      <c r="G393" s="316" t="s">
        <v>193</v>
      </c>
      <c r="H393" s="317">
        <v>4</v>
      </c>
      <c r="I393" s="318" t="str">
        <f t="shared" si="75"/>
        <v/>
      </c>
      <c r="J393" s="10" t="str">
        <f t="shared" si="76"/>
        <v/>
      </c>
      <c r="K393" s="10" t="str">
        <f t="shared" si="77"/>
        <v/>
      </c>
      <c r="L393" s="10" t="str">
        <f t="shared" si="78"/>
        <v/>
      </c>
      <c r="M393" s="10">
        <f t="shared" si="79"/>
        <v>5</v>
      </c>
      <c r="N393" s="10" t="str">
        <f t="shared" si="80"/>
        <v/>
      </c>
      <c r="O393" s="318">
        <f t="shared" si="81"/>
        <v>5</v>
      </c>
      <c r="Q393" s="10" t="str">
        <f t="shared" si="82"/>
        <v>06</v>
      </c>
      <c r="R393" s="319" t="str">
        <f t="shared" si="83"/>
        <v>B.2.06</v>
      </c>
      <c r="Z393" s="10" t="s">
        <v>947</v>
      </c>
      <c r="AA393" s="10" t="s">
        <v>947</v>
      </c>
      <c r="AB393" s="10" t="s">
        <v>120</v>
      </c>
      <c r="AC393" s="10">
        <f t="shared" si="85"/>
        <v>3</v>
      </c>
    </row>
    <row r="394" spans="1:29" x14ac:dyDescent="0.25">
      <c r="A394" s="297">
        <v>392</v>
      </c>
      <c r="B394" s="330" t="str">
        <f t="shared" si="84"/>
        <v>B.2.07</v>
      </c>
      <c r="C394" s="331" t="s">
        <v>118</v>
      </c>
      <c r="D394" s="311">
        <v>2</v>
      </c>
      <c r="E394" s="311">
        <v>7</v>
      </c>
      <c r="F394" s="311"/>
      <c r="G394" s="316" t="s">
        <v>802</v>
      </c>
      <c r="H394" s="317" t="s">
        <v>74</v>
      </c>
      <c r="I394" s="318" t="str">
        <f t="shared" si="75"/>
        <v/>
      </c>
      <c r="J394" s="10" t="str">
        <f t="shared" si="76"/>
        <v/>
      </c>
      <c r="K394" s="10" t="str">
        <f t="shared" si="77"/>
        <v/>
      </c>
      <c r="L394" s="10">
        <f t="shared" si="78"/>
        <v>4</v>
      </c>
      <c r="M394" s="10" t="str">
        <f t="shared" si="79"/>
        <v/>
      </c>
      <c r="N394" s="10" t="str">
        <f t="shared" si="80"/>
        <v/>
      </c>
      <c r="O394" s="318">
        <f t="shared" si="81"/>
        <v>4</v>
      </c>
      <c r="Q394" s="10" t="str">
        <f t="shared" si="82"/>
        <v>07</v>
      </c>
      <c r="R394" s="319" t="str">
        <f t="shared" si="83"/>
        <v>B.2.07</v>
      </c>
      <c r="Z394" s="10" t="s">
        <v>947</v>
      </c>
      <c r="AA394" s="10" t="s">
        <v>947</v>
      </c>
      <c r="AB394" s="10" t="s">
        <v>120</v>
      </c>
      <c r="AC394" s="10">
        <f t="shared" si="85"/>
        <v>3</v>
      </c>
    </row>
    <row r="395" spans="1:29" x14ac:dyDescent="0.25">
      <c r="A395" s="297">
        <v>393</v>
      </c>
      <c r="B395" s="330" t="str">
        <f t="shared" si="84"/>
        <v>B.2.07a</v>
      </c>
      <c r="C395" s="331" t="s">
        <v>118</v>
      </c>
      <c r="D395" s="311">
        <v>2</v>
      </c>
      <c r="E395" s="311">
        <v>7</v>
      </c>
      <c r="F395" s="311" t="s">
        <v>88</v>
      </c>
      <c r="G395" s="316" t="s">
        <v>194</v>
      </c>
      <c r="H395" s="317">
        <v>3</v>
      </c>
      <c r="I395" s="318" t="str">
        <f t="shared" si="75"/>
        <v/>
      </c>
      <c r="J395" s="10" t="str">
        <f t="shared" si="76"/>
        <v/>
      </c>
      <c r="K395" s="10" t="str">
        <f t="shared" si="77"/>
        <v/>
      </c>
      <c r="L395" s="10" t="str">
        <f t="shared" si="78"/>
        <v/>
      </c>
      <c r="M395" s="10" t="str">
        <f t="shared" si="79"/>
        <v/>
      </c>
      <c r="N395" s="10">
        <f t="shared" si="80"/>
        <v>6</v>
      </c>
      <c r="O395" s="318">
        <f t="shared" si="81"/>
        <v>6</v>
      </c>
      <c r="Q395" s="10" t="str">
        <f t="shared" si="82"/>
        <v>07</v>
      </c>
      <c r="R395" s="319" t="str">
        <f t="shared" si="83"/>
        <v>B.2.07a</v>
      </c>
      <c r="Z395" s="10" t="s">
        <v>947</v>
      </c>
      <c r="AA395" s="10" t="s">
        <v>947</v>
      </c>
      <c r="AB395" s="10" t="s">
        <v>120</v>
      </c>
      <c r="AC395" s="10">
        <f t="shared" si="85"/>
        <v>3</v>
      </c>
    </row>
    <row r="396" spans="1:29" ht="30" x14ac:dyDescent="0.25">
      <c r="A396" s="297">
        <v>394</v>
      </c>
      <c r="B396" s="330" t="str">
        <f t="shared" si="84"/>
        <v>B.2.07b</v>
      </c>
      <c r="C396" s="331" t="s">
        <v>118</v>
      </c>
      <c r="D396" s="311">
        <v>2</v>
      </c>
      <c r="E396" s="311">
        <v>7</v>
      </c>
      <c r="F396" s="311" t="s">
        <v>89</v>
      </c>
      <c r="G396" s="316" t="s">
        <v>464</v>
      </c>
      <c r="H396" s="317">
        <v>2</v>
      </c>
      <c r="I396" s="318" t="str">
        <f t="shared" si="75"/>
        <v/>
      </c>
      <c r="J396" s="10" t="str">
        <f t="shared" si="76"/>
        <v/>
      </c>
      <c r="K396" s="10" t="str">
        <f t="shared" si="77"/>
        <v/>
      </c>
      <c r="L396" s="10" t="str">
        <f t="shared" si="78"/>
        <v/>
      </c>
      <c r="M396" s="10" t="str">
        <f t="shared" si="79"/>
        <v/>
      </c>
      <c r="N396" s="10">
        <f t="shared" si="80"/>
        <v>6</v>
      </c>
      <c r="O396" s="318">
        <f t="shared" si="81"/>
        <v>6</v>
      </c>
      <c r="Q396" s="10" t="str">
        <f t="shared" si="82"/>
        <v>07</v>
      </c>
      <c r="R396" s="319" t="str">
        <f t="shared" si="83"/>
        <v>B.2.07b</v>
      </c>
      <c r="Z396" s="10" t="s">
        <v>947</v>
      </c>
      <c r="AA396" s="10" t="s">
        <v>947</v>
      </c>
      <c r="AB396" s="10" t="s">
        <v>120</v>
      </c>
      <c r="AC396" s="10">
        <f t="shared" si="85"/>
        <v>3</v>
      </c>
    </row>
    <row r="397" spans="1:29" ht="45" x14ac:dyDescent="0.25">
      <c r="A397" s="297">
        <v>395</v>
      </c>
      <c r="B397" s="330" t="str">
        <f t="shared" si="84"/>
        <v>B.2.08</v>
      </c>
      <c r="C397" s="331" t="s">
        <v>118</v>
      </c>
      <c r="D397" s="311">
        <v>2</v>
      </c>
      <c r="E397" s="311">
        <v>8</v>
      </c>
      <c r="F397" s="311"/>
      <c r="G397" s="316" t="s">
        <v>195</v>
      </c>
      <c r="H397" s="317">
        <v>2</v>
      </c>
      <c r="I397" s="318" t="str">
        <f t="shared" si="75"/>
        <v/>
      </c>
      <c r="J397" s="10" t="str">
        <f t="shared" si="76"/>
        <v/>
      </c>
      <c r="K397" s="10" t="str">
        <f t="shared" si="77"/>
        <v/>
      </c>
      <c r="L397" s="10" t="str">
        <f t="shared" si="78"/>
        <v/>
      </c>
      <c r="M397" s="10">
        <f t="shared" si="79"/>
        <v>5</v>
      </c>
      <c r="N397" s="10" t="str">
        <f t="shared" si="80"/>
        <v/>
      </c>
      <c r="O397" s="318">
        <f t="shared" si="81"/>
        <v>5</v>
      </c>
      <c r="Q397" s="10" t="str">
        <f t="shared" si="82"/>
        <v>08</v>
      </c>
      <c r="R397" s="319" t="str">
        <f t="shared" si="83"/>
        <v>B.2.08</v>
      </c>
      <c r="Z397" s="10" t="s">
        <v>947</v>
      </c>
      <c r="AA397" s="10" t="s">
        <v>947</v>
      </c>
      <c r="AB397" s="10" t="s">
        <v>120</v>
      </c>
      <c r="AC397" s="10">
        <f t="shared" si="85"/>
        <v>3</v>
      </c>
    </row>
    <row r="398" spans="1:29" x14ac:dyDescent="0.25">
      <c r="A398" s="297">
        <v>396</v>
      </c>
      <c r="B398" s="330" t="str">
        <f t="shared" si="84"/>
        <v>B.2.09</v>
      </c>
      <c r="C398" s="331" t="s">
        <v>118</v>
      </c>
      <c r="D398" s="311">
        <v>2</v>
      </c>
      <c r="E398" s="311">
        <v>9</v>
      </c>
      <c r="F398" s="311"/>
      <c r="G398" s="316" t="s">
        <v>802</v>
      </c>
      <c r="H398" s="317" t="s">
        <v>74</v>
      </c>
      <c r="I398" s="318" t="str">
        <f t="shared" si="75"/>
        <v/>
      </c>
      <c r="J398" s="10" t="str">
        <f t="shared" si="76"/>
        <v/>
      </c>
      <c r="K398" s="10" t="str">
        <f t="shared" si="77"/>
        <v/>
      </c>
      <c r="L398" s="10">
        <f t="shared" si="78"/>
        <v>4</v>
      </c>
      <c r="M398" s="10" t="str">
        <f t="shared" si="79"/>
        <v/>
      </c>
      <c r="N398" s="10" t="str">
        <f t="shared" si="80"/>
        <v/>
      </c>
      <c r="O398" s="318">
        <f t="shared" si="81"/>
        <v>4</v>
      </c>
      <c r="Q398" s="10" t="str">
        <f t="shared" si="82"/>
        <v>09</v>
      </c>
      <c r="R398" s="319" t="str">
        <f t="shared" si="83"/>
        <v>B.2.09</v>
      </c>
      <c r="Z398" s="10" t="s">
        <v>947</v>
      </c>
      <c r="AA398" s="10" t="s">
        <v>947</v>
      </c>
      <c r="AB398" s="10" t="s">
        <v>120</v>
      </c>
      <c r="AC398" s="10">
        <f t="shared" si="85"/>
        <v>3</v>
      </c>
    </row>
    <row r="399" spans="1:29" x14ac:dyDescent="0.25">
      <c r="A399" s="297">
        <v>397</v>
      </c>
      <c r="B399" s="330" t="str">
        <f t="shared" si="84"/>
        <v>B.2.09a</v>
      </c>
      <c r="C399" s="331" t="s">
        <v>118</v>
      </c>
      <c r="D399" s="311">
        <v>2</v>
      </c>
      <c r="E399" s="311">
        <v>9</v>
      </c>
      <c r="F399" s="311" t="s">
        <v>88</v>
      </c>
      <c r="G399" s="316" t="s">
        <v>196</v>
      </c>
      <c r="H399" s="317">
        <v>2</v>
      </c>
      <c r="I399" s="318" t="str">
        <f t="shared" si="75"/>
        <v/>
      </c>
      <c r="J399" s="10" t="str">
        <f t="shared" si="76"/>
        <v/>
      </c>
      <c r="K399" s="10" t="str">
        <f t="shared" si="77"/>
        <v/>
      </c>
      <c r="L399" s="10" t="str">
        <f t="shared" si="78"/>
        <v/>
      </c>
      <c r="M399" s="10" t="str">
        <f t="shared" si="79"/>
        <v/>
      </c>
      <c r="N399" s="10">
        <f t="shared" si="80"/>
        <v>6</v>
      </c>
      <c r="O399" s="318">
        <f t="shared" si="81"/>
        <v>6</v>
      </c>
      <c r="Q399" s="10" t="str">
        <f t="shared" si="82"/>
        <v>09</v>
      </c>
      <c r="R399" s="319" t="str">
        <f t="shared" si="83"/>
        <v>B.2.09a</v>
      </c>
      <c r="Z399" s="10" t="s">
        <v>947</v>
      </c>
      <c r="AA399" s="10" t="s">
        <v>947</v>
      </c>
      <c r="AB399" s="10" t="s">
        <v>120</v>
      </c>
      <c r="AC399" s="10">
        <f t="shared" si="85"/>
        <v>3</v>
      </c>
    </row>
    <row r="400" spans="1:29" ht="30" x14ac:dyDescent="0.25">
      <c r="A400" s="297">
        <v>398</v>
      </c>
      <c r="B400" s="330" t="str">
        <f t="shared" si="84"/>
        <v>B.2.09b</v>
      </c>
      <c r="C400" s="331" t="s">
        <v>118</v>
      </c>
      <c r="D400" s="311">
        <v>2</v>
      </c>
      <c r="E400" s="311">
        <v>9</v>
      </c>
      <c r="F400" s="311" t="s">
        <v>89</v>
      </c>
      <c r="G400" s="316" t="s">
        <v>197</v>
      </c>
      <c r="H400" s="317">
        <v>5</v>
      </c>
      <c r="I400" s="318" t="str">
        <f t="shared" si="75"/>
        <v/>
      </c>
      <c r="J400" s="10" t="str">
        <f t="shared" si="76"/>
        <v/>
      </c>
      <c r="K400" s="10" t="str">
        <f t="shared" si="77"/>
        <v/>
      </c>
      <c r="L400" s="10" t="str">
        <f t="shared" si="78"/>
        <v/>
      </c>
      <c r="M400" s="10" t="str">
        <f t="shared" si="79"/>
        <v/>
      </c>
      <c r="N400" s="10">
        <f t="shared" si="80"/>
        <v>6</v>
      </c>
      <c r="O400" s="318">
        <f t="shared" si="81"/>
        <v>6</v>
      </c>
      <c r="Q400" s="10" t="str">
        <f t="shared" si="82"/>
        <v>09</v>
      </c>
      <c r="R400" s="319" t="str">
        <f t="shared" si="83"/>
        <v>B.2.09b</v>
      </c>
      <c r="Z400" s="10" t="s">
        <v>947</v>
      </c>
      <c r="AA400" s="10" t="s">
        <v>947</v>
      </c>
      <c r="AB400" s="10" t="s">
        <v>120</v>
      </c>
      <c r="AC400" s="10">
        <f t="shared" si="85"/>
        <v>3</v>
      </c>
    </row>
    <row r="401" spans="1:29" ht="45" x14ac:dyDescent="0.25">
      <c r="A401" s="297">
        <v>399</v>
      </c>
      <c r="B401" s="330" t="str">
        <f t="shared" si="84"/>
        <v>B.2.10</v>
      </c>
      <c r="C401" s="331" t="s">
        <v>118</v>
      </c>
      <c r="D401" s="311">
        <v>2</v>
      </c>
      <c r="E401" s="311">
        <v>10</v>
      </c>
      <c r="F401" s="311"/>
      <c r="G401" s="316" t="s">
        <v>803</v>
      </c>
      <c r="H401" s="317">
        <v>4</v>
      </c>
      <c r="I401" s="318" t="str">
        <f t="shared" si="75"/>
        <v/>
      </c>
      <c r="J401" s="10" t="str">
        <f t="shared" si="76"/>
        <v/>
      </c>
      <c r="K401" s="10" t="str">
        <f t="shared" si="77"/>
        <v/>
      </c>
      <c r="L401" s="10" t="str">
        <f t="shared" si="78"/>
        <v/>
      </c>
      <c r="M401" s="10">
        <f t="shared" si="79"/>
        <v>5</v>
      </c>
      <c r="N401" s="10" t="str">
        <f t="shared" si="80"/>
        <v/>
      </c>
      <c r="O401" s="318">
        <f t="shared" si="81"/>
        <v>5</v>
      </c>
      <c r="Q401" s="10" t="str">
        <f t="shared" si="82"/>
        <v>10</v>
      </c>
      <c r="R401" s="319" t="str">
        <f t="shared" si="83"/>
        <v>B.2.10</v>
      </c>
      <c r="Z401" s="10" t="s">
        <v>947</v>
      </c>
      <c r="AA401" s="10" t="s">
        <v>947</v>
      </c>
      <c r="AB401" s="10" t="s">
        <v>120</v>
      </c>
      <c r="AC401" s="10">
        <f t="shared" si="85"/>
        <v>3</v>
      </c>
    </row>
    <row r="402" spans="1:29" ht="30" x14ac:dyDescent="0.25">
      <c r="A402" s="297">
        <v>400</v>
      </c>
      <c r="B402" s="330" t="str">
        <f t="shared" si="84"/>
        <v>B.2.11</v>
      </c>
      <c r="C402" s="331" t="s">
        <v>118</v>
      </c>
      <c r="D402" s="311">
        <v>2</v>
      </c>
      <c r="E402" s="311">
        <v>11</v>
      </c>
      <c r="F402" s="311"/>
      <c r="G402" s="316" t="s">
        <v>804</v>
      </c>
      <c r="H402" s="317">
        <v>5</v>
      </c>
      <c r="I402" s="318" t="str">
        <f t="shared" si="75"/>
        <v/>
      </c>
      <c r="J402" s="10" t="str">
        <f t="shared" si="76"/>
        <v/>
      </c>
      <c r="K402" s="10" t="str">
        <f t="shared" si="77"/>
        <v/>
      </c>
      <c r="L402" s="10" t="str">
        <f t="shared" si="78"/>
        <v/>
      </c>
      <c r="M402" s="10">
        <f t="shared" si="79"/>
        <v>5</v>
      </c>
      <c r="N402" s="10" t="str">
        <f t="shared" si="80"/>
        <v/>
      </c>
      <c r="O402" s="318">
        <f t="shared" si="81"/>
        <v>5</v>
      </c>
      <c r="Q402" s="10" t="str">
        <f t="shared" si="82"/>
        <v>11</v>
      </c>
      <c r="R402" s="319" t="str">
        <f t="shared" si="83"/>
        <v>B.2.11</v>
      </c>
      <c r="Z402" s="10" t="s">
        <v>947</v>
      </c>
      <c r="AA402" s="10" t="s">
        <v>947</v>
      </c>
      <c r="AB402" s="10" t="s">
        <v>120</v>
      </c>
      <c r="AC402" s="10">
        <f t="shared" si="85"/>
        <v>3</v>
      </c>
    </row>
    <row r="403" spans="1:29" ht="60" x14ac:dyDescent="0.25">
      <c r="A403" s="297">
        <v>401</v>
      </c>
      <c r="B403" s="330" t="str">
        <f t="shared" si="84"/>
        <v>B.2.12</v>
      </c>
      <c r="C403" s="331" t="s">
        <v>118</v>
      </c>
      <c r="D403" s="311">
        <v>2</v>
      </c>
      <c r="E403" s="311">
        <v>12</v>
      </c>
      <c r="F403" s="311"/>
      <c r="G403" s="316" t="s">
        <v>198</v>
      </c>
      <c r="H403" s="317">
        <v>4</v>
      </c>
      <c r="I403" s="318" t="str">
        <f t="shared" si="75"/>
        <v/>
      </c>
      <c r="J403" s="10" t="str">
        <f t="shared" si="76"/>
        <v/>
      </c>
      <c r="K403" s="10" t="str">
        <f t="shared" si="77"/>
        <v/>
      </c>
      <c r="L403" s="10" t="str">
        <f t="shared" si="78"/>
        <v/>
      </c>
      <c r="M403" s="10">
        <f t="shared" si="79"/>
        <v>5</v>
      </c>
      <c r="N403" s="10" t="str">
        <f t="shared" si="80"/>
        <v/>
      </c>
      <c r="O403" s="318">
        <f t="shared" si="81"/>
        <v>5</v>
      </c>
      <c r="Q403" s="10" t="str">
        <f t="shared" si="82"/>
        <v>12</v>
      </c>
      <c r="R403" s="319" t="str">
        <f t="shared" si="83"/>
        <v>B.2.12</v>
      </c>
      <c r="Z403" s="10" t="s">
        <v>947</v>
      </c>
      <c r="AA403" s="10" t="s">
        <v>947</v>
      </c>
      <c r="AB403" s="10" t="s">
        <v>120</v>
      </c>
      <c r="AC403" s="10">
        <f t="shared" si="85"/>
        <v>3</v>
      </c>
    </row>
    <row r="404" spans="1:29" x14ac:dyDescent="0.25">
      <c r="A404" s="297">
        <v>402</v>
      </c>
      <c r="B404" s="330" t="str">
        <f t="shared" si="84"/>
        <v>B.2.13</v>
      </c>
      <c r="C404" s="331" t="s">
        <v>118</v>
      </c>
      <c r="D404" s="311">
        <v>2</v>
      </c>
      <c r="E404" s="311">
        <v>13</v>
      </c>
      <c r="F404" s="311"/>
      <c r="G404" s="316" t="s">
        <v>802</v>
      </c>
      <c r="H404" s="317" t="s">
        <v>74</v>
      </c>
      <c r="I404" s="318" t="str">
        <f t="shared" si="75"/>
        <v/>
      </c>
      <c r="J404" s="10" t="str">
        <f t="shared" si="76"/>
        <v/>
      </c>
      <c r="K404" s="10" t="str">
        <f t="shared" si="77"/>
        <v/>
      </c>
      <c r="L404" s="10">
        <f t="shared" si="78"/>
        <v>4</v>
      </c>
      <c r="M404" s="10" t="str">
        <f t="shared" si="79"/>
        <v/>
      </c>
      <c r="N404" s="10" t="str">
        <f t="shared" si="80"/>
        <v/>
      </c>
      <c r="O404" s="318">
        <f t="shared" si="81"/>
        <v>4</v>
      </c>
      <c r="Q404" s="10" t="str">
        <f t="shared" si="82"/>
        <v>13</v>
      </c>
      <c r="R404" s="319" t="str">
        <f t="shared" si="83"/>
        <v>B.2.13</v>
      </c>
      <c r="Z404" s="10" t="s">
        <v>947</v>
      </c>
      <c r="AA404" s="10" t="s">
        <v>947</v>
      </c>
      <c r="AB404" s="10" t="s">
        <v>120</v>
      </c>
      <c r="AC404" s="10">
        <f t="shared" si="85"/>
        <v>3</v>
      </c>
    </row>
    <row r="405" spans="1:29" x14ac:dyDescent="0.25">
      <c r="A405" s="297">
        <v>403</v>
      </c>
      <c r="B405" s="330" t="str">
        <f t="shared" si="84"/>
        <v>B.2.13a</v>
      </c>
      <c r="C405" s="331" t="s">
        <v>118</v>
      </c>
      <c r="D405" s="311">
        <v>2</v>
      </c>
      <c r="E405" s="311">
        <v>13</v>
      </c>
      <c r="F405" s="311" t="s">
        <v>88</v>
      </c>
      <c r="G405" s="316" t="s">
        <v>805</v>
      </c>
      <c r="H405" s="317">
        <v>5</v>
      </c>
      <c r="I405" s="318" t="str">
        <f t="shared" si="75"/>
        <v/>
      </c>
      <c r="J405" s="10" t="str">
        <f t="shared" si="76"/>
        <v/>
      </c>
      <c r="K405" s="10" t="str">
        <f t="shared" si="77"/>
        <v/>
      </c>
      <c r="L405" s="10" t="str">
        <f t="shared" si="78"/>
        <v/>
      </c>
      <c r="M405" s="10" t="str">
        <f t="shared" si="79"/>
        <v/>
      </c>
      <c r="N405" s="10">
        <f t="shared" si="80"/>
        <v>6</v>
      </c>
      <c r="O405" s="318">
        <f t="shared" si="81"/>
        <v>6</v>
      </c>
      <c r="Q405" s="10" t="str">
        <f t="shared" si="82"/>
        <v>13</v>
      </c>
      <c r="R405" s="319" t="str">
        <f t="shared" si="83"/>
        <v>B.2.13a</v>
      </c>
      <c r="Z405" s="10" t="s">
        <v>947</v>
      </c>
      <c r="AA405" s="10" t="s">
        <v>947</v>
      </c>
      <c r="AB405" s="10" t="s">
        <v>120</v>
      </c>
      <c r="AC405" s="10">
        <f t="shared" si="85"/>
        <v>3</v>
      </c>
    </row>
    <row r="406" spans="1:29" ht="30" x14ac:dyDescent="0.25">
      <c r="A406" s="297">
        <v>404</v>
      </c>
      <c r="B406" s="330" t="str">
        <f t="shared" si="84"/>
        <v>B.2.13b</v>
      </c>
      <c r="C406" s="331" t="s">
        <v>118</v>
      </c>
      <c r="D406" s="311">
        <v>2</v>
      </c>
      <c r="E406" s="311">
        <v>13</v>
      </c>
      <c r="F406" s="311" t="s">
        <v>89</v>
      </c>
      <c r="G406" s="316" t="s">
        <v>199</v>
      </c>
      <c r="H406" s="317">
        <v>3</v>
      </c>
      <c r="I406" s="318" t="str">
        <f t="shared" si="75"/>
        <v/>
      </c>
      <c r="J406" s="10" t="str">
        <f t="shared" si="76"/>
        <v/>
      </c>
      <c r="K406" s="10" t="str">
        <f t="shared" si="77"/>
        <v/>
      </c>
      <c r="L406" s="10" t="str">
        <f t="shared" si="78"/>
        <v/>
      </c>
      <c r="M406" s="10" t="str">
        <f t="shared" si="79"/>
        <v/>
      </c>
      <c r="N406" s="10">
        <f t="shared" si="80"/>
        <v>6</v>
      </c>
      <c r="O406" s="318">
        <f t="shared" si="81"/>
        <v>6</v>
      </c>
      <c r="Q406" s="10" t="str">
        <f t="shared" si="82"/>
        <v>13</v>
      </c>
      <c r="R406" s="319" t="str">
        <f t="shared" si="83"/>
        <v>B.2.13b</v>
      </c>
      <c r="Z406" s="10" t="s">
        <v>947</v>
      </c>
      <c r="AA406" s="10" t="s">
        <v>947</v>
      </c>
      <c r="AB406" s="10" t="s">
        <v>120</v>
      </c>
      <c r="AC406" s="10">
        <f t="shared" si="85"/>
        <v>3</v>
      </c>
    </row>
    <row r="407" spans="1:29" ht="30" x14ac:dyDescent="0.25">
      <c r="A407" s="297">
        <v>405</v>
      </c>
      <c r="B407" s="330" t="str">
        <f t="shared" si="84"/>
        <v>B.2.14</v>
      </c>
      <c r="C407" s="331" t="s">
        <v>118</v>
      </c>
      <c r="D407" s="311">
        <v>2</v>
      </c>
      <c r="E407" s="311">
        <v>14</v>
      </c>
      <c r="F407" s="311"/>
      <c r="G407" s="316" t="s">
        <v>200</v>
      </c>
      <c r="H407" s="317">
        <v>5</v>
      </c>
      <c r="I407" s="318" t="str">
        <f t="shared" si="75"/>
        <v/>
      </c>
      <c r="J407" s="10" t="str">
        <f t="shared" si="76"/>
        <v/>
      </c>
      <c r="K407" s="10" t="str">
        <f t="shared" si="77"/>
        <v/>
      </c>
      <c r="L407" s="10" t="str">
        <f t="shared" si="78"/>
        <v/>
      </c>
      <c r="M407" s="10">
        <f t="shared" si="79"/>
        <v>5</v>
      </c>
      <c r="N407" s="10" t="str">
        <f t="shared" si="80"/>
        <v/>
      </c>
      <c r="O407" s="318">
        <f t="shared" si="81"/>
        <v>5</v>
      </c>
      <c r="Q407" s="10" t="str">
        <f t="shared" si="82"/>
        <v>14</v>
      </c>
      <c r="R407" s="319" t="str">
        <f t="shared" si="83"/>
        <v>B.2.14</v>
      </c>
      <c r="T407" s="10" t="s">
        <v>544</v>
      </c>
      <c r="Z407" s="10" t="s">
        <v>947</v>
      </c>
      <c r="AA407" s="10" t="s">
        <v>947</v>
      </c>
      <c r="AB407" s="10" t="s">
        <v>120</v>
      </c>
      <c r="AC407" s="10">
        <f t="shared" si="85"/>
        <v>3</v>
      </c>
    </row>
    <row r="408" spans="1:29" x14ac:dyDescent="0.25">
      <c r="A408" s="297">
        <v>406</v>
      </c>
      <c r="B408" s="330" t="str">
        <f t="shared" si="84"/>
        <v>B.2.15</v>
      </c>
      <c r="C408" s="331" t="s">
        <v>118</v>
      </c>
      <c r="D408" s="311">
        <v>2</v>
      </c>
      <c r="E408" s="311">
        <v>15</v>
      </c>
      <c r="F408" s="311"/>
      <c r="G408" s="316" t="s">
        <v>806</v>
      </c>
      <c r="H408" s="317" t="s">
        <v>74</v>
      </c>
      <c r="I408" s="318" t="str">
        <f t="shared" si="75"/>
        <v/>
      </c>
      <c r="J408" s="10" t="str">
        <f t="shared" si="76"/>
        <v/>
      </c>
      <c r="K408" s="10" t="str">
        <f t="shared" si="77"/>
        <v/>
      </c>
      <c r="L408" s="10">
        <f t="shared" si="78"/>
        <v>4</v>
      </c>
      <c r="M408" s="10" t="str">
        <f t="shared" si="79"/>
        <v/>
      </c>
      <c r="N408" s="10" t="str">
        <f t="shared" si="80"/>
        <v/>
      </c>
      <c r="O408" s="318">
        <f t="shared" si="81"/>
        <v>4</v>
      </c>
      <c r="Q408" s="10" t="str">
        <f t="shared" si="82"/>
        <v>15</v>
      </c>
      <c r="R408" s="319" t="str">
        <f t="shared" si="83"/>
        <v>B.2.15</v>
      </c>
      <c r="Z408" s="10" t="s">
        <v>947</v>
      </c>
      <c r="AA408" s="10" t="s">
        <v>947</v>
      </c>
      <c r="AB408" s="10" t="s">
        <v>120</v>
      </c>
      <c r="AC408" s="10">
        <f t="shared" si="85"/>
        <v>3</v>
      </c>
    </row>
    <row r="409" spans="1:29" x14ac:dyDescent="0.25">
      <c r="A409" s="297">
        <v>407</v>
      </c>
      <c r="B409" s="330" t="str">
        <f t="shared" si="84"/>
        <v>B.2.15a</v>
      </c>
      <c r="C409" s="331" t="s">
        <v>118</v>
      </c>
      <c r="D409" s="311">
        <v>2</v>
      </c>
      <c r="E409" s="311">
        <v>15</v>
      </c>
      <c r="F409" s="311" t="s">
        <v>88</v>
      </c>
      <c r="G409" s="316" t="s">
        <v>1054</v>
      </c>
      <c r="H409" s="317">
        <v>5</v>
      </c>
      <c r="I409" s="318" t="str">
        <f t="shared" si="75"/>
        <v/>
      </c>
      <c r="J409" s="10" t="str">
        <f t="shared" si="76"/>
        <v/>
      </c>
      <c r="K409" s="10" t="str">
        <f t="shared" si="77"/>
        <v/>
      </c>
      <c r="L409" s="10" t="str">
        <f t="shared" si="78"/>
        <v/>
      </c>
      <c r="M409" s="10" t="str">
        <f t="shared" si="79"/>
        <v/>
      </c>
      <c r="N409" s="10">
        <f t="shared" si="80"/>
        <v>6</v>
      </c>
      <c r="O409" s="318">
        <f t="shared" si="81"/>
        <v>6</v>
      </c>
      <c r="Q409" s="10" t="str">
        <f t="shared" si="82"/>
        <v>15</v>
      </c>
      <c r="R409" s="319" t="str">
        <f t="shared" si="83"/>
        <v>B.2.15a</v>
      </c>
      <c r="Z409" s="10" t="s">
        <v>947</v>
      </c>
      <c r="AA409" s="10" t="s">
        <v>947</v>
      </c>
      <c r="AB409" s="10" t="s">
        <v>120</v>
      </c>
      <c r="AC409" s="10">
        <f t="shared" si="85"/>
        <v>3</v>
      </c>
    </row>
    <row r="410" spans="1:29" ht="30" x14ac:dyDescent="0.25">
      <c r="A410" s="297">
        <v>408</v>
      </c>
      <c r="B410" s="330" t="str">
        <f t="shared" si="84"/>
        <v>B.2.15b</v>
      </c>
      <c r="C410" s="331" t="s">
        <v>118</v>
      </c>
      <c r="D410" s="311">
        <v>2</v>
      </c>
      <c r="E410" s="311">
        <v>15</v>
      </c>
      <c r="F410" s="311" t="s">
        <v>89</v>
      </c>
      <c r="G410" s="316" t="s">
        <v>201</v>
      </c>
      <c r="H410" s="317">
        <v>4</v>
      </c>
      <c r="I410" s="318" t="str">
        <f t="shared" si="75"/>
        <v/>
      </c>
      <c r="J410" s="10" t="str">
        <f t="shared" si="76"/>
        <v/>
      </c>
      <c r="K410" s="10" t="str">
        <f t="shared" si="77"/>
        <v/>
      </c>
      <c r="L410" s="10" t="str">
        <f t="shared" si="78"/>
        <v/>
      </c>
      <c r="M410" s="10" t="str">
        <f t="shared" si="79"/>
        <v/>
      </c>
      <c r="N410" s="10">
        <f t="shared" si="80"/>
        <v>6</v>
      </c>
      <c r="O410" s="318">
        <f t="shared" si="81"/>
        <v>6</v>
      </c>
      <c r="Q410" s="10" t="str">
        <f t="shared" si="82"/>
        <v>15</v>
      </c>
      <c r="R410" s="319" t="str">
        <f t="shared" si="83"/>
        <v>B.2.15b</v>
      </c>
      <c r="Z410" s="10" t="s">
        <v>947</v>
      </c>
      <c r="AA410" s="10" t="s">
        <v>947</v>
      </c>
      <c r="AB410" s="10" t="s">
        <v>120</v>
      </c>
      <c r="AC410" s="10">
        <f t="shared" si="85"/>
        <v>3</v>
      </c>
    </row>
    <row r="411" spans="1:29" x14ac:dyDescent="0.25">
      <c r="A411" s="297">
        <v>409</v>
      </c>
      <c r="B411" s="330" t="str">
        <f t="shared" si="84"/>
        <v>B.2.15c</v>
      </c>
      <c r="C411" s="331" t="s">
        <v>118</v>
      </c>
      <c r="D411" s="311">
        <v>2</v>
      </c>
      <c r="E411" s="311">
        <v>15</v>
      </c>
      <c r="F411" s="311" t="s">
        <v>90</v>
      </c>
      <c r="G411" s="316" t="s">
        <v>202</v>
      </c>
      <c r="H411" s="317">
        <v>3</v>
      </c>
      <c r="I411" s="318" t="str">
        <f t="shared" si="75"/>
        <v/>
      </c>
      <c r="J411" s="10" t="str">
        <f t="shared" si="76"/>
        <v/>
      </c>
      <c r="K411" s="10" t="str">
        <f t="shared" si="77"/>
        <v/>
      </c>
      <c r="L411" s="10" t="str">
        <f t="shared" si="78"/>
        <v/>
      </c>
      <c r="M411" s="10" t="str">
        <f t="shared" si="79"/>
        <v/>
      </c>
      <c r="N411" s="10">
        <f t="shared" si="80"/>
        <v>6</v>
      </c>
      <c r="O411" s="318">
        <f t="shared" si="81"/>
        <v>6</v>
      </c>
      <c r="Q411" s="10" t="str">
        <f t="shared" si="82"/>
        <v>15</v>
      </c>
      <c r="R411" s="319" t="str">
        <f t="shared" si="83"/>
        <v>B.2.15c</v>
      </c>
      <c r="Z411" s="10" t="s">
        <v>947</v>
      </c>
      <c r="AA411" s="10" t="s">
        <v>947</v>
      </c>
      <c r="AB411" s="10" t="s">
        <v>120</v>
      </c>
      <c r="AC411" s="10">
        <f t="shared" si="85"/>
        <v>3</v>
      </c>
    </row>
    <row r="412" spans="1:29" x14ac:dyDescent="0.25">
      <c r="A412" s="297">
        <v>410</v>
      </c>
      <c r="B412" s="330" t="str">
        <f t="shared" si="84"/>
        <v>B.2.15d</v>
      </c>
      <c r="C412" s="331" t="s">
        <v>118</v>
      </c>
      <c r="D412" s="311">
        <v>2</v>
      </c>
      <c r="E412" s="311">
        <v>15</v>
      </c>
      <c r="F412" s="311" t="s">
        <v>91</v>
      </c>
      <c r="G412" s="316" t="s">
        <v>203</v>
      </c>
      <c r="H412" s="317">
        <v>4</v>
      </c>
      <c r="I412" s="318" t="str">
        <f t="shared" si="75"/>
        <v/>
      </c>
      <c r="J412" s="10" t="str">
        <f t="shared" si="76"/>
        <v/>
      </c>
      <c r="K412" s="10" t="str">
        <f t="shared" si="77"/>
        <v/>
      </c>
      <c r="L412" s="10" t="str">
        <f t="shared" si="78"/>
        <v/>
      </c>
      <c r="M412" s="10" t="str">
        <f t="shared" si="79"/>
        <v/>
      </c>
      <c r="N412" s="10">
        <f t="shared" si="80"/>
        <v>6</v>
      </c>
      <c r="O412" s="318">
        <f t="shared" si="81"/>
        <v>6</v>
      </c>
      <c r="Q412" s="10" t="str">
        <f t="shared" si="82"/>
        <v>15</v>
      </c>
      <c r="R412" s="319" t="str">
        <f t="shared" si="83"/>
        <v>B.2.15d</v>
      </c>
      <c r="Z412" s="10" t="s">
        <v>947</v>
      </c>
      <c r="AA412" s="10" t="s">
        <v>947</v>
      </c>
      <c r="AB412" s="10" t="s">
        <v>120</v>
      </c>
      <c r="AC412" s="10">
        <f t="shared" si="85"/>
        <v>3</v>
      </c>
    </row>
    <row r="413" spans="1:29" ht="45" x14ac:dyDescent="0.25">
      <c r="A413" s="297">
        <v>411</v>
      </c>
      <c r="B413" s="330" t="str">
        <f t="shared" si="84"/>
        <v>B.2.15e</v>
      </c>
      <c r="C413" s="331" t="s">
        <v>118</v>
      </c>
      <c r="D413" s="311">
        <v>2</v>
      </c>
      <c r="E413" s="311">
        <v>15</v>
      </c>
      <c r="F413" s="311" t="s">
        <v>92</v>
      </c>
      <c r="G413" s="316" t="s">
        <v>970</v>
      </c>
      <c r="H413" s="317">
        <v>5</v>
      </c>
      <c r="I413" s="318" t="str">
        <f t="shared" si="75"/>
        <v/>
      </c>
      <c r="J413" s="10" t="str">
        <f t="shared" si="76"/>
        <v/>
      </c>
      <c r="K413" s="10" t="str">
        <f t="shared" si="77"/>
        <v/>
      </c>
      <c r="L413" s="10" t="str">
        <f t="shared" si="78"/>
        <v/>
      </c>
      <c r="M413" s="10" t="str">
        <f t="shared" si="79"/>
        <v/>
      </c>
      <c r="N413" s="10">
        <f t="shared" si="80"/>
        <v>6</v>
      </c>
      <c r="O413" s="318">
        <f t="shared" si="81"/>
        <v>6</v>
      </c>
      <c r="Q413" s="10" t="str">
        <f t="shared" si="82"/>
        <v>15</v>
      </c>
      <c r="R413" s="319" t="str">
        <f t="shared" si="83"/>
        <v>B.2.15e</v>
      </c>
      <c r="Z413" s="10" t="s">
        <v>947</v>
      </c>
      <c r="AA413" s="10" t="s">
        <v>947</v>
      </c>
      <c r="AB413" s="10" t="s">
        <v>120</v>
      </c>
      <c r="AC413" s="10">
        <f t="shared" si="85"/>
        <v>3</v>
      </c>
    </row>
    <row r="414" spans="1:29" ht="30" x14ac:dyDescent="0.25">
      <c r="A414" s="297">
        <v>412</v>
      </c>
      <c r="B414" s="330" t="str">
        <f t="shared" si="84"/>
        <v>B.2.16</v>
      </c>
      <c r="C414" s="331" t="s">
        <v>118</v>
      </c>
      <c r="D414" s="311">
        <v>2</v>
      </c>
      <c r="E414" s="311">
        <v>16</v>
      </c>
      <c r="F414" s="311"/>
      <c r="G414" s="316" t="s">
        <v>204</v>
      </c>
      <c r="H414" s="317">
        <v>5</v>
      </c>
      <c r="I414" s="318" t="str">
        <f t="shared" si="75"/>
        <v/>
      </c>
      <c r="J414" s="10" t="str">
        <f t="shared" si="76"/>
        <v/>
      </c>
      <c r="K414" s="10" t="str">
        <f t="shared" si="77"/>
        <v/>
      </c>
      <c r="L414" s="10" t="str">
        <f t="shared" si="78"/>
        <v/>
      </c>
      <c r="M414" s="10">
        <f t="shared" si="79"/>
        <v>5</v>
      </c>
      <c r="N414" s="10" t="str">
        <f t="shared" si="80"/>
        <v/>
      </c>
      <c r="O414" s="318">
        <f t="shared" si="81"/>
        <v>5</v>
      </c>
      <c r="Q414" s="10" t="str">
        <f t="shared" si="82"/>
        <v>16</v>
      </c>
      <c r="R414" s="319" t="str">
        <f t="shared" si="83"/>
        <v>B.2.16</v>
      </c>
      <c r="Z414" s="10" t="s">
        <v>947</v>
      </c>
      <c r="AA414" s="10" t="s">
        <v>947</v>
      </c>
      <c r="AB414" s="10" t="s">
        <v>120</v>
      </c>
      <c r="AC414" s="10">
        <f t="shared" si="85"/>
        <v>3</v>
      </c>
    </row>
    <row r="415" spans="1:29" x14ac:dyDescent="0.25">
      <c r="A415" s="297">
        <v>413</v>
      </c>
      <c r="B415" s="330" t="str">
        <f t="shared" si="84"/>
        <v>B.3</v>
      </c>
      <c r="C415" s="331" t="s">
        <v>118</v>
      </c>
      <c r="D415" s="311">
        <v>3</v>
      </c>
      <c r="E415" s="311"/>
      <c r="F415" s="311"/>
      <c r="G415" s="316" t="s">
        <v>807</v>
      </c>
      <c r="I415" s="318" t="str">
        <f t="shared" si="75"/>
        <v/>
      </c>
      <c r="J415" s="10">
        <f t="shared" si="76"/>
        <v>2</v>
      </c>
      <c r="K415" s="10" t="str">
        <f t="shared" si="77"/>
        <v/>
      </c>
      <c r="L415" s="10" t="str">
        <f t="shared" si="78"/>
        <v/>
      </c>
      <c r="M415" s="10" t="str">
        <f t="shared" si="79"/>
        <v/>
      </c>
      <c r="N415" s="10" t="str">
        <f t="shared" si="80"/>
        <v/>
      </c>
      <c r="O415" s="318">
        <f t="shared" si="81"/>
        <v>2</v>
      </c>
      <c r="Q415" s="10" t="str">
        <f t="shared" si="82"/>
        <v/>
      </c>
      <c r="R415" s="319" t="str">
        <f t="shared" si="83"/>
        <v>B.3</v>
      </c>
      <c r="Z415" s="10" t="s">
        <v>416</v>
      </c>
      <c r="AA415" s="10" t="s">
        <v>417</v>
      </c>
      <c r="AB415" s="10" t="s">
        <v>120</v>
      </c>
      <c r="AC415" s="10">
        <f t="shared" si="85"/>
        <v>1</v>
      </c>
    </row>
    <row r="416" spans="1:29" ht="30" x14ac:dyDescent="0.25">
      <c r="A416" s="297">
        <v>414</v>
      </c>
      <c r="B416" s="330" t="str">
        <f t="shared" si="84"/>
        <v>B.3.01</v>
      </c>
      <c r="C416" s="331" t="s">
        <v>118</v>
      </c>
      <c r="D416" s="311">
        <v>3</v>
      </c>
      <c r="E416" s="311">
        <v>1</v>
      </c>
      <c r="F416" s="311"/>
      <c r="G416" s="316" t="s">
        <v>808</v>
      </c>
      <c r="H416" s="317">
        <v>5</v>
      </c>
      <c r="I416" s="318" t="str">
        <f t="shared" si="75"/>
        <v/>
      </c>
      <c r="J416" s="10" t="str">
        <f t="shared" si="76"/>
        <v/>
      </c>
      <c r="K416" s="10" t="str">
        <f t="shared" si="77"/>
        <v/>
      </c>
      <c r="L416" s="10" t="str">
        <f t="shared" si="78"/>
        <v/>
      </c>
      <c r="M416" s="10">
        <f t="shared" si="79"/>
        <v>5</v>
      </c>
      <c r="N416" s="10" t="str">
        <f t="shared" si="80"/>
        <v/>
      </c>
      <c r="O416" s="318">
        <f t="shared" si="81"/>
        <v>5</v>
      </c>
      <c r="Q416" s="10" t="str">
        <f t="shared" si="82"/>
        <v>01</v>
      </c>
      <c r="R416" s="319" t="str">
        <f t="shared" si="83"/>
        <v>B.3.01</v>
      </c>
      <c r="Z416" s="10" t="s">
        <v>416</v>
      </c>
      <c r="AA416" s="10" t="s">
        <v>947</v>
      </c>
      <c r="AB416" s="10" t="s">
        <v>947</v>
      </c>
      <c r="AC416" s="10">
        <f t="shared" si="85"/>
        <v>1</v>
      </c>
    </row>
    <row r="417" spans="1:29" ht="105" x14ac:dyDescent="0.25">
      <c r="A417" s="297">
        <v>415</v>
      </c>
      <c r="B417" s="330" t="str">
        <f t="shared" si="84"/>
        <v/>
      </c>
      <c r="C417" s="331"/>
      <c r="D417" s="311"/>
      <c r="E417" s="311"/>
      <c r="F417" s="311" t="s">
        <v>420</v>
      </c>
      <c r="G417" s="316" t="s">
        <v>809</v>
      </c>
      <c r="I417" s="318" t="str">
        <f t="shared" si="75"/>
        <v/>
      </c>
      <c r="J417" s="10" t="str">
        <f t="shared" si="76"/>
        <v/>
      </c>
      <c r="K417" s="10">
        <f t="shared" si="77"/>
        <v>3</v>
      </c>
      <c r="L417" s="10" t="str">
        <f t="shared" si="78"/>
        <v/>
      </c>
      <c r="M417" s="10" t="str">
        <f t="shared" si="79"/>
        <v/>
      </c>
      <c r="N417" s="10" t="str">
        <f t="shared" si="80"/>
        <v/>
      </c>
      <c r="O417" s="318">
        <f t="shared" si="81"/>
        <v>3</v>
      </c>
      <c r="Q417" s="10" t="str">
        <f t="shared" si="82"/>
        <v/>
      </c>
      <c r="R417" s="319" t="str">
        <f t="shared" si="83"/>
        <v/>
      </c>
      <c r="Z417" s="10" t="s">
        <v>416</v>
      </c>
      <c r="AA417" s="10" t="s">
        <v>947</v>
      </c>
      <c r="AB417" s="10" t="s">
        <v>947</v>
      </c>
      <c r="AC417" s="10">
        <f t="shared" si="85"/>
        <v>1</v>
      </c>
    </row>
    <row r="418" spans="1:29" x14ac:dyDescent="0.25">
      <c r="A418" s="297">
        <v>416</v>
      </c>
      <c r="B418" s="330" t="str">
        <f t="shared" si="84"/>
        <v>B.3.01</v>
      </c>
      <c r="C418" s="331" t="s">
        <v>118</v>
      </c>
      <c r="D418" s="311">
        <v>3</v>
      </c>
      <c r="E418" s="311">
        <v>1</v>
      </c>
      <c r="F418" s="311"/>
      <c r="G418" s="316" t="s">
        <v>468</v>
      </c>
      <c r="H418" s="317">
        <v>1</v>
      </c>
      <c r="I418" s="318" t="str">
        <f t="shared" si="75"/>
        <v/>
      </c>
      <c r="J418" s="10" t="str">
        <f t="shared" si="76"/>
        <v/>
      </c>
      <c r="K418" s="10" t="str">
        <f t="shared" si="77"/>
        <v/>
      </c>
      <c r="L418" s="10" t="str">
        <f t="shared" si="78"/>
        <v/>
      </c>
      <c r="M418" s="10">
        <f t="shared" si="79"/>
        <v>5</v>
      </c>
      <c r="N418" s="10" t="str">
        <f t="shared" si="80"/>
        <v/>
      </c>
      <c r="O418" s="318">
        <f t="shared" si="81"/>
        <v>5</v>
      </c>
      <c r="Q418" s="10" t="str">
        <f t="shared" si="82"/>
        <v>01</v>
      </c>
      <c r="R418" s="319" t="str">
        <f t="shared" si="83"/>
        <v>B.3.01</v>
      </c>
      <c r="Z418" s="10" t="s">
        <v>947</v>
      </c>
      <c r="AA418" s="10" t="s">
        <v>417</v>
      </c>
      <c r="AB418" s="10" t="s">
        <v>947</v>
      </c>
      <c r="AC418" s="10">
        <f t="shared" si="85"/>
        <v>2</v>
      </c>
    </row>
    <row r="419" spans="1:29" ht="30" x14ac:dyDescent="0.25">
      <c r="A419" s="297">
        <v>417</v>
      </c>
      <c r="B419" s="330" t="str">
        <f t="shared" si="84"/>
        <v>B.3.02</v>
      </c>
      <c r="C419" s="331" t="s">
        <v>118</v>
      </c>
      <c r="D419" s="311">
        <v>3</v>
      </c>
      <c r="E419" s="311">
        <v>2</v>
      </c>
      <c r="F419" s="311"/>
      <c r="G419" s="316" t="s">
        <v>810</v>
      </c>
      <c r="H419" s="317">
        <v>2</v>
      </c>
      <c r="I419" s="318" t="str">
        <f t="shared" si="75"/>
        <v/>
      </c>
      <c r="J419" s="10" t="str">
        <f t="shared" si="76"/>
        <v/>
      </c>
      <c r="K419" s="10" t="str">
        <f t="shared" si="77"/>
        <v/>
      </c>
      <c r="L419" s="10" t="str">
        <f t="shared" si="78"/>
        <v/>
      </c>
      <c r="M419" s="10">
        <f t="shared" si="79"/>
        <v>5</v>
      </c>
      <c r="N419" s="10" t="str">
        <f t="shared" si="80"/>
        <v/>
      </c>
      <c r="O419" s="318">
        <f t="shared" si="81"/>
        <v>5</v>
      </c>
      <c r="Q419" s="10" t="str">
        <f t="shared" si="82"/>
        <v>02</v>
      </c>
      <c r="R419" s="319" t="str">
        <f t="shared" si="83"/>
        <v>B.3.02</v>
      </c>
      <c r="Z419" s="10" t="s">
        <v>947</v>
      </c>
      <c r="AA419" s="10" t="s">
        <v>417</v>
      </c>
      <c r="AB419" s="10" t="s">
        <v>947</v>
      </c>
      <c r="AC419" s="10">
        <f t="shared" si="85"/>
        <v>2</v>
      </c>
    </row>
    <row r="420" spans="1:29" ht="45" x14ac:dyDescent="0.25">
      <c r="A420" s="297">
        <v>418</v>
      </c>
      <c r="B420" s="330" t="str">
        <f t="shared" si="84"/>
        <v/>
      </c>
      <c r="C420" s="331"/>
      <c r="D420" s="311"/>
      <c r="E420" s="311"/>
      <c r="F420" s="311" t="s">
        <v>420</v>
      </c>
      <c r="G420" s="316" t="s">
        <v>954</v>
      </c>
      <c r="I420" s="318" t="str">
        <f t="shared" si="75"/>
        <v/>
      </c>
      <c r="J420" s="10" t="str">
        <f t="shared" si="76"/>
        <v/>
      </c>
      <c r="K420" s="10">
        <f t="shared" si="77"/>
        <v>3</v>
      </c>
      <c r="L420" s="10" t="str">
        <f t="shared" si="78"/>
        <v/>
      </c>
      <c r="M420" s="10" t="str">
        <f t="shared" si="79"/>
        <v/>
      </c>
      <c r="N420" s="10" t="str">
        <f t="shared" si="80"/>
        <v/>
      </c>
      <c r="O420" s="318">
        <f t="shared" si="81"/>
        <v>3</v>
      </c>
      <c r="Q420" s="10" t="str">
        <f t="shared" si="82"/>
        <v/>
      </c>
      <c r="R420" s="319" t="str">
        <f t="shared" si="83"/>
        <v/>
      </c>
      <c r="T420" s="10" t="s">
        <v>545</v>
      </c>
      <c r="Z420" s="10" t="s">
        <v>947</v>
      </c>
      <c r="AA420" s="10" t="s">
        <v>417</v>
      </c>
      <c r="AB420" s="10" t="s">
        <v>947</v>
      </c>
      <c r="AC420" s="10">
        <f t="shared" si="85"/>
        <v>2</v>
      </c>
    </row>
    <row r="421" spans="1:29" x14ac:dyDescent="0.25">
      <c r="A421" s="297">
        <v>419</v>
      </c>
      <c r="B421" s="330" t="str">
        <f t="shared" si="84"/>
        <v>B.3.03</v>
      </c>
      <c r="C421" s="331" t="s">
        <v>118</v>
      </c>
      <c r="D421" s="311">
        <v>3</v>
      </c>
      <c r="E421" s="311">
        <v>3</v>
      </c>
      <c r="F421" s="311"/>
      <c r="G421" s="316" t="s">
        <v>207</v>
      </c>
      <c r="H421" s="317">
        <v>3</v>
      </c>
      <c r="I421" s="318" t="str">
        <f t="shared" si="75"/>
        <v/>
      </c>
      <c r="J421" s="10" t="str">
        <f t="shared" si="76"/>
        <v/>
      </c>
      <c r="K421" s="10" t="str">
        <f t="shared" si="77"/>
        <v/>
      </c>
      <c r="L421" s="10" t="str">
        <f t="shared" si="78"/>
        <v/>
      </c>
      <c r="M421" s="10">
        <f t="shared" si="79"/>
        <v>5</v>
      </c>
      <c r="N421" s="10" t="str">
        <f t="shared" si="80"/>
        <v/>
      </c>
      <c r="O421" s="318">
        <f t="shared" si="81"/>
        <v>5</v>
      </c>
      <c r="Q421" s="10" t="str">
        <f t="shared" si="82"/>
        <v>03</v>
      </c>
      <c r="R421" s="319" t="str">
        <f t="shared" si="83"/>
        <v>B.3.03</v>
      </c>
      <c r="Z421" s="10" t="s">
        <v>947</v>
      </c>
      <c r="AA421" s="10" t="s">
        <v>417</v>
      </c>
      <c r="AB421" s="10" t="s">
        <v>947</v>
      </c>
      <c r="AC421" s="10">
        <f t="shared" si="85"/>
        <v>2</v>
      </c>
    </row>
    <row r="422" spans="1:29" ht="75" x14ac:dyDescent="0.25">
      <c r="A422" s="297">
        <v>420</v>
      </c>
      <c r="B422" s="330" t="str">
        <f t="shared" si="84"/>
        <v/>
      </c>
      <c r="C422" s="331"/>
      <c r="D422" s="311"/>
      <c r="E422" s="311"/>
      <c r="F422" s="311" t="s">
        <v>420</v>
      </c>
      <c r="G422" s="316" t="s">
        <v>971</v>
      </c>
      <c r="I422" s="318" t="str">
        <f t="shared" si="75"/>
        <v/>
      </c>
      <c r="J422" s="10" t="str">
        <f t="shared" si="76"/>
        <v/>
      </c>
      <c r="K422" s="10">
        <f t="shared" si="77"/>
        <v>3</v>
      </c>
      <c r="L422" s="10" t="str">
        <f t="shared" si="78"/>
        <v/>
      </c>
      <c r="M422" s="10" t="str">
        <f t="shared" si="79"/>
        <v/>
      </c>
      <c r="N422" s="10" t="str">
        <f t="shared" si="80"/>
        <v/>
      </c>
      <c r="O422" s="318">
        <f t="shared" si="81"/>
        <v>3</v>
      </c>
      <c r="Q422" s="10" t="str">
        <f t="shared" si="82"/>
        <v/>
      </c>
      <c r="R422" s="319" t="str">
        <f t="shared" si="83"/>
        <v/>
      </c>
      <c r="Z422" s="10" t="s">
        <v>947</v>
      </c>
      <c r="AA422" s="10" t="s">
        <v>417</v>
      </c>
      <c r="AB422" s="10" t="s">
        <v>947</v>
      </c>
      <c r="AC422" s="10">
        <f t="shared" si="85"/>
        <v>2</v>
      </c>
    </row>
    <row r="423" spans="1:29" x14ac:dyDescent="0.25">
      <c r="A423" s="297">
        <v>421</v>
      </c>
      <c r="B423" s="330" t="str">
        <f t="shared" si="84"/>
        <v>B.3.04</v>
      </c>
      <c r="C423" s="331" t="s">
        <v>118</v>
      </c>
      <c r="D423" s="311">
        <v>3</v>
      </c>
      <c r="E423" s="311">
        <v>4</v>
      </c>
      <c r="F423" s="311"/>
      <c r="G423" s="316" t="s">
        <v>469</v>
      </c>
      <c r="H423" s="317">
        <v>3</v>
      </c>
      <c r="I423" s="318" t="str">
        <f t="shared" si="75"/>
        <v/>
      </c>
      <c r="J423" s="10" t="str">
        <f t="shared" si="76"/>
        <v/>
      </c>
      <c r="K423" s="10" t="str">
        <f t="shared" si="77"/>
        <v/>
      </c>
      <c r="L423" s="10" t="str">
        <f t="shared" si="78"/>
        <v/>
      </c>
      <c r="M423" s="10">
        <f t="shared" si="79"/>
        <v>5</v>
      </c>
      <c r="N423" s="10" t="str">
        <f t="shared" si="80"/>
        <v/>
      </c>
      <c r="O423" s="318">
        <f t="shared" si="81"/>
        <v>5</v>
      </c>
      <c r="Q423" s="10" t="str">
        <f t="shared" si="82"/>
        <v>04</v>
      </c>
      <c r="R423" s="319" t="str">
        <f t="shared" si="83"/>
        <v>B.3.04</v>
      </c>
      <c r="Z423" s="10" t="s">
        <v>947</v>
      </c>
      <c r="AA423" s="10" t="s">
        <v>417</v>
      </c>
      <c r="AB423" s="10" t="s">
        <v>947</v>
      </c>
      <c r="AC423" s="10">
        <f t="shared" si="85"/>
        <v>2</v>
      </c>
    </row>
    <row r="424" spans="1:29" ht="75" x14ac:dyDescent="0.25">
      <c r="A424" s="297">
        <v>422</v>
      </c>
      <c r="B424" s="330" t="str">
        <f t="shared" si="84"/>
        <v/>
      </c>
      <c r="C424" s="331"/>
      <c r="D424" s="311"/>
      <c r="E424" s="311"/>
      <c r="F424" s="311" t="s">
        <v>420</v>
      </c>
      <c r="G424" s="316" t="s">
        <v>955</v>
      </c>
      <c r="I424" s="318" t="str">
        <f t="shared" si="75"/>
        <v/>
      </c>
      <c r="J424" s="10" t="str">
        <f t="shared" si="76"/>
        <v/>
      </c>
      <c r="K424" s="10">
        <f t="shared" si="77"/>
        <v>3</v>
      </c>
      <c r="L424" s="10" t="str">
        <f t="shared" si="78"/>
        <v/>
      </c>
      <c r="M424" s="10" t="str">
        <f t="shared" si="79"/>
        <v/>
      </c>
      <c r="N424" s="10" t="str">
        <f t="shared" si="80"/>
        <v/>
      </c>
      <c r="O424" s="318">
        <f t="shared" si="81"/>
        <v>3</v>
      </c>
      <c r="Q424" s="10" t="str">
        <f t="shared" si="82"/>
        <v/>
      </c>
      <c r="R424" s="319" t="str">
        <f t="shared" si="83"/>
        <v/>
      </c>
      <c r="Z424" s="10" t="s">
        <v>947</v>
      </c>
      <c r="AA424" s="10" t="s">
        <v>417</v>
      </c>
      <c r="AB424" s="10" t="s">
        <v>947</v>
      </c>
      <c r="AC424" s="10">
        <f t="shared" si="85"/>
        <v>2</v>
      </c>
    </row>
    <row r="425" spans="1:29" x14ac:dyDescent="0.25">
      <c r="A425" s="297">
        <v>423</v>
      </c>
      <c r="B425" s="330" t="str">
        <f t="shared" si="84"/>
        <v>B.3.05</v>
      </c>
      <c r="C425" s="331" t="s">
        <v>118</v>
      </c>
      <c r="D425" s="311">
        <v>3</v>
      </c>
      <c r="E425" s="311">
        <v>5</v>
      </c>
      <c r="F425" s="311"/>
      <c r="G425" s="316" t="s">
        <v>470</v>
      </c>
      <c r="H425" s="317">
        <v>5</v>
      </c>
      <c r="I425" s="318" t="str">
        <f t="shared" si="75"/>
        <v/>
      </c>
      <c r="J425" s="10" t="str">
        <f t="shared" si="76"/>
        <v/>
      </c>
      <c r="K425" s="10" t="str">
        <f t="shared" si="77"/>
        <v/>
      </c>
      <c r="L425" s="10" t="str">
        <f t="shared" si="78"/>
        <v/>
      </c>
      <c r="M425" s="10">
        <f t="shared" si="79"/>
        <v>5</v>
      </c>
      <c r="N425" s="10" t="str">
        <f t="shared" si="80"/>
        <v/>
      </c>
      <c r="O425" s="318">
        <f t="shared" si="81"/>
        <v>5</v>
      </c>
      <c r="Q425" s="10" t="str">
        <f t="shared" si="82"/>
        <v>05</v>
      </c>
      <c r="R425" s="319" t="str">
        <f t="shared" si="83"/>
        <v>B.3.05</v>
      </c>
      <c r="Z425" s="10" t="s">
        <v>947</v>
      </c>
      <c r="AA425" s="10" t="s">
        <v>417</v>
      </c>
      <c r="AB425" s="10" t="s">
        <v>947</v>
      </c>
      <c r="AC425" s="10">
        <f t="shared" si="85"/>
        <v>2</v>
      </c>
    </row>
    <row r="426" spans="1:29" ht="45" x14ac:dyDescent="0.25">
      <c r="A426" s="297">
        <v>424</v>
      </c>
      <c r="B426" s="330" t="str">
        <f t="shared" si="84"/>
        <v/>
      </c>
      <c r="C426" s="331"/>
      <c r="D426" s="311"/>
      <c r="E426" s="311"/>
      <c r="F426" s="311" t="s">
        <v>420</v>
      </c>
      <c r="G426" s="316" t="s">
        <v>972</v>
      </c>
      <c r="I426" s="318" t="str">
        <f t="shared" si="75"/>
        <v/>
      </c>
      <c r="J426" s="10" t="str">
        <f t="shared" si="76"/>
        <v/>
      </c>
      <c r="K426" s="10">
        <f t="shared" si="77"/>
        <v>3</v>
      </c>
      <c r="L426" s="10" t="str">
        <f t="shared" si="78"/>
        <v/>
      </c>
      <c r="M426" s="10" t="str">
        <f t="shared" si="79"/>
        <v/>
      </c>
      <c r="N426" s="10" t="str">
        <f t="shared" si="80"/>
        <v/>
      </c>
      <c r="O426" s="318">
        <f t="shared" si="81"/>
        <v>3</v>
      </c>
      <c r="Q426" s="10" t="str">
        <f t="shared" si="82"/>
        <v/>
      </c>
      <c r="R426" s="319" t="str">
        <f t="shared" si="83"/>
        <v/>
      </c>
      <c r="Z426" s="10" t="s">
        <v>947</v>
      </c>
      <c r="AA426" s="10" t="s">
        <v>417</v>
      </c>
      <c r="AB426" s="10" t="s">
        <v>947</v>
      </c>
      <c r="AC426" s="10">
        <f t="shared" si="85"/>
        <v>2</v>
      </c>
    </row>
    <row r="427" spans="1:29" x14ac:dyDescent="0.25">
      <c r="A427" s="297">
        <v>425</v>
      </c>
      <c r="B427" s="330" t="str">
        <f t="shared" si="84"/>
        <v>B.3.06</v>
      </c>
      <c r="C427" s="331" t="s">
        <v>118</v>
      </c>
      <c r="D427" s="311">
        <v>3</v>
      </c>
      <c r="E427" s="311">
        <v>6</v>
      </c>
      <c r="F427" s="311"/>
      <c r="G427" s="316" t="s">
        <v>220</v>
      </c>
      <c r="H427" s="317">
        <v>3</v>
      </c>
      <c r="I427" s="318" t="str">
        <f t="shared" si="75"/>
        <v/>
      </c>
      <c r="J427" s="10" t="str">
        <f t="shared" si="76"/>
        <v/>
      </c>
      <c r="K427" s="10" t="str">
        <f t="shared" si="77"/>
        <v/>
      </c>
      <c r="L427" s="10" t="str">
        <f t="shared" si="78"/>
        <v/>
      </c>
      <c r="M427" s="10">
        <f t="shared" si="79"/>
        <v>5</v>
      </c>
      <c r="N427" s="10" t="str">
        <f t="shared" si="80"/>
        <v/>
      </c>
      <c r="O427" s="318">
        <f t="shared" si="81"/>
        <v>5</v>
      </c>
      <c r="Q427" s="10" t="str">
        <f t="shared" si="82"/>
        <v>06</v>
      </c>
      <c r="R427" s="319" t="str">
        <f t="shared" si="83"/>
        <v>B.3.06</v>
      </c>
      <c r="Z427" s="10" t="s">
        <v>947</v>
      </c>
      <c r="AA427" s="10" t="s">
        <v>417</v>
      </c>
      <c r="AB427" s="10" t="s">
        <v>947</v>
      </c>
      <c r="AC427" s="10">
        <f t="shared" si="85"/>
        <v>2</v>
      </c>
    </row>
    <row r="428" spans="1:29" ht="45" x14ac:dyDescent="0.25">
      <c r="A428" s="297">
        <v>426</v>
      </c>
      <c r="B428" s="330" t="str">
        <f t="shared" si="84"/>
        <v/>
      </c>
      <c r="C428" s="331"/>
      <c r="D428" s="311"/>
      <c r="E428" s="311"/>
      <c r="F428" s="311" t="s">
        <v>420</v>
      </c>
      <c r="G428" s="316" t="s">
        <v>973</v>
      </c>
      <c r="I428" s="318" t="str">
        <f t="shared" si="75"/>
        <v/>
      </c>
      <c r="J428" s="10" t="str">
        <f t="shared" si="76"/>
        <v/>
      </c>
      <c r="K428" s="10">
        <f t="shared" si="77"/>
        <v>3</v>
      </c>
      <c r="L428" s="10" t="str">
        <f t="shared" si="78"/>
        <v/>
      </c>
      <c r="M428" s="10" t="str">
        <f t="shared" si="79"/>
        <v/>
      </c>
      <c r="N428" s="10" t="str">
        <f t="shared" si="80"/>
        <v/>
      </c>
      <c r="O428" s="318">
        <f t="shared" si="81"/>
        <v>3</v>
      </c>
      <c r="Q428" s="10" t="str">
        <f t="shared" si="82"/>
        <v/>
      </c>
      <c r="R428" s="319" t="str">
        <f t="shared" si="83"/>
        <v/>
      </c>
      <c r="Z428" s="10" t="s">
        <v>947</v>
      </c>
      <c r="AA428" s="10" t="s">
        <v>417</v>
      </c>
      <c r="AB428" s="10" t="s">
        <v>947</v>
      </c>
      <c r="AC428" s="10">
        <f t="shared" si="85"/>
        <v>2</v>
      </c>
    </row>
    <row r="429" spans="1:29" ht="30" x14ac:dyDescent="0.25">
      <c r="A429" s="297">
        <v>427</v>
      </c>
      <c r="B429" s="330" t="str">
        <f t="shared" si="84"/>
        <v>B.3.07</v>
      </c>
      <c r="C429" s="331" t="s">
        <v>118</v>
      </c>
      <c r="D429" s="311">
        <v>3</v>
      </c>
      <c r="E429" s="311">
        <v>7</v>
      </c>
      <c r="F429" s="311"/>
      <c r="G429" s="316" t="s">
        <v>465</v>
      </c>
      <c r="H429" s="317">
        <v>1</v>
      </c>
      <c r="I429" s="318" t="str">
        <f t="shared" si="75"/>
        <v/>
      </c>
      <c r="J429" s="10" t="str">
        <f t="shared" si="76"/>
        <v/>
      </c>
      <c r="K429" s="10" t="str">
        <f t="shared" si="77"/>
        <v/>
      </c>
      <c r="L429" s="10" t="str">
        <f t="shared" si="78"/>
        <v/>
      </c>
      <c r="M429" s="10">
        <f t="shared" si="79"/>
        <v>5</v>
      </c>
      <c r="N429" s="10" t="str">
        <f t="shared" si="80"/>
        <v/>
      </c>
      <c r="O429" s="318">
        <f t="shared" si="81"/>
        <v>5</v>
      </c>
      <c r="Q429" s="10" t="str">
        <f t="shared" si="82"/>
        <v>07</v>
      </c>
      <c r="R429" s="319" t="str">
        <f t="shared" si="83"/>
        <v>B.3.07</v>
      </c>
      <c r="Z429" s="10" t="s">
        <v>947</v>
      </c>
      <c r="AA429" s="10" t="s">
        <v>417</v>
      </c>
      <c r="AB429" s="10" t="s">
        <v>947</v>
      </c>
      <c r="AC429" s="10">
        <f t="shared" si="85"/>
        <v>2</v>
      </c>
    </row>
    <row r="430" spans="1:29" ht="60" x14ac:dyDescent="0.25">
      <c r="A430" s="297">
        <v>428</v>
      </c>
      <c r="B430" s="330" t="str">
        <f t="shared" si="84"/>
        <v>B.3.08</v>
      </c>
      <c r="C430" s="331" t="s">
        <v>118</v>
      </c>
      <c r="D430" s="311">
        <v>3</v>
      </c>
      <c r="E430" s="311">
        <v>8</v>
      </c>
      <c r="F430" s="311"/>
      <c r="G430" s="316" t="s">
        <v>466</v>
      </c>
      <c r="H430" s="317">
        <v>3</v>
      </c>
      <c r="I430" s="318" t="str">
        <f t="shared" si="75"/>
        <v/>
      </c>
      <c r="J430" s="10" t="str">
        <f t="shared" si="76"/>
        <v/>
      </c>
      <c r="K430" s="10" t="str">
        <f t="shared" si="77"/>
        <v/>
      </c>
      <c r="L430" s="10" t="str">
        <f t="shared" si="78"/>
        <v/>
      </c>
      <c r="M430" s="10">
        <f t="shared" si="79"/>
        <v>5</v>
      </c>
      <c r="N430" s="10" t="str">
        <f t="shared" si="80"/>
        <v/>
      </c>
      <c r="O430" s="318">
        <f t="shared" si="81"/>
        <v>5</v>
      </c>
      <c r="Q430" s="10" t="str">
        <f t="shared" si="82"/>
        <v>08</v>
      </c>
      <c r="R430" s="319" t="str">
        <f t="shared" si="83"/>
        <v>B.3.08</v>
      </c>
      <c r="Z430" s="10" t="s">
        <v>947</v>
      </c>
      <c r="AA430" s="10" t="s">
        <v>417</v>
      </c>
      <c r="AB430" s="10" t="s">
        <v>947</v>
      </c>
      <c r="AC430" s="10">
        <f t="shared" si="85"/>
        <v>2</v>
      </c>
    </row>
    <row r="431" spans="1:29" x14ac:dyDescent="0.25">
      <c r="A431" s="297">
        <v>429</v>
      </c>
      <c r="B431" s="330" t="str">
        <f t="shared" si="84"/>
        <v>B.3.01</v>
      </c>
      <c r="C431" s="331" t="s">
        <v>118</v>
      </c>
      <c r="D431" s="311">
        <v>3</v>
      </c>
      <c r="E431" s="311">
        <v>1</v>
      </c>
      <c r="F431" s="311"/>
      <c r="G431" s="316" t="s">
        <v>468</v>
      </c>
      <c r="H431" s="317">
        <v>1</v>
      </c>
      <c r="I431" s="318" t="str">
        <f t="shared" si="75"/>
        <v/>
      </c>
      <c r="J431" s="10" t="str">
        <f t="shared" si="76"/>
        <v/>
      </c>
      <c r="K431" s="10" t="str">
        <f t="shared" si="77"/>
        <v/>
      </c>
      <c r="L431" s="10" t="str">
        <f t="shared" si="78"/>
        <v/>
      </c>
      <c r="M431" s="10">
        <f t="shared" si="79"/>
        <v>5</v>
      </c>
      <c r="N431" s="10" t="str">
        <f t="shared" si="80"/>
        <v/>
      </c>
      <c r="O431" s="318">
        <f t="shared" si="81"/>
        <v>5</v>
      </c>
      <c r="Q431" s="10" t="str">
        <f t="shared" si="82"/>
        <v>01</v>
      </c>
      <c r="R431" s="319" t="str">
        <f t="shared" si="83"/>
        <v>B.3.01</v>
      </c>
      <c r="Z431" s="10" t="s">
        <v>947</v>
      </c>
      <c r="AA431" s="10" t="s">
        <v>947</v>
      </c>
      <c r="AB431" s="10" t="s">
        <v>120</v>
      </c>
      <c r="AC431" s="10">
        <f t="shared" si="85"/>
        <v>3</v>
      </c>
    </row>
    <row r="432" spans="1:29" x14ac:dyDescent="0.25">
      <c r="A432" s="297">
        <v>430</v>
      </c>
      <c r="B432" s="330" t="str">
        <f t="shared" si="84"/>
        <v>B.3.02</v>
      </c>
      <c r="C432" s="331" t="s">
        <v>118</v>
      </c>
      <c r="D432" s="311">
        <v>3</v>
      </c>
      <c r="E432" s="311">
        <v>2</v>
      </c>
      <c r="F432" s="311"/>
      <c r="G432" s="316" t="s">
        <v>811</v>
      </c>
      <c r="H432" s="317" t="s">
        <v>74</v>
      </c>
      <c r="I432" s="318" t="str">
        <f t="shared" si="75"/>
        <v/>
      </c>
      <c r="J432" s="10" t="str">
        <f t="shared" si="76"/>
        <v/>
      </c>
      <c r="K432" s="10" t="str">
        <f t="shared" si="77"/>
        <v/>
      </c>
      <c r="L432" s="10">
        <f t="shared" si="78"/>
        <v>4</v>
      </c>
      <c r="M432" s="10" t="str">
        <f t="shared" si="79"/>
        <v/>
      </c>
      <c r="N432" s="10" t="str">
        <f t="shared" si="80"/>
        <v/>
      </c>
      <c r="O432" s="318">
        <f t="shared" si="81"/>
        <v>4</v>
      </c>
      <c r="Q432" s="10" t="str">
        <f t="shared" si="82"/>
        <v>02</v>
      </c>
      <c r="R432" s="319" t="str">
        <f t="shared" si="83"/>
        <v>B.3.02</v>
      </c>
      <c r="Z432" s="10" t="s">
        <v>947</v>
      </c>
      <c r="AA432" s="10" t="s">
        <v>947</v>
      </c>
      <c r="AB432" s="10" t="s">
        <v>120</v>
      </c>
      <c r="AC432" s="10">
        <f t="shared" si="85"/>
        <v>3</v>
      </c>
    </row>
    <row r="433" spans="1:29" x14ac:dyDescent="0.25">
      <c r="A433" s="297">
        <v>431</v>
      </c>
      <c r="B433" s="330" t="str">
        <f t="shared" si="84"/>
        <v>B.3.02a</v>
      </c>
      <c r="C433" s="331" t="s">
        <v>118</v>
      </c>
      <c r="D433" s="311">
        <v>3</v>
      </c>
      <c r="E433" s="311">
        <v>2</v>
      </c>
      <c r="F433" s="311" t="s">
        <v>88</v>
      </c>
      <c r="G433" s="316" t="s">
        <v>205</v>
      </c>
      <c r="H433" s="317">
        <v>2</v>
      </c>
      <c r="I433" s="318" t="str">
        <f t="shared" si="75"/>
        <v/>
      </c>
      <c r="J433" s="10" t="str">
        <f t="shared" si="76"/>
        <v/>
      </c>
      <c r="K433" s="10" t="str">
        <f t="shared" si="77"/>
        <v/>
      </c>
      <c r="L433" s="10" t="str">
        <f t="shared" si="78"/>
        <v/>
      </c>
      <c r="M433" s="10" t="str">
        <f t="shared" si="79"/>
        <v/>
      </c>
      <c r="N433" s="10">
        <f t="shared" si="80"/>
        <v>6</v>
      </c>
      <c r="O433" s="318">
        <f t="shared" si="81"/>
        <v>6</v>
      </c>
      <c r="Q433" s="10" t="str">
        <f t="shared" si="82"/>
        <v>02</v>
      </c>
      <c r="R433" s="319" t="str">
        <f t="shared" si="83"/>
        <v>B.3.02a</v>
      </c>
      <c r="Z433" s="10" t="s">
        <v>947</v>
      </c>
      <c r="AA433" s="10" t="s">
        <v>947</v>
      </c>
      <c r="AB433" s="10" t="s">
        <v>120</v>
      </c>
      <c r="AC433" s="10">
        <f t="shared" si="85"/>
        <v>3</v>
      </c>
    </row>
    <row r="434" spans="1:29" x14ac:dyDescent="0.25">
      <c r="A434" s="297">
        <v>432</v>
      </c>
      <c r="B434" s="330" t="str">
        <f t="shared" si="84"/>
        <v>B.3.02b</v>
      </c>
      <c r="C434" s="331" t="s">
        <v>118</v>
      </c>
      <c r="D434" s="311">
        <v>3</v>
      </c>
      <c r="E434" s="311">
        <v>2</v>
      </c>
      <c r="F434" s="311" t="s">
        <v>89</v>
      </c>
      <c r="G434" s="316" t="s">
        <v>206</v>
      </c>
      <c r="H434" s="317">
        <v>3</v>
      </c>
      <c r="I434" s="318" t="str">
        <f t="shared" ref="I434" si="86">IF(AND(LEN(C434)=1,LEN(D434)=0),1,"")</f>
        <v/>
      </c>
      <c r="J434" s="10" t="str">
        <f t="shared" ref="J434" si="87">IF(AND(LEN(C434)=1,LEN(D434)=1,LEN(E434)=0,LEN(F434)=0),2,"")</f>
        <v/>
      </c>
      <c r="K434" s="10" t="str">
        <f t="shared" ref="K434" si="88">IF(AND(LEN(C434)=0,LEN(E434)=0),3,"")</f>
        <v/>
      </c>
      <c r="L434" s="10" t="str">
        <f t="shared" ref="L434" si="89">IF(AND(LEN(C434)&gt;0,LEN(D434&gt;0),LEN(E434)&gt;0,LEN(F434)=0,H434="N/A"),4,"")</f>
        <v/>
      </c>
      <c r="M434" s="10" t="str">
        <f t="shared" ref="M434" si="90">IF(AND(LEN(C434)&gt;0,LEN(D434&gt;0),LEN(E434)&gt;0,LEN(F434)=0,H434&gt;0,H434&lt;6),5,"")</f>
        <v/>
      </c>
      <c r="N434" s="10">
        <f t="shared" ref="N434" si="91">IF(AND(LEN(C434)&gt;0,LEN(D434&gt;0),LEN(E434)&gt;0,LEN(F434)&gt;0,H434&gt;0,H434&lt;6),6,"")</f>
        <v>6</v>
      </c>
      <c r="O434" s="318">
        <f t="shared" si="81"/>
        <v>6</v>
      </c>
      <c r="Q434" s="10" t="str">
        <f t="shared" si="82"/>
        <v>02</v>
      </c>
      <c r="R434" s="319" t="str">
        <f t="shared" si="83"/>
        <v>B.3.02b</v>
      </c>
      <c r="Z434" s="10" t="s">
        <v>947</v>
      </c>
      <c r="AA434" s="10" t="s">
        <v>947</v>
      </c>
      <c r="AB434" s="10" t="s">
        <v>120</v>
      </c>
      <c r="AC434" s="10">
        <f t="shared" si="85"/>
        <v>3</v>
      </c>
    </row>
    <row r="435" spans="1:29" x14ac:dyDescent="0.25">
      <c r="A435" s="297">
        <v>433</v>
      </c>
      <c r="B435" s="330" t="str">
        <f t="shared" si="84"/>
        <v>B.3.02c</v>
      </c>
      <c r="C435" s="331" t="s">
        <v>118</v>
      </c>
      <c r="D435" s="311">
        <v>3</v>
      </c>
      <c r="E435" s="311">
        <v>2</v>
      </c>
      <c r="F435" s="311" t="s">
        <v>90</v>
      </c>
      <c r="G435" s="316" t="s">
        <v>342</v>
      </c>
      <c r="H435" s="317">
        <v>4</v>
      </c>
      <c r="I435" s="318" t="str">
        <f t="shared" si="75"/>
        <v/>
      </c>
      <c r="J435" s="10" t="str">
        <f t="shared" si="76"/>
        <v/>
      </c>
      <c r="K435" s="10" t="str">
        <f t="shared" si="77"/>
        <v/>
      </c>
      <c r="L435" s="10" t="str">
        <f t="shared" si="78"/>
        <v/>
      </c>
      <c r="M435" s="10" t="str">
        <f t="shared" si="79"/>
        <v/>
      </c>
      <c r="N435" s="10">
        <f t="shared" si="80"/>
        <v>6</v>
      </c>
      <c r="O435" s="318">
        <f t="shared" si="81"/>
        <v>6</v>
      </c>
      <c r="Q435" s="10" t="str">
        <f t="shared" si="82"/>
        <v>02</v>
      </c>
      <c r="R435" s="319" t="str">
        <f t="shared" si="83"/>
        <v>B.3.02c</v>
      </c>
      <c r="Z435" s="10" t="s">
        <v>947</v>
      </c>
      <c r="AA435" s="10" t="s">
        <v>947</v>
      </c>
      <c r="AB435" s="10" t="s">
        <v>120</v>
      </c>
      <c r="AC435" s="10">
        <f t="shared" si="85"/>
        <v>3</v>
      </c>
    </row>
    <row r="436" spans="1:29" ht="30" x14ac:dyDescent="0.25">
      <c r="A436" s="297">
        <v>434</v>
      </c>
      <c r="B436" s="330" t="str">
        <f t="shared" si="84"/>
        <v>B.3.02d</v>
      </c>
      <c r="C436" s="331" t="s">
        <v>118</v>
      </c>
      <c r="D436" s="311">
        <v>3</v>
      </c>
      <c r="E436" s="311">
        <v>2</v>
      </c>
      <c r="F436" s="311" t="s">
        <v>91</v>
      </c>
      <c r="G436" s="316" t="s">
        <v>343</v>
      </c>
      <c r="H436" s="317">
        <v>5</v>
      </c>
      <c r="I436" s="318" t="str">
        <f t="shared" ref="I436:I466" si="92">IF(AND(LEN(C436)=1,LEN(D436)=0),1,"")</f>
        <v/>
      </c>
      <c r="J436" s="10" t="str">
        <f t="shared" ref="J436:J466" si="93">IF(AND(LEN(C436)=1,LEN(D436)=1,LEN(E436)=0,LEN(F436)=0),2,"")</f>
        <v/>
      </c>
      <c r="K436" s="10" t="str">
        <f t="shared" ref="K436:K466" si="94">IF(AND(LEN(C436)=0,LEN(E436)=0),3,"")</f>
        <v/>
      </c>
      <c r="L436" s="10" t="str">
        <f t="shared" ref="L436:L466" si="95">IF(AND(LEN(C436)&gt;0,LEN(D436&gt;0),LEN(E436)&gt;0,LEN(F436)=0,H436="N/A"),4,"")</f>
        <v/>
      </c>
      <c r="M436" s="10" t="str">
        <f t="shared" ref="M436:M466" si="96">IF(AND(LEN(C436)&gt;0,LEN(D436&gt;0),LEN(E436)&gt;0,LEN(F436)=0,H436&gt;0,H436&lt;6),5,"")</f>
        <v/>
      </c>
      <c r="N436" s="10">
        <f t="shared" ref="N436:N466" si="97">IF(AND(LEN(C436)&gt;0,LEN(D436&gt;0),LEN(E436)&gt;0,LEN(F436)&gt;0,H436&gt;0,H436&lt;6),6,"")</f>
        <v>6</v>
      </c>
      <c r="O436" s="318">
        <f t="shared" ref="O436:O466" si="98">SUM(I436:N436)</f>
        <v>6</v>
      </c>
      <c r="Q436" s="10" t="str">
        <f t="shared" ref="Q436:Q466" si="99">IF(LEN(E436)&gt;0,TEXT(E436,"00"),"")</f>
        <v>02</v>
      </c>
      <c r="R436" s="319" t="str">
        <f t="shared" ref="R436:R466" si="100">IF(O436=1,C436,IF(O436=2,C436&amp;"."&amp;D436,IF(O436=3,"",IF(O436=4,C436&amp;"."&amp;D436&amp;"."&amp;Q436,IF(O436=5,C436&amp;"."&amp;D436&amp;"."&amp;Q436,IF(O436=6,C436&amp;"."&amp;D436&amp;"."&amp;Q436&amp;F436,""))))))</f>
        <v>B.3.02d</v>
      </c>
      <c r="Z436" s="10" t="s">
        <v>947</v>
      </c>
      <c r="AA436" s="10" t="s">
        <v>947</v>
      </c>
      <c r="AB436" s="10" t="s">
        <v>120</v>
      </c>
      <c r="AC436" s="10">
        <f t="shared" si="85"/>
        <v>3</v>
      </c>
    </row>
    <row r="437" spans="1:29" x14ac:dyDescent="0.25">
      <c r="A437" s="297">
        <v>435</v>
      </c>
      <c r="B437" s="330" t="str">
        <f t="shared" si="84"/>
        <v>B.3.03</v>
      </c>
      <c r="C437" s="331" t="s">
        <v>118</v>
      </c>
      <c r="D437" s="311">
        <v>3</v>
      </c>
      <c r="E437" s="311">
        <v>3</v>
      </c>
      <c r="F437" s="311"/>
      <c r="G437" s="316" t="s">
        <v>207</v>
      </c>
      <c r="H437" s="317">
        <v>2</v>
      </c>
      <c r="I437" s="318" t="str">
        <f t="shared" si="92"/>
        <v/>
      </c>
      <c r="J437" s="10" t="str">
        <f t="shared" si="93"/>
        <v/>
      </c>
      <c r="K437" s="10" t="str">
        <f t="shared" si="94"/>
        <v/>
      </c>
      <c r="L437" s="10" t="str">
        <f t="shared" si="95"/>
        <v/>
      </c>
      <c r="M437" s="10">
        <f t="shared" si="96"/>
        <v>5</v>
      </c>
      <c r="N437" s="10" t="str">
        <f t="shared" si="97"/>
        <v/>
      </c>
      <c r="O437" s="318">
        <f t="shared" si="98"/>
        <v>5</v>
      </c>
      <c r="Q437" s="10" t="str">
        <f t="shared" si="99"/>
        <v>03</v>
      </c>
      <c r="R437" s="319" t="str">
        <f t="shared" si="100"/>
        <v>B.3.03</v>
      </c>
      <c r="Z437" s="10" t="s">
        <v>947</v>
      </c>
      <c r="AA437" s="10" t="s">
        <v>947</v>
      </c>
      <c r="AB437" s="10" t="s">
        <v>120</v>
      </c>
      <c r="AC437" s="10">
        <f t="shared" si="85"/>
        <v>3</v>
      </c>
    </row>
    <row r="438" spans="1:29" x14ac:dyDescent="0.25">
      <c r="A438" s="297">
        <v>436</v>
      </c>
      <c r="B438" s="330" t="str">
        <f t="shared" si="84"/>
        <v>B.3.04</v>
      </c>
      <c r="C438" s="331" t="s">
        <v>118</v>
      </c>
      <c r="D438" s="311">
        <v>3</v>
      </c>
      <c r="E438" s="311">
        <v>4</v>
      </c>
      <c r="F438" s="311"/>
      <c r="G438" s="316" t="s">
        <v>812</v>
      </c>
      <c r="H438" s="317" t="s">
        <v>74</v>
      </c>
      <c r="I438" s="318" t="str">
        <f t="shared" si="92"/>
        <v/>
      </c>
      <c r="J438" s="10" t="str">
        <f t="shared" si="93"/>
        <v/>
      </c>
      <c r="K438" s="10" t="str">
        <f t="shared" si="94"/>
        <v/>
      </c>
      <c r="L438" s="10">
        <f t="shared" si="95"/>
        <v>4</v>
      </c>
      <c r="M438" s="10" t="str">
        <f t="shared" si="96"/>
        <v/>
      </c>
      <c r="N438" s="10" t="str">
        <f t="shared" si="97"/>
        <v/>
      </c>
      <c r="O438" s="318">
        <f t="shared" si="98"/>
        <v>4</v>
      </c>
      <c r="Q438" s="10" t="str">
        <f t="shared" si="99"/>
        <v>04</v>
      </c>
      <c r="R438" s="319" t="str">
        <f t="shared" si="100"/>
        <v>B.3.04</v>
      </c>
      <c r="Z438" s="10" t="s">
        <v>947</v>
      </c>
      <c r="AA438" s="10" t="s">
        <v>947</v>
      </c>
      <c r="AB438" s="10" t="s">
        <v>120</v>
      </c>
      <c r="AC438" s="10">
        <f t="shared" si="85"/>
        <v>3</v>
      </c>
    </row>
    <row r="439" spans="1:29" x14ac:dyDescent="0.25">
      <c r="A439" s="297">
        <v>437</v>
      </c>
      <c r="B439" s="330" t="str">
        <f t="shared" si="84"/>
        <v>B.3.04a</v>
      </c>
      <c r="C439" s="331" t="s">
        <v>118</v>
      </c>
      <c r="D439" s="311">
        <v>3</v>
      </c>
      <c r="E439" s="311">
        <v>4</v>
      </c>
      <c r="F439" s="311" t="s">
        <v>88</v>
      </c>
      <c r="G439" s="316" t="s">
        <v>208</v>
      </c>
      <c r="H439" s="317">
        <v>3</v>
      </c>
      <c r="I439" s="318" t="str">
        <f t="shared" si="92"/>
        <v/>
      </c>
      <c r="J439" s="10" t="str">
        <f t="shared" si="93"/>
        <v/>
      </c>
      <c r="K439" s="10" t="str">
        <f t="shared" si="94"/>
        <v/>
      </c>
      <c r="L439" s="10" t="str">
        <f t="shared" si="95"/>
        <v/>
      </c>
      <c r="M439" s="10" t="str">
        <f t="shared" si="96"/>
        <v/>
      </c>
      <c r="N439" s="10">
        <f t="shared" si="97"/>
        <v>6</v>
      </c>
      <c r="O439" s="318">
        <f t="shared" si="98"/>
        <v>6</v>
      </c>
      <c r="Q439" s="10" t="str">
        <f t="shared" si="99"/>
        <v>04</v>
      </c>
      <c r="R439" s="319" t="str">
        <f t="shared" si="100"/>
        <v>B.3.04a</v>
      </c>
      <c r="Z439" s="10" t="s">
        <v>947</v>
      </c>
      <c r="AA439" s="10" t="s">
        <v>947</v>
      </c>
      <c r="AB439" s="10" t="s">
        <v>120</v>
      </c>
      <c r="AC439" s="10">
        <f t="shared" si="85"/>
        <v>3</v>
      </c>
    </row>
    <row r="440" spans="1:29" x14ac:dyDescent="0.25">
      <c r="A440" s="297">
        <v>438</v>
      </c>
      <c r="B440" s="330" t="str">
        <f t="shared" si="84"/>
        <v>B.3.04b</v>
      </c>
      <c r="C440" s="331" t="s">
        <v>118</v>
      </c>
      <c r="D440" s="311">
        <v>3</v>
      </c>
      <c r="E440" s="311">
        <v>4</v>
      </c>
      <c r="F440" s="311" t="s">
        <v>89</v>
      </c>
      <c r="G440" s="316" t="s">
        <v>974</v>
      </c>
      <c r="H440" s="317">
        <v>3</v>
      </c>
      <c r="I440" s="318" t="str">
        <f t="shared" si="92"/>
        <v/>
      </c>
      <c r="J440" s="10" t="str">
        <f t="shared" si="93"/>
        <v/>
      </c>
      <c r="K440" s="10" t="str">
        <f t="shared" si="94"/>
        <v/>
      </c>
      <c r="L440" s="10" t="str">
        <f t="shared" si="95"/>
        <v/>
      </c>
      <c r="M440" s="10" t="str">
        <f t="shared" si="96"/>
        <v/>
      </c>
      <c r="N440" s="10">
        <f t="shared" si="97"/>
        <v>6</v>
      </c>
      <c r="O440" s="318">
        <f t="shared" si="98"/>
        <v>6</v>
      </c>
      <c r="Q440" s="10" t="str">
        <f t="shared" si="99"/>
        <v>04</v>
      </c>
      <c r="R440" s="319" t="str">
        <f t="shared" si="100"/>
        <v>B.3.04b</v>
      </c>
      <c r="Z440" s="10" t="s">
        <v>947</v>
      </c>
      <c r="AA440" s="10" t="s">
        <v>947</v>
      </c>
      <c r="AB440" s="10" t="s">
        <v>120</v>
      </c>
      <c r="AC440" s="10">
        <f t="shared" si="85"/>
        <v>3</v>
      </c>
    </row>
    <row r="441" spans="1:29" x14ac:dyDescent="0.25">
      <c r="A441" s="297">
        <v>439</v>
      </c>
      <c r="B441" s="330" t="str">
        <f t="shared" si="84"/>
        <v>B.3.04c</v>
      </c>
      <c r="C441" s="331" t="s">
        <v>118</v>
      </c>
      <c r="D441" s="311">
        <v>3</v>
      </c>
      <c r="E441" s="311">
        <v>4</v>
      </c>
      <c r="F441" s="311" t="s">
        <v>90</v>
      </c>
      <c r="G441" s="316" t="s">
        <v>975</v>
      </c>
      <c r="H441" s="317">
        <v>5</v>
      </c>
      <c r="I441" s="318" t="str">
        <f t="shared" si="92"/>
        <v/>
      </c>
      <c r="J441" s="10" t="str">
        <f t="shared" si="93"/>
        <v/>
      </c>
      <c r="K441" s="10" t="str">
        <f t="shared" si="94"/>
        <v/>
      </c>
      <c r="L441" s="10" t="str">
        <f t="shared" si="95"/>
        <v/>
      </c>
      <c r="M441" s="10" t="str">
        <f t="shared" si="96"/>
        <v/>
      </c>
      <c r="N441" s="10">
        <f t="shared" si="97"/>
        <v>6</v>
      </c>
      <c r="O441" s="318">
        <f t="shared" si="98"/>
        <v>6</v>
      </c>
      <c r="Q441" s="10" t="str">
        <f t="shared" si="99"/>
        <v>04</v>
      </c>
      <c r="R441" s="319" t="str">
        <f t="shared" si="100"/>
        <v>B.3.04c</v>
      </c>
      <c r="Z441" s="10" t="s">
        <v>947</v>
      </c>
      <c r="AA441" s="10" t="s">
        <v>947</v>
      </c>
      <c r="AB441" s="10" t="s">
        <v>120</v>
      </c>
      <c r="AC441" s="10">
        <f t="shared" si="85"/>
        <v>3</v>
      </c>
    </row>
    <row r="442" spans="1:29" ht="30" x14ac:dyDescent="0.25">
      <c r="A442" s="297">
        <v>440</v>
      </c>
      <c r="B442" s="330" t="str">
        <f t="shared" si="84"/>
        <v>B.3.04d</v>
      </c>
      <c r="C442" s="331" t="s">
        <v>118</v>
      </c>
      <c r="D442" s="311">
        <v>3</v>
      </c>
      <c r="E442" s="311">
        <v>4</v>
      </c>
      <c r="F442" s="311" t="s">
        <v>91</v>
      </c>
      <c r="G442" s="316" t="s">
        <v>976</v>
      </c>
      <c r="H442" s="317">
        <v>4</v>
      </c>
      <c r="I442" s="318" t="str">
        <f t="shared" si="92"/>
        <v/>
      </c>
      <c r="J442" s="10" t="str">
        <f t="shared" si="93"/>
        <v/>
      </c>
      <c r="K442" s="10" t="str">
        <f t="shared" si="94"/>
        <v/>
      </c>
      <c r="L442" s="10" t="str">
        <f t="shared" si="95"/>
        <v/>
      </c>
      <c r="M442" s="10" t="str">
        <f t="shared" si="96"/>
        <v/>
      </c>
      <c r="N442" s="10">
        <f t="shared" si="97"/>
        <v>6</v>
      </c>
      <c r="O442" s="318">
        <f t="shared" si="98"/>
        <v>6</v>
      </c>
      <c r="Q442" s="10" t="str">
        <f t="shared" si="99"/>
        <v>04</v>
      </c>
      <c r="R442" s="319" t="str">
        <f t="shared" si="100"/>
        <v>B.3.04d</v>
      </c>
      <c r="Z442" s="10" t="s">
        <v>947</v>
      </c>
      <c r="AA442" s="10" t="s">
        <v>947</v>
      </c>
      <c r="AB442" s="10" t="s">
        <v>120</v>
      </c>
      <c r="AC442" s="10">
        <f t="shared" si="85"/>
        <v>3</v>
      </c>
    </row>
    <row r="443" spans="1:29" x14ac:dyDescent="0.25">
      <c r="A443" s="297">
        <v>441</v>
      </c>
      <c r="B443" s="330" t="str">
        <f t="shared" si="84"/>
        <v>B.3.04e</v>
      </c>
      <c r="C443" s="331" t="s">
        <v>118</v>
      </c>
      <c r="D443" s="311">
        <v>3</v>
      </c>
      <c r="E443" s="311">
        <v>4</v>
      </c>
      <c r="F443" s="311" t="s">
        <v>92</v>
      </c>
      <c r="G443" s="316" t="s">
        <v>209</v>
      </c>
      <c r="H443" s="317">
        <v>4</v>
      </c>
      <c r="I443" s="318" t="str">
        <f t="shared" si="92"/>
        <v/>
      </c>
      <c r="J443" s="10" t="str">
        <f t="shared" si="93"/>
        <v/>
      </c>
      <c r="K443" s="10" t="str">
        <f t="shared" si="94"/>
        <v/>
      </c>
      <c r="L443" s="10" t="str">
        <f t="shared" si="95"/>
        <v/>
      </c>
      <c r="M443" s="10" t="str">
        <f t="shared" si="96"/>
        <v/>
      </c>
      <c r="N443" s="10">
        <f t="shared" si="97"/>
        <v>6</v>
      </c>
      <c r="O443" s="318">
        <f t="shared" si="98"/>
        <v>6</v>
      </c>
      <c r="Q443" s="10" t="str">
        <f t="shared" si="99"/>
        <v>04</v>
      </c>
      <c r="R443" s="319" t="str">
        <f t="shared" si="100"/>
        <v>B.3.04e</v>
      </c>
      <c r="Z443" s="10" t="s">
        <v>947</v>
      </c>
      <c r="AA443" s="10" t="s">
        <v>947</v>
      </c>
      <c r="AB443" s="10" t="s">
        <v>120</v>
      </c>
      <c r="AC443" s="10">
        <f t="shared" si="85"/>
        <v>3</v>
      </c>
    </row>
    <row r="444" spans="1:29" x14ac:dyDescent="0.25">
      <c r="A444" s="297">
        <v>442</v>
      </c>
      <c r="B444" s="330" t="str">
        <f t="shared" si="84"/>
        <v>B.3.05</v>
      </c>
      <c r="C444" s="331" t="s">
        <v>118</v>
      </c>
      <c r="D444" s="311">
        <v>3</v>
      </c>
      <c r="E444" s="311">
        <v>5</v>
      </c>
      <c r="F444" s="311"/>
      <c r="G444" s="316" t="s">
        <v>210</v>
      </c>
      <c r="H444" s="317">
        <v>3</v>
      </c>
      <c r="I444" s="318" t="str">
        <f t="shared" si="92"/>
        <v/>
      </c>
      <c r="J444" s="10" t="str">
        <f t="shared" si="93"/>
        <v/>
      </c>
      <c r="K444" s="10" t="str">
        <f t="shared" si="94"/>
        <v/>
      </c>
      <c r="L444" s="10" t="str">
        <f t="shared" si="95"/>
        <v/>
      </c>
      <c r="M444" s="10">
        <f t="shared" si="96"/>
        <v>5</v>
      </c>
      <c r="N444" s="10" t="str">
        <f t="shared" si="97"/>
        <v/>
      </c>
      <c r="O444" s="318">
        <f t="shared" si="98"/>
        <v>5</v>
      </c>
      <c r="Q444" s="10" t="str">
        <f t="shared" si="99"/>
        <v>05</v>
      </c>
      <c r="R444" s="319" t="str">
        <f t="shared" si="100"/>
        <v>B.3.05</v>
      </c>
      <c r="Z444" s="10" t="s">
        <v>947</v>
      </c>
      <c r="AA444" s="10" t="s">
        <v>947</v>
      </c>
      <c r="AB444" s="10" t="s">
        <v>120</v>
      </c>
      <c r="AC444" s="10">
        <f t="shared" si="85"/>
        <v>3</v>
      </c>
    </row>
    <row r="445" spans="1:29" x14ac:dyDescent="0.25">
      <c r="A445" s="297">
        <v>443</v>
      </c>
      <c r="B445" s="330" t="str">
        <f t="shared" si="84"/>
        <v>B.3.06</v>
      </c>
      <c r="C445" s="331" t="s">
        <v>118</v>
      </c>
      <c r="D445" s="311">
        <v>3</v>
      </c>
      <c r="E445" s="311">
        <v>6</v>
      </c>
      <c r="F445" s="311"/>
      <c r="G445" s="316" t="s">
        <v>813</v>
      </c>
      <c r="H445" s="317" t="s">
        <v>74</v>
      </c>
      <c r="I445" s="318" t="str">
        <f t="shared" si="92"/>
        <v/>
      </c>
      <c r="J445" s="10" t="str">
        <f t="shared" si="93"/>
        <v/>
      </c>
      <c r="K445" s="10" t="str">
        <f t="shared" si="94"/>
        <v/>
      </c>
      <c r="L445" s="10">
        <f t="shared" si="95"/>
        <v>4</v>
      </c>
      <c r="M445" s="10" t="str">
        <f t="shared" si="96"/>
        <v/>
      </c>
      <c r="N445" s="10" t="str">
        <f t="shared" si="97"/>
        <v/>
      </c>
      <c r="O445" s="318">
        <f t="shared" si="98"/>
        <v>4</v>
      </c>
      <c r="Q445" s="10" t="str">
        <f t="shared" si="99"/>
        <v>06</v>
      </c>
      <c r="R445" s="319" t="str">
        <f t="shared" si="100"/>
        <v>B.3.06</v>
      </c>
      <c r="Z445" s="10" t="s">
        <v>947</v>
      </c>
      <c r="AA445" s="10" t="s">
        <v>947</v>
      </c>
      <c r="AB445" s="10" t="s">
        <v>120</v>
      </c>
      <c r="AC445" s="10">
        <f t="shared" si="85"/>
        <v>3</v>
      </c>
    </row>
    <row r="446" spans="1:29" x14ac:dyDescent="0.25">
      <c r="A446" s="297">
        <v>444</v>
      </c>
      <c r="B446" s="330" t="str">
        <f t="shared" si="84"/>
        <v>B.3.06a</v>
      </c>
      <c r="C446" s="331" t="s">
        <v>118</v>
      </c>
      <c r="D446" s="311">
        <v>3</v>
      </c>
      <c r="E446" s="311">
        <v>6</v>
      </c>
      <c r="F446" s="311" t="s">
        <v>88</v>
      </c>
      <c r="G446" s="316" t="s">
        <v>211</v>
      </c>
      <c r="H446" s="317">
        <v>3</v>
      </c>
      <c r="I446" s="318" t="str">
        <f t="shared" si="92"/>
        <v/>
      </c>
      <c r="J446" s="10" t="str">
        <f t="shared" si="93"/>
        <v/>
      </c>
      <c r="K446" s="10" t="str">
        <f t="shared" si="94"/>
        <v/>
      </c>
      <c r="L446" s="10" t="str">
        <f t="shared" si="95"/>
        <v/>
      </c>
      <c r="M446" s="10" t="str">
        <f t="shared" si="96"/>
        <v/>
      </c>
      <c r="N446" s="10">
        <f t="shared" si="97"/>
        <v>6</v>
      </c>
      <c r="O446" s="318">
        <f t="shared" si="98"/>
        <v>6</v>
      </c>
      <c r="Q446" s="10" t="str">
        <f t="shared" si="99"/>
        <v>06</v>
      </c>
      <c r="R446" s="319" t="str">
        <f t="shared" si="100"/>
        <v>B.3.06a</v>
      </c>
      <c r="T446" s="10" t="s">
        <v>546</v>
      </c>
      <c r="Z446" s="10" t="s">
        <v>947</v>
      </c>
      <c r="AA446" s="10" t="s">
        <v>947</v>
      </c>
      <c r="AB446" s="10" t="s">
        <v>120</v>
      </c>
      <c r="AC446" s="10">
        <f t="shared" si="85"/>
        <v>3</v>
      </c>
    </row>
    <row r="447" spans="1:29" ht="30" x14ac:dyDescent="0.25">
      <c r="A447" s="297">
        <v>445</v>
      </c>
      <c r="B447" s="330" t="str">
        <f t="shared" si="84"/>
        <v>B.3.06b</v>
      </c>
      <c r="C447" s="331" t="s">
        <v>118</v>
      </c>
      <c r="D447" s="311">
        <v>3</v>
      </c>
      <c r="E447" s="311">
        <v>6</v>
      </c>
      <c r="F447" s="311" t="s">
        <v>89</v>
      </c>
      <c r="G447" s="316" t="s">
        <v>212</v>
      </c>
      <c r="H447" s="317">
        <v>4</v>
      </c>
      <c r="I447" s="318" t="str">
        <f t="shared" si="92"/>
        <v/>
      </c>
      <c r="J447" s="10" t="str">
        <f t="shared" si="93"/>
        <v/>
      </c>
      <c r="K447" s="10" t="str">
        <f t="shared" si="94"/>
        <v/>
      </c>
      <c r="L447" s="10" t="str">
        <f t="shared" si="95"/>
        <v/>
      </c>
      <c r="M447" s="10" t="str">
        <f t="shared" si="96"/>
        <v/>
      </c>
      <c r="N447" s="10">
        <f t="shared" si="97"/>
        <v>6</v>
      </c>
      <c r="O447" s="318">
        <f t="shared" si="98"/>
        <v>6</v>
      </c>
      <c r="Q447" s="10" t="str">
        <f t="shared" si="99"/>
        <v>06</v>
      </c>
      <c r="R447" s="319" t="str">
        <f t="shared" si="100"/>
        <v>B.3.06b</v>
      </c>
      <c r="Z447" s="10" t="s">
        <v>947</v>
      </c>
      <c r="AA447" s="10" t="s">
        <v>947</v>
      </c>
      <c r="AB447" s="10" t="s">
        <v>120</v>
      </c>
      <c r="AC447" s="10">
        <f t="shared" si="85"/>
        <v>3</v>
      </c>
    </row>
    <row r="448" spans="1:29" x14ac:dyDescent="0.25">
      <c r="A448" s="297">
        <v>446</v>
      </c>
      <c r="B448" s="330" t="str">
        <f t="shared" si="84"/>
        <v>B.3.06c</v>
      </c>
      <c r="C448" s="331" t="s">
        <v>118</v>
      </c>
      <c r="D448" s="311">
        <v>3</v>
      </c>
      <c r="E448" s="311">
        <v>6</v>
      </c>
      <c r="F448" s="311" t="s">
        <v>90</v>
      </c>
      <c r="G448" s="316" t="s">
        <v>471</v>
      </c>
      <c r="H448" s="317">
        <v>3</v>
      </c>
      <c r="I448" s="318" t="str">
        <f t="shared" si="92"/>
        <v/>
      </c>
      <c r="J448" s="10" t="str">
        <f t="shared" si="93"/>
        <v/>
      </c>
      <c r="K448" s="10" t="str">
        <f t="shared" si="94"/>
        <v/>
      </c>
      <c r="L448" s="10" t="str">
        <f t="shared" si="95"/>
        <v/>
      </c>
      <c r="M448" s="10" t="str">
        <f t="shared" si="96"/>
        <v/>
      </c>
      <c r="N448" s="10">
        <f t="shared" si="97"/>
        <v>6</v>
      </c>
      <c r="O448" s="318">
        <f t="shared" si="98"/>
        <v>6</v>
      </c>
      <c r="Q448" s="10" t="str">
        <f t="shared" si="99"/>
        <v>06</v>
      </c>
      <c r="R448" s="319" t="str">
        <f t="shared" si="100"/>
        <v>B.3.06c</v>
      </c>
      <c r="Z448" s="10" t="s">
        <v>947</v>
      </c>
      <c r="AA448" s="10" t="s">
        <v>947</v>
      </c>
      <c r="AB448" s="10" t="s">
        <v>120</v>
      </c>
      <c r="AC448" s="10">
        <f t="shared" si="85"/>
        <v>3</v>
      </c>
    </row>
    <row r="449" spans="1:29" x14ac:dyDescent="0.25">
      <c r="A449" s="297">
        <v>447</v>
      </c>
      <c r="B449" s="330" t="str">
        <f t="shared" si="84"/>
        <v>B.3.06d</v>
      </c>
      <c r="C449" s="331" t="s">
        <v>118</v>
      </c>
      <c r="D449" s="311">
        <v>3</v>
      </c>
      <c r="E449" s="311">
        <v>6</v>
      </c>
      <c r="F449" s="311" t="s">
        <v>91</v>
      </c>
      <c r="G449" s="316" t="s">
        <v>814</v>
      </c>
      <c r="H449" s="317">
        <v>2</v>
      </c>
      <c r="I449" s="318" t="str">
        <f t="shared" si="92"/>
        <v/>
      </c>
      <c r="J449" s="10" t="str">
        <f t="shared" si="93"/>
        <v/>
      </c>
      <c r="K449" s="10" t="str">
        <f t="shared" si="94"/>
        <v/>
      </c>
      <c r="L449" s="10" t="str">
        <f t="shared" si="95"/>
        <v/>
      </c>
      <c r="M449" s="10" t="str">
        <f t="shared" si="96"/>
        <v/>
      </c>
      <c r="N449" s="10">
        <f t="shared" si="97"/>
        <v>6</v>
      </c>
      <c r="O449" s="318">
        <f t="shared" si="98"/>
        <v>6</v>
      </c>
      <c r="Q449" s="10" t="str">
        <f t="shared" si="99"/>
        <v>06</v>
      </c>
      <c r="R449" s="319" t="str">
        <f t="shared" si="100"/>
        <v>B.3.06d</v>
      </c>
      <c r="Z449" s="10" t="s">
        <v>947</v>
      </c>
      <c r="AA449" s="10" t="s">
        <v>947</v>
      </c>
      <c r="AB449" s="10" t="s">
        <v>120</v>
      </c>
      <c r="AC449" s="10">
        <f t="shared" si="85"/>
        <v>3</v>
      </c>
    </row>
    <row r="450" spans="1:29" x14ac:dyDescent="0.25">
      <c r="A450" s="297">
        <v>448</v>
      </c>
      <c r="B450" s="330" t="str">
        <f t="shared" si="84"/>
        <v>B.3.07</v>
      </c>
      <c r="C450" s="331" t="s">
        <v>118</v>
      </c>
      <c r="D450" s="311">
        <v>3</v>
      </c>
      <c r="E450" s="311">
        <v>7</v>
      </c>
      <c r="F450" s="311"/>
      <c r="G450" s="316" t="s">
        <v>815</v>
      </c>
      <c r="H450" s="317" t="s">
        <v>74</v>
      </c>
      <c r="I450" s="318" t="str">
        <f t="shared" si="92"/>
        <v/>
      </c>
      <c r="J450" s="10" t="str">
        <f t="shared" si="93"/>
        <v/>
      </c>
      <c r="K450" s="10" t="str">
        <f t="shared" si="94"/>
        <v/>
      </c>
      <c r="L450" s="10">
        <f t="shared" si="95"/>
        <v>4</v>
      </c>
      <c r="M450" s="10" t="str">
        <f t="shared" si="96"/>
        <v/>
      </c>
      <c r="N450" s="10" t="str">
        <f t="shared" si="97"/>
        <v/>
      </c>
      <c r="O450" s="318">
        <f t="shared" si="98"/>
        <v>4</v>
      </c>
      <c r="Q450" s="10" t="str">
        <f t="shared" si="99"/>
        <v>07</v>
      </c>
      <c r="R450" s="319" t="str">
        <f t="shared" si="100"/>
        <v>B.3.07</v>
      </c>
      <c r="Z450" s="10" t="s">
        <v>947</v>
      </c>
      <c r="AA450" s="10" t="s">
        <v>947</v>
      </c>
      <c r="AB450" s="10" t="s">
        <v>120</v>
      </c>
      <c r="AC450" s="10">
        <f t="shared" si="85"/>
        <v>3</v>
      </c>
    </row>
    <row r="451" spans="1:29" x14ac:dyDescent="0.25">
      <c r="A451" s="297">
        <v>449</v>
      </c>
      <c r="B451" s="330" t="str">
        <f t="shared" si="84"/>
        <v>B.3.07a</v>
      </c>
      <c r="C451" s="331" t="s">
        <v>118</v>
      </c>
      <c r="D451" s="311">
        <v>3</v>
      </c>
      <c r="E451" s="311">
        <v>7</v>
      </c>
      <c r="F451" s="311" t="s">
        <v>88</v>
      </c>
      <c r="G451" s="316" t="s">
        <v>216</v>
      </c>
      <c r="H451" s="317">
        <v>4</v>
      </c>
      <c r="I451" s="318" t="str">
        <f t="shared" si="92"/>
        <v/>
      </c>
      <c r="J451" s="10" t="str">
        <f t="shared" si="93"/>
        <v/>
      </c>
      <c r="K451" s="10" t="str">
        <f t="shared" si="94"/>
        <v/>
      </c>
      <c r="L451" s="10" t="str">
        <f t="shared" si="95"/>
        <v/>
      </c>
      <c r="M451" s="10" t="str">
        <f t="shared" si="96"/>
        <v/>
      </c>
      <c r="N451" s="10">
        <f t="shared" si="97"/>
        <v>6</v>
      </c>
      <c r="O451" s="318">
        <f t="shared" si="98"/>
        <v>6</v>
      </c>
      <c r="Q451" s="10" t="str">
        <f t="shared" si="99"/>
        <v>07</v>
      </c>
      <c r="R451" s="319" t="str">
        <f t="shared" si="100"/>
        <v>B.3.07a</v>
      </c>
      <c r="Z451" s="10" t="s">
        <v>947</v>
      </c>
      <c r="AA451" s="10" t="s">
        <v>947</v>
      </c>
      <c r="AB451" s="10" t="s">
        <v>120</v>
      </c>
      <c r="AC451" s="10">
        <f t="shared" si="85"/>
        <v>3</v>
      </c>
    </row>
    <row r="452" spans="1:29" x14ac:dyDescent="0.25">
      <c r="A452" s="297">
        <v>450</v>
      </c>
      <c r="B452" s="330" t="str">
        <f t="shared" ref="B452:B515" si="101">R452</f>
        <v>B.3.07b</v>
      </c>
      <c r="C452" s="331" t="s">
        <v>118</v>
      </c>
      <c r="D452" s="311">
        <v>3</v>
      </c>
      <c r="E452" s="311">
        <v>7</v>
      </c>
      <c r="F452" s="311" t="s">
        <v>89</v>
      </c>
      <c r="G452" s="316" t="s">
        <v>217</v>
      </c>
      <c r="H452" s="317">
        <v>5</v>
      </c>
      <c r="I452" s="318" t="str">
        <f t="shared" si="92"/>
        <v/>
      </c>
      <c r="J452" s="10" t="str">
        <f t="shared" si="93"/>
        <v/>
      </c>
      <c r="K452" s="10" t="str">
        <f t="shared" si="94"/>
        <v/>
      </c>
      <c r="L452" s="10" t="str">
        <f t="shared" si="95"/>
        <v/>
      </c>
      <c r="M452" s="10" t="str">
        <f t="shared" si="96"/>
        <v/>
      </c>
      <c r="N452" s="10">
        <f t="shared" si="97"/>
        <v>6</v>
      </c>
      <c r="O452" s="318">
        <f t="shared" si="98"/>
        <v>6</v>
      </c>
      <c r="Q452" s="10" t="str">
        <f t="shared" si="99"/>
        <v>07</v>
      </c>
      <c r="R452" s="319" t="str">
        <f t="shared" si="100"/>
        <v>B.3.07b</v>
      </c>
      <c r="Z452" s="10" t="s">
        <v>947</v>
      </c>
      <c r="AA452" s="10" t="s">
        <v>947</v>
      </c>
      <c r="AB452" s="10" t="s">
        <v>120</v>
      </c>
      <c r="AC452" s="10">
        <f t="shared" ref="AC452:AC515" si="102">IF(LEN(Z452)&gt;0,1,IF(LEN(AA452)&gt;0,2,3))</f>
        <v>3</v>
      </c>
    </row>
    <row r="453" spans="1:29" x14ac:dyDescent="0.25">
      <c r="A453" s="297">
        <v>451</v>
      </c>
      <c r="B453" s="330" t="str">
        <f t="shared" si="101"/>
        <v>B.3.07c</v>
      </c>
      <c r="C453" s="331" t="s">
        <v>118</v>
      </c>
      <c r="D453" s="311">
        <v>3</v>
      </c>
      <c r="E453" s="311">
        <v>7</v>
      </c>
      <c r="F453" s="311" t="s">
        <v>90</v>
      </c>
      <c r="G453" s="316" t="s">
        <v>218</v>
      </c>
      <c r="H453" s="317">
        <v>3</v>
      </c>
      <c r="I453" s="318" t="str">
        <f t="shared" si="92"/>
        <v/>
      </c>
      <c r="J453" s="10" t="str">
        <f t="shared" si="93"/>
        <v/>
      </c>
      <c r="K453" s="10" t="str">
        <f t="shared" si="94"/>
        <v/>
      </c>
      <c r="L453" s="10" t="str">
        <f t="shared" si="95"/>
        <v/>
      </c>
      <c r="M453" s="10" t="str">
        <f t="shared" si="96"/>
        <v/>
      </c>
      <c r="N453" s="10">
        <f t="shared" si="97"/>
        <v>6</v>
      </c>
      <c r="O453" s="318">
        <f t="shared" si="98"/>
        <v>6</v>
      </c>
      <c r="Q453" s="10" t="str">
        <f t="shared" si="99"/>
        <v>07</v>
      </c>
      <c r="R453" s="319" t="str">
        <f t="shared" si="100"/>
        <v>B.3.07c</v>
      </c>
      <c r="Z453" s="10" t="s">
        <v>947</v>
      </c>
      <c r="AA453" s="10" t="s">
        <v>947</v>
      </c>
      <c r="AB453" s="10" t="s">
        <v>120</v>
      </c>
      <c r="AC453" s="10">
        <f t="shared" si="102"/>
        <v>3</v>
      </c>
    </row>
    <row r="454" spans="1:29" ht="30" x14ac:dyDescent="0.25">
      <c r="A454" s="297">
        <v>452</v>
      </c>
      <c r="B454" s="330" t="str">
        <f t="shared" si="101"/>
        <v>B.3.07d</v>
      </c>
      <c r="C454" s="331" t="s">
        <v>118</v>
      </c>
      <c r="D454" s="311">
        <v>3</v>
      </c>
      <c r="E454" s="311">
        <v>7</v>
      </c>
      <c r="F454" s="311" t="s">
        <v>91</v>
      </c>
      <c r="G454" s="316" t="s">
        <v>977</v>
      </c>
      <c r="H454" s="317">
        <v>3</v>
      </c>
      <c r="I454" s="318" t="str">
        <f t="shared" si="92"/>
        <v/>
      </c>
      <c r="J454" s="10" t="str">
        <f t="shared" si="93"/>
        <v/>
      </c>
      <c r="K454" s="10" t="str">
        <f t="shared" si="94"/>
        <v/>
      </c>
      <c r="L454" s="10" t="str">
        <f t="shared" si="95"/>
        <v/>
      </c>
      <c r="M454" s="10" t="str">
        <f t="shared" si="96"/>
        <v/>
      </c>
      <c r="N454" s="10">
        <f t="shared" si="97"/>
        <v>6</v>
      </c>
      <c r="O454" s="318">
        <f t="shared" si="98"/>
        <v>6</v>
      </c>
      <c r="Q454" s="10" t="str">
        <f t="shared" si="99"/>
        <v>07</v>
      </c>
      <c r="R454" s="319" t="str">
        <f t="shared" si="100"/>
        <v>B.3.07d</v>
      </c>
      <c r="Z454" s="10" t="s">
        <v>947</v>
      </c>
      <c r="AA454" s="10" t="s">
        <v>947</v>
      </c>
      <c r="AB454" s="10" t="s">
        <v>120</v>
      </c>
      <c r="AC454" s="10">
        <f t="shared" si="102"/>
        <v>3</v>
      </c>
    </row>
    <row r="455" spans="1:29" x14ac:dyDescent="0.25">
      <c r="A455" s="297">
        <v>453</v>
      </c>
      <c r="B455" s="330" t="str">
        <f t="shared" si="101"/>
        <v>B.3.08</v>
      </c>
      <c r="C455" s="331" t="s">
        <v>118</v>
      </c>
      <c r="D455" s="311">
        <v>3</v>
      </c>
      <c r="E455" s="311">
        <v>8</v>
      </c>
      <c r="F455" s="311"/>
      <c r="G455" s="316" t="s">
        <v>213</v>
      </c>
      <c r="H455" s="317">
        <v>3</v>
      </c>
      <c r="I455" s="318" t="str">
        <f t="shared" si="92"/>
        <v/>
      </c>
      <c r="J455" s="10" t="str">
        <f t="shared" si="93"/>
        <v/>
      </c>
      <c r="K455" s="10" t="str">
        <f t="shared" si="94"/>
        <v/>
      </c>
      <c r="L455" s="10" t="str">
        <f t="shared" si="95"/>
        <v/>
      </c>
      <c r="M455" s="10">
        <f t="shared" si="96"/>
        <v>5</v>
      </c>
      <c r="N455" s="10" t="str">
        <f t="shared" si="97"/>
        <v/>
      </c>
      <c r="O455" s="318">
        <f t="shared" si="98"/>
        <v>5</v>
      </c>
      <c r="Q455" s="10" t="str">
        <f t="shared" si="99"/>
        <v>08</v>
      </c>
      <c r="R455" s="319" t="str">
        <f t="shared" si="100"/>
        <v>B.3.08</v>
      </c>
      <c r="Z455" s="10" t="s">
        <v>947</v>
      </c>
      <c r="AA455" s="10" t="s">
        <v>947</v>
      </c>
      <c r="AB455" s="10" t="s">
        <v>120</v>
      </c>
      <c r="AC455" s="10">
        <f t="shared" si="102"/>
        <v>3</v>
      </c>
    </row>
    <row r="456" spans="1:29" x14ac:dyDescent="0.25">
      <c r="A456" s="297">
        <v>454</v>
      </c>
      <c r="B456" s="330" t="str">
        <f t="shared" si="101"/>
        <v>B.3.09</v>
      </c>
      <c r="C456" s="331" t="s">
        <v>118</v>
      </c>
      <c r="D456" s="311">
        <v>3</v>
      </c>
      <c r="E456" s="311">
        <v>9</v>
      </c>
      <c r="F456" s="311"/>
      <c r="G456" s="316" t="s">
        <v>219</v>
      </c>
      <c r="H456" s="317">
        <v>4</v>
      </c>
      <c r="I456" s="318" t="str">
        <f t="shared" si="92"/>
        <v/>
      </c>
      <c r="J456" s="10" t="str">
        <f t="shared" si="93"/>
        <v/>
      </c>
      <c r="K456" s="10" t="str">
        <f t="shared" si="94"/>
        <v/>
      </c>
      <c r="L456" s="10" t="str">
        <f t="shared" si="95"/>
        <v/>
      </c>
      <c r="M456" s="10">
        <f t="shared" si="96"/>
        <v>5</v>
      </c>
      <c r="N456" s="10" t="str">
        <f t="shared" si="97"/>
        <v/>
      </c>
      <c r="O456" s="318">
        <f t="shared" si="98"/>
        <v>5</v>
      </c>
      <c r="Q456" s="10" t="str">
        <f t="shared" si="99"/>
        <v>09</v>
      </c>
      <c r="R456" s="319" t="str">
        <f t="shared" si="100"/>
        <v>B.3.09</v>
      </c>
      <c r="Z456" s="10" t="s">
        <v>947</v>
      </c>
      <c r="AA456" s="10" t="s">
        <v>947</v>
      </c>
      <c r="AB456" s="10" t="s">
        <v>120</v>
      </c>
      <c r="AC456" s="10">
        <f t="shared" si="102"/>
        <v>3</v>
      </c>
    </row>
    <row r="457" spans="1:29" x14ac:dyDescent="0.25">
      <c r="A457" s="297">
        <v>455</v>
      </c>
      <c r="B457" s="330" t="str">
        <f t="shared" si="101"/>
        <v>B.3.10</v>
      </c>
      <c r="C457" s="331" t="s">
        <v>118</v>
      </c>
      <c r="D457" s="311">
        <v>3</v>
      </c>
      <c r="E457" s="311">
        <v>10</v>
      </c>
      <c r="F457" s="311"/>
      <c r="G457" s="316" t="s">
        <v>816</v>
      </c>
      <c r="H457" s="317" t="s">
        <v>74</v>
      </c>
      <c r="I457" s="318" t="str">
        <f t="shared" si="92"/>
        <v/>
      </c>
      <c r="J457" s="10" t="str">
        <f t="shared" si="93"/>
        <v/>
      </c>
      <c r="K457" s="10" t="str">
        <f t="shared" si="94"/>
        <v/>
      </c>
      <c r="L457" s="10">
        <f t="shared" si="95"/>
        <v>4</v>
      </c>
      <c r="M457" s="10" t="str">
        <f t="shared" si="96"/>
        <v/>
      </c>
      <c r="N457" s="10" t="str">
        <f t="shared" si="97"/>
        <v/>
      </c>
      <c r="O457" s="318">
        <f t="shared" si="98"/>
        <v>4</v>
      </c>
      <c r="Q457" s="10" t="str">
        <f t="shared" si="99"/>
        <v>10</v>
      </c>
      <c r="R457" s="319" t="str">
        <f t="shared" si="100"/>
        <v>B.3.10</v>
      </c>
      <c r="Z457" s="10" t="s">
        <v>947</v>
      </c>
      <c r="AA457" s="10" t="s">
        <v>947</v>
      </c>
      <c r="AB457" s="10" t="s">
        <v>120</v>
      </c>
      <c r="AC457" s="10">
        <f t="shared" si="102"/>
        <v>3</v>
      </c>
    </row>
    <row r="458" spans="1:29" x14ac:dyDescent="0.25">
      <c r="A458" s="297">
        <v>456</v>
      </c>
      <c r="B458" s="330" t="str">
        <f t="shared" si="101"/>
        <v>B.3.10a</v>
      </c>
      <c r="C458" s="331" t="s">
        <v>118</v>
      </c>
      <c r="D458" s="311">
        <v>3</v>
      </c>
      <c r="E458" s="311">
        <v>10</v>
      </c>
      <c r="F458" s="311" t="s">
        <v>88</v>
      </c>
      <c r="G458" s="316" t="s">
        <v>978</v>
      </c>
      <c r="H458" s="317">
        <v>5</v>
      </c>
      <c r="I458" s="318" t="str">
        <f t="shared" si="92"/>
        <v/>
      </c>
      <c r="J458" s="10" t="str">
        <f t="shared" si="93"/>
        <v/>
      </c>
      <c r="K458" s="10" t="str">
        <f t="shared" si="94"/>
        <v/>
      </c>
      <c r="L458" s="10" t="str">
        <f t="shared" si="95"/>
        <v/>
      </c>
      <c r="M458" s="10" t="str">
        <f t="shared" si="96"/>
        <v/>
      </c>
      <c r="N458" s="10">
        <f t="shared" si="97"/>
        <v>6</v>
      </c>
      <c r="O458" s="318">
        <f t="shared" si="98"/>
        <v>6</v>
      </c>
      <c r="Q458" s="10" t="str">
        <f t="shared" si="99"/>
        <v>10</v>
      </c>
      <c r="R458" s="319" t="str">
        <f t="shared" si="100"/>
        <v>B.3.10a</v>
      </c>
      <c r="Z458" s="10" t="s">
        <v>947</v>
      </c>
      <c r="AA458" s="10" t="s">
        <v>947</v>
      </c>
      <c r="AB458" s="10" t="s">
        <v>120</v>
      </c>
      <c r="AC458" s="10">
        <f t="shared" si="102"/>
        <v>3</v>
      </c>
    </row>
    <row r="459" spans="1:29" x14ac:dyDescent="0.25">
      <c r="A459" s="297">
        <v>457</v>
      </c>
      <c r="B459" s="330" t="str">
        <f t="shared" si="101"/>
        <v>B.3.10b</v>
      </c>
      <c r="C459" s="331" t="s">
        <v>118</v>
      </c>
      <c r="D459" s="311">
        <v>3</v>
      </c>
      <c r="E459" s="311">
        <v>10</v>
      </c>
      <c r="F459" s="311" t="s">
        <v>89</v>
      </c>
      <c r="G459" s="316" t="s">
        <v>472</v>
      </c>
      <c r="H459" s="317">
        <v>4</v>
      </c>
      <c r="I459" s="318" t="str">
        <f t="shared" si="92"/>
        <v/>
      </c>
      <c r="J459" s="10" t="str">
        <f t="shared" si="93"/>
        <v/>
      </c>
      <c r="K459" s="10" t="str">
        <f t="shared" si="94"/>
        <v/>
      </c>
      <c r="L459" s="10" t="str">
        <f t="shared" si="95"/>
        <v/>
      </c>
      <c r="M459" s="10" t="str">
        <f t="shared" si="96"/>
        <v/>
      </c>
      <c r="N459" s="10">
        <f t="shared" si="97"/>
        <v>6</v>
      </c>
      <c r="O459" s="318">
        <f t="shared" si="98"/>
        <v>6</v>
      </c>
      <c r="Q459" s="10" t="str">
        <f t="shared" si="99"/>
        <v>10</v>
      </c>
      <c r="R459" s="319" t="str">
        <f t="shared" si="100"/>
        <v>B.3.10b</v>
      </c>
      <c r="Z459" s="10" t="s">
        <v>947</v>
      </c>
      <c r="AA459" s="10" t="s">
        <v>947</v>
      </c>
      <c r="AB459" s="10" t="s">
        <v>120</v>
      </c>
      <c r="AC459" s="10">
        <f t="shared" si="102"/>
        <v>3</v>
      </c>
    </row>
    <row r="460" spans="1:29" x14ac:dyDescent="0.25">
      <c r="A460" s="297">
        <v>458</v>
      </c>
      <c r="B460" s="330" t="str">
        <f t="shared" si="101"/>
        <v>B.3.11</v>
      </c>
      <c r="C460" s="331" t="s">
        <v>118</v>
      </c>
      <c r="D460" s="311">
        <v>3</v>
      </c>
      <c r="E460" s="311">
        <v>11</v>
      </c>
      <c r="F460" s="311"/>
      <c r="G460" s="316" t="s">
        <v>220</v>
      </c>
      <c r="H460" s="317">
        <v>2</v>
      </c>
      <c r="I460" s="318" t="str">
        <f t="shared" si="92"/>
        <v/>
      </c>
      <c r="J460" s="10" t="str">
        <f t="shared" si="93"/>
        <v/>
      </c>
      <c r="K460" s="10" t="str">
        <f t="shared" si="94"/>
        <v/>
      </c>
      <c r="L460" s="10" t="str">
        <f t="shared" si="95"/>
        <v/>
      </c>
      <c r="M460" s="10">
        <f t="shared" si="96"/>
        <v>5</v>
      </c>
      <c r="N460" s="10" t="str">
        <f t="shared" si="97"/>
        <v/>
      </c>
      <c r="O460" s="318">
        <f t="shared" si="98"/>
        <v>5</v>
      </c>
      <c r="Q460" s="10" t="str">
        <f t="shared" si="99"/>
        <v>11</v>
      </c>
      <c r="R460" s="319" t="str">
        <f t="shared" si="100"/>
        <v>B.3.11</v>
      </c>
      <c r="Z460" s="10" t="s">
        <v>947</v>
      </c>
      <c r="AA460" s="10" t="s">
        <v>947</v>
      </c>
      <c r="AB460" s="10" t="s">
        <v>120</v>
      </c>
      <c r="AC460" s="10">
        <f t="shared" si="102"/>
        <v>3</v>
      </c>
    </row>
    <row r="461" spans="1:29" x14ac:dyDescent="0.25">
      <c r="A461" s="297">
        <v>459</v>
      </c>
      <c r="B461" s="330" t="str">
        <f t="shared" si="101"/>
        <v>B.3.12</v>
      </c>
      <c r="C461" s="331" t="s">
        <v>118</v>
      </c>
      <c r="D461" s="311">
        <v>3</v>
      </c>
      <c r="E461" s="311">
        <v>12</v>
      </c>
      <c r="F461" s="311"/>
      <c r="G461" s="316" t="s">
        <v>817</v>
      </c>
      <c r="H461" s="317" t="s">
        <v>74</v>
      </c>
      <c r="I461" s="318" t="str">
        <f t="shared" si="92"/>
        <v/>
      </c>
      <c r="J461" s="10" t="str">
        <f t="shared" si="93"/>
        <v/>
      </c>
      <c r="K461" s="10" t="str">
        <f t="shared" si="94"/>
        <v/>
      </c>
      <c r="L461" s="10">
        <f t="shared" si="95"/>
        <v>4</v>
      </c>
      <c r="M461" s="10" t="str">
        <f t="shared" si="96"/>
        <v/>
      </c>
      <c r="N461" s="10" t="str">
        <f t="shared" si="97"/>
        <v/>
      </c>
      <c r="O461" s="318">
        <f t="shared" si="98"/>
        <v>4</v>
      </c>
      <c r="Q461" s="10" t="str">
        <f t="shared" si="99"/>
        <v>12</v>
      </c>
      <c r="R461" s="319" t="str">
        <f t="shared" si="100"/>
        <v>B.3.12</v>
      </c>
      <c r="Z461" s="10" t="s">
        <v>947</v>
      </c>
      <c r="AA461" s="10" t="s">
        <v>947</v>
      </c>
      <c r="AB461" s="10" t="s">
        <v>120</v>
      </c>
      <c r="AC461" s="10">
        <f t="shared" si="102"/>
        <v>3</v>
      </c>
    </row>
    <row r="462" spans="1:29" x14ac:dyDescent="0.25">
      <c r="A462" s="297">
        <v>460</v>
      </c>
      <c r="B462" s="330" t="str">
        <f t="shared" si="101"/>
        <v>B.3.12a</v>
      </c>
      <c r="C462" s="331" t="s">
        <v>118</v>
      </c>
      <c r="D462" s="311">
        <v>3</v>
      </c>
      <c r="E462" s="311">
        <v>12</v>
      </c>
      <c r="F462" s="311" t="s">
        <v>88</v>
      </c>
      <c r="G462" s="316" t="s">
        <v>221</v>
      </c>
      <c r="H462" s="317">
        <v>3</v>
      </c>
      <c r="I462" s="318" t="str">
        <f t="shared" si="92"/>
        <v/>
      </c>
      <c r="J462" s="10" t="str">
        <f t="shared" si="93"/>
        <v/>
      </c>
      <c r="K462" s="10" t="str">
        <f t="shared" si="94"/>
        <v/>
      </c>
      <c r="L462" s="10" t="str">
        <f t="shared" si="95"/>
        <v/>
      </c>
      <c r="M462" s="10" t="str">
        <f t="shared" si="96"/>
        <v/>
      </c>
      <c r="N462" s="10">
        <f t="shared" si="97"/>
        <v>6</v>
      </c>
      <c r="O462" s="318">
        <f t="shared" si="98"/>
        <v>6</v>
      </c>
      <c r="Q462" s="10" t="str">
        <f t="shared" si="99"/>
        <v>12</v>
      </c>
      <c r="R462" s="319" t="str">
        <f t="shared" si="100"/>
        <v>B.3.12a</v>
      </c>
      <c r="Z462" s="10" t="s">
        <v>947</v>
      </c>
      <c r="AA462" s="10" t="s">
        <v>947</v>
      </c>
      <c r="AB462" s="10" t="s">
        <v>120</v>
      </c>
      <c r="AC462" s="10">
        <f t="shared" si="102"/>
        <v>3</v>
      </c>
    </row>
    <row r="463" spans="1:29" ht="30" x14ac:dyDescent="0.25">
      <c r="A463" s="297">
        <v>461</v>
      </c>
      <c r="B463" s="330" t="str">
        <f t="shared" si="101"/>
        <v>B.3.12b</v>
      </c>
      <c r="C463" s="331" t="s">
        <v>118</v>
      </c>
      <c r="D463" s="311">
        <v>3</v>
      </c>
      <c r="E463" s="311">
        <v>12</v>
      </c>
      <c r="F463" s="311" t="s">
        <v>89</v>
      </c>
      <c r="G463" s="316" t="s">
        <v>979</v>
      </c>
      <c r="H463" s="317">
        <v>3</v>
      </c>
      <c r="I463" s="318" t="str">
        <f t="shared" si="92"/>
        <v/>
      </c>
      <c r="J463" s="10" t="str">
        <f t="shared" si="93"/>
        <v/>
      </c>
      <c r="K463" s="10" t="str">
        <f t="shared" si="94"/>
        <v/>
      </c>
      <c r="L463" s="10" t="str">
        <f t="shared" si="95"/>
        <v/>
      </c>
      <c r="M463" s="10" t="str">
        <f t="shared" si="96"/>
        <v/>
      </c>
      <c r="N463" s="10">
        <f t="shared" si="97"/>
        <v>6</v>
      </c>
      <c r="O463" s="318">
        <f t="shared" si="98"/>
        <v>6</v>
      </c>
      <c r="Q463" s="10" t="str">
        <f t="shared" si="99"/>
        <v>12</v>
      </c>
      <c r="R463" s="319" t="str">
        <f t="shared" si="100"/>
        <v>B.3.12b</v>
      </c>
      <c r="Z463" s="10" t="s">
        <v>947</v>
      </c>
      <c r="AA463" s="10" t="s">
        <v>947</v>
      </c>
      <c r="AB463" s="10" t="s">
        <v>120</v>
      </c>
      <c r="AC463" s="10">
        <f t="shared" si="102"/>
        <v>3</v>
      </c>
    </row>
    <row r="464" spans="1:29" x14ac:dyDescent="0.25">
      <c r="A464" s="297">
        <v>462</v>
      </c>
      <c r="B464" s="330" t="str">
        <f t="shared" si="101"/>
        <v>B.3.13</v>
      </c>
      <c r="C464" s="331" t="s">
        <v>118</v>
      </c>
      <c r="D464" s="311">
        <v>3</v>
      </c>
      <c r="E464" s="311">
        <v>13</v>
      </c>
      <c r="F464" s="311"/>
      <c r="G464" s="316" t="s">
        <v>222</v>
      </c>
      <c r="H464" s="317" t="s">
        <v>74</v>
      </c>
      <c r="I464" s="318" t="str">
        <f t="shared" si="92"/>
        <v/>
      </c>
      <c r="J464" s="10" t="str">
        <f t="shared" si="93"/>
        <v/>
      </c>
      <c r="K464" s="10" t="str">
        <f t="shared" si="94"/>
        <v/>
      </c>
      <c r="L464" s="10">
        <f t="shared" si="95"/>
        <v>4</v>
      </c>
      <c r="M464" s="10" t="str">
        <f t="shared" si="96"/>
        <v/>
      </c>
      <c r="N464" s="10" t="str">
        <f t="shared" si="97"/>
        <v/>
      </c>
      <c r="O464" s="318">
        <f t="shared" si="98"/>
        <v>4</v>
      </c>
      <c r="Q464" s="10" t="str">
        <f t="shared" si="99"/>
        <v>13</v>
      </c>
      <c r="R464" s="319" t="str">
        <f t="shared" si="100"/>
        <v>B.3.13</v>
      </c>
      <c r="Z464" s="10" t="s">
        <v>947</v>
      </c>
      <c r="AA464" s="10" t="s">
        <v>947</v>
      </c>
      <c r="AB464" s="10" t="s">
        <v>120</v>
      </c>
      <c r="AC464" s="10">
        <f t="shared" si="102"/>
        <v>3</v>
      </c>
    </row>
    <row r="465" spans="1:29" ht="30" x14ac:dyDescent="0.25">
      <c r="A465" s="297">
        <v>463</v>
      </c>
      <c r="B465" s="330" t="str">
        <f t="shared" si="101"/>
        <v>B.3.13a</v>
      </c>
      <c r="C465" s="331" t="s">
        <v>118</v>
      </c>
      <c r="D465" s="311">
        <v>3</v>
      </c>
      <c r="E465" s="311">
        <v>13</v>
      </c>
      <c r="F465" s="311" t="s">
        <v>88</v>
      </c>
      <c r="G465" s="316" t="s">
        <v>223</v>
      </c>
      <c r="H465" s="317">
        <v>4</v>
      </c>
      <c r="I465" s="318" t="str">
        <f t="shared" si="92"/>
        <v/>
      </c>
      <c r="J465" s="10" t="str">
        <f t="shared" si="93"/>
        <v/>
      </c>
      <c r="K465" s="10" t="str">
        <f t="shared" si="94"/>
        <v/>
      </c>
      <c r="L465" s="10" t="str">
        <f t="shared" si="95"/>
        <v/>
      </c>
      <c r="M465" s="10" t="str">
        <f t="shared" si="96"/>
        <v/>
      </c>
      <c r="N465" s="10">
        <f t="shared" si="97"/>
        <v>6</v>
      </c>
      <c r="O465" s="318">
        <f t="shared" si="98"/>
        <v>6</v>
      </c>
      <c r="Q465" s="10" t="str">
        <f t="shared" si="99"/>
        <v>13</v>
      </c>
      <c r="R465" s="319" t="str">
        <f t="shared" si="100"/>
        <v>B.3.13a</v>
      </c>
      <c r="Z465" s="10" t="s">
        <v>947</v>
      </c>
      <c r="AA465" s="10" t="s">
        <v>947</v>
      </c>
      <c r="AB465" s="10" t="s">
        <v>120</v>
      </c>
      <c r="AC465" s="10">
        <f t="shared" si="102"/>
        <v>3</v>
      </c>
    </row>
    <row r="466" spans="1:29" ht="30" x14ac:dyDescent="0.25">
      <c r="A466" s="297">
        <v>464</v>
      </c>
      <c r="B466" s="330" t="str">
        <f t="shared" si="101"/>
        <v>B.3.13b</v>
      </c>
      <c r="C466" s="331" t="s">
        <v>118</v>
      </c>
      <c r="D466" s="311">
        <v>3</v>
      </c>
      <c r="E466" s="311">
        <v>13</v>
      </c>
      <c r="F466" s="311" t="s">
        <v>89</v>
      </c>
      <c r="G466" s="316" t="s">
        <v>224</v>
      </c>
      <c r="H466" s="317">
        <v>5</v>
      </c>
      <c r="I466" s="318" t="str">
        <f t="shared" si="92"/>
        <v/>
      </c>
      <c r="J466" s="10" t="str">
        <f t="shared" si="93"/>
        <v/>
      </c>
      <c r="K466" s="10" t="str">
        <f t="shared" si="94"/>
        <v/>
      </c>
      <c r="L466" s="10" t="str">
        <f t="shared" si="95"/>
        <v/>
      </c>
      <c r="M466" s="10" t="str">
        <f t="shared" si="96"/>
        <v/>
      </c>
      <c r="N466" s="10">
        <f t="shared" si="97"/>
        <v>6</v>
      </c>
      <c r="O466" s="318">
        <f t="shared" si="98"/>
        <v>6</v>
      </c>
      <c r="Q466" s="10" t="str">
        <f t="shared" si="99"/>
        <v>13</v>
      </c>
      <c r="R466" s="319" t="str">
        <f t="shared" si="100"/>
        <v>B.3.13b</v>
      </c>
      <c r="Z466" s="10" t="s">
        <v>947</v>
      </c>
      <c r="AA466" s="10" t="s">
        <v>947</v>
      </c>
      <c r="AB466" s="10" t="s">
        <v>120</v>
      </c>
      <c r="AC466" s="10">
        <f t="shared" si="102"/>
        <v>3</v>
      </c>
    </row>
    <row r="467" spans="1:29" ht="30" x14ac:dyDescent="0.25">
      <c r="A467" s="297">
        <v>465</v>
      </c>
      <c r="B467" s="330" t="str">
        <f t="shared" si="101"/>
        <v>B.3.14</v>
      </c>
      <c r="C467" s="331" t="s">
        <v>118</v>
      </c>
      <c r="D467" s="311">
        <v>3</v>
      </c>
      <c r="E467" s="311">
        <v>14</v>
      </c>
      <c r="F467" s="311"/>
      <c r="G467" s="316" t="s">
        <v>1055</v>
      </c>
      <c r="H467" s="317">
        <v>1</v>
      </c>
      <c r="I467" s="318" t="str">
        <f t="shared" ref="I467:I473" si="103">IF(AND(LEN(C467)=1,LEN(D467)=0),1,"")</f>
        <v/>
      </c>
      <c r="J467" s="10" t="str">
        <f t="shared" ref="J467:J473" si="104">IF(AND(LEN(C467)=1,LEN(D467)=1,LEN(E467)=0,LEN(F467)=0),2,"")</f>
        <v/>
      </c>
      <c r="K467" s="10" t="str">
        <f t="shared" ref="K467:K473" si="105">IF(AND(LEN(C467)=0,LEN(E467)=0),3,"")</f>
        <v/>
      </c>
      <c r="L467" s="10" t="str">
        <f t="shared" ref="L467:L473" si="106">IF(AND(LEN(C467)&gt;0,LEN(D467&gt;0),LEN(E467)&gt;0,LEN(F467)=0,H467="N/A"),4,"")</f>
        <v/>
      </c>
      <c r="M467" s="10">
        <f t="shared" ref="M467:M473" si="107">IF(AND(LEN(C467)&gt;0,LEN(D467&gt;0),LEN(E467)&gt;0,LEN(F467)=0,H467&gt;0,H467&lt;6),5,"")</f>
        <v>5</v>
      </c>
      <c r="N467" s="10" t="str">
        <f t="shared" ref="N467:N473" si="108">IF(AND(LEN(C467)&gt;0,LEN(D467&gt;0),LEN(E467)&gt;0,LEN(F467)&gt;0,H467&gt;0,H467&lt;6),6,"")</f>
        <v/>
      </c>
      <c r="O467" s="318">
        <f t="shared" ref="O467:O473" si="109">SUM(I467:N467)</f>
        <v>5</v>
      </c>
      <c r="Q467" s="10" t="str">
        <f t="shared" ref="Q467:Q473" si="110">IF(LEN(E467)&gt;0,TEXT(E467,"00"),"")</f>
        <v>14</v>
      </c>
      <c r="R467" s="319" t="str">
        <f t="shared" ref="R467:R473" si="111">IF(O467=1,C467,IF(O467=2,C467&amp;"."&amp;D467,IF(O467=3,"",IF(O467=4,C467&amp;"."&amp;D467&amp;"."&amp;Q467,IF(O467=5,C467&amp;"."&amp;D467&amp;"."&amp;Q467,IF(O467=6,C467&amp;"."&amp;D467&amp;"."&amp;Q467&amp;F467,""))))))</f>
        <v>B.3.14</v>
      </c>
      <c r="Z467" s="10" t="s">
        <v>947</v>
      </c>
      <c r="AA467" s="10" t="s">
        <v>947</v>
      </c>
      <c r="AB467" s="10" t="s">
        <v>120</v>
      </c>
      <c r="AC467" s="10">
        <f t="shared" si="102"/>
        <v>3</v>
      </c>
    </row>
    <row r="468" spans="1:29" x14ac:dyDescent="0.25">
      <c r="A468" s="297">
        <v>466</v>
      </c>
      <c r="B468" s="330" t="str">
        <f t="shared" si="101"/>
        <v>B.3.15</v>
      </c>
      <c r="C468" s="331" t="s">
        <v>118</v>
      </c>
      <c r="D468" s="311">
        <v>3</v>
      </c>
      <c r="E468" s="311">
        <v>15</v>
      </c>
      <c r="F468" s="311"/>
      <c r="G468" s="316" t="s">
        <v>818</v>
      </c>
      <c r="H468" s="317" t="s">
        <v>74</v>
      </c>
      <c r="I468" s="318" t="str">
        <f t="shared" ref="I468" si="112">IF(AND(LEN(C468)=1,LEN(D468)=0),1,"")</f>
        <v/>
      </c>
      <c r="J468" s="10" t="str">
        <f t="shared" ref="J468" si="113">IF(AND(LEN(C468)=1,LEN(D468)=1,LEN(E468)=0,LEN(F468)=0),2,"")</f>
        <v/>
      </c>
      <c r="K468" s="10" t="str">
        <f t="shared" ref="K468" si="114">IF(AND(LEN(C468)=0,LEN(E468)=0),3,"")</f>
        <v/>
      </c>
      <c r="L468" s="10">
        <f t="shared" ref="L468" si="115">IF(AND(LEN(C468)&gt;0,LEN(D468&gt;0),LEN(E468)&gt;0,LEN(F468)=0,H468="N/A"),4,"")</f>
        <v>4</v>
      </c>
      <c r="M468" s="10" t="str">
        <f t="shared" ref="M468" si="116">IF(AND(LEN(C468)&gt;0,LEN(D468&gt;0),LEN(E468)&gt;0,LEN(F468)=0,H468&gt;0,H468&lt;6),5,"")</f>
        <v/>
      </c>
      <c r="N468" s="10" t="str">
        <f t="shared" ref="N468" si="117">IF(AND(LEN(C468)&gt;0,LEN(D468&gt;0),LEN(E468)&gt;0,LEN(F468)&gt;0,H468&gt;0,H468&lt;6),6,"")</f>
        <v/>
      </c>
      <c r="O468" s="318">
        <f t="shared" ref="O468" si="118">SUM(I468:N468)</f>
        <v>4</v>
      </c>
      <c r="Q468" s="10" t="str">
        <f t="shared" ref="Q468" si="119">IF(LEN(E468)&gt;0,TEXT(E468,"00"),"")</f>
        <v>15</v>
      </c>
      <c r="R468" s="319" t="str">
        <f t="shared" ref="R468" si="120">IF(O468=1,C468,IF(O468=2,C468&amp;"."&amp;D468,IF(O468=3,"",IF(O468=4,C468&amp;"."&amp;D468&amp;"."&amp;Q468,IF(O468=5,C468&amp;"."&amp;D468&amp;"."&amp;Q468,IF(O468=6,C468&amp;"."&amp;D468&amp;"."&amp;Q468&amp;F468,""))))))</f>
        <v>B.3.15</v>
      </c>
      <c r="Z468" s="10" t="s">
        <v>947</v>
      </c>
      <c r="AA468" s="10" t="s">
        <v>947</v>
      </c>
      <c r="AB468" s="10" t="s">
        <v>120</v>
      </c>
      <c r="AC468" s="10">
        <f t="shared" si="102"/>
        <v>3</v>
      </c>
    </row>
    <row r="469" spans="1:29" x14ac:dyDescent="0.25">
      <c r="A469" s="297">
        <v>467</v>
      </c>
      <c r="B469" s="330" t="str">
        <f t="shared" si="101"/>
        <v>B.3.15a</v>
      </c>
      <c r="C469" s="331" t="s">
        <v>118</v>
      </c>
      <c r="D469" s="311">
        <v>3</v>
      </c>
      <c r="E469" s="311">
        <v>15</v>
      </c>
      <c r="F469" s="311" t="s">
        <v>88</v>
      </c>
      <c r="G469" s="316" t="s">
        <v>214</v>
      </c>
      <c r="H469" s="317">
        <v>3</v>
      </c>
      <c r="I469" s="318" t="str">
        <f t="shared" si="103"/>
        <v/>
      </c>
      <c r="J469" s="10" t="str">
        <f t="shared" si="104"/>
        <v/>
      </c>
      <c r="K469" s="10" t="str">
        <f t="shared" si="105"/>
        <v/>
      </c>
      <c r="L469" s="10" t="str">
        <f t="shared" si="106"/>
        <v/>
      </c>
      <c r="M469" s="10" t="str">
        <f t="shared" si="107"/>
        <v/>
      </c>
      <c r="N469" s="10">
        <f t="shared" si="108"/>
        <v>6</v>
      </c>
      <c r="O469" s="318">
        <f t="shared" si="109"/>
        <v>6</v>
      </c>
      <c r="Q469" s="10" t="str">
        <f t="shared" si="110"/>
        <v>15</v>
      </c>
      <c r="R469" s="319" t="str">
        <f t="shared" si="111"/>
        <v>B.3.15a</v>
      </c>
      <c r="Z469" s="10" t="s">
        <v>947</v>
      </c>
      <c r="AA469" s="10" t="s">
        <v>947</v>
      </c>
      <c r="AB469" s="10" t="s">
        <v>120</v>
      </c>
      <c r="AC469" s="10">
        <f t="shared" si="102"/>
        <v>3</v>
      </c>
    </row>
    <row r="470" spans="1:29" x14ac:dyDescent="0.25">
      <c r="A470" s="297">
        <v>468</v>
      </c>
      <c r="B470" s="330" t="str">
        <f t="shared" si="101"/>
        <v>B.3.15b</v>
      </c>
      <c r="C470" s="331" t="s">
        <v>118</v>
      </c>
      <c r="D470" s="311">
        <v>3</v>
      </c>
      <c r="E470" s="311">
        <v>15</v>
      </c>
      <c r="F470" s="311" t="s">
        <v>89</v>
      </c>
      <c r="G470" s="316" t="s">
        <v>332</v>
      </c>
      <c r="H470" s="317">
        <v>2</v>
      </c>
      <c r="I470" s="318" t="str">
        <f t="shared" si="103"/>
        <v/>
      </c>
      <c r="J470" s="10" t="str">
        <f t="shared" si="104"/>
        <v/>
      </c>
      <c r="K470" s="10" t="str">
        <f t="shared" si="105"/>
        <v/>
      </c>
      <c r="L470" s="10" t="str">
        <f t="shared" si="106"/>
        <v/>
      </c>
      <c r="M470" s="10" t="str">
        <f t="shared" si="107"/>
        <v/>
      </c>
      <c r="N470" s="10">
        <f t="shared" si="108"/>
        <v>6</v>
      </c>
      <c r="O470" s="318">
        <f t="shared" si="109"/>
        <v>6</v>
      </c>
      <c r="Q470" s="10" t="str">
        <f t="shared" si="110"/>
        <v>15</v>
      </c>
      <c r="R470" s="319" t="str">
        <f t="shared" si="111"/>
        <v>B.3.15b</v>
      </c>
      <c r="Z470" s="10" t="s">
        <v>947</v>
      </c>
      <c r="AA470" s="10" t="s">
        <v>947</v>
      </c>
      <c r="AB470" s="10" t="s">
        <v>120</v>
      </c>
      <c r="AC470" s="10">
        <f t="shared" si="102"/>
        <v>3</v>
      </c>
    </row>
    <row r="471" spans="1:29" x14ac:dyDescent="0.25">
      <c r="A471" s="297">
        <v>469</v>
      </c>
      <c r="B471" s="330" t="str">
        <f t="shared" si="101"/>
        <v>B.3.15c</v>
      </c>
      <c r="C471" s="331" t="s">
        <v>118</v>
      </c>
      <c r="D471" s="311">
        <v>3</v>
      </c>
      <c r="E471" s="311">
        <v>15</v>
      </c>
      <c r="F471" s="311" t="s">
        <v>90</v>
      </c>
      <c r="G471" s="316" t="s">
        <v>215</v>
      </c>
      <c r="H471" s="317">
        <v>2</v>
      </c>
      <c r="I471" s="318" t="str">
        <f t="shared" si="103"/>
        <v/>
      </c>
      <c r="J471" s="10" t="str">
        <f t="shared" si="104"/>
        <v/>
      </c>
      <c r="K471" s="10" t="str">
        <f t="shared" si="105"/>
        <v/>
      </c>
      <c r="L471" s="10" t="str">
        <f t="shared" si="106"/>
        <v/>
      </c>
      <c r="M471" s="10" t="str">
        <f t="shared" si="107"/>
        <v/>
      </c>
      <c r="N471" s="10">
        <f t="shared" si="108"/>
        <v>6</v>
      </c>
      <c r="O471" s="318">
        <f t="shared" si="109"/>
        <v>6</v>
      </c>
      <c r="Q471" s="10" t="str">
        <f t="shared" si="110"/>
        <v>15</v>
      </c>
      <c r="R471" s="319" t="str">
        <f t="shared" si="111"/>
        <v>B.3.15c</v>
      </c>
      <c r="Z471" s="10" t="s">
        <v>947</v>
      </c>
      <c r="AA471" s="10" t="s">
        <v>947</v>
      </c>
      <c r="AB471" s="10" t="s">
        <v>120</v>
      </c>
      <c r="AC471" s="10">
        <f t="shared" si="102"/>
        <v>3</v>
      </c>
    </row>
    <row r="472" spans="1:29" x14ac:dyDescent="0.25">
      <c r="A472" s="297">
        <v>470</v>
      </c>
      <c r="B472" s="330" t="str">
        <f t="shared" si="101"/>
        <v>B.3.16</v>
      </c>
      <c r="C472" s="331" t="s">
        <v>118</v>
      </c>
      <c r="D472" s="311">
        <v>3</v>
      </c>
      <c r="E472" s="311">
        <v>16</v>
      </c>
      <c r="F472" s="311"/>
      <c r="G472" s="316" t="s">
        <v>467</v>
      </c>
      <c r="H472" s="317" t="s">
        <v>74</v>
      </c>
      <c r="I472" s="318" t="str">
        <f t="shared" si="103"/>
        <v/>
      </c>
      <c r="J472" s="10" t="str">
        <f t="shared" si="104"/>
        <v/>
      </c>
      <c r="K472" s="10" t="str">
        <f t="shared" si="105"/>
        <v/>
      </c>
      <c r="L472" s="10">
        <f t="shared" si="106"/>
        <v>4</v>
      </c>
      <c r="M472" s="10" t="str">
        <f t="shared" si="107"/>
        <v/>
      </c>
      <c r="N472" s="10" t="str">
        <f t="shared" si="108"/>
        <v/>
      </c>
      <c r="O472" s="318">
        <f t="shared" si="109"/>
        <v>4</v>
      </c>
      <c r="Q472" s="10" t="str">
        <f t="shared" si="110"/>
        <v>16</v>
      </c>
      <c r="R472" s="319" t="str">
        <f t="shared" si="111"/>
        <v>B.3.16</v>
      </c>
      <c r="Z472" s="10" t="s">
        <v>947</v>
      </c>
      <c r="AA472" s="10" t="s">
        <v>947</v>
      </c>
      <c r="AB472" s="10" t="s">
        <v>120</v>
      </c>
      <c r="AC472" s="10">
        <f t="shared" si="102"/>
        <v>3</v>
      </c>
    </row>
    <row r="473" spans="1:29" x14ac:dyDescent="0.25">
      <c r="A473" s="297">
        <v>471</v>
      </c>
      <c r="B473" s="330" t="str">
        <f t="shared" si="101"/>
        <v>B.3.16a</v>
      </c>
      <c r="C473" s="331" t="s">
        <v>118</v>
      </c>
      <c r="D473" s="311">
        <v>3</v>
      </c>
      <c r="E473" s="311">
        <v>16</v>
      </c>
      <c r="F473" s="311" t="s">
        <v>88</v>
      </c>
      <c r="G473" s="316" t="s">
        <v>225</v>
      </c>
      <c r="H473" s="317">
        <v>3</v>
      </c>
      <c r="I473" s="318" t="str">
        <f t="shared" si="103"/>
        <v/>
      </c>
      <c r="J473" s="10" t="str">
        <f t="shared" si="104"/>
        <v/>
      </c>
      <c r="K473" s="10" t="str">
        <f t="shared" si="105"/>
        <v/>
      </c>
      <c r="L473" s="10" t="str">
        <f t="shared" si="106"/>
        <v/>
      </c>
      <c r="M473" s="10" t="str">
        <f t="shared" si="107"/>
        <v/>
      </c>
      <c r="N473" s="10">
        <f t="shared" si="108"/>
        <v>6</v>
      </c>
      <c r="O473" s="318">
        <f t="shared" si="109"/>
        <v>6</v>
      </c>
      <c r="Q473" s="10" t="str">
        <f t="shared" si="110"/>
        <v>16</v>
      </c>
      <c r="R473" s="319" t="str">
        <f t="shared" si="111"/>
        <v>B.3.16a</v>
      </c>
      <c r="Z473" s="10" t="s">
        <v>947</v>
      </c>
      <c r="AA473" s="10" t="s">
        <v>947</v>
      </c>
      <c r="AB473" s="10" t="s">
        <v>120</v>
      </c>
      <c r="AC473" s="10">
        <f t="shared" si="102"/>
        <v>3</v>
      </c>
    </row>
    <row r="474" spans="1:29" x14ac:dyDescent="0.25">
      <c r="A474" s="297">
        <v>472</v>
      </c>
      <c r="B474" s="330" t="str">
        <f t="shared" si="101"/>
        <v>B.3.16b</v>
      </c>
      <c r="C474" s="311" t="s">
        <v>118</v>
      </c>
      <c r="D474" s="311">
        <v>3</v>
      </c>
      <c r="E474" s="311">
        <v>16</v>
      </c>
      <c r="F474" s="311" t="s">
        <v>89</v>
      </c>
      <c r="G474" s="316" t="s">
        <v>226</v>
      </c>
      <c r="H474" s="317">
        <v>4</v>
      </c>
      <c r="I474" s="318" t="str">
        <f t="shared" ref="I474:I537" si="121">IF(AND(LEN(C474)=1,LEN(D474)=0),1,"")</f>
        <v/>
      </c>
      <c r="J474" s="10" t="str">
        <f t="shared" ref="J474:J537" si="122">IF(AND(LEN(C474)=1,LEN(D474)=1,LEN(E474)=0,LEN(F474)=0),2,"")</f>
        <v/>
      </c>
      <c r="K474" s="10" t="str">
        <f t="shared" ref="K474:K537" si="123">IF(AND(LEN(C474)=0,LEN(E474)=0),3,"")</f>
        <v/>
      </c>
      <c r="L474" s="10" t="str">
        <f t="shared" ref="L474:L537" si="124">IF(AND(LEN(C474)&gt;0,LEN(D474&gt;0),LEN(E474)&gt;0,LEN(F474)=0,H474="N/A"),4,"")</f>
        <v/>
      </c>
      <c r="M474" s="10" t="str">
        <f t="shared" ref="M474:M537" si="125">IF(AND(LEN(C474)&gt;0,LEN(D474&gt;0),LEN(E474)&gt;0,LEN(F474)=0,H474&gt;0,H474&lt;6),5,"")</f>
        <v/>
      </c>
      <c r="N474" s="10">
        <f t="shared" ref="N474:N537" si="126">IF(AND(LEN(C474)&gt;0,LEN(D474&gt;0),LEN(E474)&gt;0,LEN(F474)&gt;0,H474&gt;0,H474&lt;6),6,"")</f>
        <v>6</v>
      </c>
      <c r="O474" s="318">
        <f t="shared" ref="O474:O537" si="127">SUM(I474:N474)</f>
        <v>6</v>
      </c>
      <c r="Q474" s="10" t="str">
        <f t="shared" ref="Q474:Q537" si="128">IF(LEN(E474)&gt;0,TEXT(E474,"00"),"")</f>
        <v>16</v>
      </c>
      <c r="R474" s="319" t="str">
        <f t="shared" ref="R474:R537" si="129">IF(O474=1,C474,IF(O474=2,C474&amp;"."&amp;D474,IF(O474=3,"",IF(O474=4,C474&amp;"."&amp;D474&amp;"."&amp;Q474,IF(O474=5,C474&amp;"."&amp;D474&amp;"."&amp;Q474,IF(O474=6,C474&amp;"."&amp;D474&amp;"."&amp;Q474&amp;F474,""))))))</f>
        <v>B.3.16b</v>
      </c>
      <c r="T474" s="10" t="s">
        <v>547</v>
      </c>
      <c r="Z474" s="10" t="s">
        <v>947</v>
      </c>
      <c r="AA474" s="10" t="s">
        <v>947</v>
      </c>
      <c r="AB474" s="10" t="s">
        <v>120</v>
      </c>
      <c r="AC474" s="10">
        <f t="shared" si="102"/>
        <v>3</v>
      </c>
    </row>
    <row r="475" spans="1:29" x14ac:dyDescent="0.25">
      <c r="A475" s="297">
        <v>473</v>
      </c>
      <c r="B475" s="330" t="str">
        <f t="shared" si="101"/>
        <v>B.3.16c</v>
      </c>
      <c r="C475" s="311" t="s">
        <v>118</v>
      </c>
      <c r="D475" s="311">
        <v>3</v>
      </c>
      <c r="E475" s="311">
        <v>16</v>
      </c>
      <c r="F475" s="311" t="s">
        <v>90</v>
      </c>
      <c r="G475" s="316" t="s">
        <v>227</v>
      </c>
      <c r="H475" s="317">
        <v>4</v>
      </c>
      <c r="I475" s="318" t="str">
        <f t="shared" si="121"/>
        <v/>
      </c>
      <c r="J475" s="10" t="str">
        <f t="shared" si="122"/>
        <v/>
      </c>
      <c r="K475" s="10" t="str">
        <f t="shared" si="123"/>
        <v/>
      </c>
      <c r="L475" s="10" t="str">
        <f t="shared" si="124"/>
        <v/>
      </c>
      <c r="M475" s="10" t="str">
        <f t="shared" si="125"/>
        <v/>
      </c>
      <c r="N475" s="10">
        <f t="shared" si="126"/>
        <v>6</v>
      </c>
      <c r="O475" s="318">
        <f t="shared" si="127"/>
        <v>6</v>
      </c>
      <c r="Q475" s="10" t="str">
        <f t="shared" si="128"/>
        <v>16</v>
      </c>
      <c r="R475" s="319" t="str">
        <f t="shared" si="129"/>
        <v>B.3.16c</v>
      </c>
      <c r="Z475" s="10" t="s">
        <v>947</v>
      </c>
      <c r="AA475" s="10" t="s">
        <v>947</v>
      </c>
      <c r="AB475" s="10" t="s">
        <v>120</v>
      </c>
      <c r="AC475" s="10">
        <f t="shared" si="102"/>
        <v>3</v>
      </c>
    </row>
    <row r="476" spans="1:29" x14ac:dyDescent="0.25">
      <c r="A476" s="297">
        <v>474</v>
      </c>
      <c r="B476" s="330" t="str">
        <f t="shared" si="101"/>
        <v>B.3.16d</v>
      </c>
      <c r="C476" s="311" t="s">
        <v>118</v>
      </c>
      <c r="D476" s="311">
        <v>3</v>
      </c>
      <c r="E476" s="311">
        <v>16</v>
      </c>
      <c r="F476" s="311" t="s">
        <v>91</v>
      </c>
      <c r="G476" s="316" t="s">
        <v>228</v>
      </c>
      <c r="H476" s="317">
        <v>3</v>
      </c>
      <c r="I476" s="318" t="str">
        <f t="shared" si="121"/>
        <v/>
      </c>
      <c r="J476" s="10" t="str">
        <f t="shared" si="122"/>
        <v/>
      </c>
      <c r="K476" s="10" t="str">
        <f t="shared" si="123"/>
        <v/>
      </c>
      <c r="L476" s="10" t="str">
        <f t="shared" si="124"/>
        <v/>
      </c>
      <c r="M476" s="10" t="str">
        <f t="shared" si="125"/>
        <v/>
      </c>
      <c r="N476" s="10">
        <f t="shared" si="126"/>
        <v>6</v>
      </c>
      <c r="O476" s="318">
        <f t="shared" si="127"/>
        <v>6</v>
      </c>
      <c r="Q476" s="10" t="str">
        <f t="shared" si="128"/>
        <v>16</v>
      </c>
      <c r="R476" s="319" t="str">
        <f t="shared" si="129"/>
        <v>B.3.16d</v>
      </c>
      <c r="Z476" s="10" t="s">
        <v>947</v>
      </c>
      <c r="AA476" s="10" t="s">
        <v>947</v>
      </c>
      <c r="AB476" s="10" t="s">
        <v>120</v>
      </c>
      <c r="AC476" s="10">
        <f t="shared" si="102"/>
        <v>3</v>
      </c>
    </row>
    <row r="477" spans="1:29" x14ac:dyDescent="0.25">
      <c r="A477" s="297">
        <v>475</v>
      </c>
      <c r="B477" s="330" t="str">
        <f t="shared" si="101"/>
        <v>B.3.16e</v>
      </c>
      <c r="C477" s="311" t="s">
        <v>118</v>
      </c>
      <c r="D477" s="311">
        <v>3</v>
      </c>
      <c r="E477" s="311">
        <v>16</v>
      </c>
      <c r="F477" s="311" t="s">
        <v>92</v>
      </c>
      <c r="G477" s="316" t="s">
        <v>819</v>
      </c>
      <c r="H477" s="317">
        <v>5</v>
      </c>
      <c r="I477" s="318" t="str">
        <f t="shared" si="121"/>
        <v/>
      </c>
      <c r="J477" s="10" t="str">
        <f t="shared" si="122"/>
        <v/>
      </c>
      <c r="K477" s="10" t="str">
        <f t="shared" si="123"/>
        <v/>
      </c>
      <c r="L477" s="10" t="str">
        <f t="shared" si="124"/>
        <v/>
      </c>
      <c r="M477" s="10" t="str">
        <f t="shared" si="125"/>
        <v/>
      </c>
      <c r="N477" s="10">
        <f t="shared" si="126"/>
        <v>6</v>
      </c>
      <c r="O477" s="318">
        <f t="shared" si="127"/>
        <v>6</v>
      </c>
      <c r="Q477" s="10" t="str">
        <f t="shared" si="128"/>
        <v>16</v>
      </c>
      <c r="R477" s="319" t="str">
        <f t="shared" si="129"/>
        <v>B.3.16e</v>
      </c>
      <c r="Z477" s="10" t="s">
        <v>947</v>
      </c>
      <c r="AA477" s="10" t="s">
        <v>947</v>
      </c>
      <c r="AB477" s="10" t="s">
        <v>120</v>
      </c>
      <c r="AC477" s="10">
        <f t="shared" si="102"/>
        <v>3</v>
      </c>
    </row>
    <row r="478" spans="1:29" x14ac:dyDescent="0.25">
      <c r="A478" s="297">
        <v>476</v>
      </c>
      <c r="B478" s="330" t="str">
        <f t="shared" si="101"/>
        <v>B.3.16f</v>
      </c>
      <c r="C478" s="311" t="s">
        <v>118</v>
      </c>
      <c r="D478" s="311">
        <v>3</v>
      </c>
      <c r="E478" s="311">
        <v>16</v>
      </c>
      <c r="F478" s="311" t="s">
        <v>93</v>
      </c>
      <c r="G478" s="316" t="s">
        <v>229</v>
      </c>
      <c r="H478" s="317">
        <v>4</v>
      </c>
      <c r="I478" s="318" t="str">
        <f t="shared" si="121"/>
        <v/>
      </c>
      <c r="J478" s="10" t="str">
        <f t="shared" si="122"/>
        <v/>
      </c>
      <c r="K478" s="10" t="str">
        <f t="shared" si="123"/>
        <v/>
      </c>
      <c r="L478" s="10" t="str">
        <f t="shared" si="124"/>
        <v/>
      </c>
      <c r="M478" s="10" t="str">
        <f t="shared" si="125"/>
        <v/>
      </c>
      <c r="N478" s="10">
        <f t="shared" si="126"/>
        <v>6</v>
      </c>
      <c r="O478" s="318">
        <f t="shared" si="127"/>
        <v>6</v>
      </c>
      <c r="Q478" s="10" t="str">
        <f t="shared" si="128"/>
        <v>16</v>
      </c>
      <c r="R478" s="319" t="str">
        <f t="shared" si="129"/>
        <v>B.3.16f</v>
      </c>
      <c r="Z478" s="10" t="s">
        <v>947</v>
      </c>
      <c r="AA478" s="10" t="s">
        <v>947</v>
      </c>
      <c r="AB478" s="10" t="s">
        <v>120</v>
      </c>
      <c r="AC478" s="10">
        <f t="shared" si="102"/>
        <v>3</v>
      </c>
    </row>
    <row r="479" spans="1:29" x14ac:dyDescent="0.25">
      <c r="A479" s="297">
        <v>477</v>
      </c>
      <c r="B479" s="330" t="str">
        <f t="shared" si="101"/>
        <v>B.3.16g</v>
      </c>
      <c r="C479" s="311" t="s">
        <v>118</v>
      </c>
      <c r="D479" s="311">
        <v>3</v>
      </c>
      <c r="E479" s="311">
        <v>16</v>
      </c>
      <c r="F479" s="311" t="s">
        <v>94</v>
      </c>
      <c r="G479" s="316" t="s">
        <v>820</v>
      </c>
      <c r="H479" s="317">
        <v>4</v>
      </c>
      <c r="I479" s="318" t="str">
        <f t="shared" si="121"/>
        <v/>
      </c>
      <c r="J479" s="10" t="str">
        <f t="shared" si="122"/>
        <v/>
      </c>
      <c r="K479" s="10" t="str">
        <f t="shared" si="123"/>
        <v/>
      </c>
      <c r="L479" s="10" t="str">
        <f t="shared" si="124"/>
        <v/>
      </c>
      <c r="M479" s="10" t="str">
        <f t="shared" si="125"/>
        <v/>
      </c>
      <c r="N479" s="10">
        <f t="shared" si="126"/>
        <v>6</v>
      </c>
      <c r="O479" s="318">
        <f t="shared" si="127"/>
        <v>6</v>
      </c>
      <c r="Q479" s="10" t="str">
        <f t="shared" si="128"/>
        <v>16</v>
      </c>
      <c r="R479" s="319" t="str">
        <f t="shared" si="129"/>
        <v>B.3.16g</v>
      </c>
      <c r="Z479" s="10" t="s">
        <v>947</v>
      </c>
      <c r="AA479" s="10" t="s">
        <v>947</v>
      </c>
      <c r="AB479" s="10" t="s">
        <v>120</v>
      </c>
      <c r="AC479" s="10">
        <f t="shared" si="102"/>
        <v>3</v>
      </c>
    </row>
    <row r="480" spans="1:29" x14ac:dyDescent="0.25">
      <c r="A480" s="297">
        <v>478</v>
      </c>
      <c r="B480" s="330" t="str">
        <f t="shared" si="101"/>
        <v>B.4</v>
      </c>
      <c r="C480" s="311" t="s">
        <v>118</v>
      </c>
      <c r="D480" s="311">
        <v>4</v>
      </c>
      <c r="E480" s="311"/>
      <c r="F480" s="311"/>
      <c r="G480" s="316" t="s">
        <v>230</v>
      </c>
      <c r="I480" s="318" t="str">
        <f t="shared" si="121"/>
        <v/>
      </c>
      <c r="J480" s="10">
        <f t="shared" si="122"/>
        <v>2</v>
      </c>
      <c r="K480" s="10" t="str">
        <f t="shared" si="123"/>
        <v/>
      </c>
      <c r="L480" s="10" t="str">
        <f t="shared" si="124"/>
        <v/>
      </c>
      <c r="M480" s="10" t="str">
        <f t="shared" si="125"/>
        <v/>
      </c>
      <c r="N480" s="10" t="str">
        <f t="shared" si="126"/>
        <v/>
      </c>
      <c r="O480" s="318">
        <f t="shared" si="127"/>
        <v>2</v>
      </c>
      <c r="Q480" s="10" t="str">
        <f t="shared" si="128"/>
        <v/>
      </c>
      <c r="R480" s="319" t="str">
        <f t="shared" si="129"/>
        <v>B.4</v>
      </c>
      <c r="Z480" s="10" t="s">
        <v>416</v>
      </c>
      <c r="AA480" s="10" t="s">
        <v>417</v>
      </c>
      <c r="AB480" s="10" t="s">
        <v>120</v>
      </c>
      <c r="AC480" s="10">
        <f t="shared" si="102"/>
        <v>1</v>
      </c>
    </row>
    <row r="481" spans="1:29" ht="60" x14ac:dyDescent="0.25">
      <c r="A481" s="297">
        <v>479</v>
      </c>
      <c r="B481" s="330" t="str">
        <f t="shared" si="101"/>
        <v>B.4.01</v>
      </c>
      <c r="C481" s="311" t="s">
        <v>118</v>
      </c>
      <c r="D481" s="311">
        <v>4</v>
      </c>
      <c r="E481" s="311">
        <v>1</v>
      </c>
      <c r="F481" s="311"/>
      <c r="G481" s="316" t="s">
        <v>821</v>
      </c>
      <c r="H481" s="317">
        <v>5</v>
      </c>
      <c r="I481" s="318" t="str">
        <f t="shared" si="121"/>
        <v/>
      </c>
      <c r="J481" s="10" t="str">
        <f t="shared" si="122"/>
        <v/>
      </c>
      <c r="K481" s="10" t="str">
        <f t="shared" si="123"/>
        <v/>
      </c>
      <c r="L481" s="10" t="str">
        <f t="shared" si="124"/>
        <v/>
      </c>
      <c r="M481" s="10">
        <f t="shared" si="125"/>
        <v>5</v>
      </c>
      <c r="N481" s="10" t="str">
        <f t="shared" si="126"/>
        <v/>
      </c>
      <c r="O481" s="318">
        <f t="shared" si="127"/>
        <v>5</v>
      </c>
      <c r="Q481" s="10" t="str">
        <f t="shared" si="128"/>
        <v>01</v>
      </c>
      <c r="R481" s="319" t="str">
        <f t="shared" si="129"/>
        <v>B.4.01</v>
      </c>
      <c r="Z481" s="10" t="s">
        <v>416</v>
      </c>
      <c r="AA481" s="10" t="s">
        <v>947</v>
      </c>
      <c r="AB481" s="10" t="s">
        <v>947</v>
      </c>
      <c r="AC481" s="10">
        <f t="shared" si="102"/>
        <v>1</v>
      </c>
    </row>
    <row r="482" spans="1:29" ht="210" x14ac:dyDescent="0.25">
      <c r="A482" s="297">
        <v>480</v>
      </c>
      <c r="B482" s="330" t="str">
        <f t="shared" si="101"/>
        <v/>
      </c>
      <c r="C482" s="311"/>
      <c r="D482" s="311"/>
      <c r="E482" s="311"/>
      <c r="F482" s="311" t="s">
        <v>420</v>
      </c>
      <c r="G482" s="316" t="s">
        <v>980</v>
      </c>
      <c r="I482" s="318" t="str">
        <f t="shared" si="121"/>
        <v/>
      </c>
      <c r="J482" s="10" t="str">
        <f t="shared" si="122"/>
        <v/>
      </c>
      <c r="K482" s="10">
        <f t="shared" si="123"/>
        <v>3</v>
      </c>
      <c r="L482" s="10" t="str">
        <f t="shared" si="124"/>
        <v/>
      </c>
      <c r="M482" s="10" t="str">
        <f t="shared" si="125"/>
        <v/>
      </c>
      <c r="N482" s="10" t="str">
        <f t="shared" si="126"/>
        <v/>
      </c>
      <c r="O482" s="318">
        <f t="shared" si="127"/>
        <v>3</v>
      </c>
      <c r="Q482" s="10" t="str">
        <f t="shared" si="128"/>
        <v/>
      </c>
      <c r="R482" s="319" t="str">
        <f t="shared" si="129"/>
        <v/>
      </c>
      <c r="Z482" s="10" t="s">
        <v>416</v>
      </c>
      <c r="AA482" s="10" t="s">
        <v>947</v>
      </c>
      <c r="AB482" s="10" t="s">
        <v>947</v>
      </c>
      <c r="AC482" s="10">
        <f t="shared" si="102"/>
        <v>1</v>
      </c>
    </row>
    <row r="483" spans="1:29" ht="30" x14ac:dyDescent="0.25">
      <c r="A483" s="297">
        <v>481</v>
      </c>
      <c r="B483" s="330" t="str">
        <f t="shared" si="101"/>
        <v>B.4.01</v>
      </c>
      <c r="C483" s="311" t="s">
        <v>118</v>
      </c>
      <c r="D483" s="311">
        <v>4</v>
      </c>
      <c r="E483" s="311">
        <v>1</v>
      </c>
      <c r="F483" s="311"/>
      <c r="G483" s="316" t="s">
        <v>822</v>
      </c>
      <c r="H483" s="317">
        <v>1</v>
      </c>
      <c r="I483" s="318" t="str">
        <f t="shared" si="121"/>
        <v/>
      </c>
      <c r="J483" s="10" t="str">
        <f t="shared" si="122"/>
        <v/>
      </c>
      <c r="K483" s="10" t="str">
        <f t="shared" si="123"/>
        <v/>
      </c>
      <c r="L483" s="10" t="str">
        <f t="shared" si="124"/>
        <v/>
      </c>
      <c r="M483" s="10">
        <f t="shared" si="125"/>
        <v>5</v>
      </c>
      <c r="N483" s="10" t="str">
        <f t="shared" si="126"/>
        <v/>
      </c>
      <c r="O483" s="318">
        <f t="shared" si="127"/>
        <v>5</v>
      </c>
      <c r="Q483" s="10" t="str">
        <f t="shared" si="128"/>
        <v>01</v>
      </c>
      <c r="R483" s="319" t="str">
        <f t="shared" si="129"/>
        <v>B.4.01</v>
      </c>
      <c r="Z483" s="10" t="s">
        <v>947</v>
      </c>
      <c r="AA483" s="10" t="s">
        <v>417</v>
      </c>
      <c r="AB483" s="10" t="s">
        <v>947</v>
      </c>
      <c r="AC483" s="10">
        <f t="shared" si="102"/>
        <v>2</v>
      </c>
    </row>
    <row r="484" spans="1:29" ht="30" x14ac:dyDescent="0.25">
      <c r="A484" s="297">
        <v>482</v>
      </c>
      <c r="B484" s="330" t="str">
        <f t="shared" si="101"/>
        <v>B.4.02</v>
      </c>
      <c r="C484" s="311" t="s">
        <v>118</v>
      </c>
      <c r="D484" s="311">
        <v>4</v>
      </c>
      <c r="E484" s="311">
        <v>2</v>
      </c>
      <c r="F484" s="311"/>
      <c r="G484" s="316" t="s">
        <v>823</v>
      </c>
      <c r="H484" s="317">
        <v>2</v>
      </c>
      <c r="I484" s="318" t="str">
        <f t="shared" si="121"/>
        <v/>
      </c>
      <c r="J484" s="10" t="str">
        <f t="shared" si="122"/>
        <v/>
      </c>
      <c r="K484" s="10" t="str">
        <f t="shared" si="123"/>
        <v/>
      </c>
      <c r="L484" s="10" t="str">
        <f t="shared" si="124"/>
        <v/>
      </c>
      <c r="M484" s="10">
        <f t="shared" si="125"/>
        <v>5</v>
      </c>
      <c r="N484" s="10" t="str">
        <f t="shared" si="126"/>
        <v/>
      </c>
      <c r="O484" s="318">
        <f t="shared" si="127"/>
        <v>5</v>
      </c>
      <c r="Q484" s="10" t="str">
        <f t="shared" si="128"/>
        <v>02</v>
      </c>
      <c r="R484" s="319" t="str">
        <f t="shared" si="129"/>
        <v>B.4.02</v>
      </c>
      <c r="Z484" s="10" t="s">
        <v>947</v>
      </c>
      <c r="AA484" s="10" t="s">
        <v>417</v>
      </c>
      <c r="AB484" s="10" t="s">
        <v>947</v>
      </c>
      <c r="AC484" s="10">
        <f t="shared" si="102"/>
        <v>2</v>
      </c>
    </row>
    <row r="485" spans="1:29" ht="30" x14ac:dyDescent="0.25">
      <c r="A485" s="297">
        <v>483</v>
      </c>
      <c r="B485" s="330" t="str">
        <f t="shared" si="101"/>
        <v>B.4.03</v>
      </c>
      <c r="C485" s="311" t="s">
        <v>118</v>
      </c>
      <c r="D485" s="311">
        <v>4</v>
      </c>
      <c r="E485" s="311">
        <v>3</v>
      </c>
      <c r="F485" s="311"/>
      <c r="G485" s="316" t="s">
        <v>1019</v>
      </c>
      <c r="H485" s="317">
        <v>5</v>
      </c>
      <c r="I485" s="318" t="str">
        <f t="shared" si="121"/>
        <v/>
      </c>
      <c r="J485" s="10" t="str">
        <f t="shared" si="122"/>
        <v/>
      </c>
      <c r="K485" s="10" t="str">
        <f t="shared" si="123"/>
        <v/>
      </c>
      <c r="L485" s="10" t="str">
        <f t="shared" si="124"/>
        <v/>
      </c>
      <c r="M485" s="10">
        <f t="shared" si="125"/>
        <v>5</v>
      </c>
      <c r="N485" s="10" t="str">
        <f t="shared" si="126"/>
        <v/>
      </c>
      <c r="O485" s="318">
        <f t="shared" si="127"/>
        <v>5</v>
      </c>
      <c r="Q485" s="10" t="str">
        <f t="shared" si="128"/>
        <v>03</v>
      </c>
      <c r="R485" s="319" t="str">
        <f t="shared" si="129"/>
        <v>B.4.03</v>
      </c>
      <c r="Z485" s="10" t="s">
        <v>947</v>
      </c>
      <c r="AA485" s="10" t="s">
        <v>417</v>
      </c>
      <c r="AB485" s="10" t="s">
        <v>947</v>
      </c>
      <c r="AC485" s="10">
        <f t="shared" si="102"/>
        <v>2</v>
      </c>
    </row>
    <row r="486" spans="1:29" ht="60" x14ac:dyDescent="0.25">
      <c r="A486" s="297">
        <v>484</v>
      </c>
      <c r="B486" s="330" t="str">
        <f t="shared" si="101"/>
        <v/>
      </c>
      <c r="C486" s="311"/>
      <c r="D486" s="311"/>
      <c r="E486" s="311"/>
      <c r="F486" s="311" t="s">
        <v>420</v>
      </c>
      <c r="G486" s="316" t="s">
        <v>981</v>
      </c>
      <c r="I486" s="318" t="str">
        <f t="shared" si="121"/>
        <v/>
      </c>
      <c r="J486" s="10" t="str">
        <f t="shared" si="122"/>
        <v/>
      </c>
      <c r="K486" s="10">
        <f t="shared" si="123"/>
        <v>3</v>
      </c>
      <c r="L486" s="10" t="str">
        <f t="shared" si="124"/>
        <v/>
      </c>
      <c r="M486" s="10" t="str">
        <f t="shared" si="125"/>
        <v/>
      </c>
      <c r="N486" s="10" t="str">
        <f t="shared" si="126"/>
        <v/>
      </c>
      <c r="O486" s="318">
        <f t="shared" si="127"/>
        <v>3</v>
      </c>
      <c r="Q486" s="10" t="str">
        <f t="shared" si="128"/>
        <v/>
      </c>
      <c r="R486" s="319" t="str">
        <f t="shared" si="129"/>
        <v/>
      </c>
      <c r="Z486" s="10" t="s">
        <v>947</v>
      </c>
      <c r="AA486" s="10" t="s">
        <v>417</v>
      </c>
      <c r="AB486" s="10" t="s">
        <v>947</v>
      </c>
      <c r="AC486" s="10">
        <f t="shared" si="102"/>
        <v>2</v>
      </c>
    </row>
    <row r="487" spans="1:29" ht="30" x14ac:dyDescent="0.25">
      <c r="A487" s="297">
        <v>485</v>
      </c>
      <c r="B487" s="330" t="str">
        <f t="shared" si="101"/>
        <v>B.4.04</v>
      </c>
      <c r="C487" s="311" t="s">
        <v>118</v>
      </c>
      <c r="D487" s="311">
        <v>4</v>
      </c>
      <c r="E487" s="311">
        <v>4</v>
      </c>
      <c r="F487" s="311"/>
      <c r="G487" s="316" t="s">
        <v>824</v>
      </c>
      <c r="H487" s="317">
        <v>4</v>
      </c>
      <c r="I487" s="318" t="str">
        <f t="shared" si="121"/>
        <v/>
      </c>
      <c r="J487" s="10" t="str">
        <f t="shared" si="122"/>
        <v/>
      </c>
      <c r="K487" s="10" t="str">
        <f t="shared" si="123"/>
        <v/>
      </c>
      <c r="L487" s="10" t="str">
        <f t="shared" si="124"/>
        <v/>
      </c>
      <c r="M487" s="10">
        <f t="shared" si="125"/>
        <v>5</v>
      </c>
      <c r="N487" s="10" t="str">
        <f t="shared" si="126"/>
        <v/>
      </c>
      <c r="O487" s="318">
        <f t="shared" si="127"/>
        <v>5</v>
      </c>
      <c r="Q487" s="10" t="str">
        <f t="shared" si="128"/>
        <v>04</v>
      </c>
      <c r="R487" s="319" t="str">
        <f t="shared" si="129"/>
        <v>B.4.04</v>
      </c>
      <c r="Z487" s="10" t="s">
        <v>947</v>
      </c>
      <c r="AA487" s="10" t="s">
        <v>417</v>
      </c>
      <c r="AB487" s="10" t="s">
        <v>947</v>
      </c>
      <c r="AC487" s="10">
        <f t="shared" si="102"/>
        <v>2</v>
      </c>
    </row>
    <row r="488" spans="1:29" ht="90" x14ac:dyDescent="0.25">
      <c r="A488" s="297">
        <v>486</v>
      </c>
      <c r="B488" s="330" t="str">
        <f t="shared" si="101"/>
        <v/>
      </c>
      <c r="C488" s="311"/>
      <c r="D488" s="311"/>
      <c r="E488" s="311"/>
      <c r="F488" s="311" t="s">
        <v>420</v>
      </c>
      <c r="G488" s="316" t="s">
        <v>982</v>
      </c>
      <c r="I488" s="318" t="str">
        <f t="shared" si="121"/>
        <v/>
      </c>
      <c r="J488" s="10" t="str">
        <f t="shared" si="122"/>
        <v/>
      </c>
      <c r="K488" s="10">
        <f t="shared" si="123"/>
        <v>3</v>
      </c>
      <c r="L488" s="10" t="str">
        <f t="shared" si="124"/>
        <v/>
      </c>
      <c r="M488" s="10" t="str">
        <f t="shared" si="125"/>
        <v/>
      </c>
      <c r="N488" s="10" t="str">
        <f t="shared" si="126"/>
        <v/>
      </c>
      <c r="O488" s="318">
        <f t="shared" si="127"/>
        <v>3</v>
      </c>
      <c r="Q488" s="10" t="str">
        <f t="shared" si="128"/>
        <v/>
      </c>
      <c r="R488" s="319" t="str">
        <f t="shared" si="129"/>
        <v/>
      </c>
      <c r="Z488" s="10" t="s">
        <v>947</v>
      </c>
      <c r="AA488" s="10" t="s">
        <v>417</v>
      </c>
      <c r="AB488" s="10" t="s">
        <v>947</v>
      </c>
      <c r="AC488" s="10">
        <f t="shared" si="102"/>
        <v>2</v>
      </c>
    </row>
    <row r="489" spans="1:29" ht="30" x14ac:dyDescent="0.25">
      <c r="A489" s="297">
        <v>487</v>
      </c>
      <c r="B489" s="330" t="str">
        <f t="shared" si="101"/>
        <v>B.4.05</v>
      </c>
      <c r="C489" s="311" t="s">
        <v>118</v>
      </c>
      <c r="D489" s="311">
        <v>4</v>
      </c>
      <c r="E489" s="311">
        <v>5</v>
      </c>
      <c r="F489" s="311"/>
      <c r="G489" s="316" t="s">
        <v>232</v>
      </c>
      <c r="H489" s="317">
        <v>1</v>
      </c>
      <c r="I489" s="318" t="str">
        <f t="shared" si="121"/>
        <v/>
      </c>
      <c r="J489" s="10" t="str">
        <f t="shared" si="122"/>
        <v/>
      </c>
      <c r="K489" s="10" t="str">
        <f t="shared" si="123"/>
        <v/>
      </c>
      <c r="L489" s="10" t="str">
        <f t="shared" si="124"/>
        <v/>
      </c>
      <c r="M489" s="10">
        <f t="shared" si="125"/>
        <v>5</v>
      </c>
      <c r="N489" s="10" t="str">
        <f t="shared" si="126"/>
        <v/>
      </c>
      <c r="O489" s="318">
        <f t="shared" si="127"/>
        <v>5</v>
      </c>
      <c r="Q489" s="10" t="str">
        <f t="shared" si="128"/>
        <v>05</v>
      </c>
      <c r="R489" s="319" t="str">
        <f t="shared" si="129"/>
        <v>B.4.05</v>
      </c>
      <c r="T489" s="10" t="s">
        <v>548</v>
      </c>
      <c r="Z489" s="10" t="s">
        <v>947</v>
      </c>
      <c r="AA489" s="10" t="s">
        <v>417</v>
      </c>
      <c r="AB489" s="10" t="s">
        <v>947</v>
      </c>
      <c r="AC489" s="10">
        <f t="shared" si="102"/>
        <v>2</v>
      </c>
    </row>
    <row r="490" spans="1:29" ht="30" x14ac:dyDescent="0.25">
      <c r="A490" s="297">
        <v>488</v>
      </c>
      <c r="B490" s="330" t="str">
        <f t="shared" si="101"/>
        <v>B.4.06</v>
      </c>
      <c r="C490" s="311" t="s">
        <v>118</v>
      </c>
      <c r="D490" s="311">
        <v>4</v>
      </c>
      <c r="E490" s="311">
        <v>6</v>
      </c>
      <c r="F490" s="311"/>
      <c r="G490" s="316" t="s">
        <v>476</v>
      </c>
      <c r="H490" s="317">
        <v>5</v>
      </c>
      <c r="I490" s="318" t="str">
        <f t="shared" si="121"/>
        <v/>
      </c>
      <c r="J490" s="10" t="str">
        <f t="shared" si="122"/>
        <v/>
      </c>
      <c r="K490" s="10" t="str">
        <f t="shared" si="123"/>
        <v/>
      </c>
      <c r="L490" s="10" t="str">
        <f t="shared" si="124"/>
        <v/>
      </c>
      <c r="M490" s="10">
        <f t="shared" si="125"/>
        <v>5</v>
      </c>
      <c r="N490" s="10" t="str">
        <f t="shared" si="126"/>
        <v/>
      </c>
      <c r="O490" s="318">
        <f t="shared" si="127"/>
        <v>5</v>
      </c>
      <c r="Q490" s="10" t="str">
        <f t="shared" si="128"/>
        <v>06</v>
      </c>
      <c r="R490" s="319" t="str">
        <f t="shared" si="129"/>
        <v>B.4.06</v>
      </c>
      <c r="Z490" s="10" t="s">
        <v>947</v>
      </c>
      <c r="AA490" s="10" t="s">
        <v>417</v>
      </c>
      <c r="AB490" s="10" t="s">
        <v>947</v>
      </c>
      <c r="AC490" s="10">
        <f t="shared" si="102"/>
        <v>2</v>
      </c>
    </row>
    <row r="491" spans="1:29" ht="75" x14ac:dyDescent="0.25">
      <c r="A491" s="297">
        <v>489</v>
      </c>
      <c r="B491" s="330" t="str">
        <f t="shared" si="101"/>
        <v/>
      </c>
      <c r="C491" s="311"/>
      <c r="D491" s="311"/>
      <c r="E491" s="311"/>
      <c r="F491" s="311" t="s">
        <v>420</v>
      </c>
      <c r="G491" s="316" t="s">
        <v>477</v>
      </c>
      <c r="I491" s="318" t="str">
        <f t="shared" si="121"/>
        <v/>
      </c>
      <c r="J491" s="10" t="str">
        <f t="shared" si="122"/>
        <v/>
      </c>
      <c r="K491" s="10">
        <f t="shared" si="123"/>
        <v>3</v>
      </c>
      <c r="L491" s="10" t="str">
        <f t="shared" si="124"/>
        <v/>
      </c>
      <c r="M491" s="10" t="str">
        <f t="shared" si="125"/>
        <v/>
      </c>
      <c r="N491" s="10" t="str">
        <f t="shared" si="126"/>
        <v/>
      </c>
      <c r="O491" s="318">
        <f t="shared" si="127"/>
        <v>3</v>
      </c>
      <c r="Q491" s="10" t="str">
        <f t="shared" si="128"/>
        <v/>
      </c>
      <c r="R491" s="319" t="str">
        <f t="shared" si="129"/>
        <v/>
      </c>
      <c r="Z491" s="10" t="s">
        <v>947</v>
      </c>
      <c r="AA491" s="10" t="s">
        <v>417</v>
      </c>
      <c r="AB491" s="10" t="s">
        <v>947</v>
      </c>
      <c r="AC491" s="10">
        <f t="shared" si="102"/>
        <v>2</v>
      </c>
    </row>
    <row r="492" spans="1:29" ht="30" x14ac:dyDescent="0.25">
      <c r="A492" s="297">
        <v>490</v>
      </c>
      <c r="B492" s="330" t="str">
        <f t="shared" si="101"/>
        <v>B.4.07</v>
      </c>
      <c r="C492" s="311" t="s">
        <v>118</v>
      </c>
      <c r="D492" s="311">
        <v>4</v>
      </c>
      <c r="E492" s="311">
        <v>7</v>
      </c>
      <c r="F492" s="311"/>
      <c r="G492" s="316" t="s">
        <v>479</v>
      </c>
      <c r="H492" s="317">
        <v>1</v>
      </c>
      <c r="I492" s="318" t="str">
        <f t="shared" si="121"/>
        <v/>
      </c>
      <c r="J492" s="10" t="str">
        <f t="shared" si="122"/>
        <v/>
      </c>
      <c r="K492" s="10" t="str">
        <f t="shared" si="123"/>
        <v/>
      </c>
      <c r="L492" s="10" t="str">
        <f t="shared" si="124"/>
        <v/>
      </c>
      <c r="M492" s="10">
        <f t="shared" si="125"/>
        <v>5</v>
      </c>
      <c r="N492" s="10" t="str">
        <f t="shared" si="126"/>
        <v/>
      </c>
      <c r="O492" s="318">
        <f t="shared" si="127"/>
        <v>5</v>
      </c>
      <c r="Q492" s="10" t="str">
        <f t="shared" si="128"/>
        <v>07</v>
      </c>
      <c r="R492" s="319" t="str">
        <f t="shared" si="129"/>
        <v>B.4.07</v>
      </c>
      <c r="Z492" s="10" t="s">
        <v>947</v>
      </c>
      <c r="AA492" s="10" t="s">
        <v>417</v>
      </c>
      <c r="AB492" s="10" t="s">
        <v>947</v>
      </c>
      <c r="AC492" s="10">
        <f t="shared" si="102"/>
        <v>2</v>
      </c>
    </row>
    <row r="493" spans="1:29" ht="60" x14ac:dyDescent="0.25">
      <c r="A493" s="297">
        <v>491</v>
      </c>
      <c r="B493" s="330" t="str">
        <f t="shared" si="101"/>
        <v/>
      </c>
      <c r="C493" s="311"/>
      <c r="D493" s="311"/>
      <c r="E493" s="311"/>
      <c r="F493" s="311" t="s">
        <v>420</v>
      </c>
      <c r="G493" s="316" t="s">
        <v>983</v>
      </c>
      <c r="I493" s="318" t="str">
        <f t="shared" si="121"/>
        <v/>
      </c>
      <c r="J493" s="10" t="str">
        <f t="shared" si="122"/>
        <v/>
      </c>
      <c r="K493" s="10">
        <f t="shared" si="123"/>
        <v>3</v>
      </c>
      <c r="L493" s="10" t="str">
        <f t="shared" si="124"/>
        <v/>
      </c>
      <c r="M493" s="10" t="str">
        <f t="shared" si="125"/>
        <v/>
      </c>
      <c r="N493" s="10" t="str">
        <f t="shared" si="126"/>
        <v/>
      </c>
      <c r="O493" s="318">
        <f t="shared" si="127"/>
        <v>3</v>
      </c>
      <c r="Q493" s="10" t="str">
        <f t="shared" si="128"/>
        <v/>
      </c>
      <c r="R493" s="319" t="str">
        <f t="shared" si="129"/>
        <v/>
      </c>
      <c r="Z493" s="10" t="s">
        <v>947</v>
      </c>
      <c r="AA493" s="10" t="s">
        <v>417</v>
      </c>
      <c r="AB493" s="10" t="s">
        <v>947</v>
      </c>
      <c r="AC493" s="10">
        <f t="shared" si="102"/>
        <v>2</v>
      </c>
    </row>
    <row r="494" spans="1:29" ht="30" x14ac:dyDescent="0.25">
      <c r="A494" s="297">
        <v>492</v>
      </c>
      <c r="B494" s="330" t="str">
        <f t="shared" si="101"/>
        <v>B.4.01</v>
      </c>
      <c r="C494" s="311" t="s">
        <v>118</v>
      </c>
      <c r="D494" s="311">
        <v>4</v>
      </c>
      <c r="E494" s="311">
        <v>1</v>
      </c>
      <c r="F494" s="311"/>
      <c r="G494" s="316" t="s">
        <v>822</v>
      </c>
      <c r="H494" s="317">
        <v>4</v>
      </c>
      <c r="I494" s="318" t="str">
        <f t="shared" si="121"/>
        <v/>
      </c>
      <c r="J494" s="10" t="str">
        <f t="shared" si="122"/>
        <v/>
      </c>
      <c r="K494" s="10" t="str">
        <f t="shared" si="123"/>
        <v/>
      </c>
      <c r="L494" s="10" t="str">
        <f t="shared" si="124"/>
        <v/>
      </c>
      <c r="M494" s="10">
        <f t="shared" si="125"/>
        <v>5</v>
      </c>
      <c r="N494" s="10" t="str">
        <f t="shared" si="126"/>
        <v/>
      </c>
      <c r="O494" s="318">
        <f t="shared" si="127"/>
        <v>5</v>
      </c>
      <c r="Q494" s="10" t="str">
        <f t="shared" si="128"/>
        <v>01</v>
      </c>
      <c r="R494" s="319" t="str">
        <f t="shared" si="129"/>
        <v>B.4.01</v>
      </c>
      <c r="Z494" s="10" t="s">
        <v>947</v>
      </c>
      <c r="AA494" s="10" t="s">
        <v>947</v>
      </c>
      <c r="AB494" s="10" t="s">
        <v>120</v>
      </c>
      <c r="AC494" s="10">
        <f t="shared" si="102"/>
        <v>3</v>
      </c>
    </row>
    <row r="495" spans="1:29" ht="30" x14ac:dyDescent="0.25">
      <c r="A495" s="297">
        <v>493</v>
      </c>
      <c r="B495" s="330" t="str">
        <f t="shared" si="101"/>
        <v>B.4.02</v>
      </c>
      <c r="C495" s="311" t="s">
        <v>118</v>
      </c>
      <c r="D495" s="311">
        <v>4</v>
      </c>
      <c r="E495" s="311">
        <v>2</v>
      </c>
      <c r="F495" s="311"/>
      <c r="G495" s="316" t="s">
        <v>825</v>
      </c>
      <c r="H495" s="317">
        <v>1</v>
      </c>
      <c r="I495" s="318" t="str">
        <f t="shared" si="121"/>
        <v/>
      </c>
      <c r="J495" s="10" t="str">
        <f t="shared" si="122"/>
        <v/>
      </c>
      <c r="K495" s="10" t="str">
        <f t="shared" si="123"/>
        <v/>
      </c>
      <c r="L495" s="10" t="str">
        <f t="shared" si="124"/>
        <v/>
      </c>
      <c r="M495" s="10">
        <f t="shared" si="125"/>
        <v>5</v>
      </c>
      <c r="N495" s="10" t="str">
        <f t="shared" si="126"/>
        <v/>
      </c>
      <c r="O495" s="318">
        <f t="shared" si="127"/>
        <v>5</v>
      </c>
      <c r="Q495" s="10" t="str">
        <f t="shared" si="128"/>
        <v>02</v>
      </c>
      <c r="R495" s="319" t="str">
        <f t="shared" si="129"/>
        <v>B.4.02</v>
      </c>
      <c r="Z495" s="10" t="s">
        <v>947</v>
      </c>
      <c r="AA495" s="10" t="s">
        <v>947</v>
      </c>
      <c r="AB495" s="10" t="s">
        <v>120</v>
      </c>
      <c r="AC495" s="10">
        <f t="shared" si="102"/>
        <v>3</v>
      </c>
    </row>
    <row r="496" spans="1:29" x14ac:dyDescent="0.25">
      <c r="A496" s="297">
        <v>494</v>
      </c>
      <c r="B496" s="330" t="str">
        <f t="shared" si="101"/>
        <v>B.4.03</v>
      </c>
      <c r="C496" s="311" t="s">
        <v>118</v>
      </c>
      <c r="D496" s="311">
        <v>4</v>
      </c>
      <c r="E496" s="311">
        <v>3</v>
      </c>
      <c r="F496" s="311"/>
      <c r="G496" s="316" t="s">
        <v>231</v>
      </c>
      <c r="H496" s="317">
        <v>2</v>
      </c>
      <c r="I496" s="318" t="str">
        <f t="shared" si="121"/>
        <v/>
      </c>
      <c r="J496" s="10" t="str">
        <f t="shared" si="122"/>
        <v/>
      </c>
      <c r="K496" s="10" t="str">
        <f t="shared" si="123"/>
        <v/>
      </c>
      <c r="L496" s="10" t="str">
        <f t="shared" si="124"/>
        <v/>
      </c>
      <c r="M496" s="10">
        <f t="shared" si="125"/>
        <v>5</v>
      </c>
      <c r="N496" s="10" t="str">
        <f t="shared" si="126"/>
        <v/>
      </c>
      <c r="O496" s="318">
        <f t="shared" si="127"/>
        <v>5</v>
      </c>
      <c r="Q496" s="10" t="str">
        <f t="shared" si="128"/>
        <v>03</v>
      </c>
      <c r="R496" s="319" t="str">
        <f t="shared" si="129"/>
        <v>B.4.03</v>
      </c>
      <c r="Z496" s="10" t="s">
        <v>947</v>
      </c>
      <c r="AA496" s="10" t="s">
        <v>947</v>
      </c>
      <c r="AB496" s="10" t="s">
        <v>120</v>
      </c>
      <c r="AC496" s="10">
        <f t="shared" si="102"/>
        <v>3</v>
      </c>
    </row>
    <row r="497" spans="1:29" x14ac:dyDescent="0.25">
      <c r="A497" s="297">
        <v>495</v>
      </c>
      <c r="B497" s="330" t="str">
        <f t="shared" si="101"/>
        <v>B.4.04</v>
      </c>
      <c r="C497" s="311" t="s">
        <v>118</v>
      </c>
      <c r="D497" s="311">
        <v>4</v>
      </c>
      <c r="E497" s="311">
        <v>4</v>
      </c>
      <c r="F497" s="311"/>
      <c r="G497" s="316" t="s">
        <v>826</v>
      </c>
      <c r="H497" s="317" t="s">
        <v>74</v>
      </c>
      <c r="I497" s="318" t="str">
        <f t="shared" si="121"/>
        <v/>
      </c>
      <c r="J497" s="10" t="str">
        <f t="shared" si="122"/>
        <v/>
      </c>
      <c r="K497" s="10" t="str">
        <f t="shared" si="123"/>
        <v/>
      </c>
      <c r="L497" s="10">
        <f t="shared" si="124"/>
        <v>4</v>
      </c>
      <c r="M497" s="10" t="str">
        <f t="shared" si="125"/>
        <v/>
      </c>
      <c r="N497" s="10" t="str">
        <f t="shared" si="126"/>
        <v/>
      </c>
      <c r="O497" s="318">
        <f t="shared" si="127"/>
        <v>4</v>
      </c>
      <c r="Q497" s="10" t="str">
        <f t="shared" si="128"/>
        <v>04</v>
      </c>
      <c r="R497" s="319" t="str">
        <f t="shared" si="129"/>
        <v>B.4.04</v>
      </c>
      <c r="Z497" s="10" t="s">
        <v>947</v>
      </c>
      <c r="AA497" s="10" t="s">
        <v>947</v>
      </c>
      <c r="AB497" s="10" t="s">
        <v>120</v>
      </c>
      <c r="AC497" s="10">
        <f t="shared" si="102"/>
        <v>3</v>
      </c>
    </row>
    <row r="498" spans="1:29" x14ac:dyDescent="0.25">
      <c r="A498" s="297">
        <v>496</v>
      </c>
      <c r="B498" s="330" t="str">
        <f t="shared" si="101"/>
        <v>B.4.04a</v>
      </c>
      <c r="C498" s="311" t="s">
        <v>118</v>
      </c>
      <c r="D498" s="311">
        <v>4</v>
      </c>
      <c r="E498" s="311">
        <v>4</v>
      </c>
      <c r="F498" s="311" t="s">
        <v>88</v>
      </c>
      <c r="G498" s="316" t="s">
        <v>1020</v>
      </c>
      <c r="H498" s="317">
        <v>5</v>
      </c>
      <c r="I498" s="318" t="str">
        <f t="shared" si="121"/>
        <v/>
      </c>
      <c r="J498" s="10" t="str">
        <f t="shared" si="122"/>
        <v/>
      </c>
      <c r="K498" s="10" t="str">
        <f t="shared" si="123"/>
        <v/>
      </c>
      <c r="L498" s="10" t="str">
        <f t="shared" si="124"/>
        <v/>
      </c>
      <c r="M498" s="10" t="str">
        <f t="shared" si="125"/>
        <v/>
      </c>
      <c r="N498" s="10">
        <f t="shared" si="126"/>
        <v>6</v>
      </c>
      <c r="O498" s="318">
        <f t="shared" si="127"/>
        <v>6</v>
      </c>
      <c r="Q498" s="10" t="str">
        <f t="shared" si="128"/>
        <v>04</v>
      </c>
      <c r="R498" s="319" t="str">
        <f t="shared" si="129"/>
        <v>B.4.04a</v>
      </c>
      <c r="Z498" s="10" t="s">
        <v>947</v>
      </c>
      <c r="AA498" s="10" t="s">
        <v>947</v>
      </c>
      <c r="AB498" s="10" t="s">
        <v>120</v>
      </c>
      <c r="AC498" s="10">
        <f t="shared" si="102"/>
        <v>3</v>
      </c>
    </row>
    <row r="499" spans="1:29" x14ac:dyDescent="0.25">
      <c r="A499" s="297">
        <v>497</v>
      </c>
      <c r="B499" s="330" t="str">
        <f t="shared" si="101"/>
        <v>B.4.04b</v>
      </c>
      <c r="C499" s="311" t="s">
        <v>118</v>
      </c>
      <c r="D499" s="311">
        <v>4</v>
      </c>
      <c r="E499" s="311">
        <v>4</v>
      </c>
      <c r="F499" s="311" t="s">
        <v>89</v>
      </c>
      <c r="G499" s="316" t="s">
        <v>473</v>
      </c>
      <c r="H499" s="317">
        <v>4</v>
      </c>
      <c r="I499" s="318" t="str">
        <f t="shared" si="121"/>
        <v/>
      </c>
      <c r="J499" s="10" t="str">
        <f t="shared" si="122"/>
        <v/>
      </c>
      <c r="K499" s="10" t="str">
        <f t="shared" si="123"/>
        <v/>
      </c>
      <c r="L499" s="10" t="str">
        <f t="shared" si="124"/>
        <v/>
      </c>
      <c r="M499" s="10" t="str">
        <f t="shared" si="125"/>
        <v/>
      </c>
      <c r="N499" s="10">
        <f t="shared" si="126"/>
        <v>6</v>
      </c>
      <c r="O499" s="318">
        <f t="shared" si="127"/>
        <v>6</v>
      </c>
      <c r="Q499" s="10" t="str">
        <f t="shared" si="128"/>
        <v>04</v>
      </c>
      <c r="R499" s="319" t="str">
        <f t="shared" si="129"/>
        <v>B.4.04b</v>
      </c>
      <c r="Z499" s="10" t="s">
        <v>947</v>
      </c>
      <c r="AA499" s="10" t="s">
        <v>947</v>
      </c>
      <c r="AB499" s="10" t="s">
        <v>120</v>
      </c>
      <c r="AC499" s="10">
        <f t="shared" si="102"/>
        <v>3</v>
      </c>
    </row>
    <row r="500" spans="1:29" ht="30" x14ac:dyDescent="0.25">
      <c r="A500" s="297">
        <v>498</v>
      </c>
      <c r="B500" s="330" t="str">
        <f t="shared" si="101"/>
        <v>B.4.04c</v>
      </c>
      <c r="C500" s="311" t="s">
        <v>118</v>
      </c>
      <c r="D500" s="311">
        <v>4</v>
      </c>
      <c r="E500" s="311">
        <v>4</v>
      </c>
      <c r="F500" s="311" t="s">
        <v>90</v>
      </c>
      <c r="G500" s="316" t="s">
        <v>984</v>
      </c>
      <c r="H500" s="317">
        <v>4</v>
      </c>
      <c r="I500" s="318" t="str">
        <f t="shared" si="121"/>
        <v/>
      </c>
      <c r="J500" s="10" t="str">
        <f t="shared" si="122"/>
        <v/>
      </c>
      <c r="K500" s="10" t="str">
        <f t="shared" si="123"/>
        <v/>
      </c>
      <c r="L500" s="10" t="str">
        <f t="shared" si="124"/>
        <v/>
      </c>
      <c r="M500" s="10" t="str">
        <f t="shared" si="125"/>
        <v/>
      </c>
      <c r="N500" s="10">
        <f t="shared" si="126"/>
        <v>6</v>
      </c>
      <c r="O500" s="318">
        <f t="shared" si="127"/>
        <v>6</v>
      </c>
      <c r="Q500" s="10" t="str">
        <f t="shared" si="128"/>
        <v>04</v>
      </c>
      <c r="R500" s="319" t="str">
        <f t="shared" si="129"/>
        <v>B.4.04c</v>
      </c>
      <c r="Z500" s="10" t="s">
        <v>947</v>
      </c>
      <c r="AA500" s="10" t="s">
        <v>947</v>
      </c>
      <c r="AB500" s="10" t="s">
        <v>120</v>
      </c>
      <c r="AC500" s="10">
        <f t="shared" si="102"/>
        <v>3</v>
      </c>
    </row>
    <row r="501" spans="1:29" ht="45" x14ac:dyDescent="0.25">
      <c r="A501" s="297">
        <v>499</v>
      </c>
      <c r="B501" s="330" t="str">
        <f t="shared" si="101"/>
        <v>B.4.04d</v>
      </c>
      <c r="C501" s="311" t="s">
        <v>118</v>
      </c>
      <c r="D501" s="311">
        <v>4</v>
      </c>
      <c r="E501" s="311">
        <v>4</v>
      </c>
      <c r="F501" s="311" t="s">
        <v>91</v>
      </c>
      <c r="G501" s="316" t="s">
        <v>985</v>
      </c>
      <c r="H501" s="317">
        <v>4</v>
      </c>
      <c r="I501" s="318" t="str">
        <f t="shared" si="121"/>
        <v/>
      </c>
      <c r="J501" s="10" t="str">
        <f t="shared" si="122"/>
        <v/>
      </c>
      <c r="K501" s="10" t="str">
        <f t="shared" si="123"/>
        <v/>
      </c>
      <c r="L501" s="10" t="str">
        <f t="shared" si="124"/>
        <v/>
      </c>
      <c r="M501" s="10" t="str">
        <f t="shared" si="125"/>
        <v/>
      </c>
      <c r="N501" s="10">
        <f t="shared" si="126"/>
        <v>6</v>
      </c>
      <c r="O501" s="318">
        <f t="shared" si="127"/>
        <v>6</v>
      </c>
      <c r="Q501" s="10" t="str">
        <f t="shared" si="128"/>
        <v>04</v>
      </c>
      <c r="R501" s="319" t="str">
        <f t="shared" si="129"/>
        <v>B.4.04d</v>
      </c>
      <c r="Z501" s="10" t="s">
        <v>947</v>
      </c>
      <c r="AA501" s="10" t="s">
        <v>947</v>
      </c>
      <c r="AB501" s="10" t="s">
        <v>120</v>
      </c>
      <c r="AC501" s="10">
        <f t="shared" si="102"/>
        <v>3</v>
      </c>
    </row>
    <row r="502" spans="1:29" ht="30" x14ac:dyDescent="0.25">
      <c r="A502" s="297">
        <v>500</v>
      </c>
      <c r="B502" s="330" t="str">
        <f t="shared" si="101"/>
        <v>B.4.04e</v>
      </c>
      <c r="C502" s="311" t="s">
        <v>118</v>
      </c>
      <c r="D502" s="311">
        <v>4</v>
      </c>
      <c r="E502" s="311">
        <v>4</v>
      </c>
      <c r="F502" s="311" t="s">
        <v>92</v>
      </c>
      <c r="G502" s="316" t="s">
        <v>986</v>
      </c>
      <c r="H502" s="317">
        <v>3</v>
      </c>
      <c r="I502" s="318" t="str">
        <f t="shared" si="121"/>
        <v/>
      </c>
      <c r="J502" s="10" t="str">
        <f t="shared" si="122"/>
        <v/>
      </c>
      <c r="K502" s="10" t="str">
        <f t="shared" si="123"/>
        <v/>
      </c>
      <c r="L502" s="10" t="str">
        <f t="shared" si="124"/>
        <v/>
      </c>
      <c r="M502" s="10" t="str">
        <f t="shared" si="125"/>
        <v/>
      </c>
      <c r="N502" s="10">
        <f t="shared" si="126"/>
        <v>6</v>
      </c>
      <c r="O502" s="318">
        <f t="shared" si="127"/>
        <v>6</v>
      </c>
      <c r="Q502" s="10" t="str">
        <f t="shared" si="128"/>
        <v>04</v>
      </c>
      <c r="R502" s="319" t="str">
        <f t="shared" si="129"/>
        <v>B.4.04e</v>
      </c>
      <c r="Z502" s="10" t="s">
        <v>947</v>
      </c>
      <c r="AA502" s="10" t="s">
        <v>947</v>
      </c>
      <c r="AB502" s="10" t="s">
        <v>120</v>
      </c>
      <c r="AC502" s="10">
        <f t="shared" si="102"/>
        <v>3</v>
      </c>
    </row>
    <row r="503" spans="1:29" x14ac:dyDescent="0.25">
      <c r="A503" s="297">
        <v>501</v>
      </c>
      <c r="B503" s="330" t="str">
        <f t="shared" si="101"/>
        <v>B.4.05</v>
      </c>
      <c r="C503" s="311" t="s">
        <v>118</v>
      </c>
      <c r="D503" s="311">
        <v>4</v>
      </c>
      <c r="E503" s="311">
        <v>5</v>
      </c>
      <c r="F503" s="311"/>
      <c r="G503" s="316" t="s">
        <v>827</v>
      </c>
      <c r="H503" s="317" t="s">
        <v>74</v>
      </c>
      <c r="I503" s="318" t="str">
        <f t="shared" si="121"/>
        <v/>
      </c>
      <c r="J503" s="10" t="str">
        <f t="shared" si="122"/>
        <v/>
      </c>
      <c r="K503" s="10" t="str">
        <f t="shared" si="123"/>
        <v/>
      </c>
      <c r="L503" s="10">
        <f t="shared" si="124"/>
        <v>4</v>
      </c>
      <c r="M503" s="10" t="str">
        <f t="shared" si="125"/>
        <v/>
      </c>
      <c r="N503" s="10" t="str">
        <f t="shared" si="126"/>
        <v/>
      </c>
      <c r="O503" s="318">
        <f t="shared" si="127"/>
        <v>4</v>
      </c>
      <c r="Q503" s="10" t="str">
        <f t="shared" si="128"/>
        <v>05</v>
      </c>
      <c r="R503" s="319" t="str">
        <f t="shared" si="129"/>
        <v>B.4.05</v>
      </c>
      <c r="Z503" s="10" t="s">
        <v>947</v>
      </c>
      <c r="AA503" s="10" t="s">
        <v>947</v>
      </c>
      <c r="AB503" s="10" t="s">
        <v>120</v>
      </c>
      <c r="AC503" s="10">
        <f t="shared" si="102"/>
        <v>3</v>
      </c>
    </row>
    <row r="504" spans="1:29" x14ac:dyDescent="0.25">
      <c r="A504" s="297">
        <v>502</v>
      </c>
      <c r="B504" s="330" t="str">
        <f t="shared" si="101"/>
        <v>B.4.05a</v>
      </c>
      <c r="C504" s="311" t="s">
        <v>118</v>
      </c>
      <c r="D504" s="311">
        <v>4</v>
      </c>
      <c r="E504" s="311">
        <v>5</v>
      </c>
      <c r="F504" s="311" t="s">
        <v>88</v>
      </c>
      <c r="G504" s="316" t="s">
        <v>474</v>
      </c>
      <c r="H504" s="317">
        <v>3</v>
      </c>
      <c r="I504" s="318" t="str">
        <f t="shared" si="121"/>
        <v/>
      </c>
      <c r="J504" s="10" t="str">
        <f t="shared" si="122"/>
        <v/>
      </c>
      <c r="K504" s="10" t="str">
        <f t="shared" si="123"/>
        <v/>
      </c>
      <c r="L504" s="10" t="str">
        <f t="shared" si="124"/>
        <v/>
      </c>
      <c r="M504" s="10" t="str">
        <f t="shared" si="125"/>
        <v/>
      </c>
      <c r="N504" s="10">
        <f t="shared" si="126"/>
        <v>6</v>
      </c>
      <c r="O504" s="318">
        <f t="shared" si="127"/>
        <v>6</v>
      </c>
      <c r="Q504" s="10" t="str">
        <f t="shared" si="128"/>
        <v>05</v>
      </c>
      <c r="R504" s="319" t="str">
        <f t="shared" si="129"/>
        <v>B.4.05a</v>
      </c>
      <c r="Z504" s="10" t="s">
        <v>947</v>
      </c>
      <c r="AA504" s="10" t="s">
        <v>947</v>
      </c>
      <c r="AB504" s="10" t="s">
        <v>120</v>
      </c>
      <c r="AC504" s="10">
        <f t="shared" si="102"/>
        <v>3</v>
      </c>
    </row>
    <row r="505" spans="1:29" x14ac:dyDescent="0.25">
      <c r="A505" s="297">
        <v>503</v>
      </c>
      <c r="B505" s="330" t="str">
        <f t="shared" si="101"/>
        <v>B.4.05b</v>
      </c>
      <c r="C505" s="311" t="s">
        <v>118</v>
      </c>
      <c r="D505" s="311">
        <v>4</v>
      </c>
      <c r="E505" s="311">
        <v>5</v>
      </c>
      <c r="F505" s="311" t="s">
        <v>89</v>
      </c>
      <c r="G505" s="316" t="s">
        <v>475</v>
      </c>
      <c r="H505" s="317">
        <v>4</v>
      </c>
      <c r="I505" s="318" t="str">
        <f t="shared" si="121"/>
        <v/>
      </c>
      <c r="J505" s="10" t="str">
        <f t="shared" si="122"/>
        <v/>
      </c>
      <c r="K505" s="10" t="str">
        <f t="shared" si="123"/>
        <v/>
      </c>
      <c r="L505" s="10" t="str">
        <f t="shared" si="124"/>
        <v/>
      </c>
      <c r="M505" s="10" t="str">
        <f t="shared" si="125"/>
        <v/>
      </c>
      <c r="N505" s="10">
        <f t="shared" si="126"/>
        <v>6</v>
      </c>
      <c r="O505" s="318">
        <f t="shared" si="127"/>
        <v>6</v>
      </c>
      <c r="Q505" s="10" t="str">
        <f t="shared" si="128"/>
        <v>05</v>
      </c>
      <c r="R505" s="319" t="str">
        <f t="shared" si="129"/>
        <v>B.4.05b</v>
      </c>
      <c r="Z505" s="10" t="s">
        <v>947</v>
      </c>
      <c r="AA505" s="10" t="s">
        <v>947</v>
      </c>
      <c r="AB505" s="10" t="s">
        <v>120</v>
      </c>
      <c r="AC505" s="10">
        <f t="shared" si="102"/>
        <v>3</v>
      </c>
    </row>
    <row r="506" spans="1:29" ht="30" x14ac:dyDescent="0.25">
      <c r="A506" s="297">
        <v>504</v>
      </c>
      <c r="B506" s="330" t="str">
        <f t="shared" si="101"/>
        <v>B.4.06</v>
      </c>
      <c r="C506" s="311" t="s">
        <v>118</v>
      </c>
      <c r="D506" s="311">
        <v>4</v>
      </c>
      <c r="E506" s="311">
        <v>6</v>
      </c>
      <c r="F506" s="311"/>
      <c r="G506" s="316" t="s">
        <v>232</v>
      </c>
      <c r="H506" s="317">
        <v>1</v>
      </c>
      <c r="I506" s="318" t="str">
        <f t="shared" si="121"/>
        <v/>
      </c>
      <c r="J506" s="10" t="str">
        <f t="shared" si="122"/>
        <v/>
      </c>
      <c r="K506" s="10" t="str">
        <f t="shared" si="123"/>
        <v/>
      </c>
      <c r="L506" s="10" t="str">
        <f t="shared" si="124"/>
        <v/>
      </c>
      <c r="M506" s="10">
        <f t="shared" si="125"/>
        <v>5</v>
      </c>
      <c r="N506" s="10" t="str">
        <f t="shared" si="126"/>
        <v/>
      </c>
      <c r="O506" s="318">
        <f t="shared" si="127"/>
        <v>5</v>
      </c>
      <c r="Q506" s="10" t="str">
        <f t="shared" si="128"/>
        <v>06</v>
      </c>
      <c r="R506" s="319" t="str">
        <f t="shared" si="129"/>
        <v>B.4.06</v>
      </c>
      <c r="Z506" s="10" t="s">
        <v>947</v>
      </c>
      <c r="AA506" s="10" t="s">
        <v>947</v>
      </c>
      <c r="AB506" s="10" t="s">
        <v>120</v>
      </c>
      <c r="AC506" s="10">
        <f t="shared" si="102"/>
        <v>3</v>
      </c>
    </row>
    <row r="507" spans="1:29" x14ac:dyDescent="0.25">
      <c r="A507" s="297">
        <v>505</v>
      </c>
      <c r="B507" s="330" t="str">
        <f t="shared" si="101"/>
        <v>B.4.07</v>
      </c>
      <c r="C507" s="311" t="s">
        <v>118</v>
      </c>
      <c r="D507" s="311">
        <v>4</v>
      </c>
      <c r="E507" s="311">
        <v>7</v>
      </c>
      <c r="F507" s="311"/>
      <c r="G507" s="316" t="s">
        <v>828</v>
      </c>
      <c r="H507" s="317" t="s">
        <v>74</v>
      </c>
      <c r="I507" s="318" t="str">
        <f t="shared" si="121"/>
        <v/>
      </c>
      <c r="J507" s="10" t="str">
        <f t="shared" si="122"/>
        <v/>
      </c>
      <c r="K507" s="10" t="str">
        <f t="shared" si="123"/>
        <v/>
      </c>
      <c r="L507" s="10">
        <f t="shared" si="124"/>
        <v>4</v>
      </c>
      <c r="M507" s="10" t="str">
        <f t="shared" si="125"/>
        <v/>
      </c>
      <c r="N507" s="10" t="str">
        <f t="shared" si="126"/>
        <v/>
      </c>
      <c r="O507" s="318">
        <f t="shared" si="127"/>
        <v>4</v>
      </c>
      <c r="Q507" s="10" t="str">
        <f t="shared" si="128"/>
        <v>07</v>
      </c>
      <c r="R507" s="319" t="str">
        <f t="shared" si="129"/>
        <v>B.4.07</v>
      </c>
      <c r="Z507" s="10" t="s">
        <v>947</v>
      </c>
      <c r="AA507" s="10" t="s">
        <v>947</v>
      </c>
      <c r="AB507" s="10" t="s">
        <v>120</v>
      </c>
      <c r="AC507" s="10">
        <f t="shared" si="102"/>
        <v>3</v>
      </c>
    </row>
    <row r="508" spans="1:29" x14ac:dyDescent="0.25">
      <c r="A508" s="297">
        <v>506</v>
      </c>
      <c r="B508" s="330" t="str">
        <f t="shared" si="101"/>
        <v>B.4.07a</v>
      </c>
      <c r="C508" s="311" t="s">
        <v>118</v>
      </c>
      <c r="D508" s="311">
        <v>4</v>
      </c>
      <c r="E508" s="311">
        <v>7</v>
      </c>
      <c r="F508" s="311" t="s">
        <v>88</v>
      </c>
      <c r="G508" s="316" t="s">
        <v>478</v>
      </c>
      <c r="H508" s="317">
        <v>3</v>
      </c>
      <c r="I508" s="318" t="str">
        <f t="shared" si="121"/>
        <v/>
      </c>
      <c r="J508" s="10" t="str">
        <f t="shared" si="122"/>
        <v/>
      </c>
      <c r="K508" s="10" t="str">
        <f t="shared" si="123"/>
        <v/>
      </c>
      <c r="L508" s="10" t="str">
        <f t="shared" si="124"/>
        <v/>
      </c>
      <c r="M508" s="10" t="str">
        <f t="shared" si="125"/>
        <v/>
      </c>
      <c r="N508" s="10">
        <f t="shared" si="126"/>
        <v>6</v>
      </c>
      <c r="O508" s="318">
        <f t="shared" si="127"/>
        <v>6</v>
      </c>
      <c r="Q508" s="10" t="str">
        <f t="shared" si="128"/>
        <v>07</v>
      </c>
      <c r="R508" s="319" t="str">
        <f t="shared" si="129"/>
        <v>B.4.07a</v>
      </c>
      <c r="Z508" s="10" t="s">
        <v>947</v>
      </c>
      <c r="AA508" s="10" t="s">
        <v>947</v>
      </c>
      <c r="AB508" s="10" t="s">
        <v>120</v>
      </c>
      <c r="AC508" s="10">
        <f t="shared" si="102"/>
        <v>3</v>
      </c>
    </row>
    <row r="509" spans="1:29" x14ac:dyDescent="0.25">
      <c r="A509" s="297">
        <v>507</v>
      </c>
      <c r="B509" s="330" t="str">
        <f t="shared" si="101"/>
        <v>B.4.07b</v>
      </c>
      <c r="C509" s="311" t="s">
        <v>118</v>
      </c>
      <c r="D509" s="311">
        <v>4</v>
      </c>
      <c r="E509" s="311">
        <v>7</v>
      </c>
      <c r="F509" s="311" t="s">
        <v>89</v>
      </c>
      <c r="G509" s="316" t="s">
        <v>233</v>
      </c>
      <c r="H509" s="317">
        <v>3</v>
      </c>
      <c r="I509" s="318" t="str">
        <f t="shared" si="121"/>
        <v/>
      </c>
      <c r="J509" s="10" t="str">
        <f t="shared" si="122"/>
        <v/>
      </c>
      <c r="K509" s="10" t="str">
        <f t="shared" si="123"/>
        <v/>
      </c>
      <c r="L509" s="10" t="str">
        <f t="shared" si="124"/>
        <v/>
      </c>
      <c r="M509" s="10" t="str">
        <f t="shared" si="125"/>
        <v/>
      </c>
      <c r="N509" s="10">
        <f t="shared" si="126"/>
        <v>6</v>
      </c>
      <c r="O509" s="318">
        <f t="shared" si="127"/>
        <v>6</v>
      </c>
      <c r="Q509" s="10" t="str">
        <f t="shared" si="128"/>
        <v>07</v>
      </c>
      <c r="R509" s="319" t="str">
        <f t="shared" si="129"/>
        <v>B.4.07b</v>
      </c>
      <c r="Z509" s="10" t="s">
        <v>947</v>
      </c>
      <c r="AA509" s="10" t="s">
        <v>947</v>
      </c>
      <c r="AB509" s="10" t="s">
        <v>120</v>
      </c>
      <c r="AC509" s="10">
        <f t="shared" si="102"/>
        <v>3</v>
      </c>
    </row>
    <row r="510" spans="1:29" x14ac:dyDescent="0.25">
      <c r="A510" s="297">
        <v>508</v>
      </c>
      <c r="B510" s="330" t="str">
        <f t="shared" si="101"/>
        <v>B.4.07c</v>
      </c>
      <c r="C510" s="311" t="s">
        <v>118</v>
      </c>
      <c r="D510" s="311">
        <v>4</v>
      </c>
      <c r="E510" s="311">
        <v>7</v>
      </c>
      <c r="F510" s="311" t="s">
        <v>90</v>
      </c>
      <c r="G510" s="316" t="s">
        <v>829</v>
      </c>
      <c r="H510" s="317">
        <v>2</v>
      </c>
      <c r="I510" s="318" t="str">
        <f t="shared" si="121"/>
        <v/>
      </c>
      <c r="J510" s="10" t="str">
        <f t="shared" si="122"/>
        <v/>
      </c>
      <c r="K510" s="10" t="str">
        <f t="shared" si="123"/>
        <v/>
      </c>
      <c r="L510" s="10" t="str">
        <f t="shared" si="124"/>
        <v/>
      </c>
      <c r="M510" s="10" t="str">
        <f t="shared" si="125"/>
        <v/>
      </c>
      <c r="N510" s="10">
        <f t="shared" si="126"/>
        <v>6</v>
      </c>
      <c r="O510" s="318">
        <f t="shared" si="127"/>
        <v>6</v>
      </c>
      <c r="Q510" s="10" t="str">
        <f t="shared" si="128"/>
        <v>07</v>
      </c>
      <c r="R510" s="319" t="str">
        <f t="shared" si="129"/>
        <v>B.4.07c</v>
      </c>
      <c r="Z510" s="10" t="s">
        <v>947</v>
      </c>
      <c r="AA510" s="10" t="s">
        <v>947</v>
      </c>
      <c r="AB510" s="10" t="s">
        <v>120</v>
      </c>
      <c r="AC510" s="10">
        <f t="shared" si="102"/>
        <v>3</v>
      </c>
    </row>
    <row r="511" spans="1:29" ht="30" x14ac:dyDescent="0.25">
      <c r="A511" s="297">
        <v>509</v>
      </c>
      <c r="B511" s="330" t="str">
        <f t="shared" si="101"/>
        <v>B.4.08</v>
      </c>
      <c r="C511" s="311" t="s">
        <v>118</v>
      </c>
      <c r="D511" s="311">
        <v>4</v>
      </c>
      <c r="E511" s="311">
        <v>8</v>
      </c>
      <c r="F511" s="311"/>
      <c r="G511" s="316" t="s">
        <v>830</v>
      </c>
      <c r="H511" s="317" t="s">
        <v>74</v>
      </c>
      <c r="I511" s="318" t="str">
        <f t="shared" si="121"/>
        <v/>
      </c>
      <c r="J511" s="10" t="str">
        <f t="shared" si="122"/>
        <v/>
      </c>
      <c r="K511" s="10" t="str">
        <f t="shared" si="123"/>
        <v/>
      </c>
      <c r="L511" s="10">
        <f t="shared" si="124"/>
        <v>4</v>
      </c>
      <c r="M511" s="10" t="str">
        <f t="shared" si="125"/>
        <v/>
      </c>
      <c r="N511" s="10" t="str">
        <f t="shared" si="126"/>
        <v/>
      </c>
      <c r="O511" s="318">
        <f t="shared" si="127"/>
        <v>4</v>
      </c>
      <c r="Q511" s="10" t="str">
        <f t="shared" si="128"/>
        <v>08</v>
      </c>
      <c r="R511" s="319" t="str">
        <f t="shared" si="129"/>
        <v>B.4.08</v>
      </c>
      <c r="Z511" s="10" t="s">
        <v>947</v>
      </c>
      <c r="AA511" s="10" t="s">
        <v>947</v>
      </c>
      <c r="AB511" s="10" t="s">
        <v>120</v>
      </c>
      <c r="AC511" s="10">
        <f t="shared" si="102"/>
        <v>3</v>
      </c>
    </row>
    <row r="512" spans="1:29" x14ac:dyDescent="0.25">
      <c r="A512" s="297">
        <v>510</v>
      </c>
      <c r="B512" s="330" t="str">
        <f t="shared" si="101"/>
        <v>B.4.08a</v>
      </c>
      <c r="C512" s="311" t="s">
        <v>118</v>
      </c>
      <c r="D512" s="311">
        <v>4</v>
      </c>
      <c r="E512" s="311">
        <v>8</v>
      </c>
      <c r="F512" s="311" t="s">
        <v>88</v>
      </c>
      <c r="G512" s="316" t="s">
        <v>987</v>
      </c>
      <c r="H512" s="317">
        <v>4</v>
      </c>
      <c r="I512" s="318" t="str">
        <f t="shared" si="121"/>
        <v/>
      </c>
      <c r="J512" s="10" t="str">
        <f t="shared" si="122"/>
        <v/>
      </c>
      <c r="K512" s="10" t="str">
        <f t="shared" si="123"/>
        <v/>
      </c>
      <c r="L512" s="10" t="str">
        <f t="shared" si="124"/>
        <v/>
      </c>
      <c r="M512" s="10" t="str">
        <f t="shared" si="125"/>
        <v/>
      </c>
      <c r="N512" s="10">
        <f t="shared" si="126"/>
        <v>6</v>
      </c>
      <c r="O512" s="318">
        <f t="shared" si="127"/>
        <v>6</v>
      </c>
      <c r="Q512" s="10" t="str">
        <f t="shared" si="128"/>
        <v>08</v>
      </c>
      <c r="R512" s="319" t="str">
        <f t="shared" si="129"/>
        <v>B.4.08a</v>
      </c>
      <c r="Z512" s="10" t="s">
        <v>947</v>
      </c>
      <c r="AA512" s="10" t="s">
        <v>947</v>
      </c>
      <c r="AB512" s="10" t="s">
        <v>120</v>
      </c>
      <c r="AC512" s="10">
        <f t="shared" si="102"/>
        <v>3</v>
      </c>
    </row>
    <row r="513" spans="1:29" ht="30" x14ac:dyDescent="0.25">
      <c r="A513" s="297">
        <v>511</v>
      </c>
      <c r="B513" s="330" t="str">
        <f t="shared" si="101"/>
        <v>B.4.08b</v>
      </c>
      <c r="C513" s="311" t="s">
        <v>118</v>
      </c>
      <c r="D513" s="311">
        <v>4</v>
      </c>
      <c r="E513" s="311">
        <v>8</v>
      </c>
      <c r="F513" s="311" t="s">
        <v>89</v>
      </c>
      <c r="G513" s="316" t="s">
        <v>988</v>
      </c>
      <c r="H513" s="317">
        <v>5</v>
      </c>
      <c r="I513" s="318" t="str">
        <f t="shared" si="121"/>
        <v/>
      </c>
      <c r="J513" s="10" t="str">
        <f t="shared" si="122"/>
        <v/>
      </c>
      <c r="K513" s="10" t="str">
        <f t="shared" si="123"/>
        <v/>
      </c>
      <c r="L513" s="10" t="str">
        <f t="shared" si="124"/>
        <v/>
      </c>
      <c r="M513" s="10" t="str">
        <f t="shared" si="125"/>
        <v/>
      </c>
      <c r="N513" s="10">
        <f t="shared" si="126"/>
        <v>6</v>
      </c>
      <c r="O513" s="318">
        <f t="shared" si="127"/>
        <v>6</v>
      </c>
      <c r="Q513" s="10" t="str">
        <f t="shared" si="128"/>
        <v>08</v>
      </c>
      <c r="R513" s="319" t="str">
        <f t="shared" si="129"/>
        <v>B.4.08b</v>
      </c>
      <c r="Z513" s="10" t="s">
        <v>947</v>
      </c>
      <c r="AA513" s="10" t="s">
        <v>947</v>
      </c>
      <c r="AB513" s="10" t="s">
        <v>120</v>
      </c>
      <c r="AC513" s="10">
        <f t="shared" si="102"/>
        <v>3</v>
      </c>
    </row>
    <row r="514" spans="1:29" ht="45" x14ac:dyDescent="0.25">
      <c r="A514" s="297">
        <v>512</v>
      </c>
      <c r="B514" s="330" t="str">
        <f t="shared" si="101"/>
        <v>B.4.08c</v>
      </c>
      <c r="C514" s="311" t="s">
        <v>118</v>
      </c>
      <c r="D514" s="311">
        <v>4</v>
      </c>
      <c r="E514" s="311">
        <v>8</v>
      </c>
      <c r="F514" s="311" t="s">
        <v>90</v>
      </c>
      <c r="G514" s="316" t="s">
        <v>989</v>
      </c>
      <c r="H514" s="317">
        <v>4</v>
      </c>
      <c r="I514" s="318" t="str">
        <f t="shared" si="121"/>
        <v/>
      </c>
      <c r="J514" s="10" t="str">
        <f t="shared" si="122"/>
        <v/>
      </c>
      <c r="K514" s="10" t="str">
        <f t="shared" si="123"/>
        <v/>
      </c>
      <c r="L514" s="10" t="str">
        <f t="shared" si="124"/>
        <v/>
      </c>
      <c r="M514" s="10" t="str">
        <f t="shared" si="125"/>
        <v/>
      </c>
      <c r="N514" s="10">
        <f t="shared" si="126"/>
        <v>6</v>
      </c>
      <c r="O514" s="318">
        <f t="shared" si="127"/>
        <v>6</v>
      </c>
      <c r="Q514" s="10" t="str">
        <f t="shared" si="128"/>
        <v>08</v>
      </c>
      <c r="R514" s="319" t="str">
        <f t="shared" si="129"/>
        <v>B.4.08c</v>
      </c>
      <c r="Z514" s="10" t="s">
        <v>947</v>
      </c>
      <c r="AA514" s="10" t="s">
        <v>947</v>
      </c>
      <c r="AB514" s="10" t="s">
        <v>120</v>
      </c>
      <c r="AC514" s="10">
        <f t="shared" si="102"/>
        <v>3</v>
      </c>
    </row>
    <row r="515" spans="1:29" x14ac:dyDescent="0.25">
      <c r="A515" s="297">
        <v>513</v>
      </c>
      <c r="B515" s="330" t="str">
        <f t="shared" si="101"/>
        <v>B.4.09</v>
      </c>
      <c r="C515" s="311" t="s">
        <v>118</v>
      </c>
      <c r="D515" s="311">
        <v>4</v>
      </c>
      <c r="E515" s="311">
        <v>9</v>
      </c>
      <c r="F515" s="311"/>
      <c r="G515" s="316" t="s">
        <v>234</v>
      </c>
      <c r="H515" s="317" t="s">
        <v>74</v>
      </c>
      <c r="I515" s="318" t="str">
        <f t="shared" si="121"/>
        <v/>
      </c>
      <c r="J515" s="10" t="str">
        <f t="shared" si="122"/>
        <v/>
      </c>
      <c r="K515" s="10" t="str">
        <f t="shared" si="123"/>
        <v/>
      </c>
      <c r="L515" s="10">
        <f t="shared" si="124"/>
        <v>4</v>
      </c>
      <c r="M515" s="10" t="str">
        <f t="shared" si="125"/>
        <v/>
      </c>
      <c r="N515" s="10" t="str">
        <f t="shared" si="126"/>
        <v/>
      </c>
      <c r="O515" s="318">
        <f t="shared" si="127"/>
        <v>4</v>
      </c>
      <c r="Q515" s="10" t="str">
        <f t="shared" si="128"/>
        <v>09</v>
      </c>
      <c r="R515" s="319" t="str">
        <f t="shared" si="129"/>
        <v>B.4.09</v>
      </c>
      <c r="Z515" s="10" t="s">
        <v>947</v>
      </c>
      <c r="AA515" s="10" t="s">
        <v>947</v>
      </c>
      <c r="AB515" s="10" t="s">
        <v>120</v>
      </c>
      <c r="AC515" s="10">
        <f t="shared" si="102"/>
        <v>3</v>
      </c>
    </row>
    <row r="516" spans="1:29" x14ac:dyDescent="0.25">
      <c r="A516" s="297">
        <v>514</v>
      </c>
      <c r="B516" s="330" t="str">
        <f t="shared" ref="B516:B575" si="130">R516</f>
        <v>B.4.09a</v>
      </c>
      <c r="C516" s="311" t="s">
        <v>118</v>
      </c>
      <c r="D516" s="311">
        <v>4</v>
      </c>
      <c r="E516" s="311">
        <v>9</v>
      </c>
      <c r="F516" s="311" t="s">
        <v>88</v>
      </c>
      <c r="G516" s="316" t="s">
        <v>235</v>
      </c>
      <c r="H516" s="317">
        <v>1</v>
      </c>
      <c r="I516" s="318" t="str">
        <f t="shared" si="121"/>
        <v/>
      </c>
      <c r="J516" s="10" t="str">
        <f t="shared" si="122"/>
        <v/>
      </c>
      <c r="K516" s="10" t="str">
        <f t="shared" si="123"/>
        <v/>
      </c>
      <c r="L516" s="10" t="str">
        <f t="shared" si="124"/>
        <v/>
      </c>
      <c r="M516" s="10" t="str">
        <f t="shared" si="125"/>
        <v/>
      </c>
      <c r="N516" s="10">
        <f t="shared" si="126"/>
        <v>6</v>
      </c>
      <c r="O516" s="318">
        <f t="shared" si="127"/>
        <v>6</v>
      </c>
      <c r="Q516" s="10" t="str">
        <f t="shared" si="128"/>
        <v>09</v>
      </c>
      <c r="R516" s="319" t="str">
        <f t="shared" si="129"/>
        <v>B.4.09a</v>
      </c>
      <c r="Z516" s="10" t="s">
        <v>947</v>
      </c>
      <c r="AA516" s="10" t="s">
        <v>947</v>
      </c>
      <c r="AB516" s="10" t="s">
        <v>120</v>
      </c>
      <c r="AC516" s="10">
        <f t="shared" ref="AC516:AC575" si="131">IF(LEN(Z516)&gt;0,1,IF(LEN(AA516)&gt;0,2,3))</f>
        <v>3</v>
      </c>
    </row>
    <row r="517" spans="1:29" x14ac:dyDescent="0.25">
      <c r="A517" s="297">
        <v>515</v>
      </c>
      <c r="B517" s="330" t="str">
        <f t="shared" si="130"/>
        <v>B.4.09b</v>
      </c>
      <c r="C517" s="311" t="s">
        <v>118</v>
      </c>
      <c r="D517" s="311">
        <v>4</v>
      </c>
      <c r="E517" s="311">
        <v>9</v>
      </c>
      <c r="F517" s="311" t="s">
        <v>89</v>
      </c>
      <c r="G517" s="316" t="s">
        <v>236</v>
      </c>
      <c r="H517" s="317">
        <v>2</v>
      </c>
      <c r="I517" s="318" t="str">
        <f t="shared" si="121"/>
        <v/>
      </c>
      <c r="J517" s="10" t="str">
        <f t="shared" si="122"/>
        <v/>
      </c>
      <c r="K517" s="10" t="str">
        <f t="shared" si="123"/>
        <v/>
      </c>
      <c r="L517" s="10" t="str">
        <f t="shared" si="124"/>
        <v/>
      </c>
      <c r="M517" s="10" t="str">
        <f t="shared" si="125"/>
        <v/>
      </c>
      <c r="N517" s="10">
        <f t="shared" si="126"/>
        <v>6</v>
      </c>
      <c r="O517" s="318">
        <f t="shared" si="127"/>
        <v>6</v>
      </c>
      <c r="Q517" s="10" t="str">
        <f t="shared" si="128"/>
        <v>09</v>
      </c>
      <c r="R517" s="319" t="str">
        <f t="shared" si="129"/>
        <v>B.4.09b</v>
      </c>
      <c r="Z517" s="10" t="s">
        <v>947</v>
      </c>
      <c r="AA517" s="10" t="s">
        <v>947</v>
      </c>
      <c r="AB517" s="10" t="s">
        <v>120</v>
      </c>
      <c r="AC517" s="10">
        <f t="shared" si="131"/>
        <v>3</v>
      </c>
    </row>
    <row r="518" spans="1:29" x14ac:dyDescent="0.25">
      <c r="A518" s="297">
        <v>516</v>
      </c>
      <c r="B518" s="330" t="str">
        <f t="shared" si="130"/>
        <v>B.4.09c</v>
      </c>
      <c r="C518" s="311" t="s">
        <v>118</v>
      </c>
      <c r="D518" s="311">
        <v>4</v>
      </c>
      <c r="E518" s="311">
        <v>9</v>
      </c>
      <c r="F518" s="311" t="s">
        <v>90</v>
      </c>
      <c r="G518" s="316" t="s">
        <v>237</v>
      </c>
      <c r="H518" s="317">
        <v>3</v>
      </c>
      <c r="I518" s="318" t="str">
        <f t="shared" si="121"/>
        <v/>
      </c>
      <c r="J518" s="10" t="str">
        <f t="shared" si="122"/>
        <v/>
      </c>
      <c r="K518" s="10" t="str">
        <f t="shared" si="123"/>
        <v/>
      </c>
      <c r="L518" s="10" t="str">
        <f t="shared" si="124"/>
        <v/>
      </c>
      <c r="M518" s="10" t="str">
        <f t="shared" si="125"/>
        <v/>
      </c>
      <c r="N518" s="10">
        <f t="shared" si="126"/>
        <v>6</v>
      </c>
      <c r="O518" s="318">
        <f t="shared" si="127"/>
        <v>6</v>
      </c>
      <c r="Q518" s="10" t="str">
        <f t="shared" si="128"/>
        <v>09</v>
      </c>
      <c r="R518" s="319" t="str">
        <f t="shared" si="129"/>
        <v>B.4.09c</v>
      </c>
      <c r="Z518" s="10" t="s">
        <v>947</v>
      </c>
      <c r="AA518" s="10" t="s">
        <v>947</v>
      </c>
      <c r="AB518" s="10" t="s">
        <v>120</v>
      </c>
      <c r="AC518" s="10">
        <f t="shared" si="131"/>
        <v>3</v>
      </c>
    </row>
    <row r="519" spans="1:29" x14ac:dyDescent="0.25">
      <c r="A519" s="297">
        <v>517</v>
      </c>
      <c r="B519" s="330" t="str">
        <f t="shared" si="130"/>
        <v>B.4.10</v>
      </c>
      <c r="C519" s="311" t="s">
        <v>118</v>
      </c>
      <c r="D519" s="311">
        <v>4</v>
      </c>
      <c r="E519" s="311">
        <v>10</v>
      </c>
      <c r="F519" s="311"/>
      <c r="G519" s="316" t="s">
        <v>238</v>
      </c>
      <c r="H519" s="317" t="s">
        <v>74</v>
      </c>
      <c r="I519" s="318" t="str">
        <f t="shared" si="121"/>
        <v/>
      </c>
      <c r="J519" s="10" t="str">
        <f t="shared" si="122"/>
        <v/>
      </c>
      <c r="K519" s="10" t="str">
        <f t="shared" si="123"/>
        <v/>
      </c>
      <c r="L519" s="10">
        <f t="shared" si="124"/>
        <v>4</v>
      </c>
      <c r="M519" s="10" t="str">
        <f t="shared" si="125"/>
        <v/>
      </c>
      <c r="N519" s="10" t="str">
        <f t="shared" si="126"/>
        <v/>
      </c>
      <c r="O519" s="318">
        <f t="shared" si="127"/>
        <v>4</v>
      </c>
      <c r="Q519" s="10" t="str">
        <f t="shared" si="128"/>
        <v>10</v>
      </c>
      <c r="R519" s="319" t="str">
        <f t="shared" si="129"/>
        <v>B.4.10</v>
      </c>
      <c r="Z519" s="10" t="s">
        <v>947</v>
      </c>
      <c r="AA519" s="10" t="s">
        <v>947</v>
      </c>
      <c r="AB519" s="10" t="s">
        <v>120</v>
      </c>
      <c r="AC519" s="10">
        <f t="shared" si="131"/>
        <v>3</v>
      </c>
    </row>
    <row r="520" spans="1:29" x14ac:dyDescent="0.25">
      <c r="A520" s="297">
        <v>518</v>
      </c>
      <c r="B520" s="330" t="str">
        <f t="shared" si="130"/>
        <v>B.4.10a</v>
      </c>
      <c r="C520" s="311" t="s">
        <v>118</v>
      </c>
      <c r="D520" s="311">
        <v>4</v>
      </c>
      <c r="E520" s="311">
        <v>10</v>
      </c>
      <c r="F520" s="311" t="s">
        <v>88</v>
      </c>
      <c r="G520" s="316" t="s">
        <v>990</v>
      </c>
      <c r="H520" s="317">
        <v>4</v>
      </c>
      <c r="I520" s="318" t="str">
        <f t="shared" si="121"/>
        <v/>
      </c>
      <c r="J520" s="10" t="str">
        <f t="shared" si="122"/>
        <v/>
      </c>
      <c r="K520" s="10" t="str">
        <f t="shared" si="123"/>
        <v/>
      </c>
      <c r="L520" s="10" t="str">
        <f t="shared" si="124"/>
        <v/>
      </c>
      <c r="M520" s="10" t="str">
        <f t="shared" si="125"/>
        <v/>
      </c>
      <c r="N520" s="10">
        <f t="shared" si="126"/>
        <v>6</v>
      </c>
      <c r="O520" s="318">
        <f t="shared" si="127"/>
        <v>6</v>
      </c>
      <c r="Q520" s="10" t="str">
        <f t="shared" si="128"/>
        <v>10</v>
      </c>
      <c r="R520" s="319" t="str">
        <f t="shared" si="129"/>
        <v>B.4.10a</v>
      </c>
      <c r="Z520" s="10" t="s">
        <v>947</v>
      </c>
      <c r="AA520" s="10" t="s">
        <v>947</v>
      </c>
      <c r="AB520" s="10" t="s">
        <v>120</v>
      </c>
      <c r="AC520" s="10">
        <f t="shared" si="131"/>
        <v>3</v>
      </c>
    </row>
    <row r="521" spans="1:29" x14ac:dyDescent="0.25">
      <c r="A521" s="297">
        <v>519</v>
      </c>
      <c r="B521" s="330" t="str">
        <f t="shared" si="130"/>
        <v>B.4.10b</v>
      </c>
      <c r="C521" s="311" t="s">
        <v>118</v>
      </c>
      <c r="D521" s="311">
        <v>4</v>
      </c>
      <c r="E521" s="311">
        <v>10</v>
      </c>
      <c r="F521" s="311" t="s">
        <v>89</v>
      </c>
      <c r="G521" s="316" t="s">
        <v>831</v>
      </c>
      <c r="H521" s="317">
        <v>4</v>
      </c>
      <c r="I521" s="318" t="str">
        <f t="shared" si="121"/>
        <v/>
      </c>
      <c r="J521" s="10" t="str">
        <f t="shared" si="122"/>
        <v/>
      </c>
      <c r="K521" s="10" t="str">
        <f t="shared" si="123"/>
        <v/>
      </c>
      <c r="L521" s="10" t="str">
        <f t="shared" si="124"/>
        <v/>
      </c>
      <c r="M521" s="10" t="str">
        <f t="shared" si="125"/>
        <v/>
      </c>
      <c r="N521" s="10">
        <f t="shared" si="126"/>
        <v>6</v>
      </c>
      <c r="O521" s="318">
        <f t="shared" si="127"/>
        <v>6</v>
      </c>
      <c r="Q521" s="10" t="str">
        <f t="shared" si="128"/>
        <v>10</v>
      </c>
      <c r="R521" s="319" t="str">
        <f t="shared" si="129"/>
        <v>B.4.10b</v>
      </c>
      <c r="T521" s="10" t="s">
        <v>549</v>
      </c>
      <c r="Z521" s="10" t="s">
        <v>947</v>
      </c>
      <c r="AA521" s="10" t="s">
        <v>947</v>
      </c>
      <c r="AB521" s="10" t="s">
        <v>120</v>
      </c>
      <c r="AC521" s="10">
        <f t="shared" si="131"/>
        <v>3</v>
      </c>
    </row>
    <row r="522" spans="1:29" x14ac:dyDescent="0.25">
      <c r="A522" s="297">
        <v>520</v>
      </c>
      <c r="B522" s="330" t="str">
        <f t="shared" si="130"/>
        <v>B.4.10c</v>
      </c>
      <c r="C522" s="311" t="s">
        <v>118</v>
      </c>
      <c r="D522" s="311">
        <v>4</v>
      </c>
      <c r="E522" s="311">
        <v>10</v>
      </c>
      <c r="F522" s="311" t="s">
        <v>90</v>
      </c>
      <c r="G522" s="316" t="s">
        <v>832</v>
      </c>
      <c r="H522" s="317">
        <v>3</v>
      </c>
      <c r="I522" s="318" t="str">
        <f t="shared" si="121"/>
        <v/>
      </c>
      <c r="J522" s="10" t="str">
        <f t="shared" si="122"/>
        <v/>
      </c>
      <c r="K522" s="10" t="str">
        <f t="shared" si="123"/>
        <v/>
      </c>
      <c r="L522" s="10" t="str">
        <f t="shared" si="124"/>
        <v/>
      </c>
      <c r="M522" s="10" t="str">
        <f t="shared" si="125"/>
        <v/>
      </c>
      <c r="N522" s="10">
        <f t="shared" si="126"/>
        <v>6</v>
      </c>
      <c r="O522" s="318">
        <f t="shared" si="127"/>
        <v>6</v>
      </c>
      <c r="Q522" s="10" t="str">
        <f t="shared" si="128"/>
        <v>10</v>
      </c>
      <c r="R522" s="319" t="str">
        <f t="shared" si="129"/>
        <v>B.4.10c</v>
      </c>
      <c r="Z522" s="10" t="s">
        <v>947</v>
      </c>
      <c r="AA522" s="10" t="s">
        <v>947</v>
      </c>
      <c r="AB522" s="10" t="s">
        <v>120</v>
      </c>
      <c r="AC522" s="10">
        <f t="shared" si="131"/>
        <v>3</v>
      </c>
    </row>
    <row r="523" spans="1:29" x14ac:dyDescent="0.25">
      <c r="A523" s="297">
        <v>521</v>
      </c>
      <c r="B523" s="330" t="str">
        <f t="shared" si="130"/>
        <v>B.4.10d</v>
      </c>
      <c r="C523" s="311" t="s">
        <v>118</v>
      </c>
      <c r="D523" s="311">
        <v>4</v>
      </c>
      <c r="E523" s="311">
        <v>10</v>
      </c>
      <c r="F523" s="311" t="s">
        <v>91</v>
      </c>
      <c r="G523" s="316" t="s">
        <v>480</v>
      </c>
      <c r="H523" s="317">
        <v>3</v>
      </c>
      <c r="I523" s="318" t="str">
        <f t="shared" si="121"/>
        <v/>
      </c>
      <c r="J523" s="10" t="str">
        <f t="shared" si="122"/>
        <v/>
      </c>
      <c r="K523" s="10" t="str">
        <f t="shared" si="123"/>
        <v/>
      </c>
      <c r="L523" s="10" t="str">
        <f t="shared" si="124"/>
        <v/>
      </c>
      <c r="M523" s="10" t="str">
        <f t="shared" si="125"/>
        <v/>
      </c>
      <c r="N523" s="10">
        <f t="shared" si="126"/>
        <v>6</v>
      </c>
      <c r="O523" s="318">
        <f t="shared" si="127"/>
        <v>6</v>
      </c>
      <c r="Q523" s="10" t="str">
        <f t="shared" si="128"/>
        <v>10</v>
      </c>
      <c r="R523" s="319" t="str">
        <f t="shared" si="129"/>
        <v>B.4.10d</v>
      </c>
      <c r="Z523" s="10" t="s">
        <v>947</v>
      </c>
      <c r="AA523" s="10" t="s">
        <v>947</v>
      </c>
      <c r="AB523" s="10" t="s">
        <v>120</v>
      </c>
      <c r="AC523" s="10">
        <f t="shared" si="131"/>
        <v>3</v>
      </c>
    </row>
    <row r="524" spans="1:29" x14ac:dyDescent="0.25">
      <c r="A524" s="297">
        <v>522</v>
      </c>
      <c r="B524" s="330" t="str">
        <f t="shared" si="130"/>
        <v>B.4.10e</v>
      </c>
      <c r="C524" s="311" t="s">
        <v>118</v>
      </c>
      <c r="D524" s="311">
        <v>4</v>
      </c>
      <c r="E524" s="311">
        <v>10</v>
      </c>
      <c r="F524" s="311" t="s">
        <v>92</v>
      </c>
      <c r="G524" s="316" t="s">
        <v>833</v>
      </c>
      <c r="H524" s="317">
        <v>4</v>
      </c>
      <c r="I524" s="318" t="str">
        <f t="shared" si="121"/>
        <v/>
      </c>
      <c r="J524" s="10" t="str">
        <f t="shared" si="122"/>
        <v/>
      </c>
      <c r="K524" s="10" t="str">
        <f t="shared" si="123"/>
        <v/>
      </c>
      <c r="L524" s="10" t="str">
        <f t="shared" si="124"/>
        <v/>
      </c>
      <c r="M524" s="10" t="str">
        <f t="shared" si="125"/>
        <v/>
      </c>
      <c r="N524" s="10">
        <f t="shared" si="126"/>
        <v>6</v>
      </c>
      <c r="O524" s="318">
        <f t="shared" si="127"/>
        <v>6</v>
      </c>
      <c r="Q524" s="10" t="str">
        <f t="shared" si="128"/>
        <v>10</v>
      </c>
      <c r="R524" s="319" t="str">
        <f t="shared" si="129"/>
        <v>B.4.10e</v>
      </c>
      <c r="Z524" s="10" t="s">
        <v>947</v>
      </c>
      <c r="AA524" s="10" t="s">
        <v>947</v>
      </c>
      <c r="AB524" s="10" t="s">
        <v>120</v>
      </c>
      <c r="AC524" s="10">
        <f t="shared" si="131"/>
        <v>3</v>
      </c>
    </row>
    <row r="525" spans="1:29" x14ac:dyDescent="0.25">
      <c r="A525" s="297">
        <v>523</v>
      </c>
      <c r="B525" s="330" t="str">
        <f t="shared" si="130"/>
        <v>B.4.10f</v>
      </c>
      <c r="C525" s="311" t="s">
        <v>118</v>
      </c>
      <c r="D525" s="311">
        <v>4</v>
      </c>
      <c r="E525" s="311">
        <v>10</v>
      </c>
      <c r="F525" s="311" t="s">
        <v>93</v>
      </c>
      <c r="G525" s="316" t="s">
        <v>239</v>
      </c>
      <c r="H525" s="317">
        <v>4</v>
      </c>
      <c r="I525" s="318" t="str">
        <f t="shared" si="121"/>
        <v/>
      </c>
      <c r="J525" s="10" t="str">
        <f t="shared" si="122"/>
        <v/>
      </c>
      <c r="K525" s="10" t="str">
        <f t="shared" si="123"/>
        <v/>
      </c>
      <c r="L525" s="10" t="str">
        <f t="shared" si="124"/>
        <v/>
      </c>
      <c r="M525" s="10" t="str">
        <f t="shared" si="125"/>
        <v/>
      </c>
      <c r="N525" s="10">
        <f t="shared" si="126"/>
        <v>6</v>
      </c>
      <c r="O525" s="318">
        <f t="shared" si="127"/>
        <v>6</v>
      </c>
      <c r="Q525" s="10" t="str">
        <f t="shared" si="128"/>
        <v>10</v>
      </c>
      <c r="R525" s="319" t="str">
        <f t="shared" si="129"/>
        <v>B.4.10f</v>
      </c>
      <c r="Z525" s="10" t="s">
        <v>947</v>
      </c>
      <c r="AA525" s="10" t="s">
        <v>947</v>
      </c>
      <c r="AB525" s="10" t="s">
        <v>120</v>
      </c>
      <c r="AC525" s="10">
        <f t="shared" si="131"/>
        <v>3</v>
      </c>
    </row>
    <row r="526" spans="1:29" x14ac:dyDescent="0.25">
      <c r="A526" s="297">
        <v>524</v>
      </c>
      <c r="B526" s="330" t="str">
        <f t="shared" si="130"/>
        <v>B.4.10g</v>
      </c>
      <c r="C526" s="311" t="s">
        <v>118</v>
      </c>
      <c r="D526" s="311">
        <v>4</v>
      </c>
      <c r="E526" s="311">
        <v>10</v>
      </c>
      <c r="F526" s="311" t="s">
        <v>94</v>
      </c>
      <c r="G526" s="316" t="s">
        <v>834</v>
      </c>
      <c r="H526" s="317">
        <v>3</v>
      </c>
      <c r="I526" s="318" t="str">
        <f t="shared" si="121"/>
        <v/>
      </c>
      <c r="J526" s="10" t="str">
        <f t="shared" si="122"/>
        <v/>
      </c>
      <c r="K526" s="10" t="str">
        <f t="shared" si="123"/>
        <v/>
      </c>
      <c r="L526" s="10" t="str">
        <f t="shared" si="124"/>
        <v/>
      </c>
      <c r="M526" s="10" t="str">
        <f t="shared" si="125"/>
        <v/>
      </c>
      <c r="N526" s="10">
        <f t="shared" si="126"/>
        <v>6</v>
      </c>
      <c r="O526" s="318">
        <f t="shared" si="127"/>
        <v>6</v>
      </c>
      <c r="Q526" s="10" t="str">
        <f t="shared" si="128"/>
        <v>10</v>
      </c>
      <c r="R526" s="319" t="str">
        <f t="shared" si="129"/>
        <v>B.4.10g</v>
      </c>
      <c r="Z526" s="10" t="s">
        <v>947</v>
      </c>
      <c r="AA526" s="10" t="s">
        <v>947</v>
      </c>
      <c r="AB526" s="10" t="s">
        <v>120</v>
      </c>
      <c r="AC526" s="10">
        <f t="shared" si="131"/>
        <v>3</v>
      </c>
    </row>
    <row r="527" spans="1:29" x14ac:dyDescent="0.25">
      <c r="A527" s="297">
        <v>525</v>
      </c>
      <c r="B527" s="330" t="str">
        <f t="shared" si="130"/>
        <v>B.4.10h</v>
      </c>
      <c r="C527" s="311" t="s">
        <v>118</v>
      </c>
      <c r="D527" s="311">
        <v>4</v>
      </c>
      <c r="E527" s="311">
        <v>10</v>
      </c>
      <c r="F527" s="311" t="s">
        <v>95</v>
      </c>
      <c r="G527" s="316" t="s">
        <v>240</v>
      </c>
      <c r="H527" s="317">
        <v>5</v>
      </c>
      <c r="I527" s="318" t="str">
        <f t="shared" si="121"/>
        <v/>
      </c>
      <c r="J527" s="10" t="str">
        <f t="shared" si="122"/>
        <v/>
      </c>
      <c r="K527" s="10" t="str">
        <f t="shared" si="123"/>
        <v/>
      </c>
      <c r="L527" s="10" t="str">
        <f t="shared" si="124"/>
        <v/>
      </c>
      <c r="M527" s="10" t="str">
        <f t="shared" si="125"/>
        <v/>
      </c>
      <c r="N527" s="10">
        <f t="shared" si="126"/>
        <v>6</v>
      </c>
      <c r="O527" s="318">
        <f t="shared" si="127"/>
        <v>6</v>
      </c>
      <c r="Q527" s="10" t="str">
        <f t="shared" si="128"/>
        <v>10</v>
      </c>
      <c r="R527" s="319" t="str">
        <f t="shared" si="129"/>
        <v>B.4.10h</v>
      </c>
      <c r="Z527" s="10" t="s">
        <v>947</v>
      </c>
      <c r="AA527" s="10" t="s">
        <v>947</v>
      </c>
      <c r="AB527" s="10" t="s">
        <v>120</v>
      </c>
      <c r="AC527" s="10">
        <f t="shared" si="131"/>
        <v>3</v>
      </c>
    </row>
    <row r="528" spans="1:29" x14ac:dyDescent="0.25">
      <c r="A528" s="297">
        <v>526</v>
      </c>
      <c r="B528" s="330" t="str">
        <f t="shared" si="130"/>
        <v>B.4.10i</v>
      </c>
      <c r="C528" s="311" t="s">
        <v>118</v>
      </c>
      <c r="D528" s="311">
        <v>4</v>
      </c>
      <c r="E528" s="311">
        <v>10</v>
      </c>
      <c r="F528" s="311" t="s">
        <v>108</v>
      </c>
      <c r="G528" s="316" t="s">
        <v>481</v>
      </c>
      <c r="H528" s="317">
        <v>3</v>
      </c>
      <c r="I528" s="318" t="str">
        <f t="shared" si="121"/>
        <v/>
      </c>
      <c r="J528" s="10" t="str">
        <f t="shared" si="122"/>
        <v/>
      </c>
      <c r="K528" s="10" t="str">
        <f t="shared" si="123"/>
        <v/>
      </c>
      <c r="L528" s="10" t="str">
        <f t="shared" si="124"/>
        <v/>
      </c>
      <c r="M528" s="10" t="str">
        <f t="shared" si="125"/>
        <v/>
      </c>
      <c r="N528" s="10">
        <f t="shared" si="126"/>
        <v>6</v>
      </c>
      <c r="O528" s="318">
        <f t="shared" si="127"/>
        <v>6</v>
      </c>
      <c r="Q528" s="10" t="str">
        <f t="shared" si="128"/>
        <v>10</v>
      </c>
      <c r="R528" s="319" t="str">
        <f t="shared" si="129"/>
        <v>B.4.10i</v>
      </c>
      <c r="Z528" s="10" t="s">
        <v>947</v>
      </c>
      <c r="AA528" s="10" t="s">
        <v>947</v>
      </c>
      <c r="AB528" s="10" t="s">
        <v>120</v>
      </c>
      <c r="AC528" s="10">
        <f t="shared" si="131"/>
        <v>3</v>
      </c>
    </row>
    <row r="529" spans="1:29" x14ac:dyDescent="0.25">
      <c r="A529" s="297">
        <v>527</v>
      </c>
      <c r="B529" s="330" t="str">
        <f t="shared" si="130"/>
        <v>B.4.11</v>
      </c>
      <c r="C529" s="311" t="s">
        <v>118</v>
      </c>
      <c r="D529" s="311">
        <v>4</v>
      </c>
      <c r="E529" s="311">
        <v>11</v>
      </c>
      <c r="F529" s="311"/>
      <c r="G529" s="316" t="s">
        <v>482</v>
      </c>
      <c r="H529" s="317" t="s">
        <v>74</v>
      </c>
      <c r="I529" s="318" t="str">
        <f t="shared" si="121"/>
        <v/>
      </c>
      <c r="J529" s="10" t="str">
        <f t="shared" si="122"/>
        <v/>
      </c>
      <c r="K529" s="10" t="str">
        <f t="shared" si="123"/>
        <v/>
      </c>
      <c r="L529" s="10">
        <f t="shared" si="124"/>
        <v>4</v>
      </c>
      <c r="M529" s="10" t="str">
        <f t="shared" si="125"/>
        <v/>
      </c>
      <c r="N529" s="10" t="str">
        <f t="shared" si="126"/>
        <v/>
      </c>
      <c r="O529" s="318">
        <f t="shared" si="127"/>
        <v>4</v>
      </c>
      <c r="Q529" s="10" t="str">
        <f t="shared" si="128"/>
        <v>11</v>
      </c>
      <c r="R529" s="319" t="str">
        <f t="shared" si="129"/>
        <v>B.4.11</v>
      </c>
      <c r="Z529" s="10" t="s">
        <v>947</v>
      </c>
      <c r="AA529" s="10" t="s">
        <v>947</v>
      </c>
      <c r="AB529" s="10" t="s">
        <v>120</v>
      </c>
      <c r="AC529" s="10">
        <f t="shared" si="131"/>
        <v>3</v>
      </c>
    </row>
    <row r="530" spans="1:29" ht="30" x14ac:dyDescent="0.25">
      <c r="A530" s="297">
        <v>528</v>
      </c>
      <c r="B530" s="330" t="str">
        <f t="shared" si="130"/>
        <v>B.4.11a</v>
      </c>
      <c r="C530" s="311" t="s">
        <v>118</v>
      </c>
      <c r="D530" s="311">
        <v>4</v>
      </c>
      <c r="E530" s="311">
        <v>11</v>
      </c>
      <c r="F530" s="311" t="s">
        <v>88</v>
      </c>
      <c r="G530" s="316" t="s">
        <v>241</v>
      </c>
      <c r="H530" s="317">
        <v>3</v>
      </c>
      <c r="I530" s="318" t="str">
        <f t="shared" si="121"/>
        <v/>
      </c>
      <c r="J530" s="10" t="str">
        <f t="shared" si="122"/>
        <v/>
      </c>
      <c r="K530" s="10" t="str">
        <f t="shared" si="123"/>
        <v/>
      </c>
      <c r="L530" s="10" t="str">
        <f t="shared" si="124"/>
        <v/>
      </c>
      <c r="M530" s="10" t="str">
        <f t="shared" si="125"/>
        <v/>
      </c>
      <c r="N530" s="10">
        <f t="shared" si="126"/>
        <v>6</v>
      </c>
      <c r="O530" s="318">
        <f t="shared" si="127"/>
        <v>6</v>
      </c>
      <c r="Q530" s="10" t="str">
        <f t="shared" si="128"/>
        <v>11</v>
      </c>
      <c r="R530" s="319" t="str">
        <f t="shared" si="129"/>
        <v>B.4.11a</v>
      </c>
      <c r="Z530" s="10" t="s">
        <v>947</v>
      </c>
      <c r="AA530" s="10" t="s">
        <v>947</v>
      </c>
      <c r="AB530" s="10" t="s">
        <v>120</v>
      </c>
      <c r="AC530" s="10">
        <f t="shared" si="131"/>
        <v>3</v>
      </c>
    </row>
    <row r="531" spans="1:29" x14ac:dyDescent="0.25">
      <c r="A531" s="297">
        <v>529</v>
      </c>
      <c r="B531" s="330" t="str">
        <f t="shared" si="130"/>
        <v>B.4.11b</v>
      </c>
      <c r="C531" s="311" t="s">
        <v>118</v>
      </c>
      <c r="D531" s="311">
        <v>4</v>
      </c>
      <c r="E531" s="311">
        <v>11</v>
      </c>
      <c r="F531" s="311" t="s">
        <v>89</v>
      </c>
      <c r="G531" s="316" t="s">
        <v>242</v>
      </c>
      <c r="H531" s="317">
        <v>5</v>
      </c>
      <c r="I531" s="318" t="str">
        <f t="shared" si="121"/>
        <v/>
      </c>
      <c r="J531" s="10" t="str">
        <f t="shared" si="122"/>
        <v/>
      </c>
      <c r="K531" s="10" t="str">
        <f t="shared" si="123"/>
        <v/>
      </c>
      <c r="L531" s="10" t="str">
        <f t="shared" si="124"/>
        <v/>
      </c>
      <c r="M531" s="10" t="str">
        <f t="shared" si="125"/>
        <v/>
      </c>
      <c r="N531" s="10">
        <f t="shared" si="126"/>
        <v>6</v>
      </c>
      <c r="O531" s="318">
        <f t="shared" si="127"/>
        <v>6</v>
      </c>
      <c r="Q531" s="10" t="str">
        <f t="shared" si="128"/>
        <v>11</v>
      </c>
      <c r="R531" s="319" t="str">
        <f t="shared" si="129"/>
        <v>B.4.11b</v>
      </c>
      <c r="Z531" s="10" t="s">
        <v>947</v>
      </c>
      <c r="AA531" s="10" t="s">
        <v>947</v>
      </c>
      <c r="AB531" s="10" t="s">
        <v>120</v>
      </c>
      <c r="AC531" s="10">
        <f t="shared" si="131"/>
        <v>3</v>
      </c>
    </row>
    <row r="532" spans="1:29" x14ac:dyDescent="0.25">
      <c r="A532" s="297">
        <v>530</v>
      </c>
      <c r="B532" s="330" t="str">
        <f t="shared" si="130"/>
        <v>B.4.11c</v>
      </c>
      <c r="C532" s="311" t="s">
        <v>118</v>
      </c>
      <c r="D532" s="311">
        <v>4</v>
      </c>
      <c r="E532" s="311">
        <v>11</v>
      </c>
      <c r="F532" s="311" t="s">
        <v>90</v>
      </c>
      <c r="G532" s="316" t="s">
        <v>243</v>
      </c>
      <c r="H532" s="317">
        <v>4</v>
      </c>
      <c r="I532" s="318" t="str">
        <f t="shared" si="121"/>
        <v/>
      </c>
      <c r="J532" s="10" t="str">
        <f t="shared" si="122"/>
        <v/>
      </c>
      <c r="K532" s="10" t="str">
        <f t="shared" si="123"/>
        <v/>
      </c>
      <c r="L532" s="10" t="str">
        <f t="shared" si="124"/>
        <v/>
      </c>
      <c r="M532" s="10" t="str">
        <f t="shared" si="125"/>
        <v/>
      </c>
      <c r="N532" s="10">
        <f t="shared" si="126"/>
        <v>6</v>
      </c>
      <c r="O532" s="318">
        <f t="shared" si="127"/>
        <v>6</v>
      </c>
      <c r="Q532" s="10" t="str">
        <f t="shared" si="128"/>
        <v>11</v>
      </c>
      <c r="R532" s="319" t="str">
        <f t="shared" si="129"/>
        <v>B.4.11c</v>
      </c>
      <c r="Z532" s="10" t="s">
        <v>947</v>
      </c>
      <c r="AA532" s="10" t="s">
        <v>947</v>
      </c>
      <c r="AB532" s="10" t="s">
        <v>120</v>
      </c>
      <c r="AC532" s="10">
        <f t="shared" si="131"/>
        <v>3</v>
      </c>
    </row>
    <row r="533" spans="1:29" x14ac:dyDescent="0.25">
      <c r="A533" s="297">
        <v>531</v>
      </c>
      <c r="B533" s="330" t="str">
        <f t="shared" si="130"/>
        <v>B.5</v>
      </c>
      <c r="C533" s="311" t="s">
        <v>118</v>
      </c>
      <c r="D533" s="311">
        <v>5</v>
      </c>
      <c r="E533" s="311"/>
      <c r="F533" s="311"/>
      <c r="G533" s="316" t="s">
        <v>835</v>
      </c>
      <c r="I533" s="318" t="str">
        <f t="shared" si="121"/>
        <v/>
      </c>
      <c r="J533" s="10">
        <f t="shared" si="122"/>
        <v>2</v>
      </c>
      <c r="K533" s="10" t="str">
        <f t="shared" si="123"/>
        <v/>
      </c>
      <c r="L533" s="10" t="str">
        <f t="shared" si="124"/>
        <v/>
      </c>
      <c r="M533" s="10" t="str">
        <f t="shared" si="125"/>
        <v/>
      </c>
      <c r="N533" s="10" t="str">
        <f t="shared" si="126"/>
        <v/>
      </c>
      <c r="O533" s="318">
        <f t="shared" si="127"/>
        <v>2</v>
      </c>
      <c r="Q533" s="10" t="str">
        <f t="shared" si="128"/>
        <v/>
      </c>
      <c r="R533" s="319" t="str">
        <f t="shared" si="129"/>
        <v>B.5</v>
      </c>
      <c r="Z533" s="10" t="s">
        <v>416</v>
      </c>
      <c r="AA533" s="10" t="s">
        <v>417</v>
      </c>
      <c r="AB533" s="10" t="s">
        <v>120</v>
      </c>
      <c r="AC533" s="10">
        <f t="shared" si="131"/>
        <v>1</v>
      </c>
    </row>
    <row r="534" spans="1:29" ht="30" x14ac:dyDescent="0.25">
      <c r="A534" s="297">
        <v>532</v>
      </c>
      <c r="B534" s="330" t="str">
        <f t="shared" si="130"/>
        <v>B.5.01</v>
      </c>
      <c r="C534" s="311" t="s">
        <v>118</v>
      </c>
      <c r="D534" s="311">
        <v>5</v>
      </c>
      <c r="E534" s="311">
        <v>1</v>
      </c>
      <c r="F534" s="311"/>
      <c r="G534" s="316" t="s">
        <v>836</v>
      </c>
      <c r="H534" s="317">
        <v>5</v>
      </c>
      <c r="I534" s="318" t="str">
        <f t="shared" si="121"/>
        <v/>
      </c>
      <c r="J534" s="10" t="str">
        <f t="shared" si="122"/>
        <v/>
      </c>
      <c r="K534" s="10" t="str">
        <f t="shared" si="123"/>
        <v/>
      </c>
      <c r="L534" s="10" t="str">
        <f t="shared" si="124"/>
        <v/>
      </c>
      <c r="M534" s="10">
        <f t="shared" si="125"/>
        <v>5</v>
      </c>
      <c r="N534" s="10" t="str">
        <f t="shared" si="126"/>
        <v/>
      </c>
      <c r="O534" s="318">
        <f t="shared" si="127"/>
        <v>5</v>
      </c>
      <c r="Q534" s="10" t="str">
        <f t="shared" si="128"/>
        <v>01</v>
      </c>
      <c r="R534" s="319" t="str">
        <f t="shared" si="129"/>
        <v>B.5.01</v>
      </c>
      <c r="Z534" s="10" t="s">
        <v>416</v>
      </c>
      <c r="AA534" s="10" t="s">
        <v>947</v>
      </c>
      <c r="AB534" s="10" t="s">
        <v>947</v>
      </c>
      <c r="AC534" s="10">
        <f t="shared" si="131"/>
        <v>1</v>
      </c>
    </row>
    <row r="535" spans="1:29" ht="135" x14ac:dyDescent="0.25">
      <c r="A535" s="297">
        <v>533</v>
      </c>
      <c r="B535" s="330" t="str">
        <f t="shared" si="130"/>
        <v/>
      </c>
      <c r="C535" s="311"/>
      <c r="D535" s="311"/>
      <c r="E535" s="311"/>
      <c r="F535" s="311" t="s">
        <v>420</v>
      </c>
      <c r="G535" s="316" t="s">
        <v>837</v>
      </c>
      <c r="I535" s="318" t="str">
        <f t="shared" si="121"/>
        <v/>
      </c>
      <c r="J535" s="10" t="str">
        <f t="shared" si="122"/>
        <v/>
      </c>
      <c r="K535" s="10">
        <f t="shared" si="123"/>
        <v>3</v>
      </c>
      <c r="L535" s="10" t="str">
        <f t="shared" si="124"/>
        <v/>
      </c>
      <c r="M535" s="10" t="str">
        <f t="shared" si="125"/>
        <v/>
      </c>
      <c r="N535" s="10" t="str">
        <f t="shared" si="126"/>
        <v/>
      </c>
      <c r="O535" s="318">
        <f t="shared" si="127"/>
        <v>3</v>
      </c>
      <c r="Q535" s="10" t="str">
        <f t="shared" si="128"/>
        <v/>
      </c>
      <c r="R535" s="319" t="str">
        <f t="shared" si="129"/>
        <v/>
      </c>
      <c r="Z535" s="10" t="s">
        <v>416</v>
      </c>
      <c r="AA535" s="10" t="s">
        <v>947</v>
      </c>
      <c r="AB535" s="10" t="s">
        <v>947</v>
      </c>
      <c r="AC535" s="10">
        <f t="shared" si="131"/>
        <v>1</v>
      </c>
    </row>
    <row r="536" spans="1:29" ht="45" x14ac:dyDescent="0.25">
      <c r="A536" s="297">
        <v>534</v>
      </c>
      <c r="B536" s="330" t="str">
        <f t="shared" si="130"/>
        <v>B.5.01</v>
      </c>
      <c r="C536" s="311" t="s">
        <v>118</v>
      </c>
      <c r="D536" s="311">
        <v>5</v>
      </c>
      <c r="E536" s="311">
        <v>1</v>
      </c>
      <c r="F536" s="311"/>
      <c r="G536" s="316" t="s">
        <v>991</v>
      </c>
      <c r="H536" s="317">
        <v>1</v>
      </c>
      <c r="I536" s="318" t="str">
        <f t="shared" si="121"/>
        <v/>
      </c>
      <c r="J536" s="10" t="str">
        <f t="shared" si="122"/>
        <v/>
      </c>
      <c r="K536" s="10" t="str">
        <f t="shared" si="123"/>
        <v/>
      </c>
      <c r="L536" s="10" t="str">
        <f t="shared" si="124"/>
        <v/>
      </c>
      <c r="M536" s="10">
        <f t="shared" si="125"/>
        <v>5</v>
      </c>
      <c r="N536" s="10" t="str">
        <f t="shared" si="126"/>
        <v/>
      </c>
      <c r="O536" s="318">
        <f t="shared" si="127"/>
        <v>5</v>
      </c>
      <c r="Q536" s="10" t="str">
        <f t="shared" si="128"/>
        <v>01</v>
      </c>
      <c r="R536" s="319" t="str">
        <f t="shared" si="129"/>
        <v>B.5.01</v>
      </c>
      <c r="T536" s="10" t="s">
        <v>550</v>
      </c>
      <c r="Z536" s="10" t="s">
        <v>947</v>
      </c>
      <c r="AA536" s="10" t="s">
        <v>417</v>
      </c>
      <c r="AB536" s="10" t="s">
        <v>947</v>
      </c>
      <c r="AC536" s="10">
        <f t="shared" si="131"/>
        <v>2</v>
      </c>
    </row>
    <row r="537" spans="1:29" x14ac:dyDescent="0.25">
      <c r="A537" s="297">
        <v>535</v>
      </c>
      <c r="B537" s="330" t="str">
        <f t="shared" si="130"/>
        <v>B.5.02</v>
      </c>
      <c r="C537" s="311" t="s">
        <v>118</v>
      </c>
      <c r="D537" s="311">
        <v>5</v>
      </c>
      <c r="E537" s="311">
        <v>2</v>
      </c>
      <c r="F537" s="311"/>
      <c r="G537" s="316" t="s">
        <v>838</v>
      </c>
      <c r="H537" s="317">
        <v>4</v>
      </c>
      <c r="I537" s="318" t="str">
        <f t="shared" si="121"/>
        <v/>
      </c>
      <c r="J537" s="10" t="str">
        <f t="shared" si="122"/>
        <v/>
      </c>
      <c r="K537" s="10" t="str">
        <f t="shared" si="123"/>
        <v/>
      </c>
      <c r="L537" s="10" t="str">
        <f t="shared" si="124"/>
        <v/>
      </c>
      <c r="M537" s="10">
        <f t="shared" si="125"/>
        <v>5</v>
      </c>
      <c r="N537" s="10" t="str">
        <f t="shared" si="126"/>
        <v/>
      </c>
      <c r="O537" s="318">
        <f t="shared" si="127"/>
        <v>5</v>
      </c>
      <c r="Q537" s="10" t="str">
        <f t="shared" si="128"/>
        <v>02</v>
      </c>
      <c r="R537" s="319" t="str">
        <f t="shared" si="129"/>
        <v>B.5.02</v>
      </c>
      <c r="Z537" s="10" t="s">
        <v>947</v>
      </c>
      <c r="AA537" s="10" t="s">
        <v>417</v>
      </c>
      <c r="AB537" s="10" t="s">
        <v>947</v>
      </c>
      <c r="AC537" s="10">
        <f t="shared" si="131"/>
        <v>2</v>
      </c>
    </row>
    <row r="538" spans="1:29" ht="45" x14ac:dyDescent="0.25">
      <c r="A538" s="297">
        <v>536</v>
      </c>
      <c r="B538" s="330" t="str">
        <f t="shared" si="130"/>
        <v/>
      </c>
      <c r="C538" s="311"/>
      <c r="D538" s="311"/>
      <c r="E538" s="311"/>
      <c r="F538" s="311" t="s">
        <v>420</v>
      </c>
      <c r="G538" s="316" t="s">
        <v>956</v>
      </c>
      <c r="I538" s="318" t="str">
        <f t="shared" ref="I538:I597" si="132">IF(AND(LEN(C538)=1,LEN(D538)=0),1,"")</f>
        <v/>
      </c>
      <c r="J538" s="10" t="str">
        <f t="shared" ref="J538:J597" si="133">IF(AND(LEN(C538)=1,LEN(D538)=1,LEN(E538)=0,LEN(F538)=0),2,"")</f>
        <v/>
      </c>
      <c r="K538" s="10">
        <f t="shared" ref="K538:K597" si="134">IF(AND(LEN(C538)=0,LEN(E538)=0),3,"")</f>
        <v>3</v>
      </c>
      <c r="L538" s="10" t="str">
        <f t="shared" ref="L538:L597" si="135">IF(AND(LEN(C538)&gt;0,LEN(D538&gt;0),LEN(E538)&gt;0,LEN(F538)=0,H538="N/A"),4,"")</f>
        <v/>
      </c>
      <c r="M538" s="10" t="str">
        <f t="shared" ref="M538:M597" si="136">IF(AND(LEN(C538)&gt;0,LEN(D538&gt;0),LEN(E538)&gt;0,LEN(F538)=0,H538&gt;0,H538&lt;6),5,"")</f>
        <v/>
      </c>
      <c r="N538" s="10" t="str">
        <f t="shared" ref="N538:N597" si="137">IF(AND(LEN(C538)&gt;0,LEN(D538&gt;0),LEN(E538)&gt;0,LEN(F538)&gt;0,H538&gt;0,H538&lt;6),6,"")</f>
        <v/>
      </c>
      <c r="O538" s="318">
        <f t="shared" ref="O538:O597" si="138">SUM(I538:N538)</f>
        <v>3</v>
      </c>
      <c r="Q538" s="10" t="str">
        <f t="shared" ref="Q538:Q597" si="139">IF(LEN(E538)&gt;0,TEXT(E538,"00"),"")</f>
        <v/>
      </c>
      <c r="R538" s="319" t="str">
        <f t="shared" ref="R538:R597" si="140">IF(O538=1,C538,IF(O538=2,C538&amp;"."&amp;D538,IF(O538=3,"",IF(O538=4,C538&amp;"."&amp;D538&amp;"."&amp;Q538,IF(O538=5,C538&amp;"."&amp;D538&amp;"."&amp;Q538,IF(O538=6,C538&amp;"."&amp;D538&amp;"."&amp;Q538&amp;F538,""))))))</f>
        <v/>
      </c>
      <c r="Z538" s="10" t="s">
        <v>947</v>
      </c>
      <c r="AA538" s="10" t="s">
        <v>417</v>
      </c>
      <c r="AB538" s="10" t="s">
        <v>947</v>
      </c>
      <c r="AC538" s="10">
        <f t="shared" si="131"/>
        <v>2</v>
      </c>
    </row>
    <row r="539" spans="1:29" ht="60" x14ac:dyDescent="0.25">
      <c r="A539" s="297">
        <v>537</v>
      </c>
      <c r="B539" s="330" t="str">
        <f t="shared" si="130"/>
        <v>B.5.03</v>
      </c>
      <c r="C539" s="311" t="s">
        <v>118</v>
      </c>
      <c r="D539" s="311">
        <v>5</v>
      </c>
      <c r="E539" s="311">
        <v>3</v>
      </c>
      <c r="F539" s="311"/>
      <c r="G539" s="316" t="s">
        <v>839</v>
      </c>
      <c r="H539" s="317">
        <v>3</v>
      </c>
      <c r="I539" s="318" t="str">
        <f t="shared" si="132"/>
        <v/>
      </c>
      <c r="J539" s="10" t="str">
        <f t="shared" si="133"/>
        <v/>
      </c>
      <c r="K539" s="10" t="str">
        <f t="shared" si="134"/>
        <v/>
      </c>
      <c r="L539" s="10" t="str">
        <f t="shared" si="135"/>
        <v/>
      </c>
      <c r="M539" s="10">
        <f t="shared" si="136"/>
        <v>5</v>
      </c>
      <c r="N539" s="10" t="str">
        <f t="shared" si="137"/>
        <v/>
      </c>
      <c r="O539" s="318">
        <f t="shared" si="138"/>
        <v>5</v>
      </c>
      <c r="Q539" s="10" t="str">
        <f t="shared" si="139"/>
        <v>03</v>
      </c>
      <c r="R539" s="319" t="str">
        <f t="shared" si="140"/>
        <v>B.5.03</v>
      </c>
      <c r="Z539" s="10" t="s">
        <v>947</v>
      </c>
      <c r="AA539" s="10" t="s">
        <v>417</v>
      </c>
      <c r="AB539" s="10" t="s">
        <v>947</v>
      </c>
      <c r="AC539" s="10">
        <f t="shared" si="131"/>
        <v>2</v>
      </c>
    </row>
    <row r="540" spans="1:29" ht="45" x14ac:dyDescent="0.25">
      <c r="A540" s="297">
        <v>538</v>
      </c>
      <c r="B540" s="330" t="str">
        <f t="shared" si="130"/>
        <v>B.5.04</v>
      </c>
      <c r="C540" s="311" t="s">
        <v>118</v>
      </c>
      <c r="D540" s="311">
        <v>5</v>
      </c>
      <c r="E540" s="311">
        <v>4</v>
      </c>
      <c r="F540" s="311"/>
      <c r="G540" s="316" t="s">
        <v>483</v>
      </c>
      <c r="H540" s="317">
        <v>3</v>
      </c>
      <c r="I540" s="318" t="str">
        <f t="shared" si="132"/>
        <v/>
      </c>
      <c r="J540" s="10" t="str">
        <f t="shared" si="133"/>
        <v/>
      </c>
      <c r="K540" s="10" t="str">
        <f t="shared" si="134"/>
        <v/>
      </c>
      <c r="L540" s="10" t="str">
        <f t="shared" si="135"/>
        <v/>
      </c>
      <c r="M540" s="10">
        <f t="shared" si="136"/>
        <v>5</v>
      </c>
      <c r="N540" s="10" t="str">
        <f t="shared" si="137"/>
        <v/>
      </c>
      <c r="O540" s="318">
        <f t="shared" si="138"/>
        <v>5</v>
      </c>
      <c r="Q540" s="10" t="str">
        <f t="shared" si="139"/>
        <v>04</v>
      </c>
      <c r="R540" s="319" t="str">
        <f t="shared" si="140"/>
        <v>B.5.04</v>
      </c>
      <c r="Z540" s="10" t="s">
        <v>947</v>
      </c>
      <c r="AA540" s="10" t="s">
        <v>417</v>
      </c>
      <c r="AB540" s="10" t="s">
        <v>947</v>
      </c>
      <c r="AC540" s="10">
        <f t="shared" si="131"/>
        <v>2</v>
      </c>
    </row>
    <row r="541" spans="1:29" x14ac:dyDescent="0.25">
      <c r="A541" s="297">
        <v>539</v>
      </c>
      <c r="B541" s="330" t="str">
        <f t="shared" si="130"/>
        <v>B.5.05</v>
      </c>
      <c r="C541" s="311" t="s">
        <v>118</v>
      </c>
      <c r="D541" s="311">
        <v>5</v>
      </c>
      <c r="E541" s="311">
        <v>5</v>
      </c>
      <c r="F541" s="311"/>
      <c r="G541" s="316" t="s">
        <v>252</v>
      </c>
      <c r="H541" s="317">
        <v>2</v>
      </c>
      <c r="I541" s="318" t="str">
        <f t="shared" si="132"/>
        <v/>
      </c>
      <c r="J541" s="10" t="str">
        <f t="shared" si="133"/>
        <v/>
      </c>
      <c r="K541" s="10" t="str">
        <f t="shared" si="134"/>
        <v/>
      </c>
      <c r="L541" s="10" t="str">
        <f t="shared" si="135"/>
        <v/>
      </c>
      <c r="M541" s="10">
        <f t="shared" si="136"/>
        <v>5</v>
      </c>
      <c r="N541" s="10" t="str">
        <f t="shared" si="137"/>
        <v/>
      </c>
      <c r="O541" s="318">
        <f t="shared" si="138"/>
        <v>5</v>
      </c>
      <c r="Q541" s="10" t="str">
        <f t="shared" si="139"/>
        <v>05</v>
      </c>
      <c r="R541" s="319" t="str">
        <f t="shared" si="140"/>
        <v>B.5.05</v>
      </c>
      <c r="Z541" s="10" t="s">
        <v>947</v>
      </c>
      <c r="AA541" s="10" t="s">
        <v>417</v>
      </c>
      <c r="AB541" s="10" t="s">
        <v>947</v>
      </c>
      <c r="AC541" s="10">
        <f t="shared" si="131"/>
        <v>2</v>
      </c>
    </row>
    <row r="542" spans="1:29" ht="60" x14ac:dyDescent="0.25">
      <c r="A542" s="297">
        <v>540</v>
      </c>
      <c r="B542" s="330" t="str">
        <f t="shared" si="130"/>
        <v/>
      </c>
      <c r="C542" s="311"/>
      <c r="D542" s="311"/>
      <c r="E542" s="311"/>
      <c r="F542" s="311" t="s">
        <v>420</v>
      </c>
      <c r="G542" s="316" t="s">
        <v>949</v>
      </c>
      <c r="I542" s="318" t="str">
        <f t="shared" si="132"/>
        <v/>
      </c>
      <c r="J542" s="10" t="str">
        <f t="shared" si="133"/>
        <v/>
      </c>
      <c r="K542" s="10">
        <f t="shared" si="134"/>
        <v>3</v>
      </c>
      <c r="L542" s="10" t="str">
        <f t="shared" si="135"/>
        <v/>
      </c>
      <c r="M542" s="10" t="str">
        <f t="shared" si="136"/>
        <v/>
      </c>
      <c r="N542" s="10" t="str">
        <f t="shared" si="137"/>
        <v/>
      </c>
      <c r="O542" s="318">
        <f t="shared" si="138"/>
        <v>3</v>
      </c>
      <c r="Q542" s="10" t="str">
        <f t="shared" si="139"/>
        <v/>
      </c>
      <c r="R542" s="319" t="str">
        <f t="shared" si="140"/>
        <v/>
      </c>
      <c r="Z542" s="10" t="s">
        <v>947</v>
      </c>
      <c r="AA542" s="10" t="s">
        <v>417</v>
      </c>
      <c r="AB542" s="10" t="s">
        <v>947</v>
      </c>
      <c r="AC542" s="10">
        <f t="shared" si="131"/>
        <v>2</v>
      </c>
    </row>
    <row r="543" spans="1:29" x14ac:dyDescent="0.25">
      <c r="A543" s="297">
        <v>541</v>
      </c>
      <c r="B543" s="330" t="str">
        <f t="shared" si="130"/>
        <v>B.5.06</v>
      </c>
      <c r="C543" s="311" t="s">
        <v>118</v>
      </c>
      <c r="D543" s="311">
        <v>5</v>
      </c>
      <c r="E543" s="311">
        <v>6</v>
      </c>
      <c r="F543" s="311"/>
      <c r="G543" s="316" t="s">
        <v>950</v>
      </c>
      <c r="H543" s="317">
        <v>3</v>
      </c>
      <c r="I543" s="318" t="str">
        <f t="shared" si="132"/>
        <v/>
      </c>
      <c r="J543" s="10" t="str">
        <f t="shared" si="133"/>
        <v/>
      </c>
      <c r="K543" s="10" t="str">
        <f t="shared" si="134"/>
        <v/>
      </c>
      <c r="L543" s="10" t="str">
        <f t="shared" si="135"/>
        <v/>
      </c>
      <c r="M543" s="10">
        <f t="shared" si="136"/>
        <v>5</v>
      </c>
      <c r="N543" s="10" t="str">
        <f t="shared" si="137"/>
        <v/>
      </c>
      <c r="O543" s="318">
        <f t="shared" si="138"/>
        <v>5</v>
      </c>
      <c r="Q543" s="10" t="str">
        <f t="shared" si="139"/>
        <v>06</v>
      </c>
      <c r="R543" s="319" t="str">
        <f t="shared" si="140"/>
        <v>B.5.06</v>
      </c>
      <c r="Z543" s="10" t="s">
        <v>947</v>
      </c>
      <c r="AA543" s="10" t="s">
        <v>417</v>
      </c>
      <c r="AB543" s="10" t="s">
        <v>947</v>
      </c>
      <c r="AC543" s="10">
        <f t="shared" si="131"/>
        <v>2</v>
      </c>
    </row>
    <row r="544" spans="1:29" ht="120" x14ac:dyDescent="0.25">
      <c r="A544" s="297">
        <v>542</v>
      </c>
      <c r="B544" s="330" t="str">
        <f t="shared" si="130"/>
        <v/>
      </c>
      <c r="C544" s="311"/>
      <c r="D544" s="311"/>
      <c r="E544" s="311"/>
      <c r="F544" s="311" t="s">
        <v>420</v>
      </c>
      <c r="G544" s="316" t="s">
        <v>992</v>
      </c>
      <c r="I544" s="318" t="str">
        <f t="shared" si="132"/>
        <v/>
      </c>
      <c r="J544" s="10" t="str">
        <f t="shared" si="133"/>
        <v/>
      </c>
      <c r="K544" s="10">
        <f t="shared" si="134"/>
        <v>3</v>
      </c>
      <c r="L544" s="10" t="str">
        <f t="shared" si="135"/>
        <v/>
      </c>
      <c r="M544" s="10" t="str">
        <f t="shared" si="136"/>
        <v/>
      </c>
      <c r="N544" s="10" t="str">
        <f t="shared" si="137"/>
        <v/>
      </c>
      <c r="O544" s="318">
        <f t="shared" si="138"/>
        <v>3</v>
      </c>
      <c r="Q544" s="10" t="str">
        <f t="shared" si="139"/>
        <v/>
      </c>
      <c r="R544" s="319" t="str">
        <f t="shared" si="140"/>
        <v/>
      </c>
      <c r="Z544" s="10" t="s">
        <v>947</v>
      </c>
      <c r="AA544" s="10" t="s">
        <v>417</v>
      </c>
      <c r="AB544" s="10" t="s">
        <v>947</v>
      </c>
      <c r="AC544" s="10">
        <f t="shared" si="131"/>
        <v>2</v>
      </c>
    </row>
    <row r="545" spans="1:29" ht="30" x14ac:dyDescent="0.25">
      <c r="A545" s="297">
        <v>543</v>
      </c>
      <c r="B545" s="330" t="str">
        <f t="shared" si="130"/>
        <v>B.5.07</v>
      </c>
      <c r="C545" s="311" t="s">
        <v>118</v>
      </c>
      <c r="D545" s="311">
        <v>5</v>
      </c>
      <c r="E545" s="311">
        <v>7</v>
      </c>
      <c r="F545" s="311"/>
      <c r="G545" s="316" t="s">
        <v>487</v>
      </c>
      <c r="H545" s="317">
        <v>4</v>
      </c>
      <c r="I545" s="318" t="str">
        <f t="shared" si="132"/>
        <v/>
      </c>
      <c r="J545" s="10" t="str">
        <f t="shared" si="133"/>
        <v/>
      </c>
      <c r="K545" s="10" t="str">
        <f t="shared" si="134"/>
        <v/>
      </c>
      <c r="L545" s="10" t="str">
        <f t="shared" si="135"/>
        <v/>
      </c>
      <c r="M545" s="10">
        <f t="shared" si="136"/>
        <v>5</v>
      </c>
      <c r="N545" s="10" t="str">
        <f t="shared" si="137"/>
        <v/>
      </c>
      <c r="O545" s="318">
        <f t="shared" si="138"/>
        <v>5</v>
      </c>
      <c r="Q545" s="10" t="str">
        <f t="shared" si="139"/>
        <v>07</v>
      </c>
      <c r="R545" s="319" t="str">
        <f t="shared" si="140"/>
        <v>B.5.07</v>
      </c>
      <c r="Z545" s="10" t="s">
        <v>947</v>
      </c>
      <c r="AA545" s="10" t="s">
        <v>417</v>
      </c>
      <c r="AB545" s="10" t="s">
        <v>947</v>
      </c>
      <c r="AC545" s="10">
        <f t="shared" si="131"/>
        <v>2</v>
      </c>
    </row>
    <row r="546" spans="1:29" ht="45" x14ac:dyDescent="0.25">
      <c r="A546" s="297">
        <v>548</v>
      </c>
      <c r="B546" s="330" t="str">
        <f t="shared" si="130"/>
        <v>B.5.01</v>
      </c>
      <c r="C546" s="311" t="s">
        <v>118</v>
      </c>
      <c r="D546" s="311">
        <v>5</v>
      </c>
      <c r="E546" s="311">
        <v>1</v>
      </c>
      <c r="F546" s="311"/>
      <c r="G546" s="316" t="s">
        <v>991</v>
      </c>
      <c r="H546" s="317">
        <v>1</v>
      </c>
      <c r="I546" s="318" t="str">
        <f t="shared" si="132"/>
        <v/>
      </c>
      <c r="J546" s="10" t="str">
        <f t="shared" si="133"/>
        <v/>
      </c>
      <c r="K546" s="10" t="str">
        <f t="shared" si="134"/>
        <v/>
      </c>
      <c r="L546" s="10" t="str">
        <f t="shared" si="135"/>
        <v/>
      </c>
      <c r="M546" s="10">
        <f t="shared" si="136"/>
        <v>5</v>
      </c>
      <c r="N546" s="10" t="str">
        <f t="shared" si="137"/>
        <v/>
      </c>
      <c r="O546" s="318">
        <f t="shared" si="138"/>
        <v>5</v>
      </c>
      <c r="Q546" s="10" t="str">
        <f t="shared" si="139"/>
        <v>01</v>
      </c>
      <c r="R546" s="319" t="str">
        <f t="shared" si="140"/>
        <v>B.5.01</v>
      </c>
      <c r="Z546" s="10" t="s">
        <v>947</v>
      </c>
      <c r="AA546" s="10" t="s">
        <v>947</v>
      </c>
      <c r="AB546" s="10" t="s">
        <v>120</v>
      </c>
      <c r="AC546" s="10">
        <f t="shared" si="131"/>
        <v>3</v>
      </c>
    </row>
    <row r="547" spans="1:29" ht="30" x14ac:dyDescent="0.25">
      <c r="A547" s="297">
        <v>549</v>
      </c>
      <c r="B547" s="330" t="str">
        <f t="shared" si="130"/>
        <v>B.5.02</v>
      </c>
      <c r="C547" s="311" t="s">
        <v>118</v>
      </c>
      <c r="D547" s="311">
        <v>5</v>
      </c>
      <c r="E547" s="311">
        <v>2</v>
      </c>
      <c r="F547" s="311"/>
      <c r="G547" s="316" t="s">
        <v>840</v>
      </c>
      <c r="H547" s="317">
        <v>2</v>
      </c>
      <c r="I547" s="318" t="str">
        <f t="shared" si="132"/>
        <v/>
      </c>
      <c r="J547" s="10" t="str">
        <f t="shared" si="133"/>
        <v/>
      </c>
      <c r="K547" s="10" t="str">
        <f t="shared" si="134"/>
        <v/>
      </c>
      <c r="L547" s="10" t="str">
        <f t="shared" si="135"/>
        <v/>
      </c>
      <c r="M547" s="10">
        <f t="shared" si="136"/>
        <v>5</v>
      </c>
      <c r="N547" s="10" t="str">
        <f t="shared" si="137"/>
        <v/>
      </c>
      <c r="O547" s="318">
        <f t="shared" si="138"/>
        <v>5</v>
      </c>
      <c r="Q547" s="10" t="str">
        <f t="shared" si="139"/>
        <v>02</v>
      </c>
      <c r="R547" s="319" t="str">
        <f t="shared" si="140"/>
        <v>B.5.02</v>
      </c>
      <c r="Z547" s="10" t="s">
        <v>947</v>
      </c>
      <c r="AA547" s="10" t="s">
        <v>947</v>
      </c>
      <c r="AB547" s="10" t="s">
        <v>120</v>
      </c>
      <c r="AC547" s="10">
        <f t="shared" si="131"/>
        <v>3</v>
      </c>
    </row>
    <row r="548" spans="1:29" x14ac:dyDescent="0.25">
      <c r="A548" s="297">
        <v>550</v>
      </c>
      <c r="B548" s="330" t="str">
        <f t="shared" si="130"/>
        <v>B.5.03</v>
      </c>
      <c r="C548" s="311" t="s">
        <v>118</v>
      </c>
      <c r="D548" s="311">
        <v>5</v>
      </c>
      <c r="E548" s="311">
        <v>3</v>
      </c>
      <c r="F548" s="311"/>
      <c r="G548" s="316" t="s">
        <v>841</v>
      </c>
      <c r="H548" s="317" t="s">
        <v>74</v>
      </c>
      <c r="I548" s="318" t="str">
        <f t="shared" si="132"/>
        <v/>
      </c>
      <c r="J548" s="10" t="str">
        <f t="shared" si="133"/>
        <v/>
      </c>
      <c r="K548" s="10" t="str">
        <f t="shared" si="134"/>
        <v/>
      </c>
      <c r="L548" s="10">
        <f t="shared" si="135"/>
        <v>4</v>
      </c>
      <c r="M548" s="10" t="str">
        <f t="shared" si="136"/>
        <v/>
      </c>
      <c r="N548" s="10" t="str">
        <f t="shared" si="137"/>
        <v/>
      </c>
      <c r="O548" s="318">
        <f t="shared" si="138"/>
        <v>4</v>
      </c>
      <c r="Q548" s="10" t="str">
        <f t="shared" si="139"/>
        <v>03</v>
      </c>
      <c r="R548" s="319" t="str">
        <f t="shared" si="140"/>
        <v>B.5.03</v>
      </c>
      <c r="Z548" s="10" t="s">
        <v>947</v>
      </c>
      <c r="AA548" s="10" t="s">
        <v>947</v>
      </c>
      <c r="AB548" s="10" t="s">
        <v>120</v>
      </c>
      <c r="AC548" s="10">
        <f t="shared" si="131"/>
        <v>3</v>
      </c>
    </row>
    <row r="549" spans="1:29" x14ac:dyDescent="0.25">
      <c r="A549" s="297">
        <v>551</v>
      </c>
      <c r="B549" s="330" t="str">
        <f t="shared" si="130"/>
        <v>B.5.03a</v>
      </c>
      <c r="C549" s="311" t="s">
        <v>118</v>
      </c>
      <c r="D549" s="311">
        <v>5</v>
      </c>
      <c r="E549" s="311">
        <v>3</v>
      </c>
      <c r="F549" s="311" t="s">
        <v>88</v>
      </c>
      <c r="G549" s="316" t="s">
        <v>244</v>
      </c>
      <c r="H549" s="317">
        <v>3</v>
      </c>
      <c r="I549" s="318" t="str">
        <f t="shared" si="132"/>
        <v/>
      </c>
      <c r="J549" s="10" t="str">
        <f t="shared" si="133"/>
        <v/>
      </c>
      <c r="K549" s="10" t="str">
        <f t="shared" si="134"/>
        <v/>
      </c>
      <c r="L549" s="10" t="str">
        <f t="shared" si="135"/>
        <v/>
      </c>
      <c r="M549" s="10" t="str">
        <f t="shared" si="136"/>
        <v/>
      </c>
      <c r="N549" s="10">
        <f t="shared" si="137"/>
        <v>6</v>
      </c>
      <c r="O549" s="318">
        <f t="shared" si="138"/>
        <v>6</v>
      </c>
      <c r="Q549" s="10" t="str">
        <f t="shared" si="139"/>
        <v>03</v>
      </c>
      <c r="R549" s="319" t="str">
        <f t="shared" si="140"/>
        <v>B.5.03a</v>
      </c>
      <c r="Z549" s="10" t="s">
        <v>947</v>
      </c>
      <c r="AA549" s="10" t="s">
        <v>947</v>
      </c>
      <c r="AB549" s="10" t="s">
        <v>120</v>
      </c>
      <c r="AC549" s="10">
        <f t="shared" si="131"/>
        <v>3</v>
      </c>
    </row>
    <row r="550" spans="1:29" x14ac:dyDescent="0.25">
      <c r="A550" s="297">
        <v>552</v>
      </c>
      <c r="B550" s="330" t="str">
        <f t="shared" si="130"/>
        <v>B.5.03b</v>
      </c>
      <c r="C550" s="311" t="s">
        <v>118</v>
      </c>
      <c r="D550" s="311">
        <v>5</v>
      </c>
      <c r="E550" s="311">
        <v>3</v>
      </c>
      <c r="F550" s="311" t="s">
        <v>89</v>
      </c>
      <c r="G550" s="316" t="s">
        <v>245</v>
      </c>
      <c r="H550" s="317">
        <v>3</v>
      </c>
      <c r="I550" s="318" t="str">
        <f t="shared" si="132"/>
        <v/>
      </c>
      <c r="J550" s="10" t="str">
        <f t="shared" si="133"/>
        <v/>
      </c>
      <c r="K550" s="10" t="str">
        <f t="shared" si="134"/>
        <v/>
      </c>
      <c r="L550" s="10" t="str">
        <f t="shared" si="135"/>
        <v/>
      </c>
      <c r="M550" s="10" t="str">
        <f t="shared" si="136"/>
        <v/>
      </c>
      <c r="N550" s="10">
        <f t="shared" si="137"/>
        <v>6</v>
      </c>
      <c r="O550" s="318">
        <f t="shared" si="138"/>
        <v>6</v>
      </c>
      <c r="Q550" s="10" t="str">
        <f t="shared" si="139"/>
        <v>03</v>
      </c>
      <c r="R550" s="319" t="str">
        <f t="shared" si="140"/>
        <v>B.5.03b</v>
      </c>
      <c r="Z550" s="10" t="s">
        <v>947</v>
      </c>
      <c r="AA550" s="10" t="s">
        <v>947</v>
      </c>
      <c r="AB550" s="10" t="s">
        <v>120</v>
      </c>
      <c r="AC550" s="10">
        <f t="shared" si="131"/>
        <v>3</v>
      </c>
    </row>
    <row r="551" spans="1:29" x14ac:dyDescent="0.25">
      <c r="A551" s="297">
        <v>553</v>
      </c>
      <c r="B551" s="330" t="str">
        <f t="shared" si="130"/>
        <v>B.5.03c</v>
      </c>
      <c r="C551" s="311" t="s">
        <v>118</v>
      </c>
      <c r="D551" s="311">
        <v>5</v>
      </c>
      <c r="E551" s="311">
        <v>3</v>
      </c>
      <c r="F551" s="311" t="s">
        <v>90</v>
      </c>
      <c r="G551" s="316" t="s">
        <v>246</v>
      </c>
      <c r="H551" s="317">
        <v>4</v>
      </c>
      <c r="I551" s="318" t="str">
        <f t="shared" si="132"/>
        <v/>
      </c>
      <c r="J551" s="10" t="str">
        <f t="shared" si="133"/>
        <v/>
      </c>
      <c r="K551" s="10" t="str">
        <f t="shared" si="134"/>
        <v/>
      </c>
      <c r="L551" s="10" t="str">
        <f t="shared" si="135"/>
        <v/>
      </c>
      <c r="M551" s="10" t="str">
        <f t="shared" si="136"/>
        <v/>
      </c>
      <c r="N551" s="10">
        <f t="shared" si="137"/>
        <v>6</v>
      </c>
      <c r="O551" s="318">
        <f t="shared" si="138"/>
        <v>6</v>
      </c>
      <c r="Q551" s="10" t="str">
        <f t="shared" si="139"/>
        <v>03</v>
      </c>
      <c r="R551" s="319" t="str">
        <f t="shared" si="140"/>
        <v>B.5.03c</v>
      </c>
      <c r="Z551" s="10" t="s">
        <v>947</v>
      </c>
      <c r="AA551" s="10" t="s">
        <v>947</v>
      </c>
      <c r="AB551" s="10" t="s">
        <v>120</v>
      </c>
      <c r="AC551" s="10">
        <f t="shared" si="131"/>
        <v>3</v>
      </c>
    </row>
    <row r="552" spans="1:29" x14ac:dyDescent="0.25">
      <c r="A552" s="297">
        <v>554</v>
      </c>
      <c r="B552" s="330" t="str">
        <f t="shared" si="130"/>
        <v>B.5.03d</v>
      </c>
      <c r="C552" s="311" t="s">
        <v>118</v>
      </c>
      <c r="D552" s="311">
        <v>5</v>
      </c>
      <c r="E552" s="311">
        <v>3</v>
      </c>
      <c r="F552" s="311" t="s">
        <v>91</v>
      </c>
      <c r="G552" s="316" t="s">
        <v>993</v>
      </c>
      <c r="H552" s="317">
        <v>4</v>
      </c>
      <c r="I552" s="318" t="str">
        <f t="shared" si="132"/>
        <v/>
      </c>
      <c r="J552" s="10" t="str">
        <f t="shared" si="133"/>
        <v/>
      </c>
      <c r="K552" s="10" t="str">
        <f t="shared" si="134"/>
        <v/>
      </c>
      <c r="L552" s="10" t="str">
        <f t="shared" si="135"/>
        <v/>
      </c>
      <c r="M552" s="10" t="str">
        <f t="shared" si="136"/>
        <v/>
      </c>
      <c r="N552" s="10">
        <f t="shared" si="137"/>
        <v>6</v>
      </c>
      <c r="O552" s="318">
        <f t="shared" si="138"/>
        <v>6</v>
      </c>
      <c r="Q552" s="10" t="str">
        <f t="shared" si="139"/>
        <v>03</v>
      </c>
      <c r="R552" s="319" t="str">
        <f t="shared" si="140"/>
        <v>B.5.03d</v>
      </c>
      <c r="Z552" s="10" t="s">
        <v>947</v>
      </c>
      <c r="AA552" s="10" t="s">
        <v>947</v>
      </c>
      <c r="AB552" s="10" t="s">
        <v>120</v>
      </c>
      <c r="AC552" s="10">
        <f t="shared" si="131"/>
        <v>3</v>
      </c>
    </row>
    <row r="553" spans="1:29" x14ac:dyDescent="0.25">
      <c r="A553" s="297">
        <v>555</v>
      </c>
      <c r="B553" s="330" t="str">
        <f t="shared" si="130"/>
        <v>B.5.03e</v>
      </c>
      <c r="C553" s="311" t="s">
        <v>118</v>
      </c>
      <c r="D553" s="311">
        <v>5</v>
      </c>
      <c r="E553" s="311">
        <v>3</v>
      </c>
      <c r="F553" s="311" t="s">
        <v>92</v>
      </c>
      <c r="G553" s="316" t="s">
        <v>994</v>
      </c>
      <c r="H553" s="317">
        <v>5</v>
      </c>
      <c r="I553" s="318" t="str">
        <f t="shared" si="132"/>
        <v/>
      </c>
      <c r="J553" s="10" t="str">
        <f t="shared" si="133"/>
        <v/>
      </c>
      <c r="K553" s="10" t="str">
        <f t="shared" si="134"/>
        <v/>
      </c>
      <c r="L553" s="10" t="str">
        <f t="shared" si="135"/>
        <v/>
      </c>
      <c r="M553" s="10" t="str">
        <f t="shared" si="136"/>
        <v/>
      </c>
      <c r="N553" s="10">
        <f t="shared" si="137"/>
        <v>6</v>
      </c>
      <c r="O553" s="318">
        <f t="shared" si="138"/>
        <v>6</v>
      </c>
      <c r="Q553" s="10" t="str">
        <f t="shared" si="139"/>
        <v>03</v>
      </c>
      <c r="R553" s="319" t="str">
        <f t="shared" si="140"/>
        <v>B.5.03e</v>
      </c>
      <c r="Z553" s="10" t="s">
        <v>947</v>
      </c>
      <c r="AA553" s="10" t="s">
        <v>947</v>
      </c>
      <c r="AB553" s="10" t="s">
        <v>120</v>
      </c>
      <c r="AC553" s="10">
        <f t="shared" si="131"/>
        <v>3</v>
      </c>
    </row>
    <row r="554" spans="1:29" ht="30" x14ac:dyDescent="0.25">
      <c r="A554" s="297">
        <v>556</v>
      </c>
      <c r="B554" s="330" t="str">
        <f t="shared" si="130"/>
        <v>B.5.04</v>
      </c>
      <c r="C554" s="311" t="s">
        <v>118</v>
      </c>
      <c r="D554" s="311">
        <v>5</v>
      </c>
      <c r="E554" s="311">
        <v>4</v>
      </c>
      <c r="F554" s="311"/>
      <c r="G554" s="316" t="s">
        <v>842</v>
      </c>
      <c r="H554" s="317" t="s">
        <v>74</v>
      </c>
      <c r="I554" s="318" t="str">
        <f t="shared" si="132"/>
        <v/>
      </c>
      <c r="J554" s="10" t="str">
        <f t="shared" si="133"/>
        <v/>
      </c>
      <c r="K554" s="10" t="str">
        <f t="shared" si="134"/>
        <v/>
      </c>
      <c r="L554" s="10">
        <f t="shared" si="135"/>
        <v>4</v>
      </c>
      <c r="M554" s="10" t="str">
        <f t="shared" si="136"/>
        <v/>
      </c>
      <c r="N554" s="10" t="str">
        <f t="shared" si="137"/>
        <v/>
      </c>
      <c r="O554" s="318">
        <f t="shared" si="138"/>
        <v>4</v>
      </c>
      <c r="Q554" s="10" t="str">
        <f t="shared" si="139"/>
        <v>04</v>
      </c>
      <c r="R554" s="319" t="str">
        <f t="shared" si="140"/>
        <v>B.5.04</v>
      </c>
      <c r="Z554" s="10" t="s">
        <v>947</v>
      </c>
      <c r="AA554" s="10" t="s">
        <v>947</v>
      </c>
      <c r="AB554" s="10" t="s">
        <v>120</v>
      </c>
      <c r="AC554" s="10">
        <f t="shared" si="131"/>
        <v>3</v>
      </c>
    </row>
    <row r="555" spans="1:29" ht="30" x14ac:dyDescent="0.25">
      <c r="A555" s="297">
        <v>557</v>
      </c>
      <c r="B555" s="330" t="str">
        <f t="shared" si="130"/>
        <v>B.5.04a</v>
      </c>
      <c r="C555" s="311" t="s">
        <v>118</v>
      </c>
      <c r="D555" s="311">
        <v>5</v>
      </c>
      <c r="E555" s="311">
        <v>4</v>
      </c>
      <c r="F555" s="311" t="s">
        <v>88</v>
      </c>
      <c r="G555" s="316" t="s">
        <v>247</v>
      </c>
      <c r="H555" s="317">
        <v>5</v>
      </c>
      <c r="I555" s="318" t="str">
        <f t="shared" si="132"/>
        <v/>
      </c>
      <c r="J555" s="10" t="str">
        <f t="shared" si="133"/>
        <v/>
      </c>
      <c r="K555" s="10" t="str">
        <f t="shared" si="134"/>
        <v/>
      </c>
      <c r="L555" s="10" t="str">
        <f t="shared" si="135"/>
        <v/>
      </c>
      <c r="M555" s="10" t="str">
        <f t="shared" si="136"/>
        <v/>
      </c>
      <c r="N555" s="10">
        <f t="shared" si="137"/>
        <v>6</v>
      </c>
      <c r="O555" s="318">
        <f t="shared" si="138"/>
        <v>6</v>
      </c>
      <c r="Q555" s="10" t="str">
        <f t="shared" si="139"/>
        <v>04</v>
      </c>
      <c r="R555" s="319" t="str">
        <f t="shared" si="140"/>
        <v>B.5.04a</v>
      </c>
      <c r="Z555" s="10" t="s">
        <v>947</v>
      </c>
      <c r="AA555" s="10" t="s">
        <v>947</v>
      </c>
      <c r="AB555" s="10" t="s">
        <v>120</v>
      </c>
      <c r="AC555" s="10">
        <f t="shared" si="131"/>
        <v>3</v>
      </c>
    </row>
    <row r="556" spans="1:29" x14ac:dyDescent="0.25">
      <c r="A556" s="297">
        <v>558</v>
      </c>
      <c r="B556" s="330" t="str">
        <f t="shared" si="130"/>
        <v>B.5.04b</v>
      </c>
      <c r="C556" s="311" t="s">
        <v>118</v>
      </c>
      <c r="D556" s="311">
        <v>5</v>
      </c>
      <c r="E556" s="311">
        <v>4</v>
      </c>
      <c r="F556" s="311" t="s">
        <v>89</v>
      </c>
      <c r="G556" s="316" t="s">
        <v>843</v>
      </c>
      <c r="H556" s="317">
        <v>4</v>
      </c>
      <c r="I556" s="318" t="str">
        <f t="shared" si="132"/>
        <v/>
      </c>
      <c r="J556" s="10" t="str">
        <f t="shared" si="133"/>
        <v/>
      </c>
      <c r="K556" s="10" t="str">
        <f t="shared" si="134"/>
        <v/>
      </c>
      <c r="L556" s="10" t="str">
        <f t="shared" si="135"/>
        <v/>
      </c>
      <c r="M556" s="10" t="str">
        <f t="shared" si="136"/>
        <v/>
      </c>
      <c r="N556" s="10">
        <f t="shared" si="137"/>
        <v>6</v>
      </c>
      <c r="O556" s="318">
        <f t="shared" si="138"/>
        <v>6</v>
      </c>
      <c r="Q556" s="10" t="str">
        <f t="shared" si="139"/>
        <v>04</v>
      </c>
      <c r="R556" s="319" t="str">
        <f t="shared" si="140"/>
        <v>B.5.04b</v>
      </c>
      <c r="Z556" s="10" t="s">
        <v>947</v>
      </c>
      <c r="AA556" s="10" t="s">
        <v>947</v>
      </c>
      <c r="AB556" s="10" t="s">
        <v>120</v>
      </c>
      <c r="AC556" s="10">
        <f t="shared" si="131"/>
        <v>3</v>
      </c>
    </row>
    <row r="557" spans="1:29" ht="30" x14ac:dyDescent="0.25">
      <c r="A557" s="297">
        <v>559</v>
      </c>
      <c r="B557" s="330" t="str">
        <f t="shared" si="130"/>
        <v>B.5.05</v>
      </c>
      <c r="C557" s="311" t="s">
        <v>118</v>
      </c>
      <c r="D557" s="311">
        <v>5</v>
      </c>
      <c r="E557" s="311">
        <v>5</v>
      </c>
      <c r="F557" s="311"/>
      <c r="G557" s="316" t="s">
        <v>844</v>
      </c>
      <c r="H557" s="317" t="s">
        <v>74</v>
      </c>
      <c r="I557" s="318" t="str">
        <f t="shared" si="132"/>
        <v/>
      </c>
      <c r="J557" s="10" t="str">
        <f t="shared" si="133"/>
        <v/>
      </c>
      <c r="K557" s="10" t="str">
        <f t="shared" si="134"/>
        <v/>
      </c>
      <c r="L557" s="10">
        <f t="shared" si="135"/>
        <v>4</v>
      </c>
      <c r="M557" s="10" t="str">
        <f t="shared" si="136"/>
        <v/>
      </c>
      <c r="N557" s="10" t="str">
        <f t="shared" si="137"/>
        <v/>
      </c>
      <c r="O557" s="318">
        <f t="shared" si="138"/>
        <v>4</v>
      </c>
      <c r="Q557" s="10" t="str">
        <f t="shared" si="139"/>
        <v>05</v>
      </c>
      <c r="R557" s="319" t="str">
        <f t="shared" si="140"/>
        <v>B.5.05</v>
      </c>
      <c r="Z557" s="10" t="s">
        <v>947</v>
      </c>
      <c r="AA557" s="10" t="s">
        <v>947</v>
      </c>
      <c r="AB557" s="10" t="s">
        <v>120</v>
      </c>
      <c r="AC557" s="10">
        <f t="shared" si="131"/>
        <v>3</v>
      </c>
    </row>
    <row r="558" spans="1:29" x14ac:dyDescent="0.25">
      <c r="A558" s="297">
        <v>560</v>
      </c>
      <c r="B558" s="330" t="str">
        <f t="shared" si="130"/>
        <v>B.5.05a</v>
      </c>
      <c r="C558" s="311" t="s">
        <v>118</v>
      </c>
      <c r="D558" s="311">
        <v>5</v>
      </c>
      <c r="E558" s="311">
        <v>5</v>
      </c>
      <c r="F558" s="311" t="s">
        <v>88</v>
      </c>
      <c r="G558" s="316" t="s">
        <v>248</v>
      </c>
      <c r="H558" s="317">
        <v>3</v>
      </c>
      <c r="I558" s="318" t="str">
        <f t="shared" si="132"/>
        <v/>
      </c>
      <c r="J558" s="10" t="str">
        <f t="shared" si="133"/>
        <v/>
      </c>
      <c r="K558" s="10" t="str">
        <f t="shared" si="134"/>
        <v/>
      </c>
      <c r="L558" s="10" t="str">
        <f t="shared" si="135"/>
        <v/>
      </c>
      <c r="M558" s="10" t="str">
        <f t="shared" si="136"/>
        <v/>
      </c>
      <c r="N558" s="10">
        <f t="shared" si="137"/>
        <v>6</v>
      </c>
      <c r="O558" s="318">
        <f t="shared" si="138"/>
        <v>6</v>
      </c>
      <c r="Q558" s="10" t="str">
        <f t="shared" si="139"/>
        <v>05</v>
      </c>
      <c r="R558" s="319" t="str">
        <f t="shared" si="140"/>
        <v>B.5.05a</v>
      </c>
      <c r="Z558" s="10" t="s">
        <v>947</v>
      </c>
      <c r="AA558" s="10" t="s">
        <v>947</v>
      </c>
      <c r="AB558" s="10" t="s">
        <v>120</v>
      </c>
      <c r="AC558" s="10">
        <f t="shared" si="131"/>
        <v>3</v>
      </c>
    </row>
    <row r="559" spans="1:29" x14ac:dyDescent="0.25">
      <c r="A559" s="297">
        <v>561</v>
      </c>
      <c r="B559" s="330" t="str">
        <f t="shared" si="130"/>
        <v>B.5.05b</v>
      </c>
      <c r="C559" s="311" t="s">
        <v>118</v>
      </c>
      <c r="D559" s="311">
        <v>5</v>
      </c>
      <c r="E559" s="311">
        <v>5</v>
      </c>
      <c r="F559" s="311" t="s">
        <v>89</v>
      </c>
      <c r="G559" s="316" t="s">
        <v>249</v>
      </c>
      <c r="H559" s="317">
        <v>4</v>
      </c>
      <c r="I559" s="318" t="str">
        <f t="shared" si="132"/>
        <v/>
      </c>
      <c r="J559" s="10" t="str">
        <f t="shared" si="133"/>
        <v/>
      </c>
      <c r="K559" s="10" t="str">
        <f t="shared" si="134"/>
        <v/>
      </c>
      <c r="L559" s="10" t="str">
        <f t="shared" si="135"/>
        <v/>
      </c>
      <c r="M559" s="10" t="str">
        <f t="shared" si="136"/>
        <v/>
      </c>
      <c r="N559" s="10">
        <f t="shared" si="137"/>
        <v>6</v>
      </c>
      <c r="O559" s="318">
        <f t="shared" si="138"/>
        <v>6</v>
      </c>
      <c r="Q559" s="10" t="str">
        <f t="shared" si="139"/>
        <v>05</v>
      </c>
      <c r="R559" s="319" t="str">
        <f t="shared" si="140"/>
        <v>B.5.05b</v>
      </c>
      <c r="Z559" s="10" t="s">
        <v>947</v>
      </c>
      <c r="AA559" s="10" t="s">
        <v>947</v>
      </c>
      <c r="AB559" s="10" t="s">
        <v>120</v>
      </c>
      <c r="AC559" s="10">
        <f t="shared" si="131"/>
        <v>3</v>
      </c>
    </row>
    <row r="560" spans="1:29" x14ac:dyDescent="0.25">
      <c r="A560" s="297">
        <v>562</v>
      </c>
      <c r="B560" s="330" t="str">
        <f t="shared" si="130"/>
        <v>B.5.05c</v>
      </c>
      <c r="C560" s="311" t="s">
        <v>118</v>
      </c>
      <c r="D560" s="311">
        <v>5</v>
      </c>
      <c r="E560" s="311">
        <v>5</v>
      </c>
      <c r="F560" s="311" t="s">
        <v>90</v>
      </c>
      <c r="G560" s="316" t="s">
        <v>250</v>
      </c>
      <c r="H560" s="317">
        <v>3</v>
      </c>
      <c r="I560" s="318" t="str">
        <f t="shared" si="132"/>
        <v/>
      </c>
      <c r="J560" s="10" t="str">
        <f t="shared" si="133"/>
        <v/>
      </c>
      <c r="K560" s="10" t="str">
        <f t="shared" si="134"/>
        <v/>
      </c>
      <c r="L560" s="10" t="str">
        <f t="shared" si="135"/>
        <v/>
      </c>
      <c r="M560" s="10" t="str">
        <f t="shared" si="136"/>
        <v/>
      </c>
      <c r="N560" s="10">
        <f t="shared" si="137"/>
        <v>6</v>
      </c>
      <c r="O560" s="318">
        <f t="shared" si="138"/>
        <v>6</v>
      </c>
      <c r="Q560" s="10" t="str">
        <f t="shared" si="139"/>
        <v>05</v>
      </c>
      <c r="R560" s="319" t="str">
        <f t="shared" si="140"/>
        <v>B.5.05c</v>
      </c>
      <c r="Z560" s="10" t="s">
        <v>947</v>
      </c>
      <c r="AA560" s="10" t="s">
        <v>947</v>
      </c>
      <c r="AB560" s="10" t="s">
        <v>120</v>
      </c>
      <c r="AC560" s="10">
        <f t="shared" si="131"/>
        <v>3</v>
      </c>
    </row>
    <row r="561" spans="1:29" x14ac:dyDescent="0.25">
      <c r="A561" s="297">
        <v>563</v>
      </c>
      <c r="B561" s="330" t="str">
        <f t="shared" si="130"/>
        <v>B.5.05d</v>
      </c>
      <c r="C561" s="311" t="s">
        <v>118</v>
      </c>
      <c r="D561" s="311">
        <v>5</v>
      </c>
      <c r="E561" s="311">
        <v>5</v>
      </c>
      <c r="F561" s="311" t="s">
        <v>91</v>
      </c>
      <c r="G561" s="316" t="s">
        <v>251</v>
      </c>
      <c r="H561" s="317">
        <v>5</v>
      </c>
      <c r="I561" s="318" t="str">
        <f t="shared" si="132"/>
        <v/>
      </c>
      <c r="J561" s="10" t="str">
        <f t="shared" si="133"/>
        <v/>
      </c>
      <c r="K561" s="10" t="str">
        <f t="shared" si="134"/>
        <v/>
      </c>
      <c r="L561" s="10" t="str">
        <f t="shared" si="135"/>
        <v/>
      </c>
      <c r="M561" s="10" t="str">
        <f t="shared" si="136"/>
        <v/>
      </c>
      <c r="N561" s="10">
        <f t="shared" si="137"/>
        <v>6</v>
      </c>
      <c r="O561" s="318">
        <f t="shared" si="138"/>
        <v>6</v>
      </c>
      <c r="Q561" s="10" t="str">
        <f t="shared" si="139"/>
        <v>05</v>
      </c>
      <c r="R561" s="319" t="str">
        <f t="shared" si="140"/>
        <v>B.5.05d</v>
      </c>
      <c r="Z561" s="10" t="s">
        <v>947</v>
      </c>
      <c r="AA561" s="10" t="s">
        <v>947</v>
      </c>
      <c r="AB561" s="10" t="s">
        <v>120</v>
      </c>
      <c r="AC561" s="10">
        <f t="shared" si="131"/>
        <v>3</v>
      </c>
    </row>
    <row r="562" spans="1:29" x14ac:dyDescent="0.25">
      <c r="A562" s="297">
        <v>564</v>
      </c>
      <c r="B562" s="330" t="str">
        <f t="shared" si="130"/>
        <v>B.5.06</v>
      </c>
      <c r="C562" s="311" t="s">
        <v>118</v>
      </c>
      <c r="D562" s="311">
        <v>5</v>
      </c>
      <c r="E562" s="311">
        <v>6</v>
      </c>
      <c r="F562" s="311"/>
      <c r="G562" s="316" t="s">
        <v>252</v>
      </c>
      <c r="H562" s="317">
        <v>1</v>
      </c>
      <c r="I562" s="318" t="str">
        <f t="shared" si="132"/>
        <v/>
      </c>
      <c r="J562" s="10" t="str">
        <f t="shared" si="133"/>
        <v/>
      </c>
      <c r="K562" s="10" t="str">
        <f t="shared" si="134"/>
        <v/>
      </c>
      <c r="L562" s="10" t="str">
        <f t="shared" si="135"/>
        <v/>
      </c>
      <c r="M562" s="10">
        <f t="shared" si="136"/>
        <v>5</v>
      </c>
      <c r="N562" s="10" t="str">
        <f t="shared" si="137"/>
        <v/>
      </c>
      <c r="O562" s="318">
        <f t="shared" si="138"/>
        <v>5</v>
      </c>
      <c r="Q562" s="10" t="str">
        <f t="shared" si="139"/>
        <v>06</v>
      </c>
      <c r="R562" s="319" t="str">
        <f t="shared" si="140"/>
        <v>B.5.06</v>
      </c>
      <c r="Z562" s="10" t="s">
        <v>947</v>
      </c>
      <c r="AA562" s="10" t="s">
        <v>947</v>
      </c>
      <c r="AB562" s="10" t="s">
        <v>120</v>
      </c>
      <c r="AC562" s="10">
        <f t="shared" si="131"/>
        <v>3</v>
      </c>
    </row>
    <row r="563" spans="1:29" x14ac:dyDescent="0.25">
      <c r="A563" s="297">
        <v>565</v>
      </c>
      <c r="B563" s="330" t="str">
        <f t="shared" si="130"/>
        <v>B.5.07</v>
      </c>
      <c r="C563" s="311" t="s">
        <v>118</v>
      </c>
      <c r="D563" s="311">
        <v>5</v>
      </c>
      <c r="E563" s="311">
        <v>7</v>
      </c>
      <c r="F563" s="311"/>
      <c r="G563" s="316" t="s">
        <v>845</v>
      </c>
      <c r="H563" s="317" t="s">
        <v>74</v>
      </c>
      <c r="I563" s="318" t="str">
        <f t="shared" si="132"/>
        <v/>
      </c>
      <c r="J563" s="10" t="str">
        <f t="shared" si="133"/>
        <v/>
      </c>
      <c r="K563" s="10" t="str">
        <f t="shared" si="134"/>
        <v/>
      </c>
      <c r="L563" s="10">
        <f t="shared" si="135"/>
        <v>4</v>
      </c>
      <c r="M563" s="10" t="str">
        <f t="shared" si="136"/>
        <v/>
      </c>
      <c r="N563" s="10" t="str">
        <f t="shared" si="137"/>
        <v/>
      </c>
      <c r="O563" s="318">
        <f t="shared" si="138"/>
        <v>4</v>
      </c>
      <c r="Q563" s="10" t="str">
        <f t="shared" si="139"/>
        <v>07</v>
      </c>
      <c r="R563" s="319" t="str">
        <f t="shared" si="140"/>
        <v>B.5.07</v>
      </c>
      <c r="Z563" s="10" t="s">
        <v>947</v>
      </c>
      <c r="AA563" s="10" t="s">
        <v>947</v>
      </c>
      <c r="AB563" s="10" t="s">
        <v>120</v>
      </c>
      <c r="AC563" s="10">
        <f t="shared" si="131"/>
        <v>3</v>
      </c>
    </row>
    <row r="564" spans="1:29" ht="30" x14ac:dyDescent="0.25">
      <c r="A564" s="297">
        <v>566</v>
      </c>
      <c r="B564" s="330" t="str">
        <f t="shared" si="130"/>
        <v>B.5.07a</v>
      </c>
      <c r="C564" s="311" t="s">
        <v>118</v>
      </c>
      <c r="D564" s="311">
        <v>5</v>
      </c>
      <c r="E564" s="311">
        <v>7</v>
      </c>
      <c r="F564" s="311" t="s">
        <v>88</v>
      </c>
      <c r="G564" s="316" t="s">
        <v>995</v>
      </c>
      <c r="H564" s="317">
        <v>2</v>
      </c>
      <c r="I564" s="318" t="str">
        <f t="shared" si="132"/>
        <v/>
      </c>
      <c r="J564" s="10" t="str">
        <f t="shared" si="133"/>
        <v/>
      </c>
      <c r="K564" s="10" t="str">
        <f t="shared" si="134"/>
        <v/>
      </c>
      <c r="L564" s="10" t="str">
        <f t="shared" si="135"/>
        <v/>
      </c>
      <c r="M564" s="10" t="str">
        <f t="shared" si="136"/>
        <v/>
      </c>
      <c r="N564" s="10">
        <f t="shared" si="137"/>
        <v>6</v>
      </c>
      <c r="O564" s="318">
        <f t="shared" si="138"/>
        <v>6</v>
      </c>
      <c r="Q564" s="10" t="str">
        <f t="shared" si="139"/>
        <v>07</v>
      </c>
      <c r="R564" s="319" t="str">
        <f t="shared" si="140"/>
        <v>B.5.07a</v>
      </c>
      <c r="Z564" s="10" t="s">
        <v>947</v>
      </c>
      <c r="AA564" s="10" t="s">
        <v>947</v>
      </c>
      <c r="AB564" s="10" t="s">
        <v>120</v>
      </c>
      <c r="AC564" s="10">
        <f t="shared" si="131"/>
        <v>3</v>
      </c>
    </row>
    <row r="565" spans="1:29" x14ac:dyDescent="0.25">
      <c r="A565" s="297">
        <v>567</v>
      </c>
      <c r="B565" s="330" t="str">
        <f t="shared" si="130"/>
        <v>B.5.07b</v>
      </c>
      <c r="C565" s="311" t="s">
        <v>118</v>
      </c>
      <c r="D565" s="311">
        <v>5</v>
      </c>
      <c r="E565" s="311">
        <v>7</v>
      </c>
      <c r="F565" s="311" t="s">
        <v>89</v>
      </c>
      <c r="G565" s="316" t="s">
        <v>996</v>
      </c>
      <c r="H565" s="317">
        <v>3</v>
      </c>
      <c r="I565" s="318" t="str">
        <f t="shared" si="132"/>
        <v/>
      </c>
      <c r="J565" s="10" t="str">
        <f t="shared" si="133"/>
        <v/>
      </c>
      <c r="K565" s="10" t="str">
        <f t="shared" si="134"/>
        <v/>
      </c>
      <c r="L565" s="10" t="str">
        <f t="shared" si="135"/>
        <v/>
      </c>
      <c r="M565" s="10" t="str">
        <f t="shared" si="136"/>
        <v/>
      </c>
      <c r="N565" s="10">
        <f t="shared" si="137"/>
        <v>6</v>
      </c>
      <c r="O565" s="318">
        <f t="shared" si="138"/>
        <v>6</v>
      </c>
      <c r="Q565" s="10" t="str">
        <f t="shared" si="139"/>
        <v>07</v>
      </c>
      <c r="R565" s="319" t="str">
        <f t="shared" si="140"/>
        <v>B.5.07b</v>
      </c>
      <c r="Z565" s="10" t="s">
        <v>947</v>
      </c>
      <c r="AA565" s="10" t="s">
        <v>947</v>
      </c>
      <c r="AB565" s="10" t="s">
        <v>120</v>
      </c>
      <c r="AC565" s="10">
        <f t="shared" si="131"/>
        <v>3</v>
      </c>
    </row>
    <row r="566" spans="1:29" x14ac:dyDescent="0.25">
      <c r="A566" s="297">
        <v>568</v>
      </c>
      <c r="B566" s="330" t="str">
        <f t="shared" si="130"/>
        <v>B.5.07c</v>
      </c>
      <c r="C566" s="311" t="s">
        <v>118</v>
      </c>
      <c r="D566" s="311">
        <v>5</v>
      </c>
      <c r="E566" s="311">
        <v>7</v>
      </c>
      <c r="F566" s="311" t="s">
        <v>90</v>
      </c>
      <c r="G566" s="316" t="s">
        <v>484</v>
      </c>
      <c r="H566" s="317">
        <v>4</v>
      </c>
      <c r="I566" s="318" t="str">
        <f t="shared" si="132"/>
        <v/>
      </c>
      <c r="J566" s="10" t="str">
        <f t="shared" si="133"/>
        <v/>
      </c>
      <c r="K566" s="10" t="str">
        <f t="shared" si="134"/>
        <v/>
      </c>
      <c r="L566" s="10" t="str">
        <f t="shared" si="135"/>
        <v/>
      </c>
      <c r="M566" s="10" t="str">
        <f t="shared" si="136"/>
        <v/>
      </c>
      <c r="N566" s="10">
        <f t="shared" si="137"/>
        <v>6</v>
      </c>
      <c r="O566" s="318">
        <f t="shared" si="138"/>
        <v>6</v>
      </c>
      <c r="Q566" s="10" t="str">
        <f t="shared" si="139"/>
        <v>07</v>
      </c>
      <c r="R566" s="319" t="str">
        <f t="shared" si="140"/>
        <v>B.5.07c</v>
      </c>
      <c r="Z566" s="10" t="s">
        <v>947</v>
      </c>
      <c r="AA566" s="10" t="s">
        <v>947</v>
      </c>
      <c r="AB566" s="10" t="s">
        <v>120</v>
      </c>
      <c r="AC566" s="10">
        <f t="shared" si="131"/>
        <v>3</v>
      </c>
    </row>
    <row r="567" spans="1:29" x14ac:dyDescent="0.25">
      <c r="A567" s="297">
        <v>569</v>
      </c>
      <c r="B567" s="330" t="str">
        <f t="shared" si="130"/>
        <v>B.5.08</v>
      </c>
      <c r="C567" s="311" t="s">
        <v>118</v>
      </c>
      <c r="D567" s="311">
        <v>5</v>
      </c>
      <c r="E567" s="311">
        <v>8</v>
      </c>
      <c r="F567" s="311"/>
      <c r="G567" s="316" t="s">
        <v>253</v>
      </c>
      <c r="H567" s="317">
        <v>4</v>
      </c>
      <c r="I567" s="318" t="str">
        <f t="shared" si="132"/>
        <v/>
      </c>
      <c r="J567" s="10" t="str">
        <f t="shared" si="133"/>
        <v/>
      </c>
      <c r="K567" s="10" t="str">
        <f t="shared" si="134"/>
        <v/>
      </c>
      <c r="L567" s="10" t="str">
        <f t="shared" si="135"/>
        <v/>
      </c>
      <c r="M567" s="10">
        <f t="shared" si="136"/>
        <v>5</v>
      </c>
      <c r="N567" s="10" t="str">
        <f t="shared" si="137"/>
        <v/>
      </c>
      <c r="O567" s="318">
        <f t="shared" si="138"/>
        <v>5</v>
      </c>
      <c r="Q567" s="10" t="str">
        <f t="shared" si="139"/>
        <v>08</v>
      </c>
      <c r="R567" s="319" t="str">
        <f t="shared" si="140"/>
        <v>B.5.08</v>
      </c>
      <c r="Z567" s="10" t="s">
        <v>947</v>
      </c>
      <c r="AA567" s="10" t="s">
        <v>947</v>
      </c>
      <c r="AB567" s="10" t="s">
        <v>120</v>
      </c>
      <c r="AC567" s="10">
        <f t="shared" si="131"/>
        <v>3</v>
      </c>
    </row>
    <row r="568" spans="1:29" x14ac:dyDescent="0.25">
      <c r="A568" s="297">
        <v>570</v>
      </c>
      <c r="B568" s="330" t="str">
        <f t="shared" si="130"/>
        <v>B.5.09</v>
      </c>
      <c r="C568" s="311" t="s">
        <v>118</v>
      </c>
      <c r="D568" s="311">
        <v>5</v>
      </c>
      <c r="E568" s="311">
        <v>9</v>
      </c>
      <c r="F568" s="311"/>
      <c r="G568" s="316" t="s">
        <v>485</v>
      </c>
      <c r="H568" s="317">
        <v>5</v>
      </c>
      <c r="I568" s="318" t="str">
        <f t="shared" si="132"/>
        <v/>
      </c>
      <c r="J568" s="10" t="str">
        <f t="shared" si="133"/>
        <v/>
      </c>
      <c r="K568" s="10" t="str">
        <f t="shared" si="134"/>
        <v/>
      </c>
      <c r="L568" s="10" t="str">
        <f t="shared" si="135"/>
        <v/>
      </c>
      <c r="M568" s="10">
        <f t="shared" si="136"/>
        <v>5</v>
      </c>
      <c r="N568" s="10" t="str">
        <f t="shared" si="137"/>
        <v/>
      </c>
      <c r="O568" s="318">
        <f t="shared" si="138"/>
        <v>5</v>
      </c>
      <c r="Q568" s="10" t="str">
        <f t="shared" si="139"/>
        <v>09</v>
      </c>
      <c r="R568" s="319" t="str">
        <f t="shared" si="140"/>
        <v>B.5.09</v>
      </c>
      <c r="Z568" s="10" t="s">
        <v>947</v>
      </c>
      <c r="AA568" s="10" t="s">
        <v>947</v>
      </c>
      <c r="AB568" s="10" t="s">
        <v>120</v>
      </c>
      <c r="AC568" s="10">
        <f t="shared" si="131"/>
        <v>3</v>
      </c>
    </row>
    <row r="569" spans="1:29" x14ac:dyDescent="0.25">
      <c r="A569" s="297">
        <v>571</v>
      </c>
      <c r="B569" s="330" t="str">
        <f t="shared" si="130"/>
        <v>B.5.10</v>
      </c>
      <c r="C569" s="311" t="s">
        <v>118</v>
      </c>
      <c r="D569" s="311">
        <v>5</v>
      </c>
      <c r="E569" s="311">
        <v>10</v>
      </c>
      <c r="F569" s="311"/>
      <c r="G569" s="316" t="s">
        <v>486</v>
      </c>
      <c r="H569" s="317">
        <v>1</v>
      </c>
      <c r="I569" s="318" t="str">
        <f t="shared" si="132"/>
        <v/>
      </c>
      <c r="J569" s="10" t="str">
        <f t="shared" si="133"/>
        <v/>
      </c>
      <c r="K569" s="10" t="str">
        <f t="shared" si="134"/>
        <v/>
      </c>
      <c r="L569" s="10" t="str">
        <f t="shared" si="135"/>
        <v/>
      </c>
      <c r="M569" s="10">
        <f t="shared" si="136"/>
        <v>5</v>
      </c>
      <c r="N569" s="10" t="str">
        <f t="shared" si="137"/>
        <v/>
      </c>
      <c r="O569" s="318">
        <f t="shared" si="138"/>
        <v>5</v>
      </c>
      <c r="Q569" s="10" t="str">
        <f t="shared" si="139"/>
        <v>10</v>
      </c>
      <c r="R569" s="319" t="str">
        <f t="shared" si="140"/>
        <v>B.5.10</v>
      </c>
      <c r="Z569" s="10" t="s">
        <v>947</v>
      </c>
      <c r="AA569" s="10" t="s">
        <v>947</v>
      </c>
      <c r="AB569" s="10" t="s">
        <v>120</v>
      </c>
      <c r="AC569" s="10">
        <f t="shared" si="131"/>
        <v>3</v>
      </c>
    </row>
    <row r="570" spans="1:29" x14ac:dyDescent="0.25">
      <c r="A570" s="297">
        <v>572</v>
      </c>
      <c r="B570" s="330" t="str">
        <f t="shared" si="130"/>
        <v>B.5.11</v>
      </c>
      <c r="C570" s="311" t="s">
        <v>118</v>
      </c>
      <c r="D570" s="311">
        <v>5</v>
      </c>
      <c r="E570" s="311">
        <v>11</v>
      </c>
      <c r="F570" s="311"/>
      <c r="G570" s="316" t="s">
        <v>846</v>
      </c>
      <c r="H570" s="317" t="s">
        <v>74</v>
      </c>
      <c r="I570" s="318" t="str">
        <f t="shared" si="132"/>
        <v/>
      </c>
      <c r="J570" s="10" t="str">
        <f t="shared" si="133"/>
        <v/>
      </c>
      <c r="K570" s="10" t="str">
        <f t="shared" si="134"/>
        <v/>
      </c>
      <c r="L570" s="10">
        <f t="shared" si="135"/>
        <v>4</v>
      </c>
      <c r="M570" s="10" t="str">
        <f t="shared" si="136"/>
        <v/>
      </c>
      <c r="N570" s="10" t="str">
        <f t="shared" si="137"/>
        <v/>
      </c>
      <c r="O570" s="318">
        <f t="shared" si="138"/>
        <v>4</v>
      </c>
      <c r="Q570" s="10" t="str">
        <f t="shared" si="139"/>
        <v>11</v>
      </c>
      <c r="R570" s="319" t="str">
        <f t="shared" si="140"/>
        <v>B.5.11</v>
      </c>
      <c r="Z570" s="10" t="s">
        <v>947</v>
      </c>
      <c r="AA570" s="10" t="s">
        <v>947</v>
      </c>
      <c r="AB570" s="10" t="s">
        <v>120</v>
      </c>
      <c r="AC570" s="10">
        <f t="shared" si="131"/>
        <v>3</v>
      </c>
    </row>
    <row r="571" spans="1:29" x14ac:dyDescent="0.25">
      <c r="A571" s="297">
        <v>573</v>
      </c>
      <c r="B571" s="330" t="str">
        <f t="shared" si="130"/>
        <v>B.5.11a</v>
      </c>
      <c r="C571" s="311" t="s">
        <v>118</v>
      </c>
      <c r="D571" s="311">
        <v>5</v>
      </c>
      <c r="E571" s="311">
        <v>11</v>
      </c>
      <c r="F571" s="311" t="s">
        <v>88</v>
      </c>
      <c r="G571" s="316" t="s">
        <v>254</v>
      </c>
      <c r="H571" s="317">
        <v>2</v>
      </c>
      <c r="I571" s="318" t="str">
        <f t="shared" si="132"/>
        <v/>
      </c>
      <c r="J571" s="10" t="str">
        <f t="shared" si="133"/>
        <v/>
      </c>
      <c r="K571" s="10" t="str">
        <f t="shared" si="134"/>
        <v/>
      </c>
      <c r="L571" s="10" t="str">
        <f t="shared" si="135"/>
        <v/>
      </c>
      <c r="M571" s="10" t="str">
        <f t="shared" si="136"/>
        <v/>
      </c>
      <c r="N571" s="10">
        <f t="shared" si="137"/>
        <v>6</v>
      </c>
      <c r="O571" s="318">
        <f t="shared" si="138"/>
        <v>6</v>
      </c>
      <c r="Q571" s="10" t="str">
        <f t="shared" si="139"/>
        <v>11</v>
      </c>
      <c r="R571" s="319" t="str">
        <f t="shared" si="140"/>
        <v>B.5.11a</v>
      </c>
      <c r="Z571" s="10" t="s">
        <v>947</v>
      </c>
      <c r="AA571" s="10" t="s">
        <v>947</v>
      </c>
      <c r="AB571" s="10" t="s">
        <v>120</v>
      </c>
      <c r="AC571" s="10">
        <f t="shared" si="131"/>
        <v>3</v>
      </c>
    </row>
    <row r="572" spans="1:29" x14ac:dyDescent="0.25">
      <c r="A572" s="297">
        <v>574</v>
      </c>
      <c r="B572" s="330" t="str">
        <f t="shared" si="130"/>
        <v>B.5.11b</v>
      </c>
      <c r="C572" s="311" t="s">
        <v>118</v>
      </c>
      <c r="D572" s="311">
        <v>5</v>
      </c>
      <c r="E572" s="311">
        <v>11</v>
      </c>
      <c r="F572" s="311" t="s">
        <v>89</v>
      </c>
      <c r="G572" s="316" t="s">
        <v>255</v>
      </c>
      <c r="H572" s="317">
        <v>3</v>
      </c>
      <c r="I572" s="318" t="str">
        <f t="shared" si="132"/>
        <v/>
      </c>
      <c r="J572" s="10" t="str">
        <f t="shared" si="133"/>
        <v/>
      </c>
      <c r="K572" s="10" t="str">
        <f t="shared" si="134"/>
        <v/>
      </c>
      <c r="L572" s="10" t="str">
        <f t="shared" si="135"/>
        <v/>
      </c>
      <c r="M572" s="10" t="str">
        <f t="shared" si="136"/>
        <v/>
      </c>
      <c r="N572" s="10">
        <f t="shared" si="137"/>
        <v>6</v>
      </c>
      <c r="O572" s="318">
        <f t="shared" si="138"/>
        <v>6</v>
      </c>
      <c r="Q572" s="10" t="str">
        <f t="shared" si="139"/>
        <v>11</v>
      </c>
      <c r="R572" s="319" t="str">
        <f t="shared" si="140"/>
        <v>B.5.11b</v>
      </c>
      <c r="Z572" s="10" t="s">
        <v>947</v>
      </c>
      <c r="AA572" s="10" t="s">
        <v>947</v>
      </c>
      <c r="AB572" s="10" t="s">
        <v>120</v>
      </c>
      <c r="AC572" s="10">
        <f t="shared" si="131"/>
        <v>3</v>
      </c>
    </row>
    <row r="573" spans="1:29" ht="30" x14ac:dyDescent="0.25">
      <c r="A573" s="297">
        <v>575</v>
      </c>
      <c r="B573" s="330" t="str">
        <f t="shared" si="130"/>
        <v>B.5.12</v>
      </c>
      <c r="C573" s="311" t="s">
        <v>118</v>
      </c>
      <c r="D573" s="311">
        <v>5</v>
      </c>
      <c r="E573" s="311">
        <v>12</v>
      </c>
      <c r="F573" s="311"/>
      <c r="G573" s="316" t="s">
        <v>488</v>
      </c>
      <c r="H573" s="317" t="s">
        <v>74</v>
      </c>
      <c r="I573" s="318" t="str">
        <f t="shared" si="132"/>
        <v/>
      </c>
      <c r="J573" s="10" t="str">
        <f t="shared" si="133"/>
        <v/>
      </c>
      <c r="K573" s="10" t="str">
        <f t="shared" si="134"/>
        <v/>
      </c>
      <c r="L573" s="10">
        <f t="shared" si="135"/>
        <v>4</v>
      </c>
      <c r="M573" s="10" t="str">
        <f t="shared" si="136"/>
        <v/>
      </c>
      <c r="N573" s="10" t="str">
        <f t="shared" si="137"/>
        <v/>
      </c>
      <c r="O573" s="318">
        <f t="shared" si="138"/>
        <v>4</v>
      </c>
      <c r="Q573" s="10" t="str">
        <f t="shared" si="139"/>
        <v>12</v>
      </c>
      <c r="R573" s="319" t="str">
        <f t="shared" si="140"/>
        <v>B.5.12</v>
      </c>
      <c r="Z573" s="10" t="s">
        <v>947</v>
      </c>
      <c r="AA573" s="10" t="s">
        <v>947</v>
      </c>
      <c r="AB573" s="10" t="s">
        <v>120</v>
      </c>
      <c r="AC573" s="10">
        <f t="shared" si="131"/>
        <v>3</v>
      </c>
    </row>
    <row r="574" spans="1:29" x14ac:dyDescent="0.25">
      <c r="A574" s="297">
        <v>576</v>
      </c>
      <c r="B574" s="330" t="str">
        <f t="shared" si="130"/>
        <v>B.5.12a</v>
      </c>
      <c r="C574" s="311" t="s">
        <v>118</v>
      </c>
      <c r="D574" s="311">
        <v>5</v>
      </c>
      <c r="E574" s="311">
        <v>12</v>
      </c>
      <c r="F574" s="311" t="s">
        <v>88</v>
      </c>
      <c r="G574" s="316" t="s">
        <v>256</v>
      </c>
      <c r="H574" s="317">
        <v>4</v>
      </c>
      <c r="I574" s="318" t="str">
        <f t="shared" si="132"/>
        <v/>
      </c>
      <c r="J574" s="10" t="str">
        <f t="shared" si="133"/>
        <v/>
      </c>
      <c r="K574" s="10" t="str">
        <f t="shared" si="134"/>
        <v/>
      </c>
      <c r="L574" s="10" t="str">
        <f t="shared" si="135"/>
        <v/>
      </c>
      <c r="M574" s="10" t="str">
        <f t="shared" si="136"/>
        <v/>
      </c>
      <c r="N574" s="10">
        <f t="shared" si="137"/>
        <v>6</v>
      </c>
      <c r="O574" s="318">
        <f t="shared" si="138"/>
        <v>6</v>
      </c>
      <c r="Q574" s="10" t="str">
        <f t="shared" si="139"/>
        <v>12</v>
      </c>
      <c r="R574" s="319" t="str">
        <f t="shared" si="140"/>
        <v>B.5.12a</v>
      </c>
      <c r="Z574" s="10" t="s">
        <v>947</v>
      </c>
      <c r="AA574" s="10" t="s">
        <v>947</v>
      </c>
      <c r="AB574" s="10" t="s">
        <v>120</v>
      </c>
      <c r="AC574" s="10">
        <f t="shared" si="131"/>
        <v>3</v>
      </c>
    </row>
    <row r="575" spans="1:29" x14ac:dyDescent="0.25">
      <c r="A575" s="297">
        <v>577</v>
      </c>
      <c r="B575" s="330" t="str">
        <f t="shared" si="130"/>
        <v>B.5.12b</v>
      </c>
      <c r="C575" s="311" t="s">
        <v>118</v>
      </c>
      <c r="D575" s="311">
        <v>5</v>
      </c>
      <c r="E575" s="311">
        <v>12</v>
      </c>
      <c r="F575" s="311" t="s">
        <v>89</v>
      </c>
      <c r="G575" s="316" t="s">
        <v>257</v>
      </c>
      <c r="H575" s="317">
        <v>5</v>
      </c>
      <c r="I575" s="318" t="str">
        <f t="shared" si="132"/>
        <v/>
      </c>
      <c r="J575" s="10" t="str">
        <f t="shared" si="133"/>
        <v/>
      </c>
      <c r="K575" s="10" t="str">
        <f t="shared" si="134"/>
        <v/>
      </c>
      <c r="L575" s="10" t="str">
        <f t="shared" si="135"/>
        <v/>
      </c>
      <c r="M575" s="10" t="str">
        <f t="shared" si="136"/>
        <v/>
      </c>
      <c r="N575" s="10">
        <f t="shared" si="137"/>
        <v>6</v>
      </c>
      <c r="O575" s="318">
        <f t="shared" si="138"/>
        <v>6</v>
      </c>
      <c r="Q575" s="10" t="str">
        <f t="shared" si="139"/>
        <v>12</v>
      </c>
      <c r="R575" s="319" t="str">
        <f t="shared" si="140"/>
        <v>B.5.12b</v>
      </c>
      <c r="Z575" s="10" t="s">
        <v>947</v>
      </c>
      <c r="AA575" s="10" t="s">
        <v>947</v>
      </c>
      <c r="AB575" s="10" t="s">
        <v>120</v>
      </c>
      <c r="AC575" s="10">
        <f t="shared" si="131"/>
        <v>3</v>
      </c>
    </row>
    <row r="576" spans="1:29" ht="30" x14ac:dyDescent="0.25">
      <c r="A576" s="297">
        <v>578</v>
      </c>
      <c r="B576" s="330" t="str">
        <f t="shared" ref="B576:B639" si="141">R576</f>
        <v>B.5.12c</v>
      </c>
      <c r="C576" s="311" t="s">
        <v>118</v>
      </c>
      <c r="D576" s="311">
        <v>5</v>
      </c>
      <c r="E576" s="311">
        <v>12</v>
      </c>
      <c r="F576" s="311" t="s">
        <v>90</v>
      </c>
      <c r="G576" s="316" t="s">
        <v>997</v>
      </c>
      <c r="H576" s="317">
        <v>5</v>
      </c>
      <c r="I576" s="318" t="str">
        <f t="shared" si="132"/>
        <v/>
      </c>
      <c r="J576" s="10" t="str">
        <f t="shared" si="133"/>
        <v/>
      </c>
      <c r="K576" s="10" t="str">
        <f t="shared" si="134"/>
        <v/>
      </c>
      <c r="L576" s="10" t="str">
        <f t="shared" si="135"/>
        <v/>
      </c>
      <c r="M576" s="10" t="str">
        <f t="shared" si="136"/>
        <v/>
      </c>
      <c r="N576" s="10">
        <f t="shared" si="137"/>
        <v>6</v>
      </c>
      <c r="O576" s="318">
        <f t="shared" si="138"/>
        <v>6</v>
      </c>
      <c r="Q576" s="10" t="str">
        <f t="shared" si="139"/>
        <v>12</v>
      </c>
      <c r="R576" s="319" t="str">
        <f t="shared" si="140"/>
        <v>B.5.12c</v>
      </c>
      <c r="Z576" s="10" t="s">
        <v>947</v>
      </c>
      <c r="AA576" s="10" t="s">
        <v>947</v>
      </c>
      <c r="AB576" s="10" t="s">
        <v>120</v>
      </c>
      <c r="AC576" s="10">
        <f t="shared" ref="AC576:AC639" si="142">IF(LEN(Z576)&gt;0,1,IF(LEN(AA576)&gt;0,2,3))</f>
        <v>3</v>
      </c>
    </row>
    <row r="577" spans="1:29" x14ac:dyDescent="0.25">
      <c r="A577" s="297">
        <v>579</v>
      </c>
      <c r="B577" s="330" t="str">
        <f t="shared" si="141"/>
        <v>B.5.13</v>
      </c>
      <c r="C577" s="311" t="s">
        <v>118</v>
      </c>
      <c r="D577" s="311">
        <v>5</v>
      </c>
      <c r="E577" s="311">
        <v>13</v>
      </c>
      <c r="F577" s="311"/>
      <c r="G577" s="316" t="s">
        <v>489</v>
      </c>
      <c r="H577" s="317" t="s">
        <v>74</v>
      </c>
      <c r="I577" s="318" t="str">
        <f t="shared" si="132"/>
        <v/>
      </c>
      <c r="J577" s="10" t="str">
        <f t="shared" si="133"/>
        <v/>
      </c>
      <c r="K577" s="10" t="str">
        <f t="shared" si="134"/>
        <v/>
      </c>
      <c r="L577" s="10">
        <f t="shared" si="135"/>
        <v>4</v>
      </c>
      <c r="M577" s="10" t="str">
        <f t="shared" si="136"/>
        <v/>
      </c>
      <c r="N577" s="10" t="str">
        <f t="shared" si="137"/>
        <v/>
      </c>
      <c r="O577" s="318">
        <f t="shared" si="138"/>
        <v>4</v>
      </c>
      <c r="Q577" s="10" t="str">
        <f t="shared" si="139"/>
        <v>13</v>
      </c>
      <c r="R577" s="319" t="str">
        <f t="shared" si="140"/>
        <v>B.5.13</v>
      </c>
      <c r="Z577" s="10" t="s">
        <v>947</v>
      </c>
      <c r="AA577" s="10" t="s">
        <v>947</v>
      </c>
      <c r="AB577" s="10" t="s">
        <v>120</v>
      </c>
      <c r="AC577" s="10">
        <f t="shared" si="142"/>
        <v>3</v>
      </c>
    </row>
    <row r="578" spans="1:29" x14ac:dyDescent="0.25">
      <c r="A578" s="297">
        <v>580</v>
      </c>
      <c r="B578" s="330" t="str">
        <f t="shared" si="141"/>
        <v>B.5.13a</v>
      </c>
      <c r="C578" s="311" t="s">
        <v>118</v>
      </c>
      <c r="D578" s="311">
        <v>5</v>
      </c>
      <c r="E578" s="311">
        <v>13</v>
      </c>
      <c r="F578" s="311" t="s">
        <v>88</v>
      </c>
      <c r="G578" s="316" t="s">
        <v>258</v>
      </c>
      <c r="H578" s="317">
        <v>4</v>
      </c>
      <c r="I578" s="318" t="str">
        <f t="shared" si="132"/>
        <v/>
      </c>
      <c r="J578" s="10" t="str">
        <f t="shared" si="133"/>
        <v/>
      </c>
      <c r="K578" s="10" t="str">
        <f t="shared" si="134"/>
        <v/>
      </c>
      <c r="L578" s="10" t="str">
        <f t="shared" si="135"/>
        <v/>
      </c>
      <c r="M578" s="10" t="str">
        <f t="shared" si="136"/>
        <v/>
      </c>
      <c r="N578" s="10">
        <f t="shared" si="137"/>
        <v>6</v>
      </c>
      <c r="O578" s="318">
        <f t="shared" si="138"/>
        <v>6</v>
      </c>
      <c r="Q578" s="10" t="str">
        <f t="shared" si="139"/>
        <v>13</v>
      </c>
      <c r="R578" s="319" t="str">
        <f t="shared" si="140"/>
        <v>B.5.13a</v>
      </c>
      <c r="T578" s="10" t="s">
        <v>551</v>
      </c>
      <c r="Z578" s="10" t="s">
        <v>947</v>
      </c>
      <c r="AA578" s="10" t="s">
        <v>947</v>
      </c>
      <c r="AB578" s="10" t="s">
        <v>120</v>
      </c>
      <c r="AC578" s="10">
        <f t="shared" si="142"/>
        <v>3</v>
      </c>
    </row>
    <row r="579" spans="1:29" x14ac:dyDescent="0.25">
      <c r="A579" s="297">
        <v>581</v>
      </c>
      <c r="B579" s="330" t="str">
        <f t="shared" si="141"/>
        <v>B.5.13b</v>
      </c>
      <c r="C579" s="311" t="s">
        <v>118</v>
      </c>
      <c r="D579" s="311">
        <v>5</v>
      </c>
      <c r="E579" s="311">
        <v>13</v>
      </c>
      <c r="F579" s="311" t="s">
        <v>89</v>
      </c>
      <c r="G579" s="316" t="s">
        <v>259</v>
      </c>
      <c r="H579" s="317">
        <v>3</v>
      </c>
      <c r="I579" s="318" t="str">
        <f t="shared" si="132"/>
        <v/>
      </c>
      <c r="J579" s="10" t="str">
        <f t="shared" si="133"/>
        <v/>
      </c>
      <c r="K579" s="10" t="str">
        <f t="shared" si="134"/>
        <v/>
      </c>
      <c r="L579" s="10" t="str">
        <f t="shared" si="135"/>
        <v/>
      </c>
      <c r="M579" s="10" t="str">
        <f t="shared" si="136"/>
        <v/>
      </c>
      <c r="N579" s="10">
        <f t="shared" si="137"/>
        <v>6</v>
      </c>
      <c r="O579" s="318">
        <f t="shared" si="138"/>
        <v>6</v>
      </c>
      <c r="Q579" s="10" t="str">
        <f t="shared" si="139"/>
        <v>13</v>
      </c>
      <c r="R579" s="319" t="str">
        <f t="shared" si="140"/>
        <v>B.5.13b</v>
      </c>
      <c r="Z579" s="10" t="s">
        <v>947</v>
      </c>
      <c r="AA579" s="10" t="s">
        <v>947</v>
      </c>
      <c r="AB579" s="10" t="s">
        <v>120</v>
      </c>
      <c r="AC579" s="10">
        <f t="shared" si="142"/>
        <v>3</v>
      </c>
    </row>
    <row r="580" spans="1:29" x14ac:dyDescent="0.25">
      <c r="A580" s="297">
        <v>582</v>
      </c>
      <c r="B580" s="330" t="str">
        <f t="shared" si="141"/>
        <v>B.5.13c</v>
      </c>
      <c r="C580" s="311" t="s">
        <v>118</v>
      </c>
      <c r="D580" s="311">
        <v>5</v>
      </c>
      <c r="E580" s="311">
        <v>13</v>
      </c>
      <c r="F580" s="311" t="s">
        <v>90</v>
      </c>
      <c r="G580" s="316" t="s">
        <v>490</v>
      </c>
      <c r="H580" s="317">
        <v>5</v>
      </c>
      <c r="I580" s="318" t="str">
        <f t="shared" si="132"/>
        <v/>
      </c>
      <c r="J580" s="10" t="str">
        <f t="shared" si="133"/>
        <v/>
      </c>
      <c r="K580" s="10" t="str">
        <f t="shared" si="134"/>
        <v/>
      </c>
      <c r="L580" s="10" t="str">
        <f t="shared" si="135"/>
        <v/>
      </c>
      <c r="M580" s="10" t="str">
        <f t="shared" si="136"/>
        <v/>
      </c>
      <c r="N580" s="10">
        <f t="shared" si="137"/>
        <v>6</v>
      </c>
      <c r="O580" s="318">
        <f t="shared" si="138"/>
        <v>6</v>
      </c>
      <c r="Q580" s="10" t="str">
        <f t="shared" si="139"/>
        <v>13</v>
      </c>
      <c r="R580" s="319" t="str">
        <f t="shared" si="140"/>
        <v>B.5.13c</v>
      </c>
      <c r="Z580" s="10" t="s">
        <v>947</v>
      </c>
      <c r="AA580" s="10" t="s">
        <v>947</v>
      </c>
      <c r="AB580" s="10" t="s">
        <v>120</v>
      </c>
      <c r="AC580" s="10">
        <f t="shared" si="142"/>
        <v>3</v>
      </c>
    </row>
    <row r="581" spans="1:29" x14ac:dyDescent="0.25">
      <c r="A581" s="297">
        <v>583</v>
      </c>
      <c r="B581" s="330" t="str">
        <f t="shared" si="141"/>
        <v>B.5.14</v>
      </c>
      <c r="C581" s="311" t="s">
        <v>118</v>
      </c>
      <c r="D581" s="311">
        <v>5</v>
      </c>
      <c r="E581" s="311">
        <v>14</v>
      </c>
      <c r="F581" s="311"/>
      <c r="G581" s="316" t="s">
        <v>260</v>
      </c>
      <c r="H581" s="317" t="s">
        <v>74</v>
      </c>
      <c r="I581" s="318" t="str">
        <f t="shared" si="132"/>
        <v/>
      </c>
      <c r="J581" s="10" t="str">
        <f t="shared" si="133"/>
        <v/>
      </c>
      <c r="K581" s="10" t="str">
        <f t="shared" si="134"/>
        <v/>
      </c>
      <c r="L581" s="10">
        <f t="shared" si="135"/>
        <v>4</v>
      </c>
      <c r="M581" s="10" t="str">
        <f t="shared" si="136"/>
        <v/>
      </c>
      <c r="N581" s="10" t="str">
        <f t="shared" si="137"/>
        <v/>
      </c>
      <c r="O581" s="318">
        <f t="shared" si="138"/>
        <v>4</v>
      </c>
      <c r="Q581" s="10" t="str">
        <f t="shared" si="139"/>
        <v>14</v>
      </c>
      <c r="R581" s="319" t="str">
        <f t="shared" si="140"/>
        <v>B.5.14</v>
      </c>
      <c r="Z581" s="10" t="s">
        <v>947</v>
      </c>
      <c r="AA581" s="10" t="s">
        <v>947</v>
      </c>
      <c r="AB581" s="10" t="s">
        <v>120</v>
      </c>
      <c r="AC581" s="10">
        <f t="shared" si="142"/>
        <v>3</v>
      </c>
    </row>
    <row r="582" spans="1:29" x14ac:dyDescent="0.25">
      <c r="A582" s="297">
        <v>584</v>
      </c>
      <c r="B582" s="330" t="str">
        <f t="shared" si="141"/>
        <v>B.5.14a</v>
      </c>
      <c r="C582" s="311" t="s">
        <v>118</v>
      </c>
      <c r="D582" s="311">
        <v>5</v>
      </c>
      <c r="E582" s="311">
        <v>14</v>
      </c>
      <c r="F582" s="311" t="s">
        <v>88</v>
      </c>
      <c r="G582" s="316" t="s">
        <v>261</v>
      </c>
      <c r="H582" s="317">
        <v>4</v>
      </c>
      <c r="I582" s="318" t="str">
        <f t="shared" si="132"/>
        <v/>
      </c>
      <c r="J582" s="10" t="str">
        <f t="shared" si="133"/>
        <v/>
      </c>
      <c r="K582" s="10" t="str">
        <f t="shared" si="134"/>
        <v/>
      </c>
      <c r="L582" s="10" t="str">
        <f t="shared" si="135"/>
        <v/>
      </c>
      <c r="M582" s="10" t="str">
        <f t="shared" si="136"/>
        <v/>
      </c>
      <c r="N582" s="10">
        <f t="shared" si="137"/>
        <v>6</v>
      </c>
      <c r="O582" s="318">
        <f t="shared" si="138"/>
        <v>6</v>
      </c>
      <c r="Q582" s="10" t="str">
        <f t="shared" si="139"/>
        <v>14</v>
      </c>
      <c r="R582" s="319" t="str">
        <f t="shared" si="140"/>
        <v>B.5.14a</v>
      </c>
      <c r="Z582" s="10" t="s">
        <v>947</v>
      </c>
      <c r="AA582" s="10" t="s">
        <v>947</v>
      </c>
      <c r="AB582" s="10" t="s">
        <v>120</v>
      </c>
      <c r="AC582" s="10">
        <f t="shared" si="142"/>
        <v>3</v>
      </c>
    </row>
    <row r="583" spans="1:29" x14ac:dyDescent="0.25">
      <c r="A583" s="297">
        <v>585</v>
      </c>
      <c r="B583" s="330" t="str">
        <f t="shared" si="141"/>
        <v>B.5.14b</v>
      </c>
      <c r="C583" s="311" t="s">
        <v>118</v>
      </c>
      <c r="D583" s="311">
        <v>5</v>
      </c>
      <c r="E583" s="311">
        <v>14</v>
      </c>
      <c r="F583" s="311" t="s">
        <v>89</v>
      </c>
      <c r="G583" s="316" t="s">
        <v>262</v>
      </c>
      <c r="H583" s="317">
        <v>3</v>
      </c>
      <c r="I583" s="318" t="str">
        <f t="shared" si="132"/>
        <v/>
      </c>
      <c r="J583" s="10" t="str">
        <f t="shared" si="133"/>
        <v/>
      </c>
      <c r="K583" s="10" t="str">
        <f t="shared" si="134"/>
        <v/>
      </c>
      <c r="L583" s="10" t="str">
        <f t="shared" si="135"/>
        <v/>
      </c>
      <c r="M583" s="10" t="str">
        <f t="shared" si="136"/>
        <v/>
      </c>
      <c r="N583" s="10">
        <f t="shared" si="137"/>
        <v>6</v>
      </c>
      <c r="O583" s="318">
        <f t="shared" si="138"/>
        <v>6</v>
      </c>
      <c r="Q583" s="10" t="str">
        <f t="shared" si="139"/>
        <v>14</v>
      </c>
      <c r="R583" s="319" t="str">
        <f t="shared" si="140"/>
        <v>B.5.14b</v>
      </c>
      <c r="Z583" s="10" t="s">
        <v>947</v>
      </c>
      <c r="AA583" s="10" t="s">
        <v>947</v>
      </c>
      <c r="AB583" s="10" t="s">
        <v>120</v>
      </c>
      <c r="AC583" s="10">
        <f t="shared" si="142"/>
        <v>3</v>
      </c>
    </row>
    <row r="584" spans="1:29" x14ac:dyDescent="0.25">
      <c r="A584" s="297">
        <v>586</v>
      </c>
      <c r="B584" s="330" t="str">
        <f t="shared" si="141"/>
        <v>B.5.14c</v>
      </c>
      <c r="C584" s="311" t="s">
        <v>118</v>
      </c>
      <c r="D584" s="311">
        <v>5</v>
      </c>
      <c r="E584" s="311">
        <v>14</v>
      </c>
      <c r="F584" s="311" t="s">
        <v>90</v>
      </c>
      <c r="G584" s="316" t="s">
        <v>263</v>
      </c>
      <c r="H584" s="317">
        <v>3</v>
      </c>
      <c r="I584" s="318" t="str">
        <f t="shared" si="132"/>
        <v/>
      </c>
      <c r="J584" s="10" t="str">
        <f t="shared" si="133"/>
        <v/>
      </c>
      <c r="K584" s="10" t="str">
        <f t="shared" si="134"/>
        <v/>
      </c>
      <c r="L584" s="10" t="str">
        <f t="shared" si="135"/>
        <v/>
      </c>
      <c r="M584" s="10" t="str">
        <f t="shared" si="136"/>
        <v/>
      </c>
      <c r="N584" s="10">
        <f t="shared" si="137"/>
        <v>6</v>
      </c>
      <c r="O584" s="318">
        <f t="shared" si="138"/>
        <v>6</v>
      </c>
      <c r="Q584" s="10" t="str">
        <f t="shared" si="139"/>
        <v>14</v>
      </c>
      <c r="R584" s="319" t="str">
        <f t="shared" si="140"/>
        <v>B.5.14c</v>
      </c>
      <c r="Z584" s="10" t="s">
        <v>947</v>
      </c>
      <c r="AA584" s="10" t="s">
        <v>947</v>
      </c>
      <c r="AB584" s="10" t="s">
        <v>120</v>
      </c>
      <c r="AC584" s="10">
        <f t="shared" si="142"/>
        <v>3</v>
      </c>
    </row>
    <row r="585" spans="1:29" x14ac:dyDescent="0.25">
      <c r="A585" s="297">
        <v>587</v>
      </c>
      <c r="B585" s="330" t="str">
        <f t="shared" si="141"/>
        <v>B.6</v>
      </c>
      <c r="C585" s="311" t="s">
        <v>118</v>
      </c>
      <c r="D585" s="311">
        <v>6</v>
      </c>
      <c r="E585" s="311"/>
      <c r="F585" s="311"/>
      <c r="G585" s="316" t="s">
        <v>546</v>
      </c>
      <c r="I585" s="318" t="str">
        <f t="shared" si="132"/>
        <v/>
      </c>
      <c r="J585" s="10">
        <f t="shared" si="133"/>
        <v>2</v>
      </c>
      <c r="K585" s="10" t="str">
        <f t="shared" si="134"/>
        <v/>
      </c>
      <c r="L585" s="10" t="str">
        <f t="shared" si="135"/>
        <v/>
      </c>
      <c r="M585" s="10" t="str">
        <f t="shared" si="136"/>
        <v/>
      </c>
      <c r="N585" s="10" t="str">
        <f t="shared" si="137"/>
        <v/>
      </c>
      <c r="O585" s="318">
        <f t="shared" si="138"/>
        <v>2</v>
      </c>
      <c r="Q585" s="10" t="str">
        <f t="shared" si="139"/>
        <v/>
      </c>
      <c r="R585" s="319" t="str">
        <f t="shared" si="140"/>
        <v>B.6</v>
      </c>
      <c r="Z585" s="10" t="s">
        <v>416</v>
      </c>
      <c r="AA585" s="10" t="s">
        <v>417</v>
      </c>
      <c r="AB585" s="10" t="s">
        <v>120</v>
      </c>
      <c r="AC585" s="10">
        <f t="shared" si="142"/>
        <v>1</v>
      </c>
    </row>
    <row r="586" spans="1:29" x14ac:dyDescent="0.25">
      <c r="A586" s="297">
        <v>588</v>
      </c>
      <c r="B586" s="330" t="str">
        <f t="shared" si="141"/>
        <v>B.6.01</v>
      </c>
      <c r="C586" s="311" t="s">
        <v>118</v>
      </c>
      <c r="D586" s="311">
        <v>6</v>
      </c>
      <c r="E586" s="311">
        <v>1</v>
      </c>
      <c r="F586" s="311"/>
      <c r="G586" s="316" t="s">
        <v>847</v>
      </c>
      <c r="H586" s="317">
        <v>5</v>
      </c>
      <c r="I586" s="318" t="str">
        <f t="shared" si="132"/>
        <v/>
      </c>
      <c r="J586" s="10" t="str">
        <f t="shared" si="133"/>
        <v/>
      </c>
      <c r="K586" s="10" t="str">
        <f t="shared" si="134"/>
        <v/>
      </c>
      <c r="L586" s="10" t="str">
        <f t="shared" si="135"/>
        <v/>
      </c>
      <c r="M586" s="10">
        <f t="shared" si="136"/>
        <v>5</v>
      </c>
      <c r="N586" s="10" t="str">
        <f t="shared" si="137"/>
        <v/>
      </c>
      <c r="O586" s="318">
        <f t="shared" si="138"/>
        <v>5</v>
      </c>
      <c r="Q586" s="10" t="str">
        <f t="shared" si="139"/>
        <v>01</v>
      </c>
      <c r="R586" s="319" t="str">
        <f t="shared" si="140"/>
        <v>B.6.01</v>
      </c>
      <c r="Z586" s="10" t="s">
        <v>416</v>
      </c>
      <c r="AA586" s="10" t="s">
        <v>947</v>
      </c>
      <c r="AB586" s="10" t="s">
        <v>947</v>
      </c>
      <c r="AC586" s="10">
        <f t="shared" si="142"/>
        <v>1</v>
      </c>
    </row>
    <row r="587" spans="1:29" ht="75" x14ac:dyDescent="0.25">
      <c r="A587" s="297">
        <v>589</v>
      </c>
      <c r="B587" s="330" t="str">
        <f t="shared" si="141"/>
        <v/>
      </c>
      <c r="C587" s="311"/>
      <c r="D587" s="311"/>
      <c r="E587" s="311"/>
      <c r="F587" s="311" t="s">
        <v>420</v>
      </c>
      <c r="G587" s="316" t="s">
        <v>491</v>
      </c>
      <c r="I587" s="318" t="str">
        <f t="shared" si="132"/>
        <v/>
      </c>
      <c r="J587" s="10" t="str">
        <f t="shared" si="133"/>
        <v/>
      </c>
      <c r="K587" s="10">
        <f t="shared" si="134"/>
        <v>3</v>
      </c>
      <c r="L587" s="10" t="str">
        <f t="shared" si="135"/>
        <v/>
      </c>
      <c r="M587" s="10" t="str">
        <f t="shared" si="136"/>
        <v/>
      </c>
      <c r="N587" s="10" t="str">
        <f t="shared" si="137"/>
        <v/>
      </c>
      <c r="O587" s="318">
        <f t="shared" si="138"/>
        <v>3</v>
      </c>
      <c r="Q587" s="10" t="str">
        <f t="shared" si="139"/>
        <v/>
      </c>
      <c r="R587" s="319" t="str">
        <f t="shared" si="140"/>
        <v/>
      </c>
      <c r="Z587" s="10" t="s">
        <v>416</v>
      </c>
      <c r="AA587" s="10" t="s">
        <v>947</v>
      </c>
      <c r="AB587" s="10" t="s">
        <v>947</v>
      </c>
      <c r="AC587" s="10">
        <f t="shared" si="142"/>
        <v>1</v>
      </c>
    </row>
    <row r="588" spans="1:29" x14ac:dyDescent="0.25">
      <c r="A588" s="297">
        <v>590</v>
      </c>
      <c r="B588" s="330" t="str">
        <f t="shared" si="141"/>
        <v>B.6.01</v>
      </c>
      <c r="C588" s="311" t="s">
        <v>118</v>
      </c>
      <c r="D588" s="311">
        <v>6</v>
      </c>
      <c r="E588" s="311">
        <v>1</v>
      </c>
      <c r="F588" s="311"/>
      <c r="G588" s="316" t="s">
        <v>847</v>
      </c>
      <c r="H588" s="317">
        <v>1</v>
      </c>
      <c r="I588" s="318" t="str">
        <f t="shared" si="132"/>
        <v/>
      </c>
      <c r="J588" s="10" t="str">
        <f t="shared" si="133"/>
        <v/>
      </c>
      <c r="K588" s="10" t="str">
        <f t="shared" si="134"/>
        <v/>
      </c>
      <c r="L588" s="10" t="str">
        <f t="shared" si="135"/>
        <v/>
      </c>
      <c r="M588" s="10">
        <f t="shared" si="136"/>
        <v>5</v>
      </c>
      <c r="N588" s="10" t="str">
        <f t="shared" si="137"/>
        <v/>
      </c>
      <c r="O588" s="318">
        <f t="shared" si="138"/>
        <v>5</v>
      </c>
      <c r="Q588" s="10" t="str">
        <f t="shared" si="139"/>
        <v>01</v>
      </c>
      <c r="R588" s="319" t="str">
        <f t="shared" si="140"/>
        <v>B.6.01</v>
      </c>
      <c r="Z588" s="10" t="s">
        <v>947</v>
      </c>
      <c r="AA588" s="10" t="s">
        <v>417</v>
      </c>
      <c r="AB588" s="10" t="s">
        <v>947</v>
      </c>
      <c r="AC588" s="10">
        <f t="shared" si="142"/>
        <v>2</v>
      </c>
    </row>
    <row r="589" spans="1:29" ht="30" x14ac:dyDescent="0.25">
      <c r="A589" s="297">
        <v>591</v>
      </c>
      <c r="B589" s="330" t="str">
        <f t="shared" si="141"/>
        <v>B.6.02</v>
      </c>
      <c r="C589" s="311" t="s">
        <v>118</v>
      </c>
      <c r="D589" s="311">
        <v>6</v>
      </c>
      <c r="E589" s="311">
        <v>2</v>
      </c>
      <c r="F589" s="311"/>
      <c r="G589" s="316" t="s">
        <v>492</v>
      </c>
      <c r="H589" s="317">
        <v>2</v>
      </c>
      <c r="I589" s="318" t="str">
        <f t="shared" si="132"/>
        <v/>
      </c>
      <c r="J589" s="10" t="str">
        <f t="shared" si="133"/>
        <v/>
      </c>
      <c r="K589" s="10" t="str">
        <f t="shared" si="134"/>
        <v/>
      </c>
      <c r="L589" s="10" t="str">
        <f t="shared" si="135"/>
        <v/>
      </c>
      <c r="M589" s="10">
        <f t="shared" si="136"/>
        <v>5</v>
      </c>
      <c r="N589" s="10" t="str">
        <f t="shared" si="137"/>
        <v/>
      </c>
      <c r="O589" s="318">
        <f t="shared" si="138"/>
        <v>5</v>
      </c>
      <c r="Q589" s="10" t="str">
        <f t="shared" si="139"/>
        <v>02</v>
      </c>
      <c r="R589" s="319" t="str">
        <f t="shared" si="140"/>
        <v>B.6.02</v>
      </c>
      <c r="Z589" s="10" t="s">
        <v>947</v>
      </c>
      <c r="AA589" s="10" t="s">
        <v>417</v>
      </c>
      <c r="AB589" s="10" t="s">
        <v>947</v>
      </c>
      <c r="AC589" s="10">
        <f t="shared" si="142"/>
        <v>2</v>
      </c>
    </row>
    <row r="590" spans="1:29" ht="45" x14ac:dyDescent="0.25">
      <c r="A590" s="297">
        <v>592</v>
      </c>
      <c r="B590" s="330" t="str">
        <f t="shared" si="141"/>
        <v/>
      </c>
      <c r="C590" s="311"/>
      <c r="D590" s="311"/>
      <c r="E590" s="311"/>
      <c r="F590" s="311" t="s">
        <v>420</v>
      </c>
      <c r="G590" s="316" t="s">
        <v>493</v>
      </c>
      <c r="I590" s="318" t="str">
        <f t="shared" si="132"/>
        <v/>
      </c>
      <c r="J590" s="10" t="str">
        <f t="shared" si="133"/>
        <v/>
      </c>
      <c r="K590" s="10">
        <f t="shared" si="134"/>
        <v>3</v>
      </c>
      <c r="L590" s="10" t="str">
        <f t="shared" si="135"/>
        <v/>
      </c>
      <c r="M590" s="10" t="str">
        <f t="shared" si="136"/>
        <v/>
      </c>
      <c r="N590" s="10" t="str">
        <f t="shared" si="137"/>
        <v/>
      </c>
      <c r="O590" s="318">
        <f t="shared" si="138"/>
        <v>3</v>
      </c>
      <c r="Q590" s="10" t="str">
        <f t="shared" si="139"/>
        <v/>
      </c>
      <c r="R590" s="319" t="str">
        <f t="shared" si="140"/>
        <v/>
      </c>
      <c r="Z590" s="10" t="s">
        <v>947</v>
      </c>
      <c r="AA590" s="10" t="s">
        <v>417</v>
      </c>
      <c r="AB590" s="10" t="s">
        <v>947</v>
      </c>
      <c r="AC590" s="10">
        <f t="shared" si="142"/>
        <v>2</v>
      </c>
    </row>
    <row r="591" spans="1:29" ht="45" x14ac:dyDescent="0.25">
      <c r="A591" s="297">
        <v>593</v>
      </c>
      <c r="B591" s="330" t="str">
        <f t="shared" si="141"/>
        <v>B.6.03</v>
      </c>
      <c r="C591" s="311" t="s">
        <v>118</v>
      </c>
      <c r="D591" s="311">
        <v>6</v>
      </c>
      <c r="E591" s="311">
        <v>3</v>
      </c>
      <c r="F591" s="311"/>
      <c r="G591" s="316" t="s">
        <v>1021</v>
      </c>
      <c r="H591" s="317">
        <v>3</v>
      </c>
      <c r="I591" s="318" t="str">
        <f t="shared" si="132"/>
        <v/>
      </c>
      <c r="J591" s="10" t="str">
        <f t="shared" si="133"/>
        <v/>
      </c>
      <c r="K591" s="10" t="str">
        <f t="shared" si="134"/>
        <v/>
      </c>
      <c r="L591" s="10" t="str">
        <f t="shared" si="135"/>
        <v/>
      </c>
      <c r="M591" s="10">
        <f t="shared" si="136"/>
        <v>5</v>
      </c>
      <c r="N591" s="10" t="str">
        <f t="shared" si="137"/>
        <v/>
      </c>
      <c r="O591" s="318">
        <f t="shared" si="138"/>
        <v>5</v>
      </c>
      <c r="Q591" s="10" t="str">
        <f t="shared" si="139"/>
        <v>03</v>
      </c>
      <c r="R591" s="319" t="str">
        <f t="shared" si="140"/>
        <v>B.6.03</v>
      </c>
      <c r="Z591" s="10" t="s">
        <v>947</v>
      </c>
      <c r="AA591" s="10" t="s">
        <v>417</v>
      </c>
      <c r="AB591" s="10" t="s">
        <v>947</v>
      </c>
      <c r="AC591" s="10">
        <f t="shared" si="142"/>
        <v>2</v>
      </c>
    </row>
    <row r="592" spans="1:29" ht="45" x14ac:dyDescent="0.25">
      <c r="A592" s="297">
        <v>594</v>
      </c>
      <c r="B592" s="330" t="str">
        <f t="shared" si="141"/>
        <v/>
      </c>
      <c r="C592" s="311"/>
      <c r="D592" s="311"/>
      <c r="E592" s="311"/>
      <c r="F592" s="311" t="s">
        <v>420</v>
      </c>
      <c r="G592" s="316" t="s">
        <v>494</v>
      </c>
      <c r="I592" s="318" t="str">
        <f t="shared" si="132"/>
        <v/>
      </c>
      <c r="J592" s="10" t="str">
        <f t="shared" si="133"/>
        <v/>
      </c>
      <c r="K592" s="10">
        <f t="shared" si="134"/>
        <v>3</v>
      </c>
      <c r="L592" s="10" t="str">
        <f t="shared" si="135"/>
        <v/>
      </c>
      <c r="M592" s="10" t="str">
        <f t="shared" si="136"/>
        <v/>
      </c>
      <c r="N592" s="10" t="str">
        <f t="shared" si="137"/>
        <v/>
      </c>
      <c r="O592" s="318">
        <f t="shared" si="138"/>
        <v>3</v>
      </c>
      <c r="Q592" s="10" t="str">
        <f t="shared" si="139"/>
        <v/>
      </c>
      <c r="R592" s="319" t="str">
        <f t="shared" si="140"/>
        <v/>
      </c>
      <c r="Z592" s="10" t="s">
        <v>947</v>
      </c>
      <c r="AA592" s="10" t="s">
        <v>417</v>
      </c>
      <c r="AB592" s="10" t="s">
        <v>947</v>
      </c>
      <c r="AC592" s="10">
        <f t="shared" si="142"/>
        <v>2</v>
      </c>
    </row>
    <row r="593" spans="1:29" ht="30" x14ac:dyDescent="0.25">
      <c r="A593" s="297">
        <v>595</v>
      </c>
      <c r="B593" s="330" t="str">
        <f t="shared" si="141"/>
        <v>B.6.04</v>
      </c>
      <c r="C593" s="311" t="s">
        <v>118</v>
      </c>
      <c r="D593" s="311">
        <v>6</v>
      </c>
      <c r="E593" s="311">
        <v>4</v>
      </c>
      <c r="F593" s="311"/>
      <c r="G593" s="316" t="s">
        <v>495</v>
      </c>
      <c r="H593" s="317">
        <v>4</v>
      </c>
      <c r="I593" s="318" t="str">
        <f t="shared" si="132"/>
        <v/>
      </c>
      <c r="J593" s="10" t="str">
        <f t="shared" si="133"/>
        <v/>
      </c>
      <c r="K593" s="10" t="str">
        <f t="shared" si="134"/>
        <v/>
      </c>
      <c r="L593" s="10" t="str">
        <f t="shared" si="135"/>
        <v/>
      </c>
      <c r="M593" s="10">
        <f t="shared" si="136"/>
        <v>5</v>
      </c>
      <c r="N593" s="10" t="str">
        <f t="shared" si="137"/>
        <v/>
      </c>
      <c r="O593" s="318">
        <f t="shared" si="138"/>
        <v>5</v>
      </c>
      <c r="Q593" s="10" t="str">
        <f t="shared" si="139"/>
        <v>04</v>
      </c>
      <c r="R593" s="319" t="str">
        <f t="shared" si="140"/>
        <v>B.6.04</v>
      </c>
      <c r="Z593" s="10" t="s">
        <v>947</v>
      </c>
      <c r="AA593" s="10" t="s">
        <v>417</v>
      </c>
      <c r="AB593" s="10" t="s">
        <v>947</v>
      </c>
      <c r="AC593" s="10">
        <f t="shared" si="142"/>
        <v>2</v>
      </c>
    </row>
    <row r="594" spans="1:29" ht="45" x14ac:dyDescent="0.25">
      <c r="A594" s="297">
        <v>596</v>
      </c>
      <c r="B594" s="330" t="str">
        <f t="shared" si="141"/>
        <v/>
      </c>
      <c r="C594" s="311"/>
      <c r="D594" s="311"/>
      <c r="E594" s="311"/>
      <c r="F594" s="311" t="s">
        <v>420</v>
      </c>
      <c r="G594" s="316" t="s">
        <v>496</v>
      </c>
      <c r="I594" s="318" t="str">
        <f t="shared" si="132"/>
        <v/>
      </c>
      <c r="J594" s="10" t="str">
        <f t="shared" si="133"/>
        <v/>
      </c>
      <c r="K594" s="10">
        <f t="shared" si="134"/>
        <v>3</v>
      </c>
      <c r="L594" s="10" t="str">
        <f t="shared" si="135"/>
        <v/>
      </c>
      <c r="M594" s="10" t="str">
        <f t="shared" si="136"/>
        <v/>
      </c>
      <c r="N594" s="10" t="str">
        <f t="shared" si="137"/>
        <v/>
      </c>
      <c r="O594" s="318">
        <f t="shared" si="138"/>
        <v>3</v>
      </c>
      <c r="Q594" s="10" t="str">
        <f t="shared" si="139"/>
        <v/>
      </c>
      <c r="R594" s="319" t="str">
        <f t="shared" si="140"/>
        <v/>
      </c>
      <c r="T594" s="10" t="s">
        <v>552</v>
      </c>
      <c r="Z594" s="10" t="s">
        <v>947</v>
      </c>
      <c r="AA594" s="10" t="s">
        <v>417</v>
      </c>
      <c r="AB594" s="10" t="s">
        <v>947</v>
      </c>
      <c r="AC594" s="10">
        <f t="shared" si="142"/>
        <v>2</v>
      </c>
    </row>
    <row r="595" spans="1:29" ht="30" x14ac:dyDescent="0.25">
      <c r="A595" s="297">
        <v>597</v>
      </c>
      <c r="B595" s="330" t="str">
        <f t="shared" si="141"/>
        <v>B.6.05</v>
      </c>
      <c r="C595" s="311" t="s">
        <v>118</v>
      </c>
      <c r="D595" s="311">
        <v>6</v>
      </c>
      <c r="E595" s="311">
        <v>5</v>
      </c>
      <c r="F595" s="311"/>
      <c r="G595" s="316" t="s">
        <v>848</v>
      </c>
      <c r="H595" s="317">
        <v>5</v>
      </c>
      <c r="I595" s="318" t="str">
        <f t="shared" si="132"/>
        <v/>
      </c>
      <c r="J595" s="10" t="str">
        <f t="shared" si="133"/>
        <v/>
      </c>
      <c r="K595" s="10" t="str">
        <f t="shared" si="134"/>
        <v/>
      </c>
      <c r="L595" s="10" t="str">
        <f t="shared" si="135"/>
        <v/>
      </c>
      <c r="M595" s="10">
        <f t="shared" si="136"/>
        <v>5</v>
      </c>
      <c r="N595" s="10" t="str">
        <f t="shared" si="137"/>
        <v/>
      </c>
      <c r="O595" s="318">
        <f t="shared" si="138"/>
        <v>5</v>
      </c>
      <c r="Q595" s="10" t="str">
        <f t="shared" si="139"/>
        <v>05</v>
      </c>
      <c r="R595" s="319" t="str">
        <f t="shared" si="140"/>
        <v>B.6.05</v>
      </c>
      <c r="Z595" s="10" t="s">
        <v>947</v>
      </c>
      <c r="AA595" s="10" t="s">
        <v>417</v>
      </c>
      <c r="AB595" s="10" t="s">
        <v>947</v>
      </c>
      <c r="AC595" s="10">
        <f t="shared" si="142"/>
        <v>2</v>
      </c>
    </row>
    <row r="596" spans="1:29" x14ac:dyDescent="0.25">
      <c r="A596" s="297">
        <v>598</v>
      </c>
      <c r="B596" s="330" t="str">
        <f t="shared" si="141"/>
        <v>B.6.01</v>
      </c>
      <c r="C596" s="311" t="s">
        <v>118</v>
      </c>
      <c r="D596" s="311">
        <v>6</v>
      </c>
      <c r="E596" s="311">
        <v>1</v>
      </c>
      <c r="F596" s="311"/>
      <c r="G596" s="316" t="s">
        <v>847</v>
      </c>
      <c r="H596" s="317">
        <v>1</v>
      </c>
      <c r="I596" s="318" t="str">
        <f t="shared" si="132"/>
        <v/>
      </c>
      <c r="J596" s="10" t="str">
        <f t="shared" si="133"/>
        <v/>
      </c>
      <c r="K596" s="10" t="str">
        <f t="shared" si="134"/>
        <v/>
      </c>
      <c r="L596" s="10" t="str">
        <f t="shared" si="135"/>
        <v/>
      </c>
      <c r="M596" s="10">
        <f t="shared" si="136"/>
        <v>5</v>
      </c>
      <c r="N596" s="10" t="str">
        <f t="shared" si="137"/>
        <v/>
      </c>
      <c r="O596" s="318">
        <f t="shared" si="138"/>
        <v>5</v>
      </c>
      <c r="Q596" s="10" t="str">
        <f t="shared" si="139"/>
        <v>01</v>
      </c>
      <c r="R596" s="319" t="str">
        <f t="shared" si="140"/>
        <v>B.6.01</v>
      </c>
      <c r="Z596" s="10" t="s">
        <v>947</v>
      </c>
      <c r="AA596" s="10" t="s">
        <v>947</v>
      </c>
      <c r="AB596" s="10" t="s">
        <v>120</v>
      </c>
      <c r="AC596" s="10">
        <f t="shared" si="142"/>
        <v>3</v>
      </c>
    </row>
    <row r="597" spans="1:29" ht="30" x14ac:dyDescent="0.25">
      <c r="A597" s="297">
        <v>599</v>
      </c>
      <c r="B597" s="330" t="str">
        <f t="shared" si="141"/>
        <v>B.6.02</v>
      </c>
      <c r="C597" s="311" t="s">
        <v>118</v>
      </c>
      <c r="D597" s="311">
        <v>6</v>
      </c>
      <c r="E597" s="311">
        <v>2</v>
      </c>
      <c r="F597" s="311"/>
      <c r="G597" s="316" t="s">
        <v>849</v>
      </c>
      <c r="H597" s="317" t="s">
        <v>74</v>
      </c>
      <c r="I597" s="318" t="str">
        <f t="shared" si="132"/>
        <v/>
      </c>
      <c r="J597" s="10" t="str">
        <f t="shared" si="133"/>
        <v/>
      </c>
      <c r="K597" s="10" t="str">
        <f t="shared" si="134"/>
        <v/>
      </c>
      <c r="L597" s="10">
        <f t="shared" si="135"/>
        <v>4</v>
      </c>
      <c r="M597" s="10" t="str">
        <f t="shared" si="136"/>
        <v/>
      </c>
      <c r="N597" s="10" t="str">
        <f t="shared" si="137"/>
        <v/>
      </c>
      <c r="O597" s="318">
        <f t="shared" si="138"/>
        <v>4</v>
      </c>
      <c r="Q597" s="10" t="str">
        <f t="shared" si="139"/>
        <v>02</v>
      </c>
      <c r="R597" s="319" t="str">
        <f t="shared" si="140"/>
        <v>B.6.02</v>
      </c>
      <c r="Z597" s="10" t="s">
        <v>947</v>
      </c>
      <c r="AA597" s="10" t="s">
        <v>947</v>
      </c>
      <c r="AB597" s="10" t="s">
        <v>120</v>
      </c>
      <c r="AC597" s="10">
        <f t="shared" si="142"/>
        <v>3</v>
      </c>
    </row>
    <row r="598" spans="1:29" ht="30" x14ac:dyDescent="0.25">
      <c r="A598" s="297">
        <v>600</v>
      </c>
      <c r="B598" s="330" t="str">
        <f t="shared" si="141"/>
        <v>B.6.02a</v>
      </c>
      <c r="C598" s="311" t="s">
        <v>118</v>
      </c>
      <c r="D598" s="311">
        <v>6</v>
      </c>
      <c r="E598" s="311">
        <v>2</v>
      </c>
      <c r="F598" s="311" t="s">
        <v>88</v>
      </c>
      <c r="G598" s="316" t="s">
        <v>264</v>
      </c>
      <c r="H598" s="317">
        <v>2</v>
      </c>
      <c r="I598" s="318" t="str">
        <f t="shared" ref="I598:I661" si="143">IF(AND(LEN(C598)=1,LEN(D598)=0),1,"")</f>
        <v/>
      </c>
      <c r="J598" s="10" t="str">
        <f t="shared" ref="J598:J661" si="144">IF(AND(LEN(C598)=1,LEN(D598)=1,LEN(E598)=0,LEN(F598)=0),2,"")</f>
        <v/>
      </c>
      <c r="K598" s="10" t="str">
        <f t="shared" ref="K598:K661" si="145">IF(AND(LEN(C598)=0,LEN(E598)=0),3,"")</f>
        <v/>
      </c>
      <c r="L598" s="10" t="str">
        <f t="shared" ref="L598:L661" si="146">IF(AND(LEN(C598)&gt;0,LEN(D598&gt;0),LEN(E598)&gt;0,LEN(F598)=0,H598="N/A"),4,"")</f>
        <v/>
      </c>
      <c r="M598" s="10" t="str">
        <f t="shared" ref="M598:M661" si="147">IF(AND(LEN(C598)&gt;0,LEN(D598&gt;0),LEN(E598)&gt;0,LEN(F598)=0,H598&gt;0,H598&lt;6),5,"")</f>
        <v/>
      </c>
      <c r="N598" s="10">
        <f t="shared" ref="N598:N661" si="148">IF(AND(LEN(C598)&gt;0,LEN(D598&gt;0),LEN(E598)&gt;0,LEN(F598)&gt;0,H598&gt;0,H598&lt;6),6,"")</f>
        <v>6</v>
      </c>
      <c r="O598" s="318">
        <f t="shared" ref="O598:O661" si="149">SUM(I598:N598)</f>
        <v>6</v>
      </c>
      <c r="Q598" s="10" t="str">
        <f t="shared" ref="Q598:Q661" si="150">IF(LEN(E598)&gt;0,TEXT(E598,"00"),"")</f>
        <v>02</v>
      </c>
      <c r="R598" s="319" t="str">
        <f t="shared" ref="R598:R661" si="151">IF(O598=1,C598,IF(O598=2,C598&amp;"."&amp;D598,IF(O598=3,"",IF(O598=4,C598&amp;"."&amp;D598&amp;"."&amp;Q598,IF(O598=5,C598&amp;"."&amp;D598&amp;"."&amp;Q598,IF(O598=6,C598&amp;"."&amp;D598&amp;"."&amp;Q598&amp;F598,""))))))</f>
        <v>B.6.02a</v>
      </c>
      <c r="Z598" s="10" t="s">
        <v>947</v>
      </c>
      <c r="AA598" s="10" t="s">
        <v>947</v>
      </c>
      <c r="AB598" s="10" t="s">
        <v>120</v>
      </c>
      <c r="AC598" s="10">
        <f t="shared" si="142"/>
        <v>3</v>
      </c>
    </row>
    <row r="599" spans="1:29" x14ac:dyDescent="0.25">
      <c r="A599" s="297">
        <v>601</v>
      </c>
      <c r="B599" s="330" t="str">
        <f t="shared" si="141"/>
        <v>B.6.02b</v>
      </c>
      <c r="C599" s="311" t="s">
        <v>118</v>
      </c>
      <c r="D599" s="311">
        <v>6</v>
      </c>
      <c r="E599" s="311">
        <v>2</v>
      </c>
      <c r="F599" s="311" t="s">
        <v>89</v>
      </c>
      <c r="G599" s="316" t="s">
        <v>265</v>
      </c>
      <c r="H599" s="317">
        <v>2</v>
      </c>
      <c r="I599" s="318" t="str">
        <f t="shared" si="143"/>
        <v/>
      </c>
      <c r="J599" s="10" t="str">
        <f t="shared" si="144"/>
        <v/>
      </c>
      <c r="K599" s="10" t="str">
        <f t="shared" si="145"/>
        <v/>
      </c>
      <c r="L599" s="10" t="str">
        <f t="shared" si="146"/>
        <v/>
      </c>
      <c r="M599" s="10" t="str">
        <f t="shared" si="147"/>
        <v/>
      </c>
      <c r="N599" s="10">
        <f t="shared" si="148"/>
        <v>6</v>
      </c>
      <c r="O599" s="318">
        <f t="shared" si="149"/>
        <v>6</v>
      </c>
      <c r="Q599" s="10" t="str">
        <f t="shared" si="150"/>
        <v>02</v>
      </c>
      <c r="R599" s="319" t="str">
        <f t="shared" si="151"/>
        <v>B.6.02b</v>
      </c>
      <c r="Z599" s="10" t="s">
        <v>947</v>
      </c>
      <c r="AA599" s="10" t="s">
        <v>947</v>
      </c>
      <c r="AB599" s="10" t="s">
        <v>120</v>
      </c>
      <c r="AC599" s="10">
        <f t="shared" si="142"/>
        <v>3</v>
      </c>
    </row>
    <row r="600" spans="1:29" x14ac:dyDescent="0.25">
      <c r="A600" s="297">
        <v>602</v>
      </c>
      <c r="B600" s="330" t="str">
        <f t="shared" si="141"/>
        <v>B.6.03</v>
      </c>
      <c r="C600" s="311" t="s">
        <v>118</v>
      </c>
      <c r="D600" s="311">
        <v>6</v>
      </c>
      <c r="E600" s="311">
        <v>3</v>
      </c>
      <c r="F600" s="311"/>
      <c r="G600" s="316" t="s">
        <v>850</v>
      </c>
      <c r="H600" s="317" t="s">
        <v>74</v>
      </c>
      <c r="I600" s="318" t="str">
        <f t="shared" si="143"/>
        <v/>
      </c>
      <c r="J600" s="10" t="str">
        <f t="shared" si="144"/>
        <v/>
      </c>
      <c r="K600" s="10" t="str">
        <f t="shared" si="145"/>
        <v/>
      </c>
      <c r="L600" s="10">
        <f t="shared" si="146"/>
        <v>4</v>
      </c>
      <c r="M600" s="10" t="str">
        <f t="shared" si="147"/>
        <v/>
      </c>
      <c r="N600" s="10" t="str">
        <f t="shared" si="148"/>
        <v/>
      </c>
      <c r="O600" s="318">
        <f t="shared" si="149"/>
        <v>4</v>
      </c>
      <c r="Q600" s="10" t="str">
        <f t="shared" si="150"/>
        <v>03</v>
      </c>
      <c r="R600" s="319" t="str">
        <f t="shared" si="151"/>
        <v>B.6.03</v>
      </c>
      <c r="Z600" s="10" t="s">
        <v>947</v>
      </c>
      <c r="AA600" s="10" t="s">
        <v>947</v>
      </c>
      <c r="AB600" s="10" t="s">
        <v>120</v>
      </c>
      <c r="AC600" s="10">
        <f t="shared" si="142"/>
        <v>3</v>
      </c>
    </row>
    <row r="601" spans="1:29" ht="30" x14ac:dyDescent="0.25">
      <c r="A601" s="297">
        <v>603</v>
      </c>
      <c r="B601" s="330" t="str">
        <f t="shared" si="141"/>
        <v>B.6.03a</v>
      </c>
      <c r="C601" s="311" t="s">
        <v>118</v>
      </c>
      <c r="D601" s="311">
        <v>6</v>
      </c>
      <c r="E601" s="311">
        <v>3</v>
      </c>
      <c r="F601" s="311" t="s">
        <v>88</v>
      </c>
      <c r="G601" s="316" t="s">
        <v>998</v>
      </c>
      <c r="H601" s="317">
        <v>3</v>
      </c>
      <c r="I601" s="318" t="str">
        <f t="shared" si="143"/>
        <v/>
      </c>
      <c r="J601" s="10" t="str">
        <f t="shared" si="144"/>
        <v/>
      </c>
      <c r="K601" s="10" t="str">
        <f t="shared" si="145"/>
        <v/>
      </c>
      <c r="L601" s="10" t="str">
        <f t="shared" si="146"/>
        <v/>
      </c>
      <c r="M601" s="10" t="str">
        <f t="shared" si="147"/>
        <v/>
      </c>
      <c r="N601" s="10">
        <f t="shared" si="148"/>
        <v>6</v>
      </c>
      <c r="O601" s="318">
        <f t="shared" si="149"/>
        <v>6</v>
      </c>
      <c r="Q601" s="10" t="str">
        <f t="shared" si="150"/>
        <v>03</v>
      </c>
      <c r="R601" s="319" t="str">
        <f t="shared" si="151"/>
        <v>B.6.03a</v>
      </c>
      <c r="Z601" s="10" t="s">
        <v>947</v>
      </c>
      <c r="AA601" s="10" t="s">
        <v>947</v>
      </c>
      <c r="AB601" s="10" t="s">
        <v>120</v>
      </c>
      <c r="AC601" s="10">
        <f t="shared" si="142"/>
        <v>3</v>
      </c>
    </row>
    <row r="602" spans="1:29" ht="30" x14ac:dyDescent="0.25">
      <c r="A602" s="297">
        <v>604</v>
      </c>
      <c r="B602" s="330" t="str">
        <f t="shared" si="141"/>
        <v>B.6.03b</v>
      </c>
      <c r="C602" s="311" t="s">
        <v>118</v>
      </c>
      <c r="D602" s="311">
        <v>6</v>
      </c>
      <c r="E602" s="311">
        <v>3</v>
      </c>
      <c r="F602" s="311" t="s">
        <v>89</v>
      </c>
      <c r="G602" s="316" t="s">
        <v>1022</v>
      </c>
      <c r="H602" s="317">
        <v>3</v>
      </c>
      <c r="I602" s="318" t="str">
        <f t="shared" si="143"/>
        <v/>
      </c>
      <c r="J602" s="10" t="str">
        <f t="shared" si="144"/>
        <v/>
      </c>
      <c r="K602" s="10" t="str">
        <f t="shared" si="145"/>
        <v/>
      </c>
      <c r="L602" s="10" t="str">
        <f t="shared" si="146"/>
        <v/>
      </c>
      <c r="M602" s="10" t="str">
        <f t="shared" si="147"/>
        <v/>
      </c>
      <c r="N602" s="10">
        <f t="shared" si="148"/>
        <v>6</v>
      </c>
      <c r="O602" s="318">
        <f t="shared" si="149"/>
        <v>6</v>
      </c>
      <c r="Q602" s="10" t="str">
        <f t="shared" si="150"/>
        <v>03</v>
      </c>
      <c r="R602" s="319" t="str">
        <f t="shared" si="151"/>
        <v>B.6.03b</v>
      </c>
      <c r="Z602" s="10" t="s">
        <v>947</v>
      </c>
      <c r="AA602" s="10" t="s">
        <v>947</v>
      </c>
      <c r="AB602" s="10" t="s">
        <v>120</v>
      </c>
      <c r="AC602" s="10">
        <f t="shared" si="142"/>
        <v>3</v>
      </c>
    </row>
    <row r="603" spans="1:29" x14ac:dyDescent="0.25">
      <c r="A603" s="297">
        <v>605</v>
      </c>
      <c r="B603" s="330" t="str">
        <f t="shared" si="141"/>
        <v>B.6.04</v>
      </c>
      <c r="C603" s="311" t="s">
        <v>118</v>
      </c>
      <c r="D603" s="311">
        <v>6</v>
      </c>
      <c r="E603" s="311">
        <v>4</v>
      </c>
      <c r="F603" s="311"/>
      <c r="G603" s="316" t="s">
        <v>851</v>
      </c>
      <c r="H603" s="317" t="s">
        <v>74</v>
      </c>
      <c r="I603" s="318" t="str">
        <f t="shared" si="143"/>
        <v/>
      </c>
      <c r="J603" s="10" t="str">
        <f t="shared" si="144"/>
        <v/>
      </c>
      <c r="K603" s="10" t="str">
        <f t="shared" si="145"/>
        <v/>
      </c>
      <c r="L603" s="10">
        <f t="shared" si="146"/>
        <v>4</v>
      </c>
      <c r="M603" s="10" t="str">
        <f t="shared" si="147"/>
        <v/>
      </c>
      <c r="N603" s="10" t="str">
        <f t="shared" si="148"/>
        <v/>
      </c>
      <c r="O603" s="318">
        <f t="shared" si="149"/>
        <v>4</v>
      </c>
      <c r="Q603" s="10" t="str">
        <f t="shared" si="150"/>
        <v>04</v>
      </c>
      <c r="R603" s="319" t="str">
        <f t="shared" si="151"/>
        <v>B.6.04</v>
      </c>
      <c r="Z603" s="10" t="s">
        <v>947</v>
      </c>
      <c r="AA603" s="10" t="s">
        <v>947</v>
      </c>
      <c r="AB603" s="10" t="s">
        <v>120</v>
      </c>
      <c r="AC603" s="10">
        <f t="shared" si="142"/>
        <v>3</v>
      </c>
    </row>
    <row r="604" spans="1:29" x14ac:dyDescent="0.25">
      <c r="A604" s="297">
        <v>606</v>
      </c>
      <c r="B604" s="330" t="str">
        <f t="shared" si="141"/>
        <v>B.6.04a</v>
      </c>
      <c r="C604" s="311" t="s">
        <v>118</v>
      </c>
      <c r="D604" s="311">
        <v>6</v>
      </c>
      <c r="E604" s="311">
        <v>4</v>
      </c>
      <c r="F604" s="311" t="s">
        <v>88</v>
      </c>
      <c r="G604" s="316" t="s">
        <v>266</v>
      </c>
      <c r="H604" s="317">
        <v>3</v>
      </c>
      <c r="I604" s="318" t="str">
        <f t="shared" si="143"/>
        <v/>
      </c>
      <c r="J604" s="10" t="str">
        <f t="shared" si="144"/>
        <v/>
      </c>
      <c r="K604" s="10" t="str">
        <f t="shared" si="145"/>
        <v/>
      </c>
      <c r="L604" s="10" t="str">
        <f t="shared" si="146"/>
        <v/>
      </c>
      <c r="M604" s="10" t="str">
        <f t="shared" si="147"/>
        <v/>
      </c>
      <c r="N604" s="10">
        <f t="shared" si="148"/>
        <v>6</v>
      </c>
      <c r="O604" s="318">
        <f t="shared" si="149"/>
        <v>6</v>
      </c>
      <c r="Q604" s="10" t="str">
        <f t="shared" si="150"/>
        <v>04</v>
      </c>
      <c r="R604" s="319" t="str">
        <f t="shared" si="151"/>
        <v>B.6.04a</v>
      </c>
      <c r="Z604" s="10" t="s">
        <v>947</v>
      </c>
      <c r="AA604" s="10" t="s">
        <v>947</v>
      </c>
      <c r="AB604" s="10" t="s">
        <v>120</v>
      </c>
      <c r="AC604" s="10">
        <f t="shared" si="142"/>
        <v>3</v>
      </c>
    </row>
    <row r="605" spans="1:29" x14ac:dyDescent="0.25">
      <c r="A605" s="297">
        <v>607</v>
      </c>
      <c r="B605" s="330" t="str">
        <f t="shared" si="141"/>
        <v>B.6.04b</v>
      </c>
      <c r="C605" s="311" t="s">
        <v>118</v>
      </c>
      <c r="D605" s="311">
        <v>6</v>
      </c>
      <c r="E605" s="311">
        <v>4</v>
      </c>
      <c r="F605" s="311" t="s">
        <v>89</v>
      </c>
      <c r="G605" s="316" t="s">
        <v>267</v>
      </c>
      <c r="H605" s="317">
        <v>3</v>
      </c>
      <c r="I605" s="318" t="str">
        <f t="shared" si="143"/>
        <v/>
      </c>
      <c r="J605" s="10" t="str">
        <f t="shared" si="144"/>
        <v/>
      </c>
      <c r="K605" s="10" t="str">
        <f t="shared" si="145"/>
        <v/>
      </c>
      <c r="L605" s="10" t="str">
        <f t="shared" si="146"/>
        <v/>
      </c>
      <c r="M605" s="10" t="str">
        <f t="shared" si="147"/>
        <v/>
      </c>
      <c r="N605" s="10">
        <f t="shared" si="148"/>
        <v>6</v>
      </c>
      <c r="O605" s="318">
        <f t="shared" si="149"/>
        <v>6</v>
      </c>
      <c r="Q605" s="10" t="str">
        <f t="shared" si="150"/>
        <v>04</v>
      </c>
      <c r="R605" s="319" t="str">
        <f t="shared" si="151"/>
        <v>B.6.04b</v>
      </c>
      <c r="Z605" s="10" t="s">
        <v>947</v>
      </c>
      <c r="AA605" s="10" t="s">
        <v>947</v>
      </c>
      <c r="AB605" s="10" t="s">
        <v>120</v>
      </c>
      <c r="AC605" s="10">
        <f t="shared" si="142"/>
        <v>3</v>
      </c>
    </row>
    <row r="606" spans="1:29" x14ac:dyDescent="0.25">
      <c r="A606" s="297">
        <v>608</v>
      </c>
      <c r="B606" s="330" t="str">
        <f t="shared" si="141"/>
        <v>B.6.04c</v>
      </c>
      <c r="C606" s="311" t="s">
        <v>118</v>
      </c>
      <c r="D606" s="311">
        <v>6</v>
      </c>
      <c r="E606" s="311">
        <v>4</v>
      </c>
      <c r="F606" s="311" t="s">
        <v>90</v>
      </c>
      <c r="G606" s="316" t="s">
        <v>268</v>
      </c>
      <c r="H606" s="317">
        <v>3</v>
      </c>
      <c r="I606" s="318" t="str">
        <f t="shared" si="143"/>
        <v/>
      </c>
      <c r="J606" s="10" t="str">
        <f t="shared" si="144"/>
        <v/>
      </c>
      <c r="K606" s="10" t="str">
        <f t="shared" si="145"/>
        <v/>
      </c>
      <c r="L606" s="10" t="str">
        <f t="shared" si="146"/>
        <v/>
      </c>
      <c r="M606" s="10" t="str">
        <f t="shared" si="147"/>
        <v/>
      </c>
      <c r="N606" s="10">
        <f t="shared" si="148"/>
        <v>6</v>
      </c>
      <c r="O606" s="318">
        <f t="shared" si="149"/>
        <v>6</v>
      </c>
      <c r="Q606" s="10" t="str">
        <f t="shared" si="150"/>
        <v>04</v>
      </c>
      <c r="R606" s="319" t="str">
        <f t="shared" si="151"/>
        <v>B.6.04c</v>
      </c>
      <c r="T606" s="10" t="s">
        <v>553</v>
      </c>
      <c r="Z606" s="10" t="s">
        <v>947</v>
      </c>
      <c r="AA606" s="10" t="s">
        <v>947</v>
      </c>
      <c r="AB606" s="10" t="s">
        <v>120</v>
      </c>
      <c r="AC606" s="10">
        <f t="shared" si="142"/>
        <v>3</v>
      </c>
    </row>
    <row r="607" spans="1:29" x14ac:dyDescent="0.25">
      <c r="A607" s="297">
        <v>609</v>
      </c>
      <c r="B607" s="330" t="str">
        <f t="shared" si="141"/>
        <v>B.6.04d</v>
      </c>
      <c r="C607" s="311" t="s">
        <v>118</v>
      </c>
      <c r="D607" s="311">
        <v>6</v>
      </c>
      <c r="E607" s="311">
        <v>4</v>
      </c>
      <c r="F607" s="311" t="s">
        <v>91</v>
      </c>
      <c r="G607" s="316" t="s">
        <v>269</v>
      </c>
      <c r="H607" s="317">
        <v>3</v>
      </c>
      <c r="I607" s="318" t="str">
        <f t="shared" si="143"/>
        <v/>
      </c>
      <c r="J607" s="10" t="str">
        <f t="shared" si="144"/>
        <v/>
      </c>
      <c r="K607" s="10" t="str">
        <f t="shared" si="145"/>
        <v/>
      </c>
      <c r="L607" s="10" t="str">
        <f t="shared" si="146"/>
        <v/>
      </c>
      <c r="M607" s="10" t="str">
        <f t="shared" si="147"/>
        <v/>
      </c>
      <c r="N607" s="10">
        <f t="shared" si="148"/>
        <v>6</v>
      </c>
      <c r="O607" s="318">
        <f t="shared" si="149"/>
        <v>6</v>
      </c>
      <c r="Q607" s="10" t="str">
        <f t="shared" si="150"/>
        <v>04</v>
      </c>
      <c r="R607" s="319" t="str">
        <f t="shared" si="151"/>
        <v>B.6.04d</v>
      </c>
      <c r="Z607" s="10" t="s">
        <v>947</v>
      </c>
      <c r="AA607" s="10" t="s">
        <v>947</v>
      </c>
      <c r="AB607" s="10" t="s">
        <v>120</v>
      </c>
      <c r="AC607" s="10">
        <f t="shared" si="142"/>
        <v>3</v>
      </c>
    </row>
    <row r="608" spans="1:29" x14ac:dyDescent="0.25">
      <c r="A608" s="297">
        <v>610</v>
      </c>
      <c r="B608" s="330" t="str">
        <f t="shared" si="141"/>
        <v>B.6.04e</v>
      </c>
      <c r="C608" s="311" t="s">
        <v>118</v>
      </c>
      <c r="D608" s="311">
        <v>6</v>
      </c>
      <c r="E608" s="311">
        <v>4</v>
      </c>
      <c r="F608" s="311" t="s">
        <v>92</v>
      </c>
      <c r="G608" s="316" t="s">
        <v>270</v>
      </c>
      <c r="H608" s="317">
        <v>3</v>
      </c>
      <c r="I608" s="318" t="str">
        <f t="shared" si="143"/>
        <v/>
      </c>
      <c r="J608" s="10" t="str">
        <f t="shared" si="144"/>
        <v/>
      </c>
      <c r="K608" s="10" t="str">
        <f t="shared" si="145"/>
        <v/>
      </c>
      <c r="L608" s="10" t="str">
        <f t="shared" si="146"/>
        <v/>
      </c>
      <c r="M608" s="10" t="str">
        <f t="shared" si="147"/>
        <v/>
      </c>
      <c r="N608" s="10">
        <f t="shared" si="148"/>
        <v>6</v>
      </c>
      <c r="O608" s="318">
        <f t="shared" si="149"/>
        <v>6</v>
      </c>
      <c r="Q608" s="10" t="str">
        <f t="shared" si="150"/>
        <v>04</v>
      </c>
      <c r="R608" s="319" t="str">
        <f t="shared" si="151"/>
        <v>B.6.04e</v>
      </c>
      <c r="Z608" s="10" t="s">
        <v>947</v>
      </c>
      <c r="AA608" s="10" t="s">
        <v>947</v>
      </c>
      <c r="AB608" s="10" t="s">
        <v>120</v>
      </c>
      <c r="AC608" s="10">
        <f t="shared" si="142"/>
        <v>3</v>
      </c>
    </row>
    <row r="609" spans="1:29" x14ac:dyDescent="0.25">
      <c r="A609" s="297">
        <v>611</v>
      </c>
      <c r="B609" s="330" t="str">
        <f t="shared" si="141"/>
        <v>B.6.04f</v>
      </c>
      <c r="C609" s="311" t="s">
        <v>118</v>
      </c>
      <c r="D609" s="311">
        <v>6</v>
      </c>
      <c r="E609" s="311">
        <v>4</v>
      </c>
      <c r="F609" s="311" t="s">
        <v>93</v>
      </c>
      <c r="G609" s="316" t="s">
        <v>271</v>
      </c>
      <c r="H609" s="317">
        <v>4</v>
      </c>
      <c r="I609" s="318" t="str">
        <f t="shared" si="143"/>
        <v/>
      </c>
      <c r="J609" s="10" t="str">
        <f t="shared" si="144"/>
        <v/>
      </c>
      <c r="K609" s="10" t="str">
        <f t="shared" si="145"/>
        <v/>
      </c>
      <c r="L609" s="10" t="str">
        <f t="shared" si="146"/>
        <v/>
      </c>
      <c r="M609" s="10" t="str">
        <f t="shared" si="147"/>
        <v/>
      </c>
      <c r="N609" s="10">
        <f t="shared" si="148"/>
        <v>6</v>
      </c>
      <c r="O609" s="318">
        <f t="shared" si="149"/>
        <v>6</v>
      </c>
      <c r="Q609" s="10" t="str">
        <f t="shared" si="150"/>
        <v>04</v>
      </c>
      <c r="R609" s="319" t="str">
        <f t="shared" si="151"/>
        <v>B.6.04f</v>
      </c>
      <c r="Z609" s="10" t="s">
        <v>947</v>
      </c>
      <c r="AA609" s="10" t="s">
        <v>947</v>
      </c>
      <c r="AB609" s="10" t="s">
        <v>120</v>
      </c>
      <c r="AC609" s="10">
        <f t="shared" si="142"/>
        <v>3</v>
      </c>
    </row>
    <row r="610" spans="1:29" x14ac:dyDescent="0.25">
      <c r="A610" s="297">
        <v>612</v>
      </c>
      <c r="B610" s="330" t="str">
        <f t="shared" si="141"/>
        <v>B.6.05</v>
      </c>
      <c r="C610" s="311" t="s">
        <v>118</v>
      </c>
      <c r="D610" s="311">
        <v>6</v>
      </c>
      <c r="E610" s="311">
        <v>5</v>
      </c>
      <c r="F610" s="311"/>
      <c r="G610" s="316" t="s">
        <v>852</v>
      </c>
      <c r="H610" s="317" t="s">
        <v>74</v>
      </c>
      <c r="I610" s="318" t="str">
        <f t="shared" si="143"/>
        <v/>
      </c>
      <c r="J610" s="10" t="str">
        <f t="shared" si="144"/>
        <v/>
      </c>
      <c r="K610" s="10" t="str">
        <f t="shared" si="145"/>
        <v/>
      </c>
      <c r="L610" s="10">
        <f t="shared" si="146"/>
        <v>4</v>
      </c>
      <c r="M610" s="10" t="str">
        <f t="shared" si="147"/>
        <v/>
      </c>
      <c r="N610" s="10" t="str">
        <f t="shared" si="148"/>
        <v/>
      </c>
      <c r="O610" s="318">
        <f t="shared" si="149"/>
        <v>4</v>
      </c>
      <c r="Q610" s="10" t="str">
        <f t="shared" si="150"/>
        <v>05</v>
      </c>
      <c r="R610" s="319" t="str">
        <f t="shared" si="151"/>
        <v>B.6.05</v>
      </c>
      <c r="Z610" s="10" t="s">
        <v>947</v>
      </c>
      <c r="AA610" s="10" t="s">
        <v>947</v>
      </c>
      <c r="AB610" s="10" t="s">
        <v>120</v>
      </c>
      <c r="AC610" s="10">
        <f t="shared" si="142"/>
        <v>3</v>
      </c>
    </row>
    <row r="611" spans="1:29" x14ac:dyDescent="0.25">
      <c r="A611" s="297">
        <v>613</v>
      </c>
      <c r="B611" s="330" t="str">
        <f t="shared" si="141"/>
        <v>B.6.05a</v>
      </c>
      <c r="C611" s="311" t="s">
        <v>118</v>
      </c>
      <c r="D611" s="311">
        <v>6</v>
      </c>
      <c r="E611" s="311">
        <v>5</v>
      </c>
      <c r="F611" s="311" t="s">
        <v>88</v>
      </c>
      <c r="G611" s="316" t="s">
        <v>853</v>
      </c>
      <c r="H611" s="317">
        <v>4</v>
      </c>
      <c r="I611" s="318" t="str">
        <f t="shared" si="143"/>
        <v/>
      </c>
      <c r="J611" s="10" t="str">
        <f t="shared" si="144"/>
        <v/>
      </c>
      <c r="K611" s="10" t="str">
        <f t="shared" si="145"/>
        <v/>
      </c>
      <c r="L611" s="10" t="str">
        <f t="shared" si="146"/>
        <v/>
      </c>
      <c r="M611" s="10" t="str">
        <f t="shared" si="147"/>
        <v/>
      </c>
      <c r="N611" s="10">
        <f t="shared" si="148"/>
        <v>6</v>
      </c>
      <c r="O611" s="318">
        <f t="shared" si="149"/>
        <v>6</v>
      </c>
      <c r="Q611" s="10" t="str">
        <f t="shared" si="150"/>
        <v>05</v>
      </c>
      <c r="R611" s="319" t="str">
        <f t="shared" si="151"/>
        <v>B.6.05a</v>
      </c>
      <c r="Z611" s="10" t="s">
        <v>947</v>
      </c>
      <c r="AA611" s="10" t="s">
        <v>947</v>
      </c>
      <c r="AB611" s="10" t="s">
        <v>120</v>
      </c>
      <c r="AC611" s="10">
        <f t="shared" si="142"/>
        <v>3</v>
      </c>
    </row>
    <row r="612" spans="1:29" x14ac:dyDescent="0.25">
      <c r="A612" s="297">
        <v>614</v>
      </c>
      <c r="B612" s="330" t="str">
        <f t="shared" si="141"/>
        <v>B.6.05b</v>
      </c>
      <c r="C612" s="311" t="s">
        <v>118</v>
      </c>
      <c r="D612" s="311">
        <v>6</v>
      </c>
      <c r="E612" s="311">
        <v>5</v>
      </c>
      <c r="F612" s="311" t="s">
        <v>89</v>
      </c>
      <c r="G612" s="316" t="s">
        <v>854</v>
      </c>
      <c r="H612" s="317">
        <v>5</v>
      </c>
      <c r="I612" s="318" t="str">
        <f t="shared" si="143"/>
        <v/>
      </c>
      <c r="J612" s="10" t="str">
        <f t="shared" si="144"/>
        <v/>
      </c>
      <c r="K612" s="10" t="str">
        <f t="shared" si="145"/>
        <v/>
      </c>
      <c r="L612" s="10" t="str">
        <f t="shared" si="146"/>
        <v/>
      </c>
      <c r="M612" s="10" t="str">
        <f t="shared" si="147"/>
        <v/>
      </c>
      <c r="N612" s="10">
        <f t="shared" si="148"/>
        <v>6</v>
      </c>
      <c r="O612" s="318">
        <f t="shared" si="149"/>
        <v>6</v>
      </c>
      <c r="Q612" s="10" t="str">
        <f t="shared" si="150"/>
        <v>05</v>
      </c>
      <c r="R612" s="319" t="str">
        <f t="shared" si="151"/>
        <v>B.6.05b</v>
      </c>
      <c r="Z612" s="10" t="s">
        <v>947</v>
      </c>
      <c r="AA612" s="10" t="s">
        <v>947</v>
      </c>
      <c r="AB612" s="10" t="s">
        <v>120</v>
      </c>
      <c r="AC612" s="10">
        <f t="shared" si="142"/>
        <v>3</v>
      </c>
    </row>
    <row r="613" spans="1:29" x14ac:dyDescent="0.25">
      <c r="A613" s="297">
        <v>615</v>
      </c>
      <c r="B613" s="330" t="str">
        <f t="shared" si="141"/>
        <v>B.7</v>
      </c>
      <c r="C613" s="311" t="s">
        <v>118</v>
      </c>
      <c r="D613" s="311">
        <v>7</v>
      </c>
      <c r="E613" s="311"/>
      <c r="F613" s="311"/>
      <c r="G613" s="316" t="s">
        <v>855</v>
      </c>
      <c r="I613" s="318" t="str">
        <f t="shared" si="143"/>
        <v/>
      </c>
      <c r="J613" s="10">
        <f t="shared" si="144"/>
        <v>2</v>
      </c>
      <c r="K613" s="10" t="str">
        <f t="shared" si="145"/>
        <v/>
      </c>
      <c r="L613" s="10" t="str">
        <f t="shared" si="146"/>
        <v/>
      </c>
      <c r="M613" s="10" t="str">
        <f t="shared" si="147"/>
        <v/>
      </c>
      <c r="N613" s="10" t="str">
        <f t="shared" si="148"/>
        <v/>
      </c>
      <c r="O613" s="318">
        <f t="shared" si="149"/>
        <v>2</v>
      </c>
      <c r="Q613" s="10" t="str">
        <f t="shared" si="150"/>
        <v/>
      </c>
      <c r="R613" s="319" t="str">
        <f t="shared" si="151"/>
        <v>B.7</v>
      </c>
      <c r="Z613" s="10" t="s">
        <v>416</v>
      </c>
      <c r="AA613" s="10" t="s">
        <v>417</v>
      </c>
      <c r="AB613" s="10" t="s">
        <v>120</v>
      </c>
      <c r="AC613" s="10">
        <f t="shared" si="142"/>
        <v>1</v>
      </c>
    </row>
    <row r="614" spans="1:29" ht="45" x14ac:dyDescent="0.25">
      <c r="A614" s="297">
        <v>616</v>
      </c>
      <c r="B614" s="330" t="str">
        <f t="shared" si="141"/>
        <v>B.7.01</v>
      </c>
      <c r="C614" s="311" t="s">
        <v>118</v>
      </c>
      <c r="D614" s="311">
        <v>7</v>
      </c>
      <c r="E614" s="311">
        <v>1</v>
      </c>
      <c r="F614" s="311"/>
      <c r="G614" s="316" t="s">
        <v>856</v>
      </c>
      <c r="H614" s="317">
        <v>5</v>
      </c>
      <c r="I614" s="318" t="str">
        <f t="shared" si="143"/>
        <v/>
      </c>
      <c r="J614" s="10" t="str">
        <f t="shared" si="144"/>
        <v/>
      </c>
      <c r="K614" s="10" t="str">
        <f t="shared" si="145"/>
        <v/>
      </c>
      <c r="L614" s="10" t="str">
        <f t="shared" si="146"/>
        <v/>
      </c>
      <c r="M614" s="10">
        <f t="shared" si="147"/>
        <v>5</v>
      </c>
      <c r="N614" s="10" t="str">
        <f t="shared" si="148"/>
        <v/>
      </c>
      <c r="O614" s="318">
        <f t="shared" si="149"/>
        <v>5</v>
      </c>
      <c r="Q614" s="10" t="str">
        <f t="shared" si="150"/>
        <v>01</v>
      </c>
      <c r="R614" s="319" t="str">
        <f t="shared" si="151"/>
        <v>B.7.01</v>
      </c>
      <c r="Z614" s="10" t="s">
        <v>416</v>
      </c>
      <c r="AA614" s="10" t="s">
        <v>947</v>
      </c>
      <c r="AB614" s="10" t="s">
        <v>947</v>
      </c>
      <c r="AC614" s="10">
        <f t="shared" si="142"/>
        <v>1</v>
      </c>
    </row>
    <row r="615" spans="1:29" ht="60" x14ac:dyDescent="0.25">
      <c r="A615" s="297">
        <v>617</v>
      </c>
      <c r="B615" s="330" t="str">
        <f t="shared" si="141"/>
        <v/>
      </c>
      <c r="C615" s="311"/>
      <c r="D615" s="311"/>
      <c r="E615" s="311"/>
      <c r="F615" s="311" t="s">
        <v>420</v>
      </c>
      <c r="G615" s="316" t="s">
        <v>1025</v>
      </c>
      <c r="I615" s="318" t="str">
        <f t="shared" si="143"/>
        <v/>
      </c>
      <c r="J615" s="10" t="str">
        <f t="shared" si="144"/>
        <v/>
      </c>
      <c r="K615" s="10">
        <f t="shared" si="145"/>
        <v>3</v>
      </c>
      <c r="L615" s="10" t="str">
        <f t="shared" si="146"/>
        <v/>
      </c>
      <c r="M615" s="10" t="str">
        <f t="shared" si="147"/>
        <v/>
      </c>
      <c r="N615" s="10" t="str">
        <f t="shared" si="148"/>
        <v/>
      </c>
      <c r="O615" s="318">
        <f t="shared" si="149"/>
        <v>3</v>
      </c>
      <c r="Q615" s="10" t="str">
        <f t="shared" si="150"/>
        <v/>
      </c>
      <c r="R615" s="319" t="str">
        <f t="shared" si="151"/>
        <v/>
      </c>
      <c r="Z615" s="10" t="s">
        <v>416</v>
      </c>
      <c r="AA615" s="10" t="s">
        <v>947</v>
      </c>
      <c r="AB615" s="10" t="s">
        <v>947</v>
      </c>
      <c r="AC615" s="10">
        <f t="shared" si="142"/>
        <v>1</v>
      </c>
    </row>
    <row r="616" spans="1:29" ht="30" x14ac:dyDescent="0.25">
      <c r="A616" s="297">
        <v>618</v>
      </c>
      <c r="B616" s="330" t="str">
        <f t="shared" si="141"/>
        <v>B.7.01</v>
      </c>
      <c r="C616" s="311" t="s">
        <v>118</v>
      </c>
      <c r="D616" s="311">
        <v>7</v>
      </c>
      <c r="E616" s="311">
        <v>1</v>
      </c>
      <c r="F616" s="311"/>
      <c r="G616" s="316" t="s">
        <v>857</v>
      </c>
      <c r="H616" s="317">
        <v>1</v>
      </c>
      <c r="I616" s="318" t="str">
        <f t="shared" si="143"/>
        <v/>
      </c>
      <c r="J616" s="10" t="str">
        <f t="shared" si="144"/>
        <v/>
      </c>
      <c r="K616" s="10" t="str">
        <f t="shared" si="145"/>
        <v/>
      </c>
      <c r="L616" s="10" t="str">
        <f t="shared" si="146"/>
        <v/>
      </c>
      <c r="M616" s="10">
        <f t="shared" si="147"/>
        <v>5</v>
      </c>
      <c r="N616" s="10" t="str">
        <f t="shared" si="148"/>
        <v/>
      </c>
      <c r="O616" s="318">
        <f t="shared" si="149"/>
        <v>5</v>
      </c>
      <c r="Q616" s="10" t="str">
        <f t="shared" si="150"/>
        <v>01</v>
      </c>
      <c r="R616" s="319" t="str">
        <f t="shared" si="151"/>
        <v>B.7.01</v>
      </c>
      <c r="Z616" s="10" t="s">
        <v>947</v>
      </c>
      <c r="AA616" s="10" t="s">
        <v>417</v>
      </c>
      <c r="AB616" s="10" t="s">
        <v>947</v>
      </c>
      <c r="AC616" s="10">
        <f t="shared" si="142"/>
        <v>2</v>
      </c>
    </row>
    <row r="617" spans="1:29" ht="30" x14ac:dyDescent="0.25">
      <c r="A617" s="297">
        <v>619</v>
      </c>
      <c r="B617" s="330" t="str">
        <f t="shared" si="141"/>
        <v/>
      </c>
      <c r="C617" s="311"/>
      <c r="D617" s="311"/>
      <c r="E617" s="311"/>
      <c r="F617" s="311" t="s">
        <v>420</v>
      </c>
      <c r="G617" s="316" t="s">
        <v>1026</v>
      </c>
      <c r="I617" s="318" t="str">
        <f t="shared" si="143"/>
        <v/>
      </c>
      <c r="J617" s="10" t="str">
        <f t="shared" si="144"/>
        <v/>
      </c>
      <c r="K617" s="10">
        <f t="shared" si="145"/>
        <v>3</v>
      </c>
      <c r="L617" s="10" t="str">
        <f t="shared" si="146"/>
        <v/>
      </c>
      <c r="M617" s="10" t="str">
        <f t="shared" si="147"/>
        <v/>
      </c>
      <c r="N617" s="10" t="str">
        <f t="shared" si="148"/>
        <v/>
      </c>
      <c r="O617" s="318">
        <f t="shared" si="149"/>
        <v>3</v>
      </c>
      <c r="Q617" s="10" t="str">
        <f t="shared" si="150"/>
        <v/>
      </c>
      <c r="R617" s="319" t="str">
        <f t="shared" si="151"/>
        <v/>
      </c>
      <c r="Z617" s="10" t="s">
        <v>947</v>
      </c>
      <c r="AA617" s="10" t="s">
        <v>417</v>
      </c>
      <c r="AB617" s="10" t="s">
        <v>947</v>
      </c>
      <c r="AC617" s="10">
        <f t="shared" si="142"/>
        <v>2</v>
      </c>
    </row>
    <row r="618" spans="1:29" ht="45" x14ac:dyDescent="0.25">
      <c r="A618" s="297">
        <v>620</v>
      </c>
      <c r="B618" s="330" t="str">
        <f t="shared" si="141"/>
        <v>B.7.02</v>
      </c>
      <c r="C618" s="311" t="s">
        <v>118</v>
      </c>
      <c r="D618" s="311">
        <v>7</v>
      </c>
      <c r="E618" s="311">
        <v>2</v>
      </c>
      <c r="F618" s="311"/>
      <c r="G618" s="316" t="s">
        <v>858</v>
      </c>
      <c r="H618" s="317">
        <v>4</v>
      </c>
      <c r="I618" s="318" t="str">
        <f t="shared" si="143"/>
        <v/>
      </c>
      <c r="J618" s="10" t="str">
        <f t="shared" si="144"/>
        <v/>
      </c>
      <c r="K618" s="10" t="str">
        <f t="shared" si="145"/>
        <v/>
      </c>
      <c r="L618" s="10" t="str">
        <f t="shared" si="146"/>
        <v/>
      </c>
      <c r="M618" s="10">
        <f t="shared" si="147"/>
        <v>5</v>
      </c>
      <c r="N618" s="10" t="str">
        <f t="shared" si="148"/>
        <v/>
      </c>
      <c r="O618" s="318">
        <f t="shared" si="149"/>
        <v>5</v>
      </c>
      <c r="Q618" s="10" t="str">
        <f t="shared" si="150"/>
        <v>02</v>
      </c>
      <c r="R618" s="319" t="str">
        <f t="shared" si="151"/>
        <v>B.7.02</v>
      </c>
      <c r="Z618" s="10" t="s">
        <v>947</v>
      </c>
      <c r="AA618" s="10" t="s">
        <v>417</v>
      </c>
      <c r="AB618" s="10" t="s">
        <v>947</v>
      </c>
      <c r="AC618" s="10">
        <f t="shared" si="142"/>
        <v>2</v>
      </c>
    </row>
    <row r="619" spans="1:29" ht="45" x14ac:dyDescent="0.25">
      <c r="A619" s="297">
        <v>621</v>
      </c>
      <c r="B619" s="330" t="str">
        <f t="shared" si="141"/>
        <v>B.7.03</v>
      </c>
      <c r="C619" s="311" t="s">
        <v>118</v>
      </c>
      <c r="D619" s="311">
        <v>7</v>
      </c>
      <c r="E619" s="311">
        <v>3</v>
      </c>
      <c r="F619" s="311"/>
      <c r="G619" s="316" t="s">
        <v>859</v>
      </c>
      <c r="H619" s="317">
        <v>3</v>
      </c>
      <c r="I619" s="318" t="str">
        <f t="shared" si="143"/>
        <v/>
      </c>
      <c r="J619" s="10" t="str">
        <f t="shared" si="144"/>
        <v/>
      </c>
      <c r="K619" s="10" t="str">
        <f t="shared" si="145"/>
        <v/>
      </c>
      <c r="L619" s="10" t="str">
        <f t="shared" si="146"/>
        <v/>
      </c>
      <c r="M619" s="10">
        <f t="shared" si="147"/>
        <v>5</v>
      </c>
      <c r="N619" s="10" t="str">
        <f t="shared" si="148"/>
        <v/>
      </c>
      <c r="O619" s="318">
        <f t="shared" si="149"/>
        <v>5</v>
      </c>
      <c r="Q619" s="10" t="str">
        <f t="shared" si="150"/>
        <v>03</v>
      </c>
      <c r="R619" s="319" t="str">
        <f t="shared" si="151"/>
        <v>B.7.03</v>
      </c>
      <c r="T619" s="10" t="s">
        <v>554</v>
      </c>
      <c r="Z619" s="10" t="s">
        <v>947</v>
      </c>
      <c r="AA619" s="10" t="s">
        <v>417</v>
      </c>
      <c r="AB619" s="10" t="s">
        <v>947</v>
      </c>
      <c r="AC619" s="10">
        <f t="shared" si="142"/>
        <v>2</v>
      </c>
    </row>
    <row r="620" spans="1:29" ht="30" x14ac:dyDescent="0.25">
      <c r="A620" s="297">
        <v>622</v>
      </c>
      <c r="B620" s="330" t="str">
        <f t="shared" si="141"/>
        <v>B.7.04</v>
      </c>
      <c r="C620" s="311" t="s">
        <v>118</v>
      </c>
      <c r="D620" s="311">
        <v>7</v>
      </c>
      <c r="E620" s="311">
        <v>4</v>
      </c>
      <c r="F620" s="311"/>
      <c r="G620" s="316" t="s">
        <v>498</v>
      </c>
      <c r="H620" s="317">
        <v>2</v>
      </c>
      <c r="I620" s="318" t="str">
        <f t="shared" si="143"/>
        <v/>
      </c>
      <c r="J620" s="10" t="str">
        <f t="shared" si="144"/>
        <v/>
      </c>
      <c r="K620" s="10" t="str">
        <f t="shared" si="145"/>
        <v/>
      </c>
      <c r="L620" s="10" t="str">
        <f t="shared" si="146"/>
        <v/>
      </c>
      <c r="M620" s="10">
        <f t="shared" si="147"/>
        <v>5</v>
      </c>
      <c r="N620" s="10" t="str">
        <f t="shared" si="148"/>
        <v/>
      </c>
      <c r="O620" s="318">
        <f t="shared" si="149"/>
        <v>5</v>
      </c>
      <c r="Q620" s="10" t="str">
        <f t="shared" si="150"/>
        <v>04</v>
      </c>
      <c r="R620" s="319" t="str">
        <f t="shared" si="151"/>
        <v>B.7.04</v>
      </c>
      <c r="Z620" s="10" t="s">
        <v>947</v>
      </c>
      <c r="AA620" s="10" t="s">
        <v>417</v>
      </c>
      <c r="AB620" s="10" t="s">
        <v>947</v>
      </c>
      <c r="AC620" s="10">
        <f t="shared" si="142"/>
        <v>2</v>
      </c>
    </row>
    <row r="621" spans="1:29" ht="45" x14ac:dyDescent="0.25">
      <c r="A621" s="297">
        <v>623</v>
      </c>
      <c r="B621" s="330" t="str">
        <f t="shared" si="141"/>
        <v/>
      </c>
      <c r="C621" s="311"/>
      <c r="D621" s="311"/>
      <c r="E621" s="311"/>
      <c r="F621" s="311" t="s">
        <v>420</v>
      </c>
      <c r="G621" s="316" t="s">
        <v>1035</v>
      </c>
      <c r="I621" s="318" t="str">
        <f t="shared" si="143"/>
        <v/>
      </c>
      <c r="J621" s="10" t="str">
        <f t="shared" si="144"/>
        <v/>
      </c>
      <c r="K621" s="10">
        <f t="shared" si="145"/>
        <v>3</v>
      </c>
      <c r="L621" s="10" t="str">
        <f t="shared" si="146"/>
        <v/>
      </c>
      <c r="M621" s="10" t="str">
        <f t="shared" si="147"/>
        <v/>
      </c>
      <c r="N621" s="10" t="str">
        <f t="shared" si="148"/>
        <v/>
      </c>
      <c r="O621" s="318">
        <f t="shared" si="149"/>
        <v>3</v>
      </c>
      <c r="Q621" s="10" t="str">
        <f t="shared" si="150"/>
        <v/>
      </c>
      <c r="R621" s="319" t="str">
        <f t="shared" si="151"/>
        <v/>
      </c>
      <c r="Z621" s="10" t="s">
        <v>947</v>
      </c>
      <c r="AA621" s="10" t="s">
        <v>417</v>
      </c>
      <c r="AB621" s="10" t="s">
        <v>947</v>
      </c>
      <c r="AC621" s="10">
        <f t="shared" si="142"/>
        <v>2</v>
      </c>
    </row>
    <row r="622" spans="1:29" x14ac:dyDescent="0.25">
      <c r="A622" s="297">
        <v>624</v>
      </c>
      <c r="B622" s="330" t="str">
        <f t="shared" si="141"/>
        <v>B.7.05</v>
      </c>
      <c r="C622" s="311" t="s">
        <v>118</v>
      </c>
      <c r="D622" s="311">
        <v>7</v>
      </c>
      <c r="E622" s="311">
        <v>5</v>
      </c>
      <c r="F622" s="311"/>
      <c r="G622" s="316" t="s">
        <v>499</v>
      </c>
      <c r="H622" s="317">
        <v>5</v>
      </c>
      <c r="I622" s="318" t="str">
        <f t="shared" si="143"/>
        <v/>
      </c>
      <c r="J622" s="10" t="str">
        <f t="shared" si="144"/>
        <v/>
      </c>
      <c r="K622" s="10" t="str">
        <f t="shared" si="145"/>
        <v/>
      </c>
      <c r="L622" s="10" t="str">
        <f t="shared" si="146"/>
        <v/>
      </c>
      <c r="M622" s="10">
        <f t="shared" si="147"/>
        <v>5</v>
      </c>
      <c r="N622" s="10" t="str">
        <f t="shared" si="148"/>
        <v/>
      </c>
      <c r="O622" s="318">
        <f t="shared" si="149"/>
        <v>5</v>
      </c>
      <c r="Q622" s="10" t="str">
        <f t="shared" si="150"/>
        <v>05</v>
      </c>
      <c r="R622" s="319" t="str">
        <f t="shared" si="151"/>
        <v>B.7.05</v>
      </c>
      <c r="Z622" s="10" t="s">
        <v>947</v>
      </c>
      <c r="AA622" s="10" t="s">
        <v>417</v>
      </c>
      <c r="AB622" s="10" t="s">
        <v>947</v>
      </c>
      <c r="AC622" s="10">
        <f t="shared" si="142"/>
        <v>2</v>
      </c>
    </row>
    <row r="623" spans="1:29" x14ac:dyDescent="0.25">
      <c r="A623" s="297">
        <v>625</v>
      </c>
      <c r="B623" s="330" t="str">
        <f t="shared" si="141"/>
        <v>B.7.06</v>
      </c>
      <c r="C623" s="311" t="s">
        <v>118</v>
      </c>
      <c r="D623" s="311">
        <v>7</v>
      </c>
      <c r="E623" s="311">
        <v>6</v>
      </c>
      <c r="F623" s="311"/>
      <c r="G623" s="316" t="s">
        <v>500</v>
      </c>
      <c r="H623" s="317">
        <v>3</v>
      </c>
      <c r="I623" s="318" t="str">
        <f t="shared" si="143"/>
        <v/>
      </c>
      <c r="J623" s="10" t="str">
        <f t="shared" si="144"/>
        <v/>
      </c>
      <c r="K623" s="10" t="str">
        <f t="shared" si="145"/>
        <v/>
      </c>
      <c r="L623" s="10" t="str">
        <f t="shared" si="146"/>
        <v/>
      </c>
      <c r="M623" s="10">
        <f t="shared" si="147"/>
        <v>5</v>
      </c>
      <c r="N623" s="10" t="str">
        <f t="shared" si="148"/>
        <v/>
      </c>
      <c r="O623" s="318">
        <f t="shared" si="149"/>
        <v>5</v>
      </c>
      <c r="Q623" s="10" t="str">
        <f t="shared" si="150"/>
        <v>06</v>
      </c>
      <c r="R623" s="319" t="str">
        <f t="shared" si="151"/>
        <v>B.7.06</v>
      </c>
      <c r="Z623" s="10" t="s">
        <v>947</v>
      </c>
      <c r="AA623" s="10" t="s">
        <v>417</v>
      </c>
      <c r="AB623" s="10" t="s">
        <v>947</v>
      </c>
      <c r="AC623" s="10">
        <f t="shared" si="142"/>
        <v>2</v>
      </c>
    </row>
    <row r="624" spans="1:29" ht="45" x14ac:dyDescent="0.25">
      <c r="A624" s="297">
        <v>626</v>
      </c>
      <c r="B624" s="330" t="str">
        <f t="shared" si="141"/>
        <v/>
      </c>
      <c r="C624" s="311"/>
      <c r="D624" s="311"/>
      <c r="E624" s="311"/>
      <c r="F624" s="311" t="s">
        <v>420</v>
      </c>
      <c r="G624" s="316" t="s">
        <v>1037</v>
      </c>
      <c r="I624" s="318" t="str">
        <f t="shared" si="143"/>
        <v/>
      </c>
      <c r="J624" s="10" t="str">
        <f t="shared" si="144"/>
        <v/>
      </c>
      <c r="K624" s="10">
        <f t="shared" si="145"/>
        <v>3</v>
      </c>
      <c r="L624" s="10" t="str">
        <f t="shared" si="146"/>
        <v/>
      </c>
      <c r="M624" s="10" t="str">
        <f t="shared" si="147"/>
        <v/>
      </c>
      <c r="N624" s="10" t="str">
        <f t="shared" si="148"/>
        <v/>
      </c>
      <c r="O624" s="318">
        <f t="shared" si="149"/>
        <v>3</v>
      </c>
      <c r="Q624" s="10" t="str">
        <f t="shared" si="150"/>
        <v/>
      </c>
      <c r="R624" s="319" t="str">
        <f t="shared" si="151"/>
        <v/>
      </c>
      <c r="Z624" s="10" t="s">
        <v>947</v>
      </c>
      <c r="AA624" s="10" t="s">
        <v>417</v>
      </c>
      <c r="AB624" s="10" t="s">
        <v>947</v>
      </c>
      <c r="AC624" s="10">
        <f t="shared" si="142"/>
        <v>2</v>
      </c>
    </row>
    <row r="625" spans="1:29" x14ac:dyDescent="0.25">
      <c r="A625" s="297">
        <v>627</v>
      </c>
      <c r="B625" s="330" t="str">
        <f t="shared" si="141"/>
        <v>B.7.07</v>
      </c>
      <c r="C625" s="311" t="s">
        <v>118</v>
      </c>
      <c r="D625" s="311">
        <v>7</v>
      </c>
      <c r="E625" s="311">
        <v>7</v>
      </c>
      <c r="F625" s="311"/>
      <c r="G625" s="316" t="s">
        <v>277</v>
      </c>
      <c r="H625" s="317">
        <v>3</v>
      </c>
      <c r="I625" s="318" t="str">
        <f t="shared" si="143"/>
        <v/>
      </c>
      <c r="J625" s="10" t="str">
        <f t="shared" si="144"/>
        <v/>
      </c>
      <c r="K625" s="10" t="str">
        <f t="shared" si="145"/>
        <v/>
      </c>
      <c r="L625" s="10" t="str">
        <f t="shared" si="146"/>
        <v/>
      </c>
      <c r="M625" s="10">
        <f t="shared" si="147"/>
        <v>5</v>
      </c>
      <c r="N625" s="10" t="str">
        <f t="shared" si="148"/>
        <v/>
      </c>
      <c r="O625" s="318">
        <f t="shared" si="149"/>
        <v>5</v>
      </c>
      <c r="Q625" s="10" t="str">
        <f t="shared" si="150"/>
        <v>07</v>
      </c>
      <c r="R625" s="319" t="str">
        <f t="shared" si="151"/>
        <v>B.7.07</v>
      </c>
      <c r="Z625" s="10" t="s">
        <v>947</v>
      </c>
      <c r="AA625" s="10" t="s">
        <v>417</v>
      </c>
      <c r="AB625" s="10" t="s">
        <v>947</v>
      </c>
      <c r="AC625" s="10">
        <f t="shared" si="142"/>
        <v>2</v>
      </c>
    </row>
    <row r="626" spans="1:29" ht="45" x14ac:dyDescent="0.25">
      <c r="A626" s="297">
        <v>628</v>
      </c>
      <c r="B626" s="330" t="str">
        <f t="shared" si="141"/>
        <v/>
      </c>
      <c r="C626" s="311"/>
      <c r="D626" s="311"/>
      <c r="E626" s="311"/>
      <c r="F626" s="311" t="s">
        <v>420</v>
      </c>
      <c r="G626" s="316" t="s">
        <v>1036</v>
      </c>
      <c r="I626" s="318" t="str">
        <f t="shared" si="143"/>
        <v/>
      </c>
      <c r="J626" s="10" t="str">
        <f t="shared" si="144"/>
        <v/>
      </c>
      <c r="K626" s="10">
        <f t="shared" si="145"/>
        <v>3</v>
      </c>
      <c r="L626" s="10" t="str">
        <f t="shared" si="146"/>
        <v/>
      </c>
      <c r="M626" s="10" t="str">
        <f t="shared" si="147"/>
        <v/>
      </c>
      <c r="N626" s="10" t="str">
        <f t="shared" si="148"/>
        <v/>
      </c>
      <c r="O626" s="318">
        <f t="shared" si="149"/>
        <v>3</v>
      </c>
      <c r="Q626" s="10" t="str">
        <f t="shared" si="150"/>
        <v/>
      </c>
      <c r="R626" s="319" t="str">
        <f t="shared" si="151"/>
        <v/>
      </c>
      <c r="Z626" s="10" t="s">
        <v>947</v>
      </c>
      <c r="AA626" s="10" t="s">
        <v>417</v>
      </c>
      <c r="AB626" s="10" t="s">
        <v>947</v>
      </c>
      <c r="AC626" s="10">
        <f t="shared" si="142"/>
        <v>2</v>
      </c>
    </row>
    <row r="627" spans="1:29" x14ac:dyDescent="0.25">
      <c r="A627" s="297">
        <v>629</v>
      </c>
      <c r="B627" s="330" t="str">
        <f t="shared" si="141"/>
        <v>B.7.08</v>
      </c>
      <c r="C627" s="311" t="s">
        <v>118</v>
      </c>
      <c r="D627" s="311">
        <v>7</v>
      </c>
      <c r="E627" s="311">
        <v>8</v>
      </c>
      <c r="F627" s="311"/>
      <c r="G627" s="316" t="s">
        <v>280</v>
      </c>
      <c r="H627" s="317">
        <v>3</v>
      </c>
      <c r="I627" s="318" t="str">
        <f t="shared" si="143"/>
        <v/>
      </c>
      <c r="J627" s="10" t="str">
        <f t="shared" si="144"/>
        <v/>
      </c>
      <c r="K627" s="10" t="str">
        <f t="shared" si="145"/>
        <v/>
      </c>
      <c r="L627" s="10" t="str">
        <f t="shared" si="146"/>
        <v/>
      </c>
      <c r="M627" s="10">
        <f t="shared" si="147"/>
        <v>5</v>
      </c>
      <c r="N627" s="10" t="str">
        <f t="shared" si="148"/>
        <v/>
      </c>
      <c r="O627" s="318">
        <f t="shared" si="149"/>
        <v>5</v>
      </c>
      <c r="Q627" s="10" t="str">
        <f t="shared" si="150"/>
        <v>08</v>
      </c>
      <c r="R627" s="319" t="str">
        <f t="shared" si="151"/>
        <v>B.7.08</v>
      </c>
      <c r="Z627" s="10" t="s">
        <v>947</v>
      </c>
      <c r="AA627" s="10" t="s">
        <v>417</v>
      </c>
      <c r="AB627" s="10" t="s">
        <v>947</v>
      </c>
      <c r="AC627" s="10">
        <f t="shared" si="142"/>
        <v>2</v>
      </c>
    </row>
    <row r="628" spans="1:29" ht="30" x14ac:dyDescent="0.25">
      <c r="A628" s="297">
        <v>630</v>
      </c>
      <c r="B628" s="330" t="str">
        <f t="shared" si="141"/>
        <v>B.7.01</v>
      </c>
      <c r="C628" s="311" t="s">
        <v>118</v>
      </c>
      <c r="D628" s="311">
        <v>7</v>
      </c>
      <c r="E628" s="311">
        <v>1</v>
      </c>
      <c r="F628" s="311"/>
      <c r="G628" s="316" t="s">
        <v>860</v>
      </c>
      <c r="H628" s="317">
        <v>1</v>
      </c>
      <c r="I628" s="318" t="str">
        <f t="shared" si="143"/>
        <v/>
      </c>
      <c r="J628" s="10" t="str">
        <f t="shared" si="144"/>
        <v/>
      </c>
      <c r="K628" s="10" t="str">
        <f t="shared" si="145"/>
        <v/>
      </c>
      <c r="L628" s="10" t="str">
        <f t="shared" si="146"/>
        <v/>
      </c>
      <c r="M628" s="10">
        <f t="shared" si="147"/>
        <v>5</v>
      </c>
      <c r="N628" s="10" t="str">
        <f t="shared" si="148"/>
        <v/>
      </c>
      <c r="O628" s="318">
        <f t="shared" si="149"/>
        <v>5</v>
      </c>
      <c r="Q628" s="10" t="str">
        <f t="shared" si="150"/>
        <v>01</v>
      </c>
      <c r="R628" s="319" t="str">
        <f t="shared" si="151"/>
        <v>B.7.01</v>
      </c>
      <c r="Z628" s="10" t="s">
        <v>947</v>
      </c>
      <c r="AA628" s="10" t="s">
        <v>947</v>
      </c>
      <c r="AB628" s="10" t="s">
        <v>120</v>
      </c>
      <c r="AC628" s="10">
        <f t="shared" si="142"/>
        <v>3</v>
      </c>
    </row>
    <row r="629" spans="1:29" x14ac:dyDescent="0.25">
      <c r="A629" s="297">
        <v>631</v>
      </c>
      <c r="B629" s="330" t="str">
        <f t="shared" si="141"/>
        <v>B.7.02</v>
      </c>
      <c r="C629" s="311" t="s">
        <v>118</v>
      </c>
      <c r="D629" s="311">
        <v>7</v>
      </c>
      <c r="E629" s="311">
        <v>2</v>
      </c>
      <c r="F629" s="311"/>
      <c r="G629" s="316" t="s">
        <v>861</v>
      </c>
      <c r="H629" s="317" t="s">
        <v>74</v>
      </c>
      <c r="I629" s="318" t="str">
        <f t="shared" si="143"/>
        <v/>
      </c>
      <c r="J629" s="10" t="str">
        <f t="shared" si="144"/>
        <v/>
      </c>
      <c r="K629" s="10" t="str">
        <f t="shared" si="145"/>
        <v/>
      </c>
      <c r="L629" s="10">
        <f t="shared" si="146"/>
        <v>4</v>
      </c>
      <c r="M629" s="10" t="str">
        <f t="shared" si="147"/>
        <v/>
      </c>
      <c r="N629" s="10" t="str">
        <f t="shared" si="148"/>
        <v/>
      </c>
      <c r="O629" s="318">
        <f t="shared" si="149"/>
        <v>4</v>
      </c>
      <c r="Q629" s="10" t="str">
        <f t="shared" si="150"/>
        <v>02</v>
      </c>
      <c r="R629" s="319" t="str">
        <f t="shared" si="151"/>
        <v>B.7.02</v>
      </c>
      <c r="Z629" s="10" t="s">
        <v>947</v>
      </c>
      <c r="AA629" s="10" t="s">
        <v>947</v>
      </c>
      <c r="AB629" s="10" t="s">
        <v>120</v>
      </c>
      <c r="AC629" s="10">
        <f t="shared" si="142"/>
        <v>3</v>
      </c>
    </row>
    <row r="630" spans="1:29" x14ac:dyDescent="0.25">
      <c r="A630" s="297">
        <v>632</v>
      </c>
      <c r="B630" s="330" t="str">
        <f t="shared" si="141"/>
        <v>B.7.02a</v>
      </c>
      <c r="C630" s="311" t="s">
        <v>118</v>
      </c>
      <c r="D630" s="311">
        <v>7</v>
      </c>
      <c r="E630" s="311">
        <v>2</v>
      </c>
      <c r="F630" s="311" t="s">
        <v>88</v>
      </c>
      <c r="G630" s="316" t="s">
        <v>497</v>
      </c>
      <c r="H630" s="317">
        <v>2</v>
      </c>
      <c r="I630" s="318" t="str">
        <f t="shared" si="143"/>
        <v/>
      </c>
      <c r="J630" s="10" t="str">
        <f t="shared" si="144"/>
        <v/>
      </c>
      <c r="K630" s="10" t="str">
        <f t="shared" si="145"/>
        <v/>
      </c>
      <c r="L630" s="10" t="str">
        <f t="shared" si="146"/>
        <v/>
      </c>
      <c r="M630" s="10" t="str">
        <f t="shared" si="147"/>
        <v/>
      </c>
      <c r="N630" s="10">
        <f t="shared" si="148"/>
        <v>6</v>
      </c>
      <c r="O630" s="318">
        <f t="shared" si="149"/>
        <v>6</v>
      </c>
      <c r="Q630" s="10" t="str">
        <f t="shared" si="150"/>
        <v>02</v>
      </c>
      <c r="R630" s="319" t="str">
        <f t="shared" si="151"/>
        <v>B.7.02a</v>
      </c>
      <c r="Z630" s="10" t="s">
        <v>947</v>
      </c>
      <c r="AA630" s="10" t="s">
        <v>947</v>
      </c>
      <c r="AB630" s="10" t="s">
        <v>120</v>
      </c>
      <c r="AC630" s="10">
        <f t="shared" si="142"/>
        <v>3</v>
      </c>
    </row>
    <row r="631" spans="1:29" ht="30" x14ac:dyDescent="0.25">
      <c r="A631" s="297">
        <v>633</v>
      </c>
      <c r="B631" s="330" t="str">
        <f t="shared" si="141"/>
        <v>B.7.02b</v>
      </c>
      <c r="C631" s="311" t="s">
        <v>118</v>
      </c>
      <c r="D631" s="311">
        <v>7</v>
      </c>
      <c r="E631" s="311">
        <v>2</v>
      </c>
      <c r="F631" s="311" t="s">
        <v>89</v>
      </c>
      <c r="G631" s="316" t="s">
        <v>862</v>
      </c>
      <c r="H631" s="317">
        <v>3</v>
      </c>
      <c r="I631" s="318" t="str">
        <f t="shared" si="143"/>
        <v/>
      </c>
      <c r="J631" s="10" t="str">
        <f t="shared" si="144"/>
        <v/>
      </c>
      <c r="K631" s="10" t="str">
        <f t="shared" si="145"/>
        <v/>
      </c>
      <c r="L631" s="10" t="str">
        <f t="shared" si="146"/>
        <v/>
      </c>
      <c r="M631" s="10" t="str">
        <f t="shared" si="147"/>
        <v/>
      </c>
      <c r="N631" s="10">
        <f t="shared" si="148"/>
        <v>6</v>
      </c>
      <c r="O631" s="318">
        <f t="shared" si="149"/>
        <v>6</v>
      </c>
      <c r="Q631" s="10" t="str">
        <f t="shared" si="150"/>
        <v>02</v>
      </c>
      <c r="R631" s="319" t="str">
        <f t="shared" si="151"/>
        <v>B.7.02b</v>
      </c>
      <c r="Z631" s="10" t="s">
        <v>947</v>
      </c>
      <c r="AA631" s="10" t="s">
        <v>947</v>
      </c>
      <c r="AB631" s="10" t="s">
        <v>120</v>
      </c>
      <c r="AC631" s="10">
        <f t="shared" si="142"/>
        <v>3</v>
      </c>
    </row>
    <row r="632" spans="1:29" x14ac:dyDescent="0.25">
      <c r="A632" s="297">
        <v>634</v>
      </c>
      <c r="B632" s="330" t="str">
        <f t="shared" si="141"/>
        <v>B.7.02c</v>
      </c>
      <c r="C632" s="311" t="s">
        <v>118</v>
      </c>
      <c r="D632" s="311">
        <v>7</v>
      </c>
      <c r="E632" s="311">
        <v>2</v>
      </c>
      <c r="F632" s="311" t="s">
        <v>90</v>
      </c>
      <c r="G632" s="316" t="s">
        <v>272</v>
      </c>
      <c r="H632" s="317">
        <v>3</v>
      </c>
      <c r="I632" s="318" t="str">
        <f t="shared" si="143"/>
        <v/>
      </c>
      <c r="J632" s="10" t="str">
        <f t="shared" si="144"/>
        <v/>
      </c>
      <c r="K632" s="10" t="str">
        <f t="shared" si="145"/>
        <v/>
      </c>
      <c r="L632" s="10" t="str">
        <f t="shared" si="146"/>
        <v/>
      </c>
      <c r="M632" s="10" t="str">
        <f t="shared" si="147"/>
        <v/>
      </c>
      <c r="N632" s="10">
        <f t="shared" si="148"/>
        <v>6</v>
      </c>
      <c r="O632" s="318">
        <f t="shared" si="149"/>
        <v>6</v>
      </c>
      <c r="Q632" s="10" t="str">
        <f t="shared" si="150"/>
        <v>02</v>
      </c>
      <c r="R632" s="319" t="str">
        <f t="shared" si="151"/>
        <v>B.7.02c</v>
      </c>
      <c r="Z632" s="10" t="s">
        <v>947</v>
      </c>
      <c r="AA632" s="10" t="s">
        <v>947</v>
      </c>
      <c r="AB632" s="10" t="s">
        <v>120</v>
      </c>
      <c r="AC632" s="10">
        <f t="shared" si="142"/>
        <v>3</v>
      </c>
    </row>
    <row r="633" spans="1:29" x14ac:dyDescent="0.25">
      <c r="A633" s="297">
        <v>635</v>
      </c>
      <c r="B633" s="330" t="str">
        <f t="shared" si="141"/>
        <v>B.7.03</v>
      </c>
      <c r="C633" s="311" t="s">
        <v>118</v>
      </c>
      <c r="D633" s="311">
        <v>7</v>
      </c>
      <c r="E633" s="311">
        <v>3</v>
      </c>
      <c r="F633" s="311"/>
      <c r="G633" s="316" t="s">
        <v>863</v>
      </c>
      <c r="H633" s="317" t="s">
        <v>74</v>
      </c>
      <c r="I633" s="318" t="str">
        <f t="shared" si="143"/>
        <v/>
      </c>
      <c r="J633" s="10" t="str">
        <f t="shared" si="144"/>
        <v/>
      </c>
      <c r="K633" s="10" t="str">
        <f t="shared" si="145"/>
        <v/>
      </c>
      <c r="L633" s="10">
        <f t="shared" si="146"/>
        <v>4</v>
      </c>
      <c r="M633" s="10" t="str">
        <f t="shared" si="147"/>
        <v/>
      </c>
      <c r="N633" s="10" t="str">
        <f t="shared" si="148"/>
        <v/>
      </c>
      <c r="O633" s="318">
        <f t="shared" si="149"/>
        <v>4</v>
      </c>
      <c r="Q633" s="10" t="str">
        <f t="shared" si="150"/>
        <v>03</v>
      </c>
      <c r="R633" s="319" t="str">
        <f t="shared" si="151"/>
        <v>B.7.03</v>
      </c>
      <c r="T633" s="10" t="s">
        <v>555</v>
      </c>
      <c r="Z633" s="10" t="s">
        <v>947</v>
      </c>
      <c r="AA633" s="10" t="s">
        <v>947</v>
      </c>
      <c r="AB633" s="10" t="s">
        <v>120</v>
      </c>
      <c r="AC633" s="10">
        <f t="shared" si="142"/>
        <v>3</v>
      </c>
    </row>
    <row r="634" spans="1:29" ht="30" x14ac:dyDescent="0.25">
      <c r="A634" s="297">
        <v>636</v>
      </c>
      <c r="B634" s="330" t="str">
        <f t="shared" si="141"/>
        <v>B.7.03a</v>
      </c>
      <c r="C634" s="311" t="s">
        <v>118</v>
      </c>
      <c r="D634" s="311">
        <v>7</v>
      </c>
      <c r="E634" s="311">
        <v>3</v>
      </c>
      <c r="F634" s="311" t="s">
        <v>88</v>
      </c>
      <c r="G634" s="316" t="s">
        <v>1056</v>
      </c>
      <c r="H634" s="317">
        <v>4</v>
      </c>
      <c r="I634" s="318" t="str">
        <f t="shared" si="143"/>
        <v/>
      </c>
      <c r="J634" s="10" t="str">
        <f t="shared" si="144"/>
        <v/>
      </c>
      <c r="K634" s="10" t="str">
        <f t="shared" si="145"/>
        <v/>
      </c>
      <c r="L634" s="10" t="str">
        <f t="shared" si="146"/>
        <v/>
      </c>
      <c r="M634" s="10" t="str">
        <f t="shared" si="147"/>
        <v/>
      </c>
      <c r="N634" s="10">
        <f t="shared" si="148"/>
        <v>6</v>
      </c>
      <c r="O634" s="318">
        <f t="shared" si="149"/>
        <v>6</v>
      </c>
      <c r="Q634" s="10" t="str">
        <f t="shared" si="150"/>
        <v>03</v>
      </c>
      <c r="R634" s="319" t="str">
        <f t="shared" si="151"/>
        <v>B.7.03a</v>
      </c>
      <c r="Z634" s="10" t="s">
        <v>947</v>
      </c>
      <c r="AA634" s="10" t="s">
        <v>947</v>
      </c>
      <c r="AB634" s="10" t="s">
        <v>120</v>
      </c>
      <c r="AC634" s="10">
        <f t="shared" si="142"/>
        <v>3</v>
      </c>
    </row>
    <row r="635" spans="1:29" ht="30" x14ac:dyDescent="0.25">
      <c r="A635" s="297">
        <v>637</v>
      </c>
      <c r="B635" s="330" t="str">
        <f t="shared" si="141"/>
        <v>B.7.03b</v>
      </c>
      <c r="C635" s="311" t="s">
        <v>118</v>
      </c>
      <c r="D635" s="311">
        <v>7</v>
      </c>
      <c r="E635" s="311">
        <v>3</v>
      </c>
      <c r="F635" s="311" t="s">
        <v>89</v>
      </c>
      <c r="G635" s="316" t="s">
        <v>273</v>
      </c>
      <c r="H635" s="317">
        <v>4</v>
      </c>
      <c r="I635" s="318" t="str">
        <f t="shared" si="143"/>
        <v/>
      </c>
      <c r="J635" s="10" t="str">
        <f t="shared" si="144"/>
        <v/>
      </c>
      <c r="K635" s="10" t="str">
        <f t="shared" si="145"/>
        <v/>
      </c>
      <c r="L635" s="10" t="str">
        <f t="shared" si="146"/>
        <v/>
      </c>
      <c r="M635" s="10" t="str">
        <f t="shared" si="147"/>
        <v/>
      </c>
      <c r="N635" s="10">
        <f t="shared" si="148"/>
        <v>6</v>
      </c>
      <c r="O635" s="318">
        <f t="shared" si="149"/>
        <v>6</v>
      </c>
      <c r="Q635" s="10" t="str">
        <f t="shared" si="150"/>
        <v>03</v>
      </c>
      <c r="R635" s="319" t="str">
        <f t="shared" si="151"/>
        <v>B.7.03b</v>
      </c>
      <c r="Z635" s="10" t="s">
        <v>947</v>
      </c>
      <c r="AA635" s="10" t="s">
        <v>947</v>
      </c>
      <c r="AB635" s="10" t="s">
        <v>120</v>
      </c>
      <c r="AC635" s="10">
        <f t="shared" si="142"/>
        <v>3</v>
      </c>
    </row>
    <row r="636" spans="1:29" ht="30" x14ac:dyDescent="0.25">
      <c r="A636" s="297">
        <v>638</v>
      </c>
      <c r="B636" s="330" t="str">
        <f t="shared" si="141"/>
        <v>B.7.03c</v>
      </c>
      <c r="C636" s="311" t="s">
        <v>118</v>
      </c>
      <c r="D636" s="311">
        <v>7</v>
      </c>
      <c r="E636" s="311">
        <v>3</v>
      </c>
      <c r="F636" s="311" t="s">
        <v>90</v>
      </c>
      <c r="G636" s="316" t="s">
        <v>864</v>
      </c>
      <c r="H636" s="317">
        <v>5</v>
      </c>
      <c r="I636" s="318" t="str">
        <f t="shared" si="143"/>
        <v/>
      </c>
      <c r="J636" s="10" t="str">
        <f t="shared" si="144"/>
        <v/>
      </c>
      <c r="K636" s="10" t="str">
        <f t="shared" si="145"/>
        <v/>
      </c>
      <c r="L636" s="10" t="str">
        <f t="shared" si="146"/>
        <v/>
      </c>
      <c r="M636" s="10" t="str">
        <f t="shared" si="147"/>
        <v/>
      </c>
      <c r="N636" s="10">
        <f t="shared" si="148"/>
        <v>6</v>
      </c>
      <c r="O636" s="318">
        <f t="shared" si="149"/>
        <v>6</v>
      </c>
      <c r="Q636" s="10" t="str">
        <f t="shared" si="150"/>
        <v>03</v>
      </c>
      <c r="R636" s="319" t="str">
        <f t="shared" si="151"/>
        <v>B.7.03c</v>
      </c>
      <c r="Z636" s="10" t="s">
        <v>947</v>
      </c>
      <c r="AA636" s="10" t="s">
        <v>947</v>
      </c>
      <c r="AB636" s="10" t="s">
        <v>120</v>
      </c>
      <c r="AC636" s="10">
        <f t="shared" si="142"/>
        <v>3</v>
      </c>
    </row>
    <row r="637" spans="1:29" ht="45" x14ac:dyDescent="0.25">
      <c r="A637" s="297">
        <v>639</v>
      </c>
      <c r="B637" s="330" t="str">
        <f t="shared" si="141"/>
        <v>B.7.04</v>
      </c>
      <c r="C637" s="311" t="s">
        <v>118</v>
      </c>
      <c r="D637" s="311">
        <v>7</v>
      </c>
      <c r="E637" s="311">
        <v>4</v>
      </c>
      <c r="F637" s="311"/>
      <c r="G637" s="316" t="s">
        <v>865</v>
      </c>
      <c r="H637" s="317">
        <v>1</v>
      </c>
      <c r="I637" s="318" t="str">
        <f t="shared" si="143"/>
        <v/>
      </c>
      <c r="J637" s="10" t="str">
        <f t="shared" si="144"/>
        <v/>
      </c>
      <c r="K637" s="10" t="str">
        <f t="shared" si="145"/>
        <v/>
      </c>
      <c r="L637" s="10" t="str">
        <f t="shared" si="146"/>
        <v/>
      </c>
      <c r="M637" s="10">
        <f t="shared" si="147"/>
        <v>5</v>
      </c>
      <c r="N637" s="10" t="str">
        <f t="shared" si="148"/>
        <v/>
      </c>
      <c r="O637" s="318">
        <f t="shared" si="149"/>
        <v>5</v>
      </c>
      <c r="Q637" s="10" t="str">
        <f t="shared" si="150"/>
        <v>04</v>
      </c>
      <c r="R637" s="319" t="str">
        <f t="shared" si="151"/>
        <v>B.7.04</v>
      </c>
      <c r="Z637" s="10" t="s">
        <v>947</v>
      </c>
      <c r="AA637" s="10" t="s">
        <v>947</v>
      </c>
      <c r="AB637" s="10" t="s">
        <v>120</v>
      </c>
      <c r="AC637" s="10">
        <f t="shared" si="142"/>
        <v>3</v>
      </c>
    </row>
    <row r="638" spans="1:29" x14ac:dyDescent="0.25">
      <c r="A638" s="297">
        <v>640</v>
      </c>
      <c r="B638" s="330" t="str">
        <f t="shared" si="141"/>
        <v>B.7.05</v>
      </c>
      <c r="C638" s="311" t="s">
        <v>118</v>
      </c>
      <c r="D638" s="311">
        <v>7</v>
      </c>
      <c r="E638" s="311">
        <v>5</v>
      </c>
      <c r="F638" s="311"/>
      <c r="G638" s="316" t="s">
        <v>274</v>
      </c>
      <c r="H638" s="317">
        <v>2</v>
      </c>
      <c r="I638" s="318" t="str">
        <f t="shared" si="143"/>
        <v/>
      </c>
      <c r="J638" s="10" t="str">
        <f t="shared" si="144"/>
        <v/>
      </c>
      <c r="K638" s="10" t="str">
        <f t="shared" si="145"/>
        <v/>
      </c>
      <c r="L638" s="10" t="str">
        <f t="shared" si="146"/>
        <v/>
      </c>
      <c r="M638" s="10">
        <f t="shared" si="147"/>
        <v>5</v>
      </c>
      <c r="N638" s="10" t="str">
        <f t="shared" si="148"/>
        <v/>
      </c>
      <c r="O638" s="318">
        <f t="shared" si="149"/>
        <v>5</v>
      </c>
      <c r="Q638" s="10" t="str">
        <f t="shared" si="150"/>
        <v>05</v>
      </c>
      <c r="R638" s="319" t="str">
        <f t="shared" si="151"/>
        <v>B.7.05</v>
      </c>
      <c r="Z638" s="10" t="s">
        <v>947</v>
      </c>
      <c r="AA638" s="10" t="s">
        <v>947</v>
      </c>
      <c r="AB638" s="10" t="s">
        <v>120</v>
      </c>
      <c r="AC638" s="10">
        <f t="shared" si="142"/>
        <v>3</v>
      </c>
    </row>
    <row r="639" spans="1:29" x14ac:dyDescent="0.25">
      <c r="A639" s="297">
        <v>641</v>
      </c>
      <c r="B639" s="330" t="str">
        <f t="shared" si="141"/>
        <v>B.7.06</v>
      </c>
      <c r="C639" s="311" t="s">
        <v>118</v>
      </c>
      <c r="D639" s="311">
        <v>7</v>
      </c>
      <c r="E639" s="311">
        <v>6</v>
      </c>
      <c r="F639" s="311"/>
      <c r="G639" s="316" t="s">
        <v>866</v>
      </c>
      <c r="H639" s="317" t="s">
        <v>74</v>
      </c>
      <c r="I639" s="318" t="str">
        <f t="shared" si="143"/>
        <v/>
      </c>
      <c r="J639" s="10" t="str">
        <f t="shared" si="144"/>
        <v/>
      </c>
      <c r="K639" s="10" t="str">
        <f t="shared" si="145"/>
        <v/>
      </c>
      <c r="L639" s="10">
        <f t="shared" si="146"/>
        <v>4</v>
      </c>
      <c r="M639" s="10" t="str">
        <f t="shared" si="147"/>
        <v/>
      </c>
      <c r="N639" s="10" t="str">
        <f t="shared" si="148"/>
        <v/>
      </c>
      <c r="O639" s="318">
        <f t="shared" si="149"/>
        <v>4</v>
      </c>
      <c r="Q639" s="10" t="str">
        <f t="shared" si="150"/>
        <v>06</v>
      </c>
      <c r="R639" s="319" t="str">
        <f t="shared" si="151"/>
        <v>B.7.06</v>
      </c>
      <c r="Z639" s="10" t="s">
        <v>947</v>
      </c>
      <c r="AA639" s="10" t="s">
        <v>947</v>
      </c>
      <c r="AB639" s="10" t="s">
        <v>120</v>
      </c>
      <c r="AC639" s="10">
        <f t="shared" si="142"/>
        <v>3</v>
      </c>
    </row>
    <row r="640" spans="1:29" x14ac:dyDescent="0.25">
      <c r="A640" s="297">
        <v>642</v>
      </c>
      <c r="B640" s="330" t="str">
        <f t="shared" ref="B640:B703" si="152">R640</f>
        <v>B.7.06a</v>
      </c>
      <c r="C640" s="311" t="s">
        <v>118</v>
      </c>
      <c r="D640" s="311">
        <v>7</v>
      </c>
      <c r="E640" s="311">
        <v>6</v>
      </c>
      <c r="F640" s="311" t="s">
        <v>88</v>
      </c>
      <c r="G640" s="316" t="s">
        <v>275</v>
      </c>
      <c r="H640" s="317">
        <v>3</v>
      </c>
      <c r="I640" s="318" t="str">
        <f t="shared" si="143"/>
        <v/>
      </c>
      <c r="J640" s="10" t="str">
        <f t="shared" si="144"/>
        <v/>
      </c>
      <c r="K640" s="10" t="str">
        <f t="shared" si="145"/>
        <v/>
      </c>
      <c r="L640" s="10" t="str">
        <f t="shared" si="146"/>
        <v/>
      </c>
      <c r="M640" s="10" t="str">
        <f t="shared" si="147"/>
        <v/>
      </c>
      <c r="N640" s="10">
        <f t="shared" si="148"/>
        <v>6</v>
      </c>
      <c r="O640" s="318">
        <f t="shared" si="149"/>
        <v>6</v>
      </c>
      <c r="Q640" s="10" t="str">
        <f t="shared" si="150"/>
        <v>06</v>
      </c>
      <c r="R640" s="319" t="str">
        <f t="shared" si="151"/>
        <v>B.7.06a</v>
      </c>
      <c r="Z640" s="10" t="s">
        <v>947</v>
      </c>
      <c r="AA640" s="10" t="s">
        <v>947</v>
      </c>
      <c r="AB640" s="10" t="s">
        <v>120</v>
      </c>
      <c r="AC640" s="10">
        <f t="shared" ref="AC640:AC703" si="153">IF(LEN(Z640)&gt;0,1,IF(LEN(AA640)&gt;0,2,3))</f>
        <v>3</v>
      </c>
    </row>
    <row r="641" spans="1:29" x14ac:dyDescent="0.25">
      <c r="A641" s="297">
        <v>643</v>
      </c>
      <c r="B641" s="330" t="str">
        <f t="shared" si="152"/>
        <v>B.7.06b</v>
      </c>
      <c r="C641" s="311" t="s">
        <v>118</v>
      </c>
      <c r="D641" s="311">
        <v>7</v>
      </c>
      <c r="E641" s="311">
        <v>6</v>
      </c>
      <c r="F641" s="311" t="s">
        <v>89</v>
      </c>
      <c r="G641" s="316" t="s">
        <v>999</v>
      </c>
      <c r="H641" s="317">
        <v>4</v>
      </c>
      <c r="I641" s="318" t="str">
        <f t="shared" si="143"/>
        <v/>
      </c>
      <c r="J641" s="10" t="str">
        <f t="shared" si="144"/>
        <v/>
      </c>
      <c r="K641" s="10" t="str">
        <f t="shared" si="145"/>
        <v/>
      </c>
      <c r="L641" s="10" t="str">
        <f t="shared" si="146"/>
        <v/>
      </c>
      <c r="M641" s="10" t="str">
        <f t="shared" si="147"/>
        <v/>
      </c>
      <c r="N641" s="10">
        <f t="shared" si="148"/>
        <v>6</v>
      </c>
      <c r="O641" s="318">
        <f t="shared" si="149"/>
        <v>6</v>
      </c>
      <c r="Q641" s="10" t="str">
        <f t="shared" si="150"/>
        <v>06</v>
      </c>
      <c r="R641" s="319" t="str">
        <f t="shared" si="151"/>
        <v>B.7.06b</v>
      </c>
      <c r="Z641" s="10" t="s">
        <v>947</v>
      </c>
      <c r="AA641" s="10" t="s">
        <v>947</v>
      </c>
      <c r="AB641" s="10" t="s">
        <v>120</v>
      </c>
      <c r="AC641" s="10">
        <f t="shared" si="153"/>
        <v>3</v>
      </c>
    </row>
    <row r="642" spans="1:29" x14ac:dyDescent="0.25">
      <c r="A642" s="297">
        <v>644</v>
      </c>
      <c r="B642" s="330" t="str">
        <f t="shared" si="152"/>
        <v>B.7.06c</v>
      </c>
      <c r="C642" s="311" t="s">
        <v>118</v>
      </c>
      <c r="D642" s="311">
        <v>7</v>
      </c>
      <c r="E642" s="311">
        <v>6</v>
      </c>
      <c r="F642" s="311" t="s">
        <v>90</v>
      </c>
      <c r="G642" s="316" t="s">
        <v>501</v>
      </c>
      <c r="H642" s="317">
        <v>4</v>
      </c>
      <c r="I642" s="318" t="str">
        <f t="shared" si="143"/>
        <v/>
      </c>
      <c r="J642" s="10" t="str">
        <f t="shared" si="144"/>
        <v/>
      </c>
      <c r="K642" s="10" t="str">
        <f t="shared" si="145"/>
        <v/>
      </c>
      <c r="L642" s="10" t="str">
        <f t="shared" si="146"/>
        <v/>
      </c>
      <c r="M642" s="10" t="str">
        <f t="shared" si="147"/>
        <v/>
      </c>
      <c r="N642" s="10">
        <f t="shared" si="148"/>
        <v>6</v>
      </c>
      <c r="O642" s="318">
        <f t="shared" si="149"/>
        <v>6</v>
      </c>
      <c r="Q642" s="10" t="str">
        <f t="shared" si="150"/>
        <v>06</v>
      </c>
      <c r="R642" s="319" t="str">
        <f t="shared" si="151"/>
        <v>B.7.06c</v>
      </c>
      <c r="Z642" s="10" t="s">
        <v>947</v>
      </c>
      <c r="AA642" s="10" t="s">
        <v>947</v>
      </c>
      <c r="AB642" s="10" t="s">
        <v>120</v>
      </c>
      <c r="AC642" s="10">
        <f t="shared" si="153"/>
        <v>3</v>
      </c>
    </row>
    <row r="643" spans="1:29" x14ac:dyDescent="0.25">
      <c r="A643" s="297">
        <v>645</v>
      </c>
      <c r="B643" s="330" t="str">
        <f t="shared" si="152"/>
        <v>B.7.06d</v>
      </c>
      <c r="C643" s="311" t="s">
        <v>118</v>
      </c>
      <c r="D643" s="311">
        <v>7</v>
      </c>
      <c r="E643" s="311">
        <v>6</v>
      </c>
      <c r="F643" s="311" t="s">
        <v>91</v>
      </c>
      <c r="G643" s="316" t="s">
        <v>276</v>
      </c>
      <c r="H643" s="317">
        <v>5</v>
      </c>
      <c r="I643" s="318" t="str">
        <f t="shared" si="143"/>
        <v/>
      </c>
      <c r="J643" s="10" t="str">
        <f t="shared" si="144"/>
        <v/>
      </c>
      <c r="K643" s="10" t="str">
        <f t="shared" si="145"/>
        <v/>
      </c>
      <c r="L643" s="10" t="str">
        <f t="shared" si="146"/>
        <v/>
      </c>
      <c r="M643" s="10" t="str">
        <f t="shared" si="147"/>
        <v/>
      </c>
      <c r="N643" s="10">
        <f t="shared" si="148"/>
        <v>6</v>
      </c>
      <c r="O643" s="318">
        <f t="shared" si="149"/>
        <v>6</v>
      </c>
      <c r="Q643" s="10" t="str">
        <f t="shared" si="150"/>
        <v>06</v>
      </c>
      <c r="R643" s="319" t="str">
        <f t="shared" si="151"/>
        <v>B.7.06d</v>
      </c>
      <c r="Z643" s="10" t="s">
        <v>947</v>
      </c>
      <c r="AA643" s="10" t="s">
        <v>947</v>
      </c>
      <c r="AB643" s="10" t="s">
        <v>120</v>
      </c>
      <c r="AC643" s="10">
        <f t="shared" si="153"/>
        <v>3</v>
      </c>
    </row>
    <row r="644" spans="1:29" x14ac:dyDescent="0.25">
      <c r="A644" s="297">
        <v>646</v>
      </c>
      <c r="B644" s="330" t="str">
        <f t="shared" si="152"/>
        <v>B.7.07</v>
      </c>
      <c r="C644" s="311" t="s">
        <v>118</v>
      </c>
      <c r="D644" s="311">
        <v>7</v>
      </c>
      <c r="E644" s="311">
        <v>7</v>
      </c>
      <c r="F644" s="311"/>
      <c r="G644" s="316" t="s">
        <v>500</v>
      </c>
      <c r="H644" s="317">
        <v>3</v>
      </c>
      <c r="I644" s="318" t="str">
        <f t="shared" si="143"/>
        <v/>
      </c>
      <c r="J644" s="10" t="str">
        <f t="shared" si="144"/>
        <v/>
      </c>
      <c r="K644" s="10" t="str">
        <f t="shared" si="145"/>
        <v/>
      </c>
      <c r="L644" s="10" t="str">
        <f t="shared" si="146"/>
        <v/>
      </c>
      <c r="M644" s="10">
        <f t="shared" si="147"/>
        <v>5</v>
      </c>
      <c r="N644" s="10" t="str">
        <f t="shared" si="148"/>
        <v/>
      </c>
      <c r="O644" s="318">
        <f t="shared" si="149"/>
        <v>5</v>
      </c>
      <c r="Q644" s="10" t="str">
        <f t="shared" si="150"/>
        <v>07</v>
      </c>
      <c r="R644" s="319" t="str">
        <f t="shared" si="151"/>
        <v>B.7.07</v>
      </c>
      <c r="Z644" s="10" t="s">
        <v>947</v>
      </c>
      <c r="AA644" s="10" t="s">
        <v>947</v>
      </c>
      <c r="AB644" s="10" t="s">
        <v>120</v>
      </c>
      <c r="AC644" s="10">
        <f t="shared" si="153"/>
        <v>3</v>
      </c>
    </row>
    <row r="645" spans="1:29" ht="45" x14ac:dyDescent="0.25">
      <c r="A645" s="297">
        <v>647</v>
      </c>
      <c r="B645" s="330" t="str">
        <f t="shared" si="152"/>
        <v>B.7.08</v>
      </c>
      <c r="C645" s="311" t="s">
        <v>118</v>
      </c>
      <c r="D645" s="311">
        <v>7</v>
      </c>
      <c r="E645" s="311">
        <v>8</v>
      </c>
      <c r="F645" s="311"/>
      <c r="G645" s="316" t="s">
        <v>1000</v>
      </c>
      <c r="H645" s="317">
        <v>4</v>
      </c>
      <c r="I645" s="318" t="str">
        <f t="shared" si="143"/>
        <v/>
      </c>
      <c r="J645" s="10" t="str">
        <f t="shared" si="144"/>
        <v/>
      </c>
      <c r="K645" s="10" t="str">
        <f t="shared" si="145"/>
        <v/>
      </c>
      <c r="L645" s="10" t="str">
        <f t="shared" si="146"/>
        <v/>
      </c>
      <c r="M645" s="10">
        <f t="shared" si="147"/>
        <v>5</v>
      </c>
      <c r="N645" s="10" t="str">
        <f t="shared" si="148"/>
        <v/>
      </c>
      <c r="O645" s="318">
        <f t="shared" si="149"/>
        <v>5</v>
      </c>
      <c r="Q645" s="10" t="str">
        <f t="shared" si="150"/>
        <v>08</v>
      </c>
      <c r="R645" s="319" t="str">
        <f t="shared" si="151"/>
        <v>B.7.08</v>
      </c>
      <c r="T645" s="10" t="s">
        <v>556</v>
      </c>
      <c r="Z645" s="10" t="s">
        <v>947</v>
      </c>
      <c r="AA645" s="10" t="s">
        <v>947</v>
      </c>
      <c r="AB645" s="10" t="s">
        <v>120</v>
      </c>
      <c r="AC645" s="10">
        <f t="shared" si="153"/>
        <v>3</v>
      </c>
    </row>
    <row r="646" spans="1:29" x14ac:dyDescent="0.25">
      <c r="A646" s="297">
        <v>648</v>
      </c>
      <c r="B646" s="330" t="str">
        <f t="shared" si="152"/>
        <v>B.7.09</v>
      </c>
      <c r="C646" s="311" t="s">
        <v>118</v>
      </c>
      <c r="D646" s="311">
        <v>7</v>
      </c>
      <c r="E646" s="311">
        <v>9</v>
      </c>
      <c r="F646" s="311"/>
      <c r="G646" s="316" t="s">
        <v>277</v>
      </c>
      <c r="H646" s="317">
        <v>3</v>
      </c>
      <c r="I646" s="318" t="str">
        <f t="shared" si="143"/>
        <v/>
      </c>
      <c r="J646" s="10" t="str">
        <f t="shared" si="144"/>
        <v/>
      </c>
      <c r="K646" s="10" t="str">
        <f t="shared" si="145"/>
        <v/>
      </c>
      <c r="L646" s="10" t="str">
        <f t="shared" si="146"/>
        <v/>
      </c>
      <c r="M646" s="10">
        <f t="shared" si="147"/>
        <v>5</v>
      </c>
      <c r="N646" s="10" t="str">
        <f t="shared" si="148"/>
        <v/>
      </c>
      <c r="O646" s="318">
        <f t="shared" si="149"/>
        <v>5</v>
      </c>
      <c r="Q646" s="10" t="str">
        <f t="shared" si="150"/>
        <v>09</v>
      </c>
      <c r="R646" s="319" t="str">
        <f t="shared" si="151"/>
        <v>B.7.09</v>
      </c>
      <c r="Z646" s="10" t="s">
        <v>947</v>
      </c>
      <c r="AA646" s="10" t="s">
        <v>947</v>
      </c>
      <c r="AB646" s="10" t="s">
        <v>120</v>
      </c>
      <c r="AC646" s="10">
        <f t="shared" si="153"/>
        <v>3</v>
      </c>
    </row>
    <row r="647" spans="1:29" ht="30" x14ac:dyDescent="0.25">
      <c r="A647" s="297">
        <v>649</v>
      </c>
      <c r="B647" s="330" t="str">
        <f t="shared" si="152"/>
        <v>B.7.10</v>
      </c>
      <c r="C647" s="311" t="s">
        <v>118</v>
      </c>
      <c r="D647" s="311">
        <v>7</v>
      </c>
      <c r="E647" s="311">
        <v>10</v>
      </c>
      <c r="F647" s="311"/>
      <c r="G647" s="316" t="s">
        <v>867</v>
      </c>
      <c r="H647" s="317" t="s">
        <v>74</v>
      </c>
      <c r="I647" s="318" t="str">
        <f t="shared" si="143"/>
        <v/>
      </c>
      <c r="J647" s="10" t="str">
        <f t="shared" si="144"/>
        <v/>
      </c>
      <c r="K647" s="10" t="str">
        <f t="shared" si="145"/>
        <v/>
      </c>
      <c r="L647" s="10">
        <f t="shared" si="146"/>
        <v>4</v>
      </c>
      <c r="M647" s="10" t="str">
        <f t="shared" si="147"/>
        <v/>
      </c>
      <c r="N647" s="10" t="str">
        <f t="shared" si="148"/>
        <v/>
      </c>
      <c r="O647" s="318">
        <f t="shared" si="149"/>
        <v>4</v>
      </c>
      <c r="Q647" s="10" t="str">
        <f t="shared" si="150"/>
        <v>10</v>
      </c>
      <c r="R647" s="319" t="str">
        <f t="shared" si="151"/>
        <v>B.7.10</v>
      </c>
      <c r="Z647" s="10" t="s">
        <v>947</v>
      </c>
      <c r="AA647" s="10" t="s">
        <v>947</v>
      </c>
      <c r="AB647" s="10" t="s">
        <v>120</v>
      </c>
      <c r="AC647" s="10">
        <f t="shared" si="153"/>
        <v>3</v>
      </c>
    </row>
    <row r="648" spans="1:29" x14ac:dyDescent="0.25">
      <c r="A648" s="297">
        <v>650</v>
      </c>
      <c r="B648" s="330" t="str">
        <f t="shared" si="152"/>
        <v>B.7.10a</v>
      </c>
      <c r="C648" s="311" t="s">
        <v>118</v>
      </c>
      <c r="D648" s="311">
        <v>7</v>
      </c>
      <c r="E648" s="311">
        <v>10</v>
      </c>
      <c r="F648" s="311" t="s">
        <v>88</v>
      </c>
      <c r="G648" s="316" t="s">
        <v>278</v>
      </c>
      <c r="H648" s="317">
        <v>4</v>
      </c>
      <c r="I648" s="318" t="str">
        <f t="shared" si="143"/>
        <v/>
      </c>
      <c r="J648" s="10" t="str">
        <f t="shared" si="144"/>
        <v/>
      </c>
      <c r="K648" s="10" t="str">
        <f t="shared" si="145"/>
        <v/>
      </c>
      <c r="L648" s="10" t="str">
        <f t="shared" si="146"/>
        <v/>
      </c>
      <c r="M648" s="10" t="str">
        <f t="shared" si="147"/>
        <v/>
      </c>
      <c r="N648" s="10">
        <f t="shared" si="148"/>
        <v>6</v>
      </c>
      <c r="O648" s="318">
        <f t="shared" si="149"/>
        <v>6</v>
      </c>
      <c r="Q648" s="10" t="str">
        <f t="shared" si="150"/>
        <v>10</v>
      </c>
      <c r="R648" s="319" t="str">
        <f t="shared" si="151"/>
        <v>B.7.10a</v>
      </c>
      <c r="Z648" s="10" t="s">
        <v>947</v>
      </c>
      <c r="AA648" s="10" t="s">
        <v>947</v>
      </c>
      <c r="AB648" s="10" t="s">
        <v>120</v>
      </c>
      <c r="AC648" s="10">
        <f t="shared" si="153"/>
        <v>3</v>
      </c>
    </row>
    <row r="649" spans="1:29" x14ac:dyDescent="0.25">
      <c r="A649" s="297">
        <v>651</v>
      </c>
      <c r="B649" s="330" t="str">
        <f t="shared" si="152"/>
        <v>B.7.10b</v>
      </c>
      <c r="C649" s="311" t="s">
        <v>118</v>
      </c>
      <c r="D649" s="311">
        <v>7</v>
      </c>
      <c r="E649" s="311">
        <v>10</v>
      </c>
      <c r="F649" s="311" t="s">
        <v>89</v>
      </c>
      <c r="G649" s="316" t="s">
        <v>279</v>
      </c>
      <c r="H649" s="317">
        <v>5</v>
      </c>
      <c r="I649" s="318" t="str">
        <f t="shared" si="143"/>
        <v/>
      </c>
      <c r="J649" s="10" t="str">
        <f t="shared" si="144"/>
        <v/>
      </c>
      <c r="K649" s="10" t="str">
        <f t="shared" si="145"/>
        <v/>
      </c>
      <c r="L649" s="10" t="str">
        <f t="shared" si="146"/>
        <v/>
      </c>
      <c r="M649" s="10" t="str">
        <f t="shared" si="147"/>
        <v/>
      </c>
      <c r="N649" s="10">
        <f t="shared" si="148"/>
        <v>6</v>
      </c>
      <c r="O649" s="318">
        <f t="shared" si="149"/>
        <v>6</v>
      </c>
      <c r="Q649" s="10" t="str">
        <f t="shared" si="150"/>
        <v>10</v>
      </c>
      <c r="R649" s="319" t="str">
        <f t="shared" si="151"/>
        <v>B.7.10b</v>
      </c>
      <c r="Z649" s="10" t="s">
        <v>947</v>
      </c>
      <c r="AA649" s="10" t="s">
        <v>947</v>
      </c>
      <c r="AB649" s="10" t="s">
        <v>120</v>
      </c>
      <c r="AC649" s="10">
        <f t="shared" si="153"/>
        <v>3</v>
      </c>
    </row>
    <row r="650" spans="1:29" x14ac:dyDescent="0.25">
      <c r="A650" s="297">
        <v>652</v>
      </c>
      <c r="B650" s="330" t="str">
        <f t="shared" si="152"/>
        <v>B.7.11</v>
      </c>
      <c r="C650" s="311" t="s">
        <v>118</v>
      </c>
      <c r="D650" s="311">
        <v>7</v>
      </c>
      <c r="E650" s="311">
        <v>11</v>
      </c>
      <c r="F650" s="311"/>
      <c r="G650" s="316" t="s">
        <v>280</v>
      </c>
      <c r="H650" s="317">
        <v>3</v>
      </c>
      <c r="I650" s="318" t="str">
        <f t="shared" si="143"/>
        <v/>
      </c>
      <c r="J650" s="10" t="str">
        <f t="shared" si="144"/>
        <v/>
      </c>
      <c r="K650" s="10" t="str">
        <f t="shared" si="145"/>
        <v/>
      </c>
      <c r="L650" s="10" t="str">
        <f t="shared" si="146"/>
        <v/>
      </c>
      <c r="M650" s="10">
        <f t="shared" si="147"/>
        <v>5</v>
      </c>
      <c r="N650" s="10" t="str">
        <f t="shared" si="148"/>
        <v/>
      </c>
      <c r="O650" s="318">
        <f t="shared" si="149"/>
        <v>5</v>
      </c>
      <c r="Q650" s="10" t="str">
        <f t="shared" si="150"/>
        <v>11</v>
      </c>
      <c r="R650" s="319" t="str">
        <f t="shared" si="151"/>
        <v>B.7.11</v>
      </c>
      <c r="Z650" s="10" t="s">
        <v>947</v>
      </c>
      <c r="AA650" s="10" t="s">
        <v>947</v>
      </c>
      <c r="AB650" s="10" t="s">
        <v>120</v>
      </c>
      <c r="AC650" s="10">
        <f t="shared" si="153"/>
        <v>3</v>
      </c>
    </row>
    <row r="651" spans="1:29" x14ac:dyDescent="0.25">
      <c r="A651" s="297">
        <v>653</v>
      </c>
      <c r="B651" s="330" t="str">
        <f t="shared" si="152"/>
        <v>B.7.12</v>
      </c>
      <c r="C651" s="311" t="s">
        <v>118</v>
      </c>
      <c r="D651" s="311">
        <v>7</v>
      </c>
      <c r="E651" s="311">
        <v>12</v>
      </c>
      <c r="F651" s="311"/>
      <c r="G651" s="316" t="s">
        <v>868</v>
      </c>
      <c r="H651" s="317" t="s">
        <v>74</v>
      </c>
      <c r="I651" s="318" t="str">
        <f t="shared" si="143"/>
        <v/>
      </c>
      <c r="J651" s="10" t="str">
        <f t="shared" si="144"/>
        <v/>
      </c>
      <c r="K651" s="10" t="str">
        <f t="shared" si="145"/>
        <v/>
      </c>
      <c r="L651" s="10">
        <f t="shared" si="146"/>
        <v>4</v>
      </c>
      <c r="M651" s="10" t="str">
        <f t="shared" si="147"/>
        <v/>
      </c>
      <c r="N651" s="10" t="str">
        <f t="shared" si="148"/>
        <v/>
      </c>
      <c r="O651" s="318">
        <f t="shared" si="149"/>
        <v>4</v>
      </c>
      <c r="Q651" s="10" t="str">
        <f t="shared" si="150"/>
        <v>12</v>
      </c>
      <c r="R651" s="319" t="str">
        <f t="shared" si="151"/>
        <v>B.7.12</v>
      </c>
      <c r="Z651" s="10" t="s">
        <v>947</v>
      </c>
      <c r="AA651" s="10" t="s">
        <v>947</v>
      </c>
      <c r="AB651" s="10" t="s">
        <v>120</v>
      </c>
      <c r="AC651" s="10">
        <f t="shared" si="153"/>
        <v>3</v>
      </c>
    </row>
    <row r="652" spans="1:29" x14ac:dyDescent="0.25">
      <c r="A652" s="297">
        <v>654</v>
      </c>
      <c r="B652" s="330" t="str">
        <f t="shared" si="152"/>
        <v>B.7.12a</v>
      </c>
      <c r="C652" s="311" t="s">
        <v>118</v>
      </c>
      <c r="D652" s="311">
        <v>7</v>
      </c>
      <c r="E652" s="311">
        <v>12</v>
      </c>
      <c r="F652" s="311" t="s">
        <v>88</v>
      </c>
      <c r="G652" s="316" t="s">
        <v>281</v>
      </c>
      <c r="H652" s="317">
        <v>4</v>
      </c>
      <c r="I652" s="318" t="str">
        <f t="shared" si="143"/>
        <v/>
      </c>
      <c r="J652" s="10" t="str">
        <f t="shared" si="144"/>
        <v/>
      </c>
      <c r="K652" s="10" t="str">
        <f t="shared" si="145"/>
        <v/>
      </c>
      <c r="L652" s="10" t="str">
        <f t="shared" si="146"/>
        <v/>
      </c>
      <c r="M652" s="10" t="str">
        <f t="shared" si="147"/>
        <v/>
      </c>
      <c r="N652" s="10">
        <f t="shared" si="148"/>
        <v>6</v>
      </c>
      <c r="O652" s="318">
        <f t="shared" si="149"/>
        <v>6</v>
      </c>
      <c r="Q652" s="10" t="str">
        <f t="shared" si="150"/>
        <v>12</v>
      </c>
      <c r="R652" s="319" t="str">
        <f t="shared" si="151"/>
        <v>B.7.12a</v>
      </c>
      <c r="Z652" s="10" t="s">
        <v>947</v>
      </c>
      <c r="AA652" s="10" t="s">
        <v>947</v>
      </c>
      <c r="AB652" s="10" t="s">
        <v>120</v>
      </c>
      <c r="AC652" s="10">
        <f t="shared" si="153"/>
        <v>3</v>
      </c>
    </row>
    <row r="653" spans="1:29" x14ac:dyDescent="0.25">
      <c r="A653" s="297">
        <v>655</v>
      </c>
      <c r="B653" s="330" t="str">
        <f t="shared" si="152"/>
        <v>B.7.12b</v>
      </c>
      <c r="C653" s="311" t="s">
        <v>118</v>
      </c>
      <c r="D653" s="311">
        <v>7</v>
      </c>
      <c r="E653" s="311">
        <v>12</v>
      </c>
      <c r="F653" s="311" t="s">
        <v>89</v>
      </c>
      <c r="G653" s="316" t="s">
        <v>282</v>
      </c>
      <c r="H653" s="317">
        <v>4</v>
      </c>
      <c r="I653" s="318" t="str">
        <f t="shared" si="143"/>
        <v/>
      </c>
      <c r="J653" s="10" t="str">
        <f t="shared" si="144"/>
        <v/>
      </c>
      <c r="K653" s="10" t="str">
        <f t="shared" si="145"/>
        <v/>
      </c>
      <c r="L653" s="10" t="str">
        <f t="shared" si="146"/>
        <v/>
      </c>
      <c r="M653" s="10" t="str">
        <f t="shared" si="147"/>
        <v/>
      </c>
      <c r="N653" s="10">
        <f t="shared" si="148"/>
        <v>6</v>
      </c>
      <c r="O653" s="318">
        <f t="shared" si="149"/>
        <v>6</v>
      </c>
      <c r="Q653" s="10" t="str">
        <f t="shared" si="150"/>
        <v>12</v>
      </c>
      <c r="R653" s="319" t="str">
        <f t="shared" si="151"/>
        <v>B.7.12b</v>
      </c>
      <c r="Z653" s="10" t="s">
        <v>947</v>
      </c>
      <c r="AA653" s="10" t="s">
        <v>947</v>
      </c>
      <c r="AB653" s="10" t="s">
        <v>120</v>
      </c>
      <c r="AC653" s="10">
        <f t="shared" si="153"/>
        <v>3</v>
      </c>
    </row>
    <row r="654" spans="1:29" x14ac:dyDescent="0.25">
      <c r="A654" s="297">
        <v>656</v>
      </c>
      <c r="B654" s="330" t="str">
        <f t="shared" si="152"/>
        <v>B.7.12c</v>
      </c>
      <c r="C654" s="311" t="s">
        <v>118</v>
      </c>
      <c r="D654" s="311">
        <v>7</v>
      </c>
      <c r="E654" s="311">
        <v>12</v>
      </c>
      <c r="F654" s="311" t="s">
        <v>90</v>
      </c>
      <c r="G654" s="316" t="s">
        <v>502</v>
      </c>
      <c r="H654" s="317">
        <v>4</v>
      </c>
      <c r="I654" s="318" t="str">
        <f t="shared" si="143"/>
        <v/>
      </c>
      <c r="J654" s="10" t="str">
        <f t="shared" si="144"/>
        <v/>
      </c>
      <c r="K654" s="10" t="str">
        <f t="shared" si="145"/>
        <v/>
      </c>
      <c r="L654" s="10" t="str">
        <f t="shared" si="146"/>
        <v/>
      </c>
      <c r="M654" s="10" t="str">
        <f t="shared" si="147"/>
        <v/>
      </c>
      <c r="N654" s="10">
        <f t="shared" si="148"/>
        <v>6</v>
      </c>
      <c r="O654" s="318">
        <f t="shared" si="149"/>
        <v>6</v>
      </c>
      <c r="Q654" s="10" t="str">
        <f t="shared" si="150"/>
        <v>12</v>
      </c>
      <c r="R654" s="319" t="str">
        <f t="shared" si="151"/>
        <v>B.7.12c</v>
      </c>
      <c r="Z654" s="10" t="s">
        <v>947</v>
      </c>
      <c r="AA654" s="10" t="s">
        <v>947</v>
      </c>
      <c r="AB654" s="10" t="s">
        <v>120</v>
      </c>
      <c r="AC654" s="10">
        <f t="shared" si="153"/>
        <v>3</v>
      </c>
    </row>
    <row r="655" spans="1:29" x14ac:dyDescent="0.25">
      <c r="A655" s="297">
        <v>657</v>
      </c>
      <c r="B655" s="330" t="str">
        <f t="shared" si="152"/>
        <v>B.7.13</v>
      </c>
      <c r="C655" s="311" t="s">
        <v>118</v>
      </c>
      <c r="D655" s="311">
        <v>7</v>
      </c>
      <c r="E655" s="311">
        <v>13</v>
      </c>
      <c r="F655" s="311"/>
      <c r="G655" s="316" t="s">
        <v>283</v>
      </c>
      <c r="H655" s="317">
        <v>4</v>
      </c>
      <c r="I655" s="318" t="str">
        <f t="shared" si="143"/>
        <v/>
      </c>
      <c r="J655" s="10" t="str">
        <f t="shared" si="144"/>
        <v/>
      </c>
      <c r="K655" s="10" t="str">
        <f t="shared" si="145"/>
        <v/>
      </c>
      <c r="L655" s="10" t="str">
        <f t="shared" si="146"/>
        <v/>
      </c>
      <c r="M655" s="10">
        <f t="shared" si="147"/>
        <v>5</v>
      </c>
      <c r="N655" s="10" t="str">
        <f t="shared" si="148"/>
        <v/>
      </c>
      <c r="O655" s="318">
        <f t="shared" si="149"/>
        <v>5</v>
      </c>
      <c r="Q655" s="10" t="str">
        <f t="shared" si="150"/>
        <v>13</v>
      </c>
      <c r="R655" s="319" t="str">
        <f t="shared" si="151"/>
        <v>B.7.13</v>
      </c>
      <c r="Z655" s="10" t="s">
        <v>947</v>
      </c>
      <c r="AA655" s="10" t="s">
        <v>947</v>
      </c>
      <c r="AB655" s="10" t="s">
        <v>120</v>
      </c>
      <c r="AC655" s="10">
        <f t="shared" si="153"/>
        <v>3</v>
      </c>
    </row>
    <row r="656" spans="1:29" x14ac:dyDescent="0.25">
      <c r="A656" s="297">
        <v>658</v>
      </c>
      <c r="B656" s="330" t="str">
        <f t="shared" si="152"/>
        <v>B.8</v>
      </c>
      <c r="C656" s="311" t="s">
        <v>118</v>
      </c>
      <c r="D656" s="311">
        <v>8</v>
      </c>
      <c r="E656" s="311"/>
      <c r="F656" s="311"/>
      <c r="G656" s="316" t="s">
        <v>869</v>
      </c>
      <c r="I656" s="318" t="str">
        <f t="shared" si="143"/>
        <v/>
      </c>
      <c r="J656" s="10">
        <f t="shared" si="144"/>
        <v>2</v>
      </c>
      <c r="K656" s="10" t="str">
        <f t="shared" si="145"/>
        <v/>
      </c>
      <c r="L656" s="10" t="str">
        <f t="shared" si="146"/>
        <v/>
      </c>
      <c r="M656" s="10" t="str">
        <f t="shared" si="147"/>
        <v/>
      </c>
      <c r="N656" s="10" t="str">
        <f t="shared" si="148"/>
        <v/>
      </c>
      <c r="O656" s="318">
        <f t="shared" si="149"/>
        <v>2</v>
      </c>
      <c r="Q656" s="10" t="str">
        <f t="shared" si="150"/>
        <v/>
      </c>
      <c r="R656" s="319" t="str">
        <f t="shared" si="151"/>
        <v>B.8</v>
      </c>
      <c r="Z656" s="10" t="s">
        <v>416</v>
      </c>
      <c r="AA656" s="10" t="s">
        <v>417</v>
      </c>
      <c r="AB656" s="10" t="s">
        <v>120</v>
      </c>
      <c r="AC656" s="10">
        <f t="shared" si="153"/>
        <v>1</v>
      </c>
    </row>
    <row r="657" spans="1:29" ht="45" x14ac:dyDescent="0.25">
      <c r="A657" s="297">
        <v>659</v>
      </c>
      <c r="B657" s="330" t="str">
        <f t="shared" si="152"/>
        <v>B.8.01</v>
      </c>
      <c r="C657" s="311" t="s">
        <v>118</v>
      </c>
      <c r="D657" s="311">
        <v>8</v>
      </c>
      <c r="E657" s="311">
        <v>1</v>
      </c>
      <c r="F657" s="311"/>
      <c r="G657" s="316" t="s">
        <v>1027</v>
      </c>
      <c r="H657" s="317">
        <v>5</v>
      </c>
      <c r="I657" s="318" t="str">
        <f t="shared" si="143"/>
        <v/>
      </c>
      <c r="J657" s="10" t="str">
        <f t="shared" si="144"/>
        <v/>
      </c>
      <c r="K657" s="10" t="str">
        <f t="shared" si="145"/>
        <v/>
      </c>
      <c r="L657" s="10" t="str">
        <f t="shared" si="146"/>
        <v/>
      </c>
      <c r="M657" s="10">
        <f t="shared" si="147"/>
        <v>5</v>
      </c>
      <c r="N657" s="10" t="str">
        <f t="shared" si="148"/>
        <v/>
      </c>
      <c r="O657" s="318">
        <f t="shared" si="149"/>
        <v>5</v>
      </c>
      <c r="Q657" s="10" t="str">
        <f t="shared" si="150"/>
        <v>01</v>
      </c>
      <c r="R657" s="319" t="str">
        <f t="shared" si="151"/>
        <v>B.8.01</v>
      </c>
      <c r="Z657" s="10" t="s">
        <v>416</v>
      </c>
      <c r="AA657" s="10" t="s">
        <v>947</v>
      </c>
      <c r="AB657" s="10" t="s">
        <v>947</v>
      </c>
      <c r="AC657" s="10">
        <f t="shared" si="153"/>
        <v>1</v>
      </c>
    </row>
    <row r="658" spans="1:29" ht="75" x14ac:dyDescent="0.25">
      <c r="A658" s="297">
        <v>660</v>
      </c>
      <c r="B658" s="330" t="str">
        <f t="shared" si="152"/>
        <v/>
      </c>
      <c r="C658" s="311"/>
      <c r="D658" s="311"/>
      <c r="E658" s="311"/>
      <c r="F658" s="311" t="s">
        <v>420</v>
      </c>
      <c r="G658" s="316" t="s">
        <v>1001</v>
      </c>
      <c r="I658" s="318" t="str">
        <f t="shared" si="143"/>
        <v/>
      </c>
      <c r="J658" s="10" t="str">
        <f t="shared" si="144"/>
        <v/>
      </c>
      <c r="K658" s="10">
        <f t="shared" si="145"/>
        <v>3</v>
      </c>
      <c r="L658" s="10" t="str">
        <f t="shared" si="146"/>
        <v/>
      </c>
      <c r="M658" s="10" t="str">
        <f t="shared" si="147"/>
        <v/>
      </c>
      <c r="N658" s="10" t="str">
        <f t="shared" si="148"/>
        <v/>
      </c>
      <c r="O658" s="318">
        <f t="shared" si="149"/>
        <v>3</v>
      </c>
      <c r="Q658" s="10" t="str">
        <f t="shared" si="150"/>
        <v/>
      </c>
      <c r="R658" s="319" t="str">
        <f t="shared" si="151"/>
        <v/>
      </c>
      <c r="Z658" s="10" t="s">
        <v>416</v>
      </c>
      <c r="AA658" s="10" t="s">
        <v>947</v>
      </c>
      <c r="AB658" s="10" t="s">
        <v>947</v>
      </c>
      <c r="AC658" s="10">
        <f t="shared" si="153"/>
        <v>1</v>
      </c>
    </row>
    <row r="659" spans="1:29" x14ac:dyDescent="0.25">
      <c r="A659" s="297">
        <v>661</v>
      </c>
      <c r="B659" s="330" t="str">
        <f t="shared" si="152"/>
        <v>B.8.01</v>
      </c>
      <c r="C659" s="311" t="s">
        <v>118</v>
      </c>
      <c r="D659" s="311">
        <v>8</v>
      </c>
      <c r="E659" s="311">
        <v>1</v>
      </c>
      <c r="F659" s="311"/>
      <c r="G659" s="316" t="s">
        <v>870</v>
      </c>
      <c r="H659" s="317">
        <v>1</v>
      </c>
      <c r="I659" s="318" t="str">
        <f t="shared" si="143"/>
        <v/>
      </c>
      <c r="J659" s="10" t="str">
        <f t="shared" si="144"/>
        <v/>
      </c>
      <c r="K659" s="10" t="str">
        <f t="shared" si="145"/>
        <v/>
      </c>
      <c r="L659" s="10" t="str">
        <f t="shared" si="146"/>
        <v/>
      </c>
      <c r="M659" s="10">
        <f t="shared" si="147"/>
        <v>5</v>
      </c>
      <c r="N659" s="10" t="str">
        <f t="shared" si="148"/>
        <v/>
      </c>
      <c r="O659" s="318">
        <f t="shared" si="149"/>
        <v>5</v>
      </c>
      <c r="Q659" s="10" t="str">
        <f t="shared" si="150"/>
        <v>01</v>
      </c>
      <c r="R659" s="319" t="str">
        <f t="shared" si="151"/>
        <v>B.8.01</v>
      </c>
      <c r="Z659" s="10" t="s">
        <v>947</v>
      </c>
      <c r="AA659" s="10" t="s">
        <v>417</v>
      </c>
      <c r="AB659" s="10" t="s">
        <v>947</v>
      </c>
      <c r="AC659" s="10">
        <f t="shared" si="153"/>
        <v>2</v>
      </c>
    </row>
    <row r="660" spans="1:29" ht="45" x14ac:dyDescent="0.25">
      <c r="A660" s="297">
        <v>662</v>
      </c>
      <c r="B660" s="330" t="str">
        <f t="shared" si="152"/>
        <v>B.8.02</v>
      </c>
      <c r="C660" s="311" t="s">
        <v>118</v>
      </c>
      <c r="D660" s="311">
        <v>8</v>
      </c>
      <c r="E660" s="311">
        <v>2</v>
      </c>
      <c r="F660" s="311"/>
      <c r="G660" s="316" t="s">
        <v>1002</v>
      </c>
      <c r="H660" s="317">
        <v>4</v>
      </c>
      <c r="I660" s="318" t="str">
        <f t="shared" si="143"/>
        <v/>
      </c>
      <c r="J660" s="10" t="str">
        <f t="shared" si="144"/>
        <v/>
      </c>
      <c r="K660" s="10" t="str">
        <f t="shared" si="145"/>
        <v/>
      </c>
      <c r="L660" s="10" t="str">
        <f t="shared" si="146"/>
        <v/>
      </c>
      <c r="M660" s="10">
        <f t="shared" si="147"/>
        <v>5</v>
      </c>
      <c r="N660" s="10" t="str">
        <f t="shared" si="148"/>
        <v/>
      </c>
      <c r="O660" s="318">
        <f t="shared" si="149"/>
        <v>5</v>
      </c>
      <c r="Q660" s="10" t="str">
        <f t="shared" si="150"/>
        <v>02</v>
      </c>
      <c r="R660" s="319" t="str">
        <f t="shared" si="151"/>
        <v>B.8.02</v>
      </c>
      <c r="Z660" s="10" t="s">
        <v>947</v>
      </c>
      <c r="AA660" s="10" t="s">
        <v>417</v>
      </c>
      <c r="AB660" s="10" t="s">
        <v>947</v>
      </c>
      <c r="AC660" s="10">
        <f t="shared" si="153"/>
        <v>2</v>
      </c>
    </row>
    <row r="661" spans="1:29" ht="45" x14ac:dyDescent="0.25">
      <c r="A661" s="297">
        <v>663</v>
      </c>
      <c r="B661" s="330" t="str">
        <f t="shared" si="152"/>
        <v>B.8.03</v>
      </c>
      <c r="C661" s="311" t="s">
        <v>118</v>
      </c>
      <c r="D661" s="311">
        <v>8</v>
      </c>
      <c r="E661" s="311">
        <v>3</v>
      </c>
      <c r="F661" s="311"/>
      <c r="G661" s="316" t="s">
        <v>1023</v>
      </c>
      <c r="H661" s="317">
        <v>3</v>
      </c>
      <c r="I661" s="318" t="str">
        <f t="shared" si="143"/>
        <v/>
      </c>
      <c r="J661" s="10" t="str">
        <f t="shared" si="144"/>
        <v/>
      </c>
      <c r="K661" s="10" t="str">
        <f t="shared" si="145"/>
        <v/>
      </c>
      <c r="L661" s="10" t="str">
        <f t="shared" si="146"/>
        <v/>
      </c>
      <c r="M661" s="10">
        <f t="shared" si="147"/>
        <v>5</v>
      </c>
      <c r="N661" s="10" t="str">
        <f t="shared" si="148"/>
        <v/>
      </c>
      <c r="O661" s="318">
        <f t="shared" si="149"/>
        <v>5</v>
      </c>
      <c r="Q661" s="10" t="str">
        <f t="shared" si="150"/>
        <v>03</v>
      </c>
      <c r="R661" s="319" t="str">
        <f t="shared" si="151"/>
        <v>B.8.03</v>
      </c>
      <c r="Z661" s="10" t="s">
        <v>947</v>
      </c>
      <c r="AA661" s="10" t="s">
        <v>417</v>
      </c>
      <c r="AB661" s="10" t="s">
        <v>947</v>
      </c>
      <c r="AC661" s="10">
        <f t="shared" si="153"/>
        <v>2</v>
      </c>
    </row>
    <row r="662" spans="1:29" ht="45" x14ac:dyDescent="0.25">
      <c r="A662" s="297">
        <v>664</v>
      </c>
      <c r="B662" s="330" t="str">
        <f t="shared" si="152"/>
        <v>B.8.04</v>
      </c>
      <c r="C662" s="311" t="s">
        <v>118</v>
      </c>
      <c r="D662" s="311">
        <v>8</v>
      </c>
      <c r="E662" s="311">
        <v>4</v>
      </c>
      <c r="F662" s="311"/>
      <c r="G662" s="316" t="s">
        <v>1003</v>
      </c>
      <c r="H662" s="317">
        <v>4</v>
      </c>
      <c r="I662" s="318" t="str">
        <f t="shared" ref="I662:I691" si="154">IF(AND(LEN(C662)=1,LEN(D662)=0),1,"")</f>
        <v/>
      </c>
      <c r="J662" s="10" t="str">
        <f t="shared" ref="J662:J691" si="155">IF(AND(LEN(C662)=1,LEN(D662)=1,LEN(E662)=0,LEN(F662)=0),2,"")</f>
        <v/>
      </c>
      <c r="K662" s="10" t="str">
        <f t="shared" ref="K662:K691" si="156">IF(AND(LEN(C662)=0,LEN(E662)=0),3,"")</f>
        <v/>
      </c>
      <c r="L662" s="10" t="str">
        <f t="shared" ref="L662:L691" si="157">IF(AND(LEN(C662)&gt;0,LEN(D662&gt;0),LEN(E662)&gt;0,LEN(F662)=0,H662="N/A"),4,"")</f>
        <v/>
      </c>
      <c r="M662" s="10">
        <f t="shared" ref="M662:M691" si="158">IF(AND(LEN(C662)&gt;0,LEN(D662&gt;0),LEN(E662)&gt;0,LEN(F662)=0,H662&gt;0,H662&lt;6),5,"")</f>
        <v>5</v>
      </c>
      <c r="N662" s="10" t="str">
        <f t="shared" ref="N662:N691" si="159">IF(AND(LEN(C662)&gt;0,LEN(D662&gt;0),LEN(E662)&gt;0,LEN(F662)&gt;0,H662&gt;0,H662&lt;6),6,"")</f>
        <v/>
      </c>
      <c r="O662" s="318">
        <f t="shared" ref="O662:O691" si="160">SUM(I662:N662)</f>
        <v>5</v>
      </c>
      <c r="Q662" s="10" t="str">
        <f t="shared" ref="Q662:Q691" si="161">IF(LEN(E662)&gt;0,TEXT(E662,"00"),"")</f>
        <v>04</v>
      </c>
      <c r="R662" s="319" t="str">
        <f t="shared" ref="R662:R691" si="162">IF(O662=1,C662,IF(O662=2,C662&amp;"."&amp;D662,IF(O662=3,"",IF(O662=4,C662&amp;"."&amp;D662&amp;"."&amp;Q662,IF(O662=5,C662&amp;"."&amp;D662&amp;"."&amp;Q662,IF(O662=6,C662&amp;"."&amp;D662&amp;"."&amp;Q662&amp;F662,""))))))</f>
        <v>B.8.04</v>
      </c>
      <c r="Z662" s="10" t="s">
        <v>947</v>
      </c>
      <c r="AA662" s="10" t="s">
        <v>417</v>
      </c>
      <c r="AB662" s="10" t="s">
        <v>947</v>
      </c>
      <c r="AC662" s="10">
        <f t="shared" si="153"/>
        <v>2</v>
      </c>
    </row>
    <row r="663" spans="1:29" ht="30" x14ac:dyDescent="0.25">
      <c r="A663" s="297">
        <v>665</v>
      </c>
      <c r="B663" s="330" t="str">
        <f t="shared" si="152"/>
        <v>B.8.05</v>
      </c>
      <c r="C663" s="311" t="s">
        <v>118</v>
      </c>
      <c r="D663" s="311">
        <v>8</v>
      </c>
      <c r="E663" s="311">
        <v>5</v>
      </c>
      <c r="F663" s="311"/>
      <c r="G663" s="316" t="s">
        <v>287</v>
      </c>
      <c r="H663" s="317">
        <v>2</v>
      </c>
      <c r="I663" s="318" t="str">
        <f t="shared" si="154"/>
        <v/>
      </c>
      <c r="J663" s="10" t="str">
        <f t="shared" si="155"/>
        <v/>
      </c>
      <c r="K663" s="10" t="str">
        <f t="shared" si="156"/>
        <v/>
      </c>
      <c r="L663" s="10" t="str">
        <f t="shared" si="157"/>
        <v/>
      </c>
      <c r="M663" s="10">
        <f t="shared" si="158"/>
        <v>5</v>
      </c>
      <c r="N663" s="10" t="str">
        <f t="shared" si="159"/>
        <v/>
      </c>
      <c r="O663" s="318">
        <f t="shared" si="160"/>
        <v>5</v>
      </c>
      <c r="Q663" s="10" t="str">
        <f t="shared" si="161"/>
        <v>05</v>
      </c>
      <c r="R663" s="319" t="str">
        <f t="shared" si="162"/>
        <v>B.8.05</v>
      </c>
      <c r="Z663" s="10" t="s">
        <v>947</v>
      </c>
      <c r="AA663" s="10" t="s">
        <v>417</v>
      </c>
      <c r="AB663" s="10" t="s">
        <v>947</v>
      </c>
      <c r="AC663" s="10">
        <f t="shared" si="153"/>
        <v>2</v>
      </c>
    </row>
    <row r="664" spans="1:29" ht="30" x14ac:dyDescent="0.25">
      <c r="A664" s="297">
        <v>666</v>
      </c>
      <c r="B664" s="330" t="str">
        <f t="shared" si="152"/>
        <v>B.8.06</v>
      </c>
      <c r="C664" s="311" t="s">
        <v>118</v>
      </c>
      <c r="D664" s="311">
        <v>8</v>
      </c>
      <c r="E664" s="311">
        <v>6</v>
      </c>
      <c r="F664" s="311"/>
      <c r="G664" s="316" t="s">
        <v>1004</v>
      </c>
      <c r="H664" s="317">
        <v>5</v>
      </c>
      <c r="I664" s="318" t="str">
        <f t="shared" si="154"/>
        <v/>
      </c>
      <c r="J664" s="10" t="str">
        <f t="shared" si="155"/>
        <v/>
      </c>
      <c r="K664" s="10" t="str">
        <f t="shared" si="156"/>
        <v/>
      </c>
      <c r="L664" s="10" t="str">
        <f t="shared" si="157"/>
        <v/>
      </c>
      <c r="M664" s="10">
        <f t="shared" si="158"/>
        <v>5</v>
      </c>
      <c r="N664" s="10" t="str">
        <f t="shared" si="159"/>
        <v/>
      </c>
      <c r="O664" s="318">
        <f t="shared" si="160"/>
        <v>5</v>
      </c>
      <c r="Q664" s="10" t="str">
        <f t="shared" si="161"/>
        <v>06</v>
      </c>
      <c r="R664" s="319" t="str">
        <f t="shared" si="162"/>
        <v>B.8.06</v>
      </c>
      <c r="Z664" s="10" t="s">
        <v>947</v>
      </c>
      <c r="AA664" s="10" t="s">
        <v>417</v>
      </c>
      <c r="AB664" s="10" t="s">
        <v>947</v>
      </c>
      <c r="AC664" s="10">
        <f t="shared" si="153"/>
        <v>2</v>
      </c>
    </row>
    <row r="665" spans="1:29" ht="75" x14ac:dyDescent="0.25">
      <c r="A665" s="297">
        <v>667</v>
      </c>
      <c r="B665" s="330" t="str">
        <f t="shared" si="152"/>
        <v/>
      </c>
      <c r="C665" s="311"/>
      <c r="D665" s="311"/>
      <c r="E665" s="311"/>
      <c r="F665" s="311" t="s">
        <v>420</v>
      </c>
      <c r="G665" s="316" t="s">
        <v>871</v>
      </c>
      <c r="I665" s="318" t="str">
        <f t="shared" si="154"/>
        <v/>
      </c>
      <c r="J665" s="10" t="str">
        <f t="shared" si="155"/>
        <v/>
      </c>
      <c r="K665" s="10">
        <f t="shared" si="156"/>
        <v>3</v>
      </c>
      <c r="L665" s="10" t="str">
        <f t="shared" si="157"/>
        <v/>
      </c>
      <c r="M665" s="10" t="str">
        <f t="shared" si="158"/>
        <v/>
      </c>
      <c r="N665" s="10" t="str">
        <f t="shared" si="159"/>
        <v/>
      </c>
      <c r="O665" s="318">
        <f t="shared" si="160"/>
        <v>3</v>
      </c>
      <c r="Q665" s="10" t="str">
        <f t="shared" si="161"/>
        <v/>
      </c>
      <c r="R665" s="319" t="str">
        <f t="shared" si="162"/>
        <v/>
      </c>
      <c r="Z665" s="10" t="s">
        <v>947</v>
      </c>
      <c r="AA665" s="10" t="s">
        <v>417</v>
      </c>
      <c r="AB665" s="10" t="s">
        <v>947</v>
      </c>
      <c r="AC665" s="10">
        <f t="shared" si="153"/>
        <v>2</v>
      </c>
    </row>
    <row r="666" spans="1:29" x14ac:dyDescent="0.25">
      <c r="A666" s="297">
        <v>668</v>
      </c>
      <c r="B666" s="330" t="str">
        <f t="shared" si="152"/>
        <v>B.8.01</v>
      </c>
      <c r="C666" s="311" t="s">
        <v>118</v>
      </c>
      <c r="D666" s="311">
        <v>8</v>
      </c>
      <c r="E666" s="311">
        <v>1</v>
      </c>
      <c r="F666" s="311"/>
      <c r="G666" s="316" t="s">
        <v>1057</v>
      </c>
      <c r="H666" s="317">
        <v>1</v>
      </c>
      <c r="I666" s="318" t="str">
        <f t="shared" si="154"/>
        <v/>
      </c>
      <c r="J666" s="10" t="str">
        <f t="shared" si="155"/>
        <v/>
      </c>
      <c r="K666" s="10" t="str">
        <f t="shared" si="156"/>
        <v/>
      </c>
      <c r="L666" s="10" t="str">
        <f t="shared" si="157"/>
        <v/>
      </c>
      <c r="M666" s="10">
        <f t="shared" si="158"/>
        <v>5</v>
      </c>
      <c r="N666" s="10" t="str">
        <f t="shared" si="159"/>
        <v/>
      </c>
      <c r="O666" s="318">
        <f t="shared" si="160"/>
        <v>5</v>
      </c>
      <c r="Q666" s="10" t="str">
        <f t="shared" si="161"/>
        <v>01</v>
      </c>
      <c r="R666" s="319" t="str">
        <f t="shared" si="162"/>
        <v>B.8.01</v>
      </c>
      <c r="Z666" s="10" t="s">
        <v>947</v>
      </c>
      <c r="AA666" s="10" t="s">
        <v>947</v>
      </c>
      <c r="AB666" s="10" t="s">
        <v>120</v>
      </c>
      <c r="AC666" s="10">
        <f t="shared" si="153"/>
        <v>3</v>
      </c>
    </row>
    <row r="667" spans="1:29" x14ac:dyDescent="0.25">
      <c r="A667" s="297">
        <v>669</v>
      </c>
      <c r="B667" s="330" t="str">
        <f t="shared" si="152"/>
        <v>B.8.02</v>
      </c>
      <c r="C667" s="311" t="s">
        <v>118</v>
      </c>
      <c r="D667" s="311">
        <v>8</v>
      </c>
      <c r="E667" s="311">
        <v>2</v>
      </c>
      <c r="F667" s="311"/>
      <c r="G667" s="316" t="s">
        <v>872</v>
      </c>
      <c r="H667" s="317" t="s">
        <v>74</v>
      </c>
      <c r="I667" s="318" t="str">
        <f t="shared" si="154"/>
        <v/>
      </c>
      <c r="J667" s="10" t="str">
        <f t="shared" si="155"/>
        <v/>
      </c>
      <c r="K667" s="10" t="str">
        <f t="shared" si="156"/>
        <v/>
      </c>
      <c r="L667" s="10">
        <f t="shared" si="157"/>
        <v>4</v>
      </c>
      <c r="M667" s="10" t="str">
        <f t="shared" si="158"/>
        <v/>
      </c>
      <c r="N667" s="10" t="str">
        <f t="shared" si="159"/>
        <v/>
      </c>
      <c r="O667" s="318">
        <f t="shared" si="160"/>
        <v>4</v>
      </c>
      <c r="Q667" s="10" t="str">
        <f t="shared" si="161"/>
        <v>02</v>
      </c>
      <c r="R667" s="319" t="str">
        <f t="shared" si="162"/>
        <v>B.8.02</v>
      </c>
      <c r="Z667" s="10" t="s">
        <v>947</v>
      </c>
      <c r="AA667" s="10" t="s">
        <v>947</v>
      </c>
      <c r="AB667" s="10" t="s">
        <v>120</v>
      </c>
      <c r="AC667" s="10">
        <f t="shared" si="153"/>
        <v>3</v>
      </c>
    </row>
    <row r="668" spans="1:29" x14ac:dyDescent="0.25">
      <c r="A668" s="297">
        <v>670</v>
      </c>
      <c r="B668" s="330" t="str">
        <f t="shared" si="152"/>
        <v>B.8.02a</v>
      </c>
      <c r="C668" s="311" t="s">
        <v>118</v>
      </c>
      <c r="D668" s="311">
        <v>8</v>
      </c>
      <c r="E668" s="311">
        <v>2</v>
      </c>
      <c r="F668" s="311" t="s">
        <v>88</v>
      </c>
      <c r="G668" s="316" t="s">
        <v>1005</v>
      </c>
      <c r="H668" s="317">
        <v>4</v>
      </c>
      <c r="I668" s="318" t="str">
        <f t="shared" si="154"/>
        <v/>
      </c>
      <c r="J668" s="10" t="str">
        <f t="shared" si="155"/>
        <v/>
      </c>
      <c r="K668" s="10" t="str">
        <f t="shared" si="156"/>
        <v/>
      </c>
      <c r="L668" s="10" t="str">
        <f t="shared" si="157"/>
        <v/>
      </c>
      <c r="M668" s="10" t="str">
        <f t="shared" si="158"/>
        <v/>
      </c>
      <c r="N668" s="10">
        <f t="shared" si="159"/>
        <v>6</v>
      </c>
      <c r="O668" s="318">
        <f t="shared" si="160"/>
        <v>6</v>
      </c>
      <c r="Q668" s="10" t="str">
        <f t="shared" si="161"/>
        <v>02</v>
      </c>
      <c r="R668" s="319" t="str">
        <f t="shared" si="162"/>
        <v>B.8.02a</v>
      </c>
      <c r="Z668" s="10" t="s">
        <v>947</v>
      </c>
      <c r="AA668" s="10" t="s">
        <v>947</v>
      </c>
      <c r="AB668" s="10" t="s">
        <v>120</v>
      </c>
      <c r="AC668" s="10">
        <f t="shared" si="153"/>
        <v>3</v>
      </c>
    </row>
    <row r="669" spans="1:29" x14ac:dyDescent="0.25">
      <c r="A669" s="297">
        <v>671</v>
      </c>
      <c r="B669" s="330" t="str">
        <f t="shared" si="152"/>
        <v>B.8.02b</v>
      </c>
      <c r="C669" s="311" t="s">
        <v>118</v>
      </c>
      <c r="D669" s="311">
        <v>8</v>
      </c>
      <c r="E669" s="311">
        <v>2</v>
      </c>
      <c r="F669" s="311" t="s">
        <v>89</v>
      </c>
      <c r="G669" s="316" t="s">
        <v>284</v>
      </c>
      <c r="H669" s="317">
        <v>5</v>
      </c>
      <c r="I669" s="318" t="str">
        <f t="shared" si="154"/>
        <v/>
      </c>
      <c r="J669" s="10" t="str">
        <f t="shared" si="155"/>
        <v/>
      </c>
      <c r="K669" s="10" t="str">
        <f t="shared" si="156"/>
        <v/>
      </c>
      <c r="L669" s="10" t="str">
        <f t="shared" si="157"/>
        <v/>
      </c>
      <c r="M669" s="10" t="str">
        <f t="shared" si="158"/>
        <v/>
      </c>
      <c r="N669" s="10">
        <f t="shared" si="159"/>
        <v>6</v>
      </c>
      <c r="O669" s="318">
        <f t="shared" si="160"/>
        <v>6</v>
      </c>
      <c r="Q669" s="10" t="str">
        <f t="shared" si="161"/>
        <v>02</v>
      </c>
      <c r="R669" s="319" t="str">
        <f t="shared" si="162"/>
        <v>B.8.02b</v>
      </c>
      <c r="Z669" s="10" t="s">
        <v>947</v>
      </c>
      <c r="AA669" s="10" t="s">
        <v>947</v>
      </c>
      <c r="AB669" s="10" t="s">
        <v>120</v>
      </c>
      <c r="AC669" s="10">
        <f t="shared" si="153"/>
        <v>3</v>
      </c>
    </row>
    <row r="670" spans="1:29" x14ac:dyDescent="0.25">
      <c r="A670" s="297">
        <v>672</v>
      </c>
      <c r="B670" s="330" t="str">
        <f t="shared" si="152"/>
        <v>B.8.02c</v>
      </c>
      <c r="C670" s="311" t="s">
        <v>118</v>
      </c>
      <c r="D670" s="311">
        <v>8</v>
      </c>
      <c r="E670" s="311">
        <v>2</v>
      </c>
      <c r="F670" s="311" t="s">
        <v>90</v>
      </c>
      <c r="G670" s="316" t="s">
        <v>285</v>
      </c>
      <c r="H670" s="317">
        <v>3</v>
      </c>
      <c r="I670" s="318" t="str">
        <f t="shared" si="154"/>
        <v/>
      </c>
      <c r="J670" s="10" t="str">
        <f t="shared" si="155"/>
        <v/>
      </c>
      <c r="K670" s="10" t="str">
        <f t="shared" si="156"/>
        <v/>
      </c>
      <c r="L670" s="10" t="str">
        <f t="shared" si="157"/>
        <v/>
      </c>
      <c r="M670" s="10" t="str">
        <f t="shared" si="158"/>
        <v/>
      </c>
      <c r="N670" s="10">
        <f t="shared" si="159"/>
        <v>6</v>
      </c>
      <c r="O670" s="318">
        <f t="shared" si="160"/>
        <v>6</v>
      </c>
      <c r="Q670" s="10" t="str">
        <f t="shared" si="161"/>
        <v>02</v>
      </c>
      <c r="R670" s="319" t="str">
        <f t="shared" si="162"/>
        <v>B.8.02c</v>
      </c>
      <c r="Z670" s="10" t="s">
        <v>947</v>
      </c>
      <c r="AA670" s="10" t="s">
        <v>947</v>
      </c>
      <c r="AB670" s="10" t="s">
        <v>120</v>
      </c>
      <c r="AC670" s="10">
        <f t="shared" si="153"/>
        <v>3</v>
      </c>
    </row>
    <row r="671" spans="1:29" x14ac:dyDescent="0.25">
      <c r="A671" s="297">
        <v>673</v>
      </c>
      <c r="B671" s="330" t="str">
        <f t="shared" si="152"/>
        <v>B.8.02d</v>
      </c>
      <c r="C671" s="311" t="s">
        <v>118</v>
      </c>
      <c r="D671" s="311">
        <v>8</v>
      </c>
      <c r="E671" s="311">
        <v>2</v>
      </c>
      <c r="F671" s="311" t="s">
        <v>91</v>
      </c>
      <c r="G671" s="316" t="s">
        <v>286</v>
      </c>
      <c r="H671" s="317">
        <v>2</v>
      </c>
      <c r="I671" s="318" t="str">
        <f t="shared" si="154"/>
        <v/>
      </c>
      <c r="J671" s="10" t="str">
        <f t="shared" si="155"/>
        <v/>
      </c>
      <c r="K671" s="10" t="str">
        <f t="shared" si="156"/>
        <v/>
      </c>
      <c r="L671" s="10" t="str">
        <f t="shared" si="157"/>
        <v/>
      </c>
      <c r="M671" s="10" t="str">
        <f t="shared" si="158"/>
        <v/>
      </c>
      <c r="N671" s="10">
        <f t="shared" si="159"/>
        <v>6</v>
      </c>
      <c r="O671" s="318">
        <f t="shared" si="160"/>
        <v>6</v>
      </c>
      <c r="Q671" s="10" t="str">
        <f t="shared" si="161"/>
        <v>02</v>
      </c>
      <c r="R671" s="319" t="str">
        <f t="shared" si="162"/>
        <v>B.8.02d</v>
      </c>
      <c r="Z671" s="10" t="s">
        <v>947</v>
      </c>
      <c r="AA671" s="10" t="s">
        <v>947</v>
      </c>
      <c r="AB671" s="10" t="s">
        <v>120</v>
      </c>
      <c r="AC671" s="10">
        <f t="shared" si="153"/>
        <v>3</v>
      </c>
    </row>
    <row r="672" spans="1:29" ht="45" x14ac:dyDescent="0.25">
      <c r="A672" s="297">
        <v>674</v>
      </c>
      <c r="B672" s="330" t="str">
        <f t="shared" si="152"/>
        <v>B.8.03</v>
      </c>
      <c r="C672" s="311" t="s">
        <v>118</v>
      </c>
      <c r="D672" s="311">
        <v>8</v>
      </c>
      <c r="E672" s="311">
        <v>3</v>
      </c>
      <c r="F672" s="311"/>
      <c r="G672" s="316" t="s">
        <v>1024</v>
      </c>
      <c r="H672" s="317">
        <v>3</v>
      </c>
      <c r="I672" s="318" t="str">
        <f t="shared" si="154"/>
        <v/>
      </c>
      <c r="J672" s="10" t="str">
        <f t="shared" si="155"/>
        <v/>
      </c>
      <c r="K672" s="10" t="str">
        <f t="shared" si="156"/>
        <v/>
      </c>
      <c r="L672" s="10" t="str">
        <f t="shared" si="157"/>
        <v/>
      </c>
      <c r="M672" s="10">
        <f t="shared" si="158"/>
        <v>5</v>
      </c>
      <c r="N672" s="10" t="str">
        <f t="shared" si="159"/>
        <v/>
      </c>
      <c r="O672" s="318">
        <f t="shared" si="160"/>
        <v>5</v>
      </c>
      <c r="Q672" s="10" t="str">
        <f t="shared" si="161"/>
        <v>03</v>
      </c>
      <c r="R672" s="319" t="str">
        <f t="shared" si="162"/>
        <v>B.8.03</v>
      </c>
      <c r="Z672" s="10" t="s">
        <v>947</v>
      </c>
      <c r="AA672" s="10" t="s">
        <v>947</v>
      </c>
      <c r="AB672" s="10" t="s">
        <v>120</v>
      </c>
      <c r="AC672" s="10">
        <f t="shared" si="153"/>
        <v>3</v>
      </c>
    </row>
    <row r="673" spans="1:29" ht="45" x14ac:dyDescent="0.25">
      <c r="A673" s="297">
        <v>675</v>
      </c>
      <c r="B673" s="330" t="str">
        <f t="shared" si="152"/>
        <v>B.8.04</v>
      </c>
      <c r="C673" s="311" t="s">
        <v>118</v>
      </c>
      <c r="D673" s="311">
        <v>8</v>
      </c>
      <c r="E673" s="311">
        <v>4</v>
      </c>
      <c r="F673" s="311"/>
      <c r="G673" s="316" t="s">
        <v>1006</v>
      </c>
      <c r="H673" s="317">
        <v>4</v>
      </c>
      <c r="I673" s="318" t="str">
        <f t="shared" si="154"/>
        <v/>
      </c>
      <c r="J673" s="10" t="str">
        <f t="shared" si="155"/>
        <v/>
      </c>
      <c r="K673" s="10" t="str">
        <f t="shared" si="156"/>
        <v/>
      </c>
      <c r="L673" s="10" t="str">
        <f t="shared" si="157"/>
        <v/>
      </c>
      <c r="M673" s="10">
        <f t="shared" si="158"/>
        <v>5</v>
      </c>
      <c r="N673" s="10" t="str">
        <f t="shared" si="159"/>
        <v/>
      </c>
      <c r="O673" s="318">
        <f t="shared" si="160"/>
        <v>5</v>
      </c>
      <c r="Q673" s="10" t="str">
        <f t="shared" si="161"/>
        <v>04</v>
      </c>
      <c r="R673" s="319" t="str">
        <f t="shared" si="162"/>
        <v>B.8.04</v>
      </c>
      <c r="Z673" s="10" t="s">
        <v>947</v>
      </c>
      <c r="AA673" s="10" t="s">
        <v>947</v>
      </c>
      <c r="AB673" s="10" t="s">
        <v>120</v>
      </c>
      <c r="AC673" s="10">
        <f t="shared" si="153"/>
        <v>3</v>
      </c>
    </row>
    <row r="674" spans="1:29" ht="30" x14ac:dyDescent="0.25">
      <c r="A674" s="297">
        <v>676</v>
      </c>
      <c r="B674" s="330" t="str">
        <f t="shared" si="152"/>
        <v>B.8.05</v>
      </c>
      <c r="C674" s="311" t="s">
        <v>118</v>
      </c>
      <c r="D674" s="311">
        <v>8</v>
      </c>
      <c r="E674" s="311">
        <v>5</v>
      </c>
      <c r="F674" s="311"/>
      <c r="G674" s="316" t="s">
        <v>287</v>
      </c>
      <c r="H674" s="317">
        <v>1</v>
      </c>
      <c r="I674" s="318" t="str">
        <f t="shared" si="154"/>
        <v/>
      </c>
      <c r="J674" s="10" t="str">
        <f t="shared" si="155"/>
        <v/>
      </c>
      <c r="K674" s="10" t="str">
        <f t="shared" si="156"/>
        <v/>
      </c>
      <c r="L674" s="10" t="str">
        <f t="shared" si="157"/>
        <v/>
      </c>
      <c r="M674" s="10">
        <f t="shared" si="158"/>
        <v>5</v>
      </c>
      <c r="N674" s="10" t="str">
        <f t="shared" si="159"/>
        <v/>
      </c>
      <c r="O674" s="318">
        <f t="shared" si="160"/>
        <v>5</v>
      </c>
      <c r="Q674" s="10" t="str">
        <f t="shared" si="161"/>
        <v>05</v>
      </c>
      <c r="R674" s="319" t="str">
        <f t="shared" si="162"/>
        <v>B.8.05</v>
      </c>
      <c r="Z674" s="10" t="s">
        <v>947</v>
      </c>
      <c r="AA674" s="10" t="s">
        <v>947</v>
      </c>
      <c r="AB674" s="10" t="s">
        <v>120</v>
      </c>
      <c r="AC674" s="10">
        <f t="shared" si="153"/>
        <v>3</v>
      </c>
    </row>
    <row r="675" spans="1:29" ht="30" x14ac:dyDescent="0.25">
      <c r="A675" s="297">
        <v>677</v>
      </c>
      <c r="B675" s="330" t="str">
        <f t="shared" si="152"/>
        <v>B.8.06</v>
      </c>
      <c r="C675" s="311" t="s">
        <v>118</v>
      </c>
      <c r="D675" s="311">
        <v>8</v>
      </c>
      <c r="E675" s="311">
        <v>6</v>
      </c>
      <c r="F675" s="311"/>
      <c r="G675" s="316" t="s">
        <v>1004</v>
      </c>
      <c r="H675" s="317">
        <v>2</v>
      </c>
      <c r="I675" s="318" t="str">
        <f t="shared" si="154"/>
        <v/>
      </c>
      <c r="J675" s="10" t="str">
        <f t="shared" si="155"/>
        <v/>
      </c>
      <c r="K675" s="10" t="str">
        <f t="shared" si="156"/>
        <v/>
      </c>
      <c r="L675" s="10" t="str">
        <f t="shared" si="157"/>
        <v/>
      </c>
      <c r="M675" s="10">
        <f t="shared" si="158"/>
        <v>5</v>
      </c>
      <c r="N675" s="10" t="str">
        <f t="shared" si="159"/>
        <v/>
      </c>
      <c r="O675" s="318">
        <f t="shared" si="160"/>
        <v>5</v>
      </c>
      <c r="Q675" s="10" t="str">
        <f t="shared" si="161"/>
        <v>06</v>
      </c>
      <c r="R675" s="319" t="str">
        <f t="shared" si="162"/>
        <v>B.8.06</v>
      </c>
      <c r="Z675" s="10" t="s">
        <v>947</v>
      </c>
      <c r="AA675" s="10" t="s">
        <v>947</v>
      </c>
      <c r="AB675" s="10" t="s">
        <v>120</v>
      </c>
      <c r="AC675" s="10">
        <f t="shared" si="153"/>
        <v>3</v>
      </c>
    </row>
    <row r="676" spans="1:29" x14ac:dyDescent="0.25">
      <c r="A676" s="297">
        <v>678</v>
      </c>
      <c r="B676" s="330" t="str">
        <f t="shared" si="152"/>
        <v>B.8.07</v>
      </c>
      <c r="C676" s="311" t="s">
        <v>118</v>
      </c>
      <c r="D676" s="311">
        <v>8</v>
      </c>
      <c r="E676" s="311">
        <v>7</v>
      </c>
      <c r="F676" s="311"/>
      <c r="G676" s="316" t="s">
        <v>873</v>
      </c>
      <c r="H676" s="317" t="s">
        <v>74</v>
      </c>
      <c r="I676" s="318" t="str">
        <f t="shared" si="154"/>
        <v/>
      </c>
      <c r="J676" s="10" t="str">
        <f t="shared" si="155"/>
        <v/>
      </c>
      <c r="K676" s="10" t="str">
        <f t="shared" si="156"/>
        <v/>
      </c>
      <c r="L676" s="10">
        <f t="shared" si="157"/>
        <v>4</v>
      </c>
      <c r="M676" s="10" t="str">
        <f t="shared" si="158"/>
        <v/>
      </c>
      <c r="N676" s="10" t="str">
        <f t="shared" si="159"/>
        <v/>
      </c>
      <c r="O676" s="318">
        <f t="shared" si="160"/>
        <v>4</v>
      </c>
      <c r="Q676" s="10" t="str">
        <f t="shared" si="161"/>
        <v>07</v>
      </c>
      <c r="R676" s="319" t="str">
        <f t="shared" si="162"/>
        <v>B.8.07</v>
      </c>
      <c r="Z676" s="10" t="s">
        <v>947</v>
      </c>
      <c r="AA676" s="10" t="s">
        <v>947</v>
      </c>
      <c r="AB676" s="10" t="s">
        <v>120</v>
      </c>
      <c r="AC676" s="10">
        <f t="shared" si="153"/>
        <v>3</v>
      </c>
    </row>
    <row r="677" spans="1:29" ht="45" x14ac:dyDescent="0.25">
      <c r="A677" s="297">
        <v>679</v>
      </c>
      <c r="B677" s="330" t="str">
        <f t="shared" si="152"/>
        <v>B.8.07a</v>
      </c>
      <c r="C677" s="311" t="s">
        <v>118</v>
      </c>
      <c r="D677" s="311">
        <v>8</v>
      </c>
      <c r="E677" s="311">
        <v>7</v>
      </c>
      <c r="F677" s="311" t="s">
        <v>88</v>
      </c>
      <c r="G677" s="316" t="s">
        <v>288</v>
      </c>
      <c r="H677" s="317">
        <v>3</v>
      </c>
      <c r="I677" s="318" t="str">
        <f t="shared" si="154"/>
        <v/>
      </c>
      <c r="J677" s="10" t="str">
        <f t="shared" si="155"/>
        <v/>
      </c>
      <c r="K677" s="10" t="str">
        <f t="shared" si="156"/>
        <v/>
      </c>
      <c r="L677" s="10" t="str">
        <f t="shared" si="157"/>
        <v/>
      </c>
      <c r="M677" s="10" t="str">
        <f t="shared" si="158"/>
        <v/>
      </c>
      <c r="N677" s="10">
        <f t="shared" si="159"/>
        <v>6</v>
      </c>
      <c r="O677" s="318">
        <f t="shared" si="160"/>
        <v>6</v>
      </c>
      <c r="Q677" s="10" t="str">
        <f t="shared" si="161"/>
        <v>07</v>
      </c>
      <c r="R677" s="319" t="str">
        <f t="shared" si="162"/>
        <v>B.8.07a</v>
      </c>
      <c r="Z677" s="10" t="s">
        <v>947</v>
      </c>
      <c r="AA677" s="10" t="s">
        <v>947</v>
      </c>
      <c r="AB677" s="10" t="s">
        <v>120</v>
      </c>
      <c r="AC677" s="10">
        <f t="shared" si="153"/>
        <v>3</v>
      </c>
    </row>
    <row r="678" spans="1:29" ht="30" x14ac:dyDescent="0.25">
      <c r="A678" s="297">
        <v>680</v>
      </c>
      <c r="B678" s="330" t="str">
        <f t="shared" si="152"/>
        <v>B.8.07b</v>
      </c>
      <c r="C678" s="311" t="s">
        <v>118</v>
      </c>
      <c r="D678" s="311">
        <v>8</v>
      </c>
      <c r="E678" s="311">
        <v>7</v>
      </c>
      <c r="F678" s="311" t="s">
        <v>89</v>
      </c>
      <c r="G678" s="316" t="s">
        <v>1007</v>
      </c>
      <c r="H678" s="317">
        <v>3</v>
      </c>
      <c r="I678" s="318" t="str">
        <f t="shared" si="154"/>
        <v/>
      </c>
      <c r="J678" s="10" t="str">
        <f t="shared" si="155"/>
        <v/>
      </c>
      <c r="K678" s="10" t="str">
        <f t="shared" si="156"/>
        <v/>
      </c>
      <c r="L678" s="10" t="str">
        <f t="shared" si="157"/>
        <v/>
      </c>
      <c r="M678" s="10" t="str">
        <f t="shared" si="158"/>
        <v/>
      </c>
      <c r="N678" s="10">
        <f t="shared" si="159"/>
        <v>6</v>
      </c>
      <c r="O678" s="318">
        <f t="shared" si="160"/>
        <v>6</v>
      </c>
      <c r="Q678" s="10" t="str">
        <f t="shared" si="161"/>
        <v>07</v>
      </c>
      <c r="R678" s="319" t="str">
        <f t="shared" si="162"/>
        <v>B.8.07b</v>
      </c>
      <c r="Z678" s="10" t="s">
        <v>947</v>
      </c>
      <c r="AA678" s="10" t="s">
        <v>947</v>
      </c>
      <c r="AB678" s="10" t="s">
        <v>120</v>
      </c>
      <c r="AC678" s="10">
        <f t="shared" si="153"/>
        <v>3</v>
      </c>
    </row>
    <row r="679" spans="1:29" ht="45" x14ac:dyDescent="0.25">
      <c r="A679" s="297">
        <v>681</v>
      </c>
      <c r="B679" s="330" t="str">
        <f t="shared" si="152"/>
        <v>B.8.07c</v>
      </c>
      <c r="C679" s="311" t="s">
        <v>118</v>
      </c>
      <c r="D679" s="311">
        <v>8</v>
      </c>
      <c r="E679" s="311">
        <v>7</v>
      </c>
      <c r="F679" s="311" t="s">
        <v>90</v>
      </c>
      <c r="G679" s="316" t="s">
        <v>289</v>
      </c>
      <c r="H679" s="317">
        <v>4</v>
      </c>
      <c r="I679" s="318" t="str">
        <f t="shared" si="154"/>
        <v/>
      </c>
      <c r="J679" s="10" t="str">
        <f t="shared" si="155"/>
        <v/>
      </c>
      <c r="K679" s="10" t="str">
        <f t="shared" si="156"/>
        <v/>
      </c>
      <c r="L679" s="10" t="str">
        <f t="shared" si="157"/>
        <v/>
      </c>
      <c r="M679" s="10" t="str">
        <f t="shared" si="158"/>
        <v/>
      </c>
      <c r="N679" s="10">
        <f t="shared" si="159"/>
        <v>6</v>
      </c>
      <c r="O679" s="318">
        <f t="shared" si="160"/>
        <v>6</v>
      </c>
      <c r="Q679" s="10" t="str">
        <f t="shared" si="161"/>
        <v>07</v>
      </c>
      <c r="R679" s="319" t="str">
        <f t="shared" si="162"/>
        <v>B.8.07c</v>
      </c>
      <c r="Z679" s="10" t="s">
        <v>947</v>
      </c>
      <c r="AA679" s="10" t="s">
        <v>947</v>
      </c>
      <c r="AB679" s="10" t="s">
        <v>120</v>
      </c>
      <c r="AC679" s="10">
        <f t="shared" si="153"/>
        <v>3</v>
      </c>
    </row>
    <row r="680" spans="1:29" ht="30" x14ac:dyDescent="0.25">
      <c r="A680" s="297">
        <v>682</v>
      </c>
      <c r="B680" s="330" t="str">
        <f t="shared" si="152"/>
        <v>B.8.07d</v>
      </c>
      <c r="C680" s="311" t="s">
        <v>118</v>
      </c>
      <c r="D680" s="311">
        <v>8</v>
      </c>
      <c r="E680" s="311">
        <v>7</v>
      </c>
      <c r="F680" s="311" t="s">
        <v>91</v>
      </c>
      <c r="G680" s="316" t="s">
        <v>1008</v>
      </c>
      <c r="H680" s="317">
        <v>5</v>
      </c>
      <c r="I680" s="318" t="str">
        <f t="shared" si="154"/>
        <v/>
      </c>
      <c r="J680" s="10" t="str">
        <f t="shared" si="155"/>
        <v/>
      </c>
      <c r="K680" s="10" t="str">
        <f t="shared" si="156"/>
        <v/>
      </c>
      <c r="L680" s="10" t="str">
        <f t="shared" si="157"/>
        <v/>
      </c>
      <c r="M680" s="10" t="str">
        <f t="shared" si="158"/>
        <v/>
      </c>
      <c r="N680" s="10">
        <f t="shared" si="159"/>
        <v>6</v>
      </c>
      <c r="O680" s="318">
        <f t="shared" si="160"/>
        <v>6</v>
      </c>
      <c r="Q680" s="10" t="str">
        <f t="shared" si="161"/>
        <v>07</v>
      </c>
      <c r="R680" s="319" t="str">
        <f t="shared" si="162"/>
        <v>B.8.07d</v>
      </c>
      <c r="Z680" s="10" t="s">
        <v>947</v>
      </c>
      <c r="AA680" s="10" t="s">
        <v>947</v>
      </c>
      <c r="AB680" s="10" t="s">
        <v>120</v>
      </c>
      <c r="AC680" s="10">
        <f t="shared" si="153"/>
        <v>3</v>
      </c>
    </row>
    <row r="681" spans="1:29" x14ac:dyDescent="0.25">
      <c r="A681" s="297">
        <v>683</v>
      </c>
      <c r="B681" s="330" t="str">
        <f t="shared" si="152"/>
        <v>B.9</v>
      </c>
      <c r="C681" s="311" t="s">
        <v>118</v>
      </c>
      <c r="D681" s="311">
        <v>9</v>
      </c>
      <c r="E681" s="311"/>
      <c r="F681" s="311"/>
      <c r="G681" s="316" t="s">
        <v>874</v>
      </c>
      <c r="I681" s="318" t="str">
        <f t="shared" si="154"/>
        <v/>
      </c>
      <c r="J681" s="10">
        <f t="shared" si="155"/>
        <v>2</v>
      </c>
      <c r="K681" s="10" t="str">
        <f t="shared" si="156"/>
        <v/>
      </c>
      <c r="L681" s="10" t="str">
        <f t="shared" si="157"/>
        <v/>
      </c>
      <c r="M681" s="10" t="str">
        <f t="shared" si="158"/>
        <v/>
      </c>
      <c r="N681" s="10" t="str">
        <f t="shared" si="159"/>
        <v/>
      </c>
      <c r="O681" s="318">
        <f t="shared" si="160"/>
        <v>2</v>
      </c>
      <c r="Q681" s="10" t="str">
        <f t="shared" si="161"/>
        <v/>
      </c>
      <c r="R681" s="319" t="str">
        <f t="shared" si="162"/>
        <v>B.9</v>
      </c>
      <c r="Z681" s="10" t="s">
        <v>416</v>
      </c>
      <c r="AA681" s="10" t="s">
        <v>417</v>
      </c>
      <c r="AB681" s="10" t="s">
        <v>120</v>
      </c>
      <c r="AC681" s="10">
        <f t="shared" si="153"/>
        <v>1</v>
      </c>
    </row>
    <row r="682" spans="1:29" x14ac:dyDescent="0.25">
      <c r="A682" s="297">
        <v>684</v>
      </c>
      <c r="B682" s="330" t="str">
        <f t="shared" si="152"/>
        <v>B.9.01</v>
      </c>
      <c r="C682" s="311" t="s">
        <v>118</v>
      </c>
      <c r="D682" s="311">
        <v>9</v>
      </c>
      <c r="E682" s="311">
        <v>1</v>
      </c>
      <c r="F682" s="311"/>
      <c r="G682" s="316" t="s">
        <v>290</v>
      </c>
      <c r="H682" s="317">
        <v>5</v>
      </c>
      <c r="I682" s="318" t="str">
        <f t="shared" si="154"/>
        <v/>
      </c>
      <c r="J682" s="10" t="str">
        <f t="shared" si="155"/>
        <v/>
      </c>
      <c r="K682" s="10" t="str">
        <f t="shared" si="156"/>
        <v/>
      </c>
      <c r="L682" s="10" t="str">
        <f t="shared" si="157"/>
        <v/>
      </c>
      <c r="M682" s="10">
        <f t="shared" si="158"/>
        <v>5</v>
      </c>
      <c r="N682" s="10" t="str">
        <f t="shared" si="159"/>
        <v/>
      </c>
      <c r="O682" s="318">
        <f t="shared" si="160"/>
        <v>5</v>
      </c>
      <c r="Q682" s="10" t="str">
        <f t="shared" si="161"/>
        <v>01</v>
      </c>
      <c r="R682" s="319" t="str">
        <f t="shared" si="162"/>
        <v>B.9.01</v>
      </c>
      <c r="Z682" s="10" t="s">
        <v>416</v>
      </c>
      <c r="AA682" s="10" t="s">
        <v>947</v>
      </c>
      <c r="AB682" s="10" t="s">
        <v>947</v>
      </c>
      <c r="AC682" s="10">
        <f t="shared" si="153"/>
        <v>1</v>
      </c>
    </row>
    <row r="683" spans="1:29" ht="60" x14ac:dyDescent="0.25">
      <c r="A683" s="297">
        <v>685</v>
      </c>
      <c r="B683" s="330" t="str">
        <f t="shared" si="152"/>
        <v/>
      </c>
      <c r="C683" s="311"/>
      <c r="D683" s="311"/>
      <c r="E683" s="311"/>
      <c r="F683" s="311" t="s">
        <v>420</v>
      </c>
      <c r="G683" s="316" t="s">
        <v>875</v>
      </c>
      <c r="I683" s="318" t="str">
        <f t="shared" si="154"/>
        <v/>
      </c>
      <c r="J683" s="10" t="str">
        <f t="shared" si="155"/>
        <v/>
      </c>
      <c r="K683" s="10">
        <f t="shared" si="156"/>
        <v>3</v>
      </c>
      <c r="L683" s="10" t="str">
        <f t="shared" si="157"/>
        <v/>
      </c>
      <c r="M683" s="10" t="str">
        <f t="shared" si="158"/>
        <v/>
      </c>
      <c r="N683" s="10" t="str">
        <f t="shared" si="159"/>
        <v/>
      </c>
      <c r="O683" s="318">
        <f t="shared" si="160"/>
        <v>3</v>
      </c>
      <c r="Q683" s="10" t="str">
        <f t="shared" si="161"/>
        <v/>
      </c>
      <c r="R683" s="319" t="str">
        <f t="shared" si="162"/>
        <v/>
      </c>
      <c r="Z683" s="10" t="s">
        <v>416</v>
      </c>
      <c r="AA683" s="10" t="s">
        <v>947</v>
      </c>
      <c r="AB683" s="10" t="s">
        <v>947</v>
      </c>
      <c r="AC683" s="10">
        <f t="shared" si="153"/>
        <v>1</v>
      </c>
    </row>
    <row r="684" spans="1:29" ht="45" x14ac:dyDescent="0.25">
      <c r="A684" s="297">
        <v>686</v>
      </c>
      <c r="B684" s="330" t="str">
        <f t="shared" si="152"/>
        <v>B.9.01</v>
      </c>
      <c r="C684" s="311" t="s">
        <v>118</v>
      </c>
      <c r="D684" s="311">
        <v>9</v>
      </c>
      <c r="E684" s="311">
        <v>1</v>
      </c>
      <c r="F684" s="311"/>
      <c r="G684" s="316" t="s">
        <v>876</v>
      </c>
      <c r="H684" s="317">
        <v>1</v>
      </c>
      <c r="I684" s="318" t="str">
        <f t="shared" si="154"/>
        <v/>
      </c>
      <c r="J684" s="10" t="str">
        <f t="shared" si="155"/>
        <v/>
      </c>
      <c r="K684" s="10" t="str">
        <f t="shared" si="156"/>
        <v/>
      </c>
      <c r="L684" s="10" t="str">
        <f t="shared" si="157"/>
        <v/>
      </c>
      <c r="M684" s="10">
        <f t="shared" si="158"/>
        <v>5</v>
      </c>
      <c r="N684" s="10" t="str">
        <f t="shared" si="159"/>
        <v/>
      </c>
      <c r="O684" s="318">
        <f t="shared" si="160"/>
        <v>5</v>
      </c>
      <c r="Q684" s="10" t="str">
        <f t="shared" si="161"/>
        <v>01</v>
      </c>
      <c r="R684" s="319" t="str">
        <f t="shared" si="162"/>
        <v>B.9.01</v>
      </c>
      <c r="Z684" s="10" t="s">
        <v>947</v>
      </c>
      <c r="AA684" s="10" t="s">
        <v>417</v>
      </c>
      <c r="AB684" s="10" t="s">
        <v>947</v>
      </c>
      <c r="AC684" s="10">
        <f t="shared" si="153"/>
        <v>2</v>
      </c>
    </row>
    <row r="685" spans="1:29" x14ac:dyDescent="0.25">
      <c r="A685" s="297">
        <v>687</v>
      </c>
      <c r="B685" s="330" t="str">
        <f t="shared" si="152"/>
        <v>B.9.02</v>
      </c>
      <c r="C685" s="311" t="s">
        <v>118</v>
      </c>
      <c r="D685" s="311">
        <v>9</v>
      </c>
      <c r="E685" s="311">
        <v>2</v>
      </c>
      <c r="F685" s="311"/>
      <c r="G685" s="316" t="s">
        <v>503</v>
      </c>
      <c r="H685" s="317">
        <v>4</v>
      </c>
      <c r="I685" s="318" t="str">
        <f t="shared" si="154"/>
        <v/>
      </c>
      <c r="J685" s="10" t="str">
        <f t="shared" si="155"/>
        <v/>
      </c>
      <c r="K685" s="10" t="str">
        <f t="shared" si="156"/>
        <v/>
      </c>
      <c r="L685" s="10" t="str">
        <f t="shared" si="157"/>
        <v/>
      </c>
      <c r="M685" s="10">
        <f t="shared" si="158"/>
        <v>5</v>
      </c>
      <c r="N685" s="10" t="str">
        <f t="shared" si="159"/>
        <v/>
      </c>
      <c r="O685" s="318">
        <f t="shared" si="160"/>
        <v>5</v>
      </c>
      <c r="Q685" s="10" t="str">
        <f t="shared" si="161"/>
        <v>02</v>
      </c>
      <c r="R685" s="319" t="str">
        <f t="shared" si="162"/>
        <v>B.9.02</v>
      </c>
      <c r="Z685" s="10" t="s">
        <v>947</v>
      </c>
      <c r="AA685" s="10" t="s">
        <v>417</v>
      </c>
      <c r="AB685" s="10" t="s">
        <v>947</v>
      </c>
      <c r="AC685" s="10">
        <f t="shared" si="153"/>
        <v>2</v>
      </c>
    </row>
    <row r="686" spans="1:29" ht="60" x14ac:dyDescent="0.25">
      <c r="A686" s="297">
        <v>688</v>
      </c>
      <c r="B686" s="330" t="str">
        <f t="shared" si="152"/>
        <v/>
      </c>
      <c r="C686" s="311"/>
      <c r="D686" s="311"/>
      <c r="E686" s="311"/>
      <c r="F686" s="311" t="s">
        <v>420</v>
      </c>
      <c r="G686" s="316" t="s">
        <v>877</v>
      </c>
      <c r="I686" s="318" t="str">
        <f t="shared" si="154"/>
        <v/>
      </c>
      <c r="J686" s="10" t="str">
        <f t="shared" si="155"/>
        <v/>
      </c>
      <c r="K686" s="10">
        <f t="shared" si="156"/>
        <v>3</v>
      </c>
      <c r="L686" s="10" t="str">
        <f t="shared" si="157"/>
        <v/>
      </c>
      <c r="M686" s="10" t="str">
        <f t="shared" si="158"/>
        <v/>
      </c>
      <c r="N686" s="10" t="str">
        <f t="shared" si="159"/>
        <v/>
      </c>
      <c r="O686" s="318">
        <f t="shared" si="160"/>
        <v>3</v>
      </c>
      <c r="Q686" s="10" t="str">
        <f t="shared" si="161"/>
        <v/>
      </c>
      <c r="R686" s="319" t="str">
        <f t="shared" si="162"/>
        <v/>
      </c>
      <c r="Z686" s="10" t="s">
        <v>947</v>
      </c>
      <c r="AA686" s="10" t="s">
        <v>417</v>
      </c>
      <c r="AB686" s="10" t="s">
        <v>947</v>
      </c>
      <c r="AC686" s="10">
        <f t="shared" si="153"/>
        <v>2</v>
      </c>
    </row>
    <row r="687" spans="1:29" ht="30" x14ac:dyDescent="0.25">
      <c r="A687" s="297">
        <v>689</v>
      </c>
      <c r="B687" s="330" t="str">
        <f t="shared" si="152"/>
        <v>B.9.03</v>
      </c>
      <c r="C687" s="311" t="s">
        <v>118</v>
      </c>
      <c r="D687" s="311">
        <v>9</v>
      </c>
      <c r="E687" s="311">
        <v>3</v>
      </c>
      <c r="F687" s="311"/>
      <c r="G687" s="316" t="s">
        <v>504</v>
      </c>
      <c r="H687" s="317">
        <v>4</v>
      </c>
      <c r="I687" s="318" t="str">
        <f t="shared" si="154"/>
        <v/>
      </c>
      <c r="J687" s="10" t="str">
        <f t="shared" si="155"/>
        <v/>
      </c>
      <c r="K687" s="10" t="str">
        <f t="shared" si="156"/>
        <v/>
      </c>
      <c r="L687" s="10" t="str">
        <f t="shared" si="157"/>
        <v/>
      </c>
      <c r="M687" s="10">
        <f t="shared" si="158"/>
        <v>5</v>
      </c>
      <c r="N687" s="10" t="str">
        <f t="shared" si="159"/>
        <v/>
      </c>
      <c r="O687" s="318">
        <f t="shared" si="160"/>
        <v>5</v>
      </c>
      <c r="Q687" s="10" t="str">
        <f t="shared" si="161"/>
        <v>03</v>
      </c>
      <c r="R687" s="319" t="str">
        <f t="shared" si="162"/>
        <v>B.9.03</v>
      </c>
      <c r="Z687" s="10" t="s">
        <v>947</v>
      </c>
      <c r="AA687" s="10" t="s">
        <v>417</v>
      </c>
      <c r="AB687" s="10" t="s">
        <v>947</v>
      </c>
      <c r="AC687" s="10">
        <f t="shared" si="153"/>
        <v>2</v>
      </c>
    </row>
    <row r="688" spans="1:29" x14ac:dyDescent="0.25">
      <c r="A688" s="297">
        <v>690</v>
      </c>
      <c r="B688" s="330" t="str">
        <f t="shared" si="152"/>
        <v>B.9.04</v>
      </c>
      <c r="C688" s="311" t="s">
        <v>118</v>
      </c>
      <c r="D688" s="311">
        <v>9</v>
      </c>
      <c r="E688" s="311">
        <v>4</v>
      </c>
      <c r="F688" s="311"/>
      <c r="G688" s="316" t="s">
        <v>878</v>
      </c>
      <c r="H688" s="317">
        <v>3</v>
      </c>
      <c r="I688" s="318" t="str">
        <f t="shared" si="154"/>
        <v/>
      </c>
      <c r="J688" s="10" t="str">
        <f t="shared" si="155"/>
        <v/>
      </c>
      <c r="K688" s="10" t="str">
        <f t="shared" si="156"/>
        <v/>
      </c>
      <c r="L688" s="10" t="str">
        <f t="shared" si="157"/>
        <v/>
      </c>
      <c r="M688" s="10">
        <f t="shared" si="158"/>
        <v>5</v>
      </c>
      <c r="N688" s="10" t="str">
        <f t="shared" si="159"/>
        <v/>
      </c>
      <c r="O688" s="318">
        <f t="shared" si="160"/>
        <v>5</v>
      </c>
      <c r="Q688" s="10" t="str">
        <f t="shared" si="161"/>
        <v>04</v>
      </c>
      <c r="R688" s="319" t="str">
        <f t="shared" si="162"/>
        <v>B.9.04</v>
      </c>
      <c r="Z688" s="10" t="s">
        <v>947</v>
      </c>
      <c r="AA688" s="10" t="s">
        <v>417</v>
      </c>
      <c r="AB688" s="10" t="s">
        <v>947</v>
      </c>
      <c r="AC688" s="10">
        <f t="shared" si="153"/>
        <v>2</v>
      </c>
    </row>
    <row r="689" spans="1:29" ht="30" x14ac:dyDescent="0.25">
      <c r="A689" s="297">
        <v>691</v>
      </c>
      <c r="B689" s="330" t="str">
        <f t="shared" si="152"/>
        <v>B.9.05</v>
      </c>
      <c r="C689" s="311" t="s">
        <v>118</v>
      </c>
      <c r="D689" s="311">
        <v>9</v>
      </c>
      <c r="E689" s="311">
        <v>5</v>
      </c>
      <c r="F689" s="311"/>
      <c r="G689" s="316" t="s">
        <v>879</v>
      </c>
      <c r="H689" s="317">
        <v>5</v>
      </c>
      <c r="I689" s="318" t="str">
        <f t="shared" si="154"/>
        <v/>
      </c>
      <c r="J689" s="10" t="str">
        <f t="shared" si="155"/>
        <v/>
      </c>
      <c r="K689" s="10" t="str">
        <f t="shared" si="156"/>
        <v/>
      </c>
      <c r="L689" s="10" t="str">
        <f t="shared" si="157"/>
        <v/>
      </c>
      <c r="M689" s="10">
        <f t="shared" si="158"/>
        <v>5</v>
      </c>
      <c r="N689" s="10" t="str">
        <f t="shared" si="159"/>
        <v/>
      </c>
      <c r="O689" s="318">
        <f t="shared" si="160"/>
        <v>5</v>
      </c>
      <c r="Q689" s="10" t="str">
        <f t="shared" si="161"/>
        <v>05</v>
      </c>
      <c r="R689" s="319" t="str">
        <f t="shared" si="162"/>
        <v>B.9.05</v>
      </c>
      <c r="Z689" s="10" t="s">
        <v>947</v>
      </c>
      <c r="AA689" s="10" t="s">
        <v>417</v>
      </c>
      <c r="AB689" s="10" t="s">
        <v>947</v>
      </c>
      <c r="AC689" s="10">
        <f t="shared" si="153"/>
        <v>2</v>
      </c>
    </row>
    <row r="690" spans="1:29" ht="45" x14ac:dyDescent="0.25">
      <c r="A690" s="297">
        <v>692</v>
      </c>
      <c r="B690" s="330" t="str">
        <f t="shared" si="152"/>
        <v/>
      </c>
      <c r="C690" s="311"/>
      <c r="D690" s="311"/>
      <c r="E690" s="311"/>
      <c r="F690" s="311" t="s">
        <v>420</v>
      </c>
      <c r="G690" s="316" t="s">
        <v>505</v>
      </c>
      <c r="I690" s="318" t="str">
        <f t="shared" si="154"/>
        <v/>
      </c>
      <c r="J690" s="10" t="str">
        <f t="shared" si="155"/>
        <v/>
      </c>
      <c r="K690" s="10">
        <f t="shared" si="156"/>
        <v>3</v>
      </c>
      <c r="L690" s="10" t="str">
        <f t="shared" si="157"/>
        <v/>
      </c>
      <c r="M690" s="10" t="str">
        <f t="shared" si="158"/>
        <v/>
      </c>
      <c r="N690" s="10" t="str">
        <f t="shared" si="159"/>
        <v/>
      </c>
      <c r="O690" s="318">
        <f t="shared" si="160"/>
        <v>3</v>
      </c>
      <c r="Q690" s="10" t="str">
        <f t="shared" si="161"/>
        <v/>
      </c>
      <c r="R690" s="319" t="str">
        <f t="shared" si="162"/>
        <v/>
      </c>
      <c r="Z690" s="10" t="s">
        <v>947</v>
      </c>
      <c r="AA690" s="10" t="s">
        <v>417</v>
      </c>
      <c r="AB690" s="10" t="s">
        <v>947</v>
      </c>
      <c r="AC690" s="10">
        <f t="shared" si="153"/>
        <v>2</v>
      </c>
    </row>
    <row r="691" spans="1:29" x14ac:dyDescent="0.25">
      <c r="A691" s="297">
        <v>693</v>
      </c>
      <c r="B691" s="330" t="str">
        <f t="shared" si="152"/>
        <v>B.9.01</v>
      </c>
      <c r="C691" s="311" t="s">
        <v>118</v>
      </c>
      <c r="D691" s="311">
        <v>9</v>
      </c>
      <c r="E691" s="311">
        <v>1</v>
      </c>
      <c r="F691" s="311"/>
      <c r="G691" s="316" t="s">
        <v>290</v>
      </c>
      <c r="H691" s="317">
        <v>1</v>
      </c>
      <c r="I691" s="318" t="str">
        <f t="shared" si="154"/>
        <v/>
      </c>
      <c r="J691" s="10" t="str">
        <f t="shared" si="155"/>
        <v/>
      </c>
      <c r="K691" s="10" t="str">
        <f t="shared" si="156"/>
        <v/>
      </c>
      <c r="L691" s="10" t="str">
        <f t="shared" si="157"/>
        <v/>
      </c>
      <c r="M691" s="10">
        <f t="shared" si="158"/>
        <v>5</v>
      </c>
      <c r="N691" s="10" t="str">
        <f t="shared" si="159"/>
        <v/>
      </c>
      <c r="O691" s="318">
        <f t="shared" si="160"/>
        <v>5</v>
      </c>
      <c r="Q691" s="10" t="str">
        <f t="shared" si="161"/>
        <v>01</v>
      </c>
      <c r="R691" s="319" t="str">
        <f t="shared" si="162"/>
        <v>B.9.01</v>
      </c>
      <c r="Z691" s="10" t="s">
        <v>947</v>
      </c>
      <c r="AA691" s="10" t="s">
        <v>947</v>
      </c>
      <c r="AB691" s="10" t="s">
        <v>120</v>
      </c>
      <c r="AC691" s="10">
        <f t="shared" si="153"/>
        <v>3</v>
      </c>
    </row>
    <row r="692" spans="1:29" x14ac:dyDescent="0.25">
      <c r="A692" s="297">
        <v>694</v>
      </c>
      <c r="B692" s="330" t="str">
        <f t="shared" si="152"/>
        <v>B.9.02</v>
      </c>
      <c r="C692" s="311" t="s">
        <v>118</v>
      </c>
      <c r="D692" s="311">
        <v>9</v>
      </c>
      <c r="E692" s="311">
        <v>2</v>
      </c>
      <c r="F692" s="311"/>
      <c r="G692" s="316" t="s">
        <v>880</v>
      </c>
      <c r="H692" s="317" t="s">
        <v>74</v>
      </c>
      <c r="I692" s="318" t="str">
        <f t="shared" ref="I692:I755" si="163">IF(AND(LEN(C692)=1,LEN(D692)=0),1,"")</f>
        <v/>
      </c>
      <c r="J692" s="10" t="str">
        <f t="shared" ref="J692:J755" si="164">IF(AND(LEN(C692)=1,LEN(D692)=1,LEN(E692)=0,LEN(F692)=0),2,"")</f>
        <v/>
      </c>
      <c r="K692" s="10" t="str">
        <f t="shared" ref="K692:K755" si="165">IF(AND(LEN(C692)=0,LEN(E692)=0),3,"")</f>
        <v/>
      </c>
      <c r="L692" s="10">
        <f t="shared" ref="L692:L755" si="166">IF(AND(LEN(C692)&gt;0,LEN(D692&gt;0),LEN(E692)&gt;0,LEN(F692)=0,H692="N/A"),4,"")</f>
        <v>4</v>
      </c>
      <c r="M692" s="10" t="str">
        <f t="shared" ref="M692:M755" si="167">IF(AND(LEN(C692)&gt;0,LEN(D692&gt;0),LEN(E692)&gt;0,LEN(F692)=0,H692&gt;0,H692&lt;6),5,"")</f>
        <v/>
      </c>
      <c r="N692" s="10" t="str">
        <f t="shared" ref="N692:N755" si="168">IF(AND(LEN(C692)&gt;0,LEN(D692&gt;0),LEN(E692)&gt;0,LEN(F692)&gt;0,H692&gt;0,H692&lt;6),6,"")</f>
        <v/>
      </c>
      <c r="O692" s="318">
        <f t="shared" ref="O692:O755" si="169">SUM(I692:N692)</f>
        <v>4</v>
      </c>
      <c r="Q692" s="10" t="str">
        <f t="shared" ref="Q692:Q755" si="170">IF(LEN(E692)&gt;0,TEXT(E692,"00"),"")</f>
        <v>02</v>
      </c>
      <c r="R692" s="319" t="str">
        <f t="shared" ref="R692:R755" si="171">IF(O692=1,C692,IF(O692=2,C692&amp;"."&amp;D692,IF(O692=3,"",IF(O692=4,C692&amp;"."&amp;D692&amp;"."&amp;Q692,IF(O692=5,C692&amp;"."&amp;D692&amp;"."&amp;Q692,IF(O692=6,C692&amp;"."&amp;D692&amp;"."&amp;Q692&amp;F692,""))))))</f>
        <v>B.9.02</v>
      </c>
      <c r="Z692" s="10" t="s">
        <v>947</v>
      </c>
      <c r="AA692" s="10" t="s">
        <v>947</v>
      </c>
      <c r="AB692" s="10" t="s">
        <v>120</v>
      </c>
      <c r="AC692" s="10">
        <f t="shared" si="153"/>
        <v>3</v>
      </c>
    </row>
    <row r="693" spans="1:29" x14ac:dyDescent="0.25">
      <c r="A693" s="297">
        <v>695</v>
      </c>
      <c r="B693" s="330" t="str">
        <f t="shared" si="152"/>
        <v>B.9.02a</v>
      </c>
      <c r="C693" s="311" t="s">
        <v>118</v>
      </c>
      <c r="D693" s="311">
        <v>9</v>
      </c>
      <c r="E693" s="311">
        <v>2</v>
      </c>
      <c r="F693" s="311" t="s">
        <v>88</v>
      </c>
      <c r="G693" s="316" t="s">
        <v>881</v>
      </c>
      <c r="H693" s="317">
        <v>2</v>
      </c>
      <c r="I693" s="318" t="str">
        <f t="shared" si="163"/>
        <v/>
      </c>
      <c r="J693" s="10" t="str">
        <f t="shared" si="164"/>
        <v/>
      </c>
      <c r="K693" s="10" t="str">
        <f t="shared" si="165"/>
        <v/>
      </c>
      <c r="L693" s="10" t="str">
        <f t="shared" si="166"/>
        <v/>
      </c>
      <c r="M693" s="10" t="str">
        <f t="shared" si="167"/>
        <v/>
      </c>
      <c r="N693" s="10">
        <f t="shared" si="168"/>
        <v>6</v>
      </c>
      <c r="O693" s="318">
        <f t="shared" si="169"/>
        <v>6</v>
      </c>
      <c r="Q693" s="10" t="str">
        <f t="shared" si="170"/>
        <v>02</v>
      </c>
      <c r="R693" s="319" t="str">
        <f t="shared" si="171"/>
        <v>B.9.02a</v>
      </c>
      <c r="Z693" s="10" t="s">
        <v>947</v>
      </c>
      <c r="AA693" s="10" t="s">
        <v>947</v>
      </c>
      <c r="AB693" s="10" t="s">
        <v>120</v>
      </c>
      <c r="AC693" s="10">
        <f t="shared" si="153"/>
        <v>3</v>
      </c>
    </row>
    <row r="694" spans="1:29" x14ac:dyDescent="0.25">
      <c r="A694" s="297">
        <v>696</v>
      </c>
      <c r="B694" s="330" t="str">
        <f t="shared" si="152"/>
        <v>B.9.02b</v>
      </c>
      <c r="C694" s="311" t="s">
        <v>118</v>
      </c>
      <c r="D694" s="311">
        <v>9</v>
      </c>
      <c r="E694" s="311">
        <v>2</v>
      </c>
      <c r="F694" s="311" t="s">
        <v>89</v>
      </c>
      <c r="G694" s="316" t="s">
        <v>882</v>
      </c>
      <c r="H694" s="317">
        <v>3</v>
      </c>
      <c r="I694" s="318" t="str">
        <f t="shared" si="163"/>
        <v/>
      </c>
      <c r="J694" s="10" t="str">
        <f t="shared" si="164"/>
        <v/>
      </c>
      <c r="K694" s="10" t="str">
        <f t="shared" si="165"/>
        <v/>
      </c>
      <c r="L694" s="10" t="str">
        <f t="shared" si="166"/>
        <v/>
      </c>
      <c r="M694" s="10" t="str">
        <f t="shared" si="167"/>
        <v/>
      </c>
      <c r="N694" s="10">
        <f t="shared" si="168"/>
        <v>6</v>
      </c>
      <c r="O694" s="318">
        <f t="shared" si="169"/>
        <v>6</v>
      </c>
      <c r="Q694" s="10" t="str">
        <f t="shared" si="170"/>
        <v>02</v>
      </c>
      <c r="R694" s="319" t="str">
        <f t="shared" si="171"/>
        <v>B.9.02b</v>
      </c>
      <c r="Z694" s="10" t="s">
        <v>947</v>
      </c>
      <c r="AA694" s="10" t="s">
        <v>947</v>
      </c>
      <c r="AB694" s="10" t="s">
        <v>120</v>
      </c>
      <c r="AC694" s="10">
        <f t="shared" si="153"/>
        <v>3</v>
      </c>
    </row>
    <row r="695" spans="1:29" x14ac:dyDescent="0.25">
      <c r="A695" s="297">
        <v>697</v>
      </c>
      <c r="B695" s="330" t="str">
        <f t="shared" si="152"/>
        <v>B.9.03</v>
      </c>
      <c r="C695" s="311" t="s">
        <v>118</v>
      </c>
      <c r="D695" s="311">
        <v>9</v>
      </c>
      <c r="E695" s="311">
        <v>3</v>
      </c>
      <c r="F695" s="311"/>
      <c r="G695" s="316" t="s">
        <v>883</v>
      </c>
      <c r="H695" s="317" t="s">
        <v>74</v>
      </c>
      <c r="I695" s="318" t="str">
        <f t="shared" si="163"/>
        <v/>
      </c>
      <c r="J695" s="10" t="str">
        <f t="shared" si="164"/>
        <v/>
      </c>
      <c r="K695" s="10" t="str">
        <f t="shared" si="165"/>
        <v/>
      </c>
      <c r="L695" s="10">
        <f t="shared" si="166"/>
        <v>4</v>
      </c>
      <c r="M695" s="10" t="str">
        <f t="shared" si="167"/>
        <v/>
      </c>
      <c r="N695" s="10" t="str">
        <f t="shared" si="168"/>
        <v/>
      </c>
      <c r="O695" s="318">
        <f t="shared" si="169"/>
        <v>4</v>
      </c>
      <c r="Q695" s="10" t="str">
        <f t="shared" si="170"/>
        <v>03</v>
      </c>
      <c r="R695" s="319" t="str">
        <f t="shared" si="171"/>
        <v>B.9.03</v>
      </c>
      <c r="Z695" s="10" t="s">
        <v>947</v>
      </c>
      <c r="AA695" s="10" t="s">
        <v>947</v>
      </c>
      <c r="AB695" s="10" t="s">
        <v>120</v>
      </c>
      <c r="AC695" s="10">
        <f t="shared" si="153"/>
        <v>3</v>
      </c>
    </row>
    <row r="696" spans="1:29" x14ac:dyDescent="0.25">
      <c r="A696" s="297">
        <v>698</v>
      </c>
      <c r="B696" s="330" t="str">
        <f t="shared" si="152"/>
        <v>B.9.03a</v>
      </c>
      <c r="C696" s="311" t="s">
        <v>118</v>
      </c>
      <c r="D696" s="311">
        <v>9</v>
      </c>
      <c r="E696" s="311">
        <v>3</v>
      </c>
      <c r="F696" s="311" t="s">
        <v>88</v>
      </c>
      <c r="G696" s="316" t="s">
        <v>291</v>
      </c>
      <c r="H696" s="317">
        <v>2</v>
      </c>
      <c r="I696" s="318" t="str">
        <f t="shared" si="163"/>
        <v/>
      </c>
      <c r="J696" s="10" t="str">
        <f t="shared" si="164"/>
        <v/>
      </c>
      <c r="K696" s="10" t="str">
        <f t="shared" si="165"/>
        <v/>
      </c>
      <c r="L696" s="10" t="str">
        <f t="shared" si="166"/>
        <v/>
      </c>
      <c r="M696" s="10" t="str">
        <f t="shared" si="167"/>
        <v/>
      </c>
      <c r="N696" s="10">
        <f t="shared" si="168"/>
        <v>6</v>
      </c>
      <c r="O696" s="318">
        <f t="shared" si="169"/>
        <v>6</v>
      </c>
      <c r="Q696" s="10" t="str">
        <f t="shared" si="170"/>
        <v>03</v>
      </c>
      <c r="R696" s="319" t="str">
        <f t="shared" si="171"/>
        <v>B.9.03a</v>
      </c>
      <c r="Z696" s="10" t="s">
        <v>947</v>
      </c>
      <c r="AA696" s="10" t="s">
        <v>947</v>
      </c>
      <c r="AB696" s="10" t="s">
        <v>120</v>
      </c>
      <c r="AC696" s="10">
        <f t="shared" si="153"/>
        <v>3</v>
      </c>
    </row>
    <row r="697" spans="1:29" ht="30" x14ac:dyDescent="0.25">
      <c r="A697" s="297">
        <v>699</v>
      </c>
      <c r="B697" s="330" t="str">
        <f t="shared" si="152"/>
        <v>B.9.03b</v>
      </c>
      <c r="C697" s="311" t="s">
        <v>118</v>
      </c>
      <c r="D697" s="311">
        <v>9</v>
      </c>
      <c r="E697" s="311">
        <v>3</v>
      </c>
      <c r="F697" s="311" t="s">
        <v>89</v>
      </c>
      <c r="G697" s="316" t="s">
        <v>292</v>
      </c>
      <c r="H697" s="317">
        <v>3</v>
      </c>
      <c r="I697" s="318" t="str">
        <f t="shared" si="163"/>
        <v/>
      </c>
      <c r="J697" s="10" t="str">
        <f t="shared" si="164"/>
        <v/>
      </c>
      <c r="K697" s="10" t="str">
        <f t="shared" si="165"/>
        <v/>
      </c>
      <c r="L697" s="10" t="str">
        <f t="shared" si="166"/>
        <v/>
      </c>
      <c r="M697" s="10" t="str">
        <f t="shared" si="167"/>
        <v/>
      </c>
      <c r="N697" s="10">
        <f t="shared" si="168"/>
        <v>6</v>
      </c>
      <c r="O697" s="318">
        <f t="shared" si="169"/>
        <v>6</v>
      </c>
      <c r="Q697" s="10" t="str">
        <f t="shared" si="170"/>
        <v>03</v>
      </c>
      <c r="R697" s="319" t="str">
        <f t="shared" si="171"/>
        <v>B.9.03b</v>
      </c>
      <c r="Z697" s="10" t="s">
        <v>947</v>
      </c>
      <c r="AA697" s="10" t="s">
        <v>947</v>
      </c>
      <c r="AB697" s="10" t="s">
        <v>120</v>
      </c>
      <c r="AC697" s="10">
        <f t="shared" si="153"/>
        <v>3</v>
      </c>
    </row>
    <row r="698" spans="1:29" x14ac:dyDescent="0.25">
      <c r="A698" s="297">
        <v>700</v>
      </c>
      <c r="B698" s="330" t="str">
        <f t="shared" si="152"/>
        <v>B.9.03c</v>
      </c>
      <c r="C698" s="311" t="s">
        <v>118</v>
      </c>
      <c r="D698" s="311">
        <v>9</v>
      </c>
      <c r="E698" s="311">
        <v>3</v>
      </c>
      <c r="F698" s="311" t="s">
        <v>90</v>
      </c>
      <c r="G698" s="316" t="s">
        <v>884</v>
      </c>
      <c r="H698" s="317">
        <v>3</v>
      </c>
      <c r="I698" s="318" t="str">
        <f t="shared" si="163"/>
        <v/>
      </c>
      <c r="J698" s="10" t="str">
        <f t="shared" si="164"/>
        <v/>
      </c>
      <c r="K698" s="10" t="str">
        <f t="shared" si="165"/>
        <v/>
      </c>
      <c r="L698" s="10" t="str">
        <f t="shared" si="166"/>
        <v/>
      </c>
      <c r="M698" s="10" t="str">
        <f t="shared" si="167"/>
        <v/>
      </c>
      <c r="N698" s="10">
        <f t="shared" si="168"/>
        <v>6</v>
      </c>
      <c r="O698" s="318">
        <f t="shared" si="169"/>
        <v>6</v>
      </c>
      <c r="Q698" s="10" t="str">
        <f t="shared" si="170"/>
        <v>03</v>
      </c>
      <c r="R698" s="319" t="str">
        <f t="shared" si="171"/>
        <v>B.9.03c</v>
      </c>
      <c r="Z698" s="10" t="s">
        <v>947</v>
      </c>
      <c r="AA698" s="10" t="s">
        <v>947</v>
      </c>
      <c r="AB698" s="10" t="s">
        <v>120</v>
      </c>
      <c r="AC698" s="10">
        <f t="shared" si="153"/>
        <v>3</v>
      </c>
    </row>
    <row r="699" spans="1:29" x14ac:dyDescent="0.25">
      <c r="A699" s="297">
        <v>701</v>
      </c>
      <c r="B699" s="330" t="str">
        <f t="shared" si="152"/>
        <v>B.9.04</v>
      </c>
      <c r="C699" s="311" t="s">
        <v>118</v>
      </c>
      <c r="D699" s="311">
        <v>9</v>
      </c>
      <c r="E699" s="311">
        <v>4</v>
      </c>
      <c r="F699" s="311"/>
      <c r="G699" s="316" t="s">
        <v>885</v>
      </c>
      <c r="H699" s="317" t="s">
        <v>74</v>
      </c>
      <c r="I699" s="318" t="str">
        <f t="shared" si="163"/>
        <v/>
      </c>
      <c r="J699" s="10" t="str">
        <f t="shared" si="164"/>
        <v/>
      </c>
      <c r="K699" s="10" t="str">
        <f t="shared" si="165"/>
        <v/>
      </c>
      <c r="L699" s="10">
        <f t="shared" si="166"/>
        <v>4</v>
      </c>
      <c r="M699" s="10" t="str">
        <f t="shared" si="167"/>
        <v/>
      </c>
      <c r="N699" s="10" t="str">
        <f t="shared" si="168"/>
        <v/>
      </c>
      <c r="O699" s="318">
        <f t="shared" si="169"/>
        <v>4</v>
      </c>
      <c r="Q699" s="10" t="str">
        <f t="shared" si="170"/>
        <v>04</v>
      </c>
      <c r="R699" s="319" t="str">
        <f t="shared" si="171"/>
        <v>B.9.04</v>
      </c>
      <c r="Z699" s="10" t="s">
        <v>947</v>
      </c>
      <c r="AA699" s="10" t="s">
        <v>947</v>
      </c>
      <c r="AB699" s="10" t="s">
        <v>120</v>
      </c>
      <c r="AC699" s="10">
        <f t="shared" si="153"/>
        <v>3</v>
      </c>
    </row>
    <row r="700" spans="1:29" x14ac:dyDescent="0.25">
      <c r="A700" s="297">
        <v>702</v>
      </c>
      <c r="B700" s="330" t="str">
        <f t="shared" si="152"/>
        <v>B.9.04a</v>
      </c>
      <c r="C700" s="311" t="s">
        <v>118</v>
      </c>
      <c r="D700" s="311">
        <v>9</v>
      </c>
      <c r="E700" s="311">
        <v>4</v>
      </c>
      <c r="F700" s="311" t="s">
        <v>88</v>
      </c>
      <c r="G700" s="316" t="s">
        <v>886</v>
      </c>
      <c r="H700" s="317">
        <v>3</v>
      </c>
      <c r="I700" s="318" t="str">
        <f t="shared" si="163"/>
        <v/>
      </c>
      <c r="J700" s="10" t="str">
        <f t="shared" si="164"/>
        <v/>
      </c>
      <c r="K700" s="10" t="str">
        <f t="shared" si="165"/>
        <v/>
      </c>
      <c r="L700" s="10" t="str">
        <f t="shared" si="166"/>
        <v/>
      </c>
      <c r="M700" s="10" t="str">
        <f t="shared" si="167"/>
        <v/>
      </c>
      <c r="N700" s="10">
        <f t="shared" si="168"/>
        <v>6</v>
      </c>
      <c r="O700" s="318">
        <f t="shared" si="169"/>
        <v>6</v>
      </c>
      <c r="Q700" s="10" t="str">
        <f t="shared" si="170"/>
        <v>04</v>
      </c>
      <c r="R700" s="319" t="str">
        <f t="shared" si="171"/>
        <v>B.9.04a</v>
      </c>
      <c r="Z700" s="10" t="s">
        <v>947</v>
      </c>
      <c r="AA700" s="10" t="s">
        <v>947</v>
      </c>
      <c r="AB700" s="10" t="s">
        <v>120</v>
      </c>
      <c r="AC700" s="10">
        <f t="shared" si="153"/>
        <v>3</v>
      </c>
    </row>
    <row r="701" spans="1:29" x14ac:dyDescent="0.25">
      <c r="A701" s="297">
        <v>703</v>
      </c>
      <c r="B701" s="330" t="str">
        <f t="shared" si="152"/>
        <v>B.9.04b</v>
      </c>
      <c r="C701" s="311" t="s">
        <v>118</v>
      </c>
      <c r="D701" s="311">
        <v>9</v>
      </c>
      <c r="E701" s="311">
        <v>4</v>
      </c>
      <c r="F701" s="311" t="s">
        <v>89</v>
      </c>
      <c r="G701" s="316" t="s">
        <v>887</v>
      </c>
      <c r="H701" s="317">
        <v>3</v>
      </c>
      <c r="I701" s="318" t="str">
        <f t="shared" si="163"/>
        <v/>
      </c>
      <c r="J701" s="10" t="str">
        <f t="shared" si="164"/>
        <v/>
      </c>
      <c r="K701" s="10" t="str">
        <f t="shared" si="165"/>
        <v/>
      </c>
      <c r="L701" s="10" t="str">
        <f t="shared" si="166"/>
        <v/>
      </c>
      <c r="M701" s="10" t="str">
        <f t="shared" si="167"/>
        <v/>
      </c>
      <c r="N701" s="10">
        <f t="shared" si="168"/>
        <v>6</v>
      </c>
      <c r="O701" s="318">
        <f t="shared" si="169"/>
        <v>6</v>
      </c>
      <c r="Q701" s="10" t="str">
        <f t="shared" si="170"/>
        <v>04</v>
      </c>
      <c r="R701" s="319" t="str">
        <f t="shared" si="171"/>
        <v>B.9.04b</v>
      </c>
      <c r="Z701" s="10" t="s">
        <v>947</v>
      </c>
      <c r="AA701" s="10" t="s">
        <v>947</v>
      </c>
      <c r="AB701" s="10" t="s">
        <v>120</v>
      </c>
      <c r="AC701" s="10">
        <f t="shared" si="153"/>
        <v>3</v>
      </c>
    </row>
    <row r="702" spans="1:29" x14ac:dyDescent="0.25">
      <c r="A702" s="297">
        <v>704</v>
      </c>
      <c r="B702" s="330" t="str">
        <f t="shared" si="152"/>
        <v>B.9.04c</v>
      </c>
      <c r="C702" s="311" t="s">
        <v>118</v>
      </c>
      <c r="D702" s="311">
        <v>9</v>
      </c>
      <c r="E702" s="311">
        <v>4</v>
      </c>
      <c r="F702" s="311" t="s">
        <v>90</v>
      </c>
      <c r="G702" s="316" t="s">
        <v>506</v>
      </c>
      <c r="H702" s="317">
        <v>5</v>
      </c>
      <c r="I702" s="318" t="str">
        <f t="shared" si="163"/>
        <v/>
      </c>
      <c r="J702" s="10" t="str">
        <f t="shared" si="164"/>
        <v/>
      </c>
      <c r="K702" s="10" t="str">
        <f t="shared" si="165"/>
        <v/>
      </c>
      <c r="L702" s="10" t="str">
        <f t="shared" si="166"/>
        <v/>
      </c>
      <c r="M702" s="10" t="str">
        <f t="shared" si="167"/>
        <v/>
      </c>
      <c r="N702" s="10">
        <f t="shared" si="168"/>
        <v>6</v>
      </c>
      <c r="O702" s="318">
        <f t="shared" si="169"/>
        <v>6</v>
      </c>
      <c r="Q702" s="10" t="str">
        <f t="shared" si="170"/>
        <v>04</v>
      </c>
      <c r="R702" s="319" t="str">
        <f t="shared" si="171"/>
        <v>B.9.04c</v>
      </c>
      <c r="Z702" s="10" t="s">
        <v>947</v>
      </c>
      <c r="AA702" s="10" t="s">
        <v>947</v>
      </c>
      <c r="AB702" s="10" t="s">
        <v>120</v>
      </c>
      <c r="AC702" s="10">
        <f t="shared" si="153"/>
        <v>3</v>
      </c>
    </row>
    <row r="703" spans="1:29" x14ac:dyDescent="0.25">
      <c r="A703" s="297">
        <v>705</v>
      </c>
      <c r="B703" s="330" t="str">
        <f t="shared" si="152"/>
        <v>B.9.05</v>
      </c>
      <c r="C703" s="311" t="s">
        <v>118</v>
      </c>
      <c r="D703" s="311">
        <v>9</v>
      </c>
      <c r="E703" s="311">
        <v>5</v>
      </c>
      <c r="F703" s="311"/>
      <c r="G703" s="316" t="s">
        <v>888</v>
      </c>
      <c r="H703" s="317" t="s">
        <v>74</v>
      </c>
      <c r="I703" s="318" t="str">
        <f t="shared" si="163"/>
        <v/>
      </c>
      <c r="J703" s="10" t="str">
        <f t="shared" si="164"/>
        <v/>
      </c>
      <c r="K703" s="10" t="str">
        <f t="shared" si="165"/>
        <v/>
      </c>
      <c r="L703" s="10">
        <f t="shared" si="166"/>
        <v>4</v>
      </c>
      <c r="M703" s="10" t="str">
        <f t="shared" si="167"/>
        <v/>
      </c>
      <c r="N703" s="10" t="str">
        <f t="shared" si="168"/>
        <v/>
      </c>
      <c r="O703" s="318">
        <f t="shared" si="169"/>
        <v>4</v>
      </c>
      <c r="Q703" s="10" t="str">
        <f t="shared" si="170"/>
        <v>05</v>
      </c>
      <c r="R703" s="319" t="str">
        <f t="shared" si="171"/>
        <v>B.9.05</v>
      </c>
      <c r="Z703" s="10" t="s">
        <v>947</v>
      </c>
      <c r="AA703" s="10" t="s">
        <v>947</v>
      </c>
      <c r="AB703" s="10" t="s">
        <v>120</v>
      </c>
      <c r="AC703" s="10">
        <f t="shared" si="153"/>
        <v>3</v>
      </c>
    </row>
    <row r="704" spans="1:29" x14ac:dyDescent="0.25">
      <c r="A704" s="297">
        <v>706</v>
      </c>
      <c r="B704" s="330" t="str">
        <f t="shared" ref="B704:B766" si="172">R704</f>
        <v>B.9.05a</v>
      </c>
      <c r="C704" s="311" t="s">
        <v>118</v>
      </c>
      <c r="D704" s="311">
        <v>9</v>
      </c>
      <c r="E704" s="311">
        <v>5</v>
      </c>
      <c r="F704" s="311" t="s">
        <v>88</v>
      </c>
      <c r="G704" s="316" t="s">
        <v>308</v>
      </c>
      <c r="H704" s="317">
        <v>3</v>
      </c>
      <c r="I704" s="318" t="str">
        <f t="shared" si="163"/>
        <v/>
      </c>
      <c r="J704" s="10" t="str">
        <f t="shared" si="164"/>
        <v/>
      </c>
      <c r="K704" s="10" t="str">
        <f t="shared" si="165"/>
        <v/>
      </c>
      <c r="L704" s="10" t="str">
        <f t="shared" si="166"/>
        <v/>
      </c>
      <c r="M704" s="10" t="str">
        <f t="shared" si="167"/>
        <v/>
      </c>
      <c r="N704" s="10">
        <f t="shared" si="168"/>
        <v>6</v>
      </c>
      <c r="O704" s="318">
        <f t="shared" si="169"/>
        <v>6</v>
      </c>
      <c r="Q704" s="10" t="str">
        <f t="shared" si="170"/>
        <v>05</v>
      </c>
      <c r="R704" s="319" t="str">
        <f t="shared" si="171"/>
        <v>B.9.05a</v>
      </c>
      <c r="Z704" s="10" t="s">
        <v>947</v>
      </c>
      <c r="AA704" s="10" t="s">
        <v>947</v>
      </c>
      <c r="AB704" s="10" t="s">
        <v>120</v>
      </c>
      <c r="AC704" s="10">
        <f t="shared" ref="AC704:AC766" si="173">IF(LEN(Z704)&gt;0,1,IF(LEN(AA704)&gt;0,2,3))</f>
        <v>3</v>
      </c>
    </row>
    <row r="705" spans="1:29" x14ac:dyDescent="0.25">
      <c r="A705" s="297">
        <v>707</v>
      </c>
      <c r="B705" s="330" t="str">
        <f t="shared" si="172"/>
        <v>B.9.05b</v>
      </c>
      <c r="C705" s="311" t="s">
        <v>118</v>
      </c>
      <c r="D705" s="311">
        <v>9</v>
      </c>
      <c r="E705" s="311">
        <v>5</v>
      </c>
      <c r="F705" s="311" t="s">
        <v>89</v>
      </c>
      <c r="G705" s="316" t="s">
        <v>889</v>
      </c>
      <c r="H705" s="317">
        <v>4</v>
      </c>
      <c r="I705" s="318" t="str">
        <f t="shared" si="163"/>
        <v/>
      </c>
      <c r="J705" s="10" t="str">
        <f t="shared" si="164"/>
        <v/>
      </c>
      <c r="K705" s="10" t="str">
        <f t="shared" si="165"/>
        <v/>
      </c>
      <c r="L705" s="10" t="str">
        <f t="shared" si="166"/>
        <v/>
      </c>
      <c r="M705" s="10" t="str">
        <f t="shared" si="167"/>
        <v/>
      </c>
      <c r="N705" s="10">
        <f t="shared" si="168"/>
        <v>6</v>
      </c>
      <c r="O705" s="318">
        <f t="shared" si="169"/>
        <v>6</v>
      </c>
      <c r="Q705" s="10" t="str">
        <f t="shared" si="170"/>
        <v>05</v>
      </c>
      <c r="R705" s="319" t="str">
        <f t="shared" si="171"/>
        <v>B.9.05b</v>
      </c>
      <c r="Z705" s="10" t="s">
        <v>947</v>
      </c>
      <c r="AA705" s="10" t="s">
        <v>947</v>
      </c>
      <c r="AB705" s="10" t="s">
        <v>120</v>
      </c>
      <c r="AC705" s="10">
        <f t="shared" si="173"/>
        <v>3</v>
      </c>
    </row>
    <row r="706" spans="1:29" x14ac:dyDescent="0.25">
      <c r="A706" s="297">
        <v>708</v>
      </c>
      <c r="B706" s="330" t="str">
        <f t="shared" si="172"/>
        <v>B.9.05c</v>
      </c>
      <c r="C706" s="311" t="s">
        <v>118</v>
      </c>
      <c r="D706" s="311">
        <v>9</v>
      </c>
      <c r="E706" s="311">
        <v>5</v>
      </c>
      <c r="F706" s="311" t="s">
        <v>90</v>
      </c>
      <c r="G706" s="316" t="s">
        <v>293</v>
      </c>
      <c r="H706" s="317">
        <v>4</v>
      </c>
      <c r="I706" s="318" t="str">
        <f t="shared" si="163"/>
        <v/>
      </c>
      <c r="J706" s="10" t="str">
        <f t="shared" si="164"/>
        <v/>
      </c>
      <c r="K706" s="10" t="str">
        <f t="shared" si="165"/>
        <v/>
      </c>
      <c r="L706" s="10" t="str">
        <f t="shared" si="166"/>
        <v/>
      </c>
      <c r="M706" s="10" t="str">
        <f t="shared" si="167"/>
        <v/>
      </c>
      <c r="N706" s="10">
        <f t="shared" si="168"/>
        <v>6</v>
      </c>
      <c r="O706" s="318">
        <f t="shared" si="169"/>
        <v>6</v>
      </c>
      <c r="Q706" s="10" t="str">
        <f t="shared" si="170"/>
        <v>05</v>
      </c>
      <c r="R706" s="319" t="str">
        <f t="shared" si="171"/>
        <v>B.9.05c</v>
      </c>
      <c r="Z706" s="10" t="s">
        <v>947</v>
      </c>
      <c r="AA706" s="10" t="s">
        <v>947</v>
      </c>
      <c r="AB706" s="10" t="s">
        <v>120</v>
      </c>
      <c r="AC706" s="10">
        <f t="shared" si="173"/>
        <v>3</v>
      </c>
    </row>
    <row r="707" spans="1:29" x14ac:dyDescent="0.25">
      <c r="A707" s="297">
        <v>709</v>
      </c>
      <c r="B707" s="330" t="str">
        <f t="shared" si="172"/>
        <v>B.9.06</v>
      </c>
      <c r="C707" s="311" t="s">
        <v>118</v>
      </c>
      <c r="D707" s="311">
        <v>9</v>
      </c>
      <c r="E707" s="311">
        <v>6</v>
      </c>
      <c r="F707" s="311"/>
      <c r="G707" s="316" t="s">
        <v>507</v>
      </c>
      <c r="H707" s="317" t="s">
        <v>74</v>
      </c>
      <c r="I707" s="318" t="str">
        <f t="shared" si="163"/>
        <v/>
      </c>
      <c r="J707" s="10" t="str">
        <f t="shared" si="164"/>
        <v/>
      </c>
      <c r="K707" s="10" t="str">
        <f t="shared" si="165"/>
        <v/>
      </c>
      <c r="L707" s="10">
        <f t="shared" si="166"/>
        <v>4</v>
      </c>
      <c r="M707" s="10" t="str">
        <f t="shared" si="167"/>
        <v/>
      </c>
      <c r="N707" s="10" t="str">
        <f t="shared" si="168"/>
        <v/>
      </c>
      <c r="O707" s="318">
        <f t="shared" si="169"/>
        <v>4</v>
      </c>
      <c r="Q707" s="10" t="str">
        <f t="shared" si="170"/>
        <v>06</v>
      </c>
      <c r="R707" s="319" t="str">
        <f t="shared" si="171"/>
        <v>B.9.06</v>
      </c>
      <c r="Z707" s="10" t="s">
        <v>947</v>
      </c>
      <c r="AA707" s="10" t="s">
        <v>947</v>
      </c>
      <c r="AB707" s="10" t="s">
        <v>120</v>
      </c>
      <c r="AC707" s="10">
        <f t="shared" si="173"/>
        <v>3</v>
      </c>
    </row>
    <row r="708" spans="1:29" x14ac:dyDescent="0.25">
      <c r="A708" s="297">
        <v>710</v>
      </c>
      <c r="B708" s="330" t="str">
        <f t="shared" si="172"/>
        <v>B.9.06a</v>
      </c>
      <c r="C708" s="311" t="s">
        <v>118</v>
      </c>
      <c r="D708" s="311">
        <v>9</v>
      </c>
      <c r="E708" s="311">
        <v>6</v>
      </c>
      <c r="F708" s="311" t="s">
        <v>88</v>
      </c>
      <c r="G708" s="316" t="s">
        <v>890</v>
      </c>
      <c r="H708" s="317">
        <v>3</v>
      </c>
      <c r="I708" s="318" t="str">
        <f t="shared" si="163"/>
        <v/>
      </c>
      <c r="J708" s="10" t="str">
        <f t="shared" si="164"/>
        <v/>
      </c>
      <c r="K708" s="10" t="str">
        <f t="shared" si="165"/>
        <v/>
      </c>
      <c r="L708" s="10" t="str">
        <f t="shared" si="166"/>
        <v/>
      </c>
      <c r="M708" s="10" t="str">
        <f t="shared" si="167"/>
        <v/>
      </c>
      <c r="N708" s="10">
        <f t="shared" si="168"/>
        <v>6</v>
      </c>
      <c r="O708" s="318">
        <f t="shared" si="169"/>
        <v>6</v>
      </c>
      <c r="Q708" s="10" t="str">
        <f t="shared" si="170"/>
        <v>06</v>
      </c>
      <c r="R708" s="319" t="str">
        <f t="shared" si="171"/>
        <v>B.9.06a</v>
      </c>
      <c r="Z708" s="10" t="s">
        <v>947</v>
      </c>
      <c r="AA708" s="10" t="s">
        <v>947</v>
      </c>
      <c r="AB708" s="10" t="s">
        <v>120</v>
      </c>
      <c r="AC708" s="10">
        <f t="shared" si="173"/>
        <v>3</v>
      </c>
    </row>
    <row r="709" spans="1:29" x14ac:dyDescent="0.25">
      <c r="A709" s="297">
        <v>711</v>
      </c>
      <c r="B709" s="330" t="str">
        <f t="shared" si="172"/>
        <v>B.9.06b</v>
      </c>
      <c r="C709" s="311" t="s">
        <v>118</v>
      </c>
      <c r="D709" s="311">
        <v>9</v>
      </c>
      <c r="E709" s="311">
        <v>6</v>
      </c>
      <c r="F709" s="311" t="s">
        <v>89</v>
      </c>
      <c r="G709" s="316" t="s">
        <v>508</v>
      </c>
      <c r="H709" s="317">
        <v>4</v>
      </c>
      <c r="I709" s="318" t="str">
        <f t="shared" si="163"/>
        <v/>
      </c>
      <c r="J709" s="10" t="str">
        <f t="shared" si="164"/>
        <v/>
      </c>
      <c r="K709" s="10" t="str">
        <f t="shared" si="165"/>
        <v/>
      </c>
      <c r="L709" s="10" t="str">
        <f t="shared" si="166"/>
        <v/>
      </c>
      <c r="M709" s="10" t="str">
        <f t="shared" si="167"/>
        <v/>
      </c>
      <c r="N709" s="10">
        <f t="shared" si="168"/>
        <v>6</v>
      </c>
      <c r="O709" s="318">
        <f t="shared" si="169"/>
        <v>6</v>
      </c>
      <c r="Q709" s="10" t="str">
        <f t="shared" si="170"/>
        <v>06</v>
      </c>
      <c r="R709" s="319" t="str">
        <f t="shared" si="171"/>
        <v>B.9.06b</v>
      </c>
      <c r="Z709" s="10" t="s">
        <v>947</v>
      </c>
      <c r="AA709" s="10" t="s">
        <v>947</v>
      </c>
      <c r="AB709" s="10" t="s">
        <v>120</v>
      </c>
      <c r="AC709" s="10">
        <f t="shared" si="173"/>
        <v>3</v>
      </c>
    </row>
    <row r="710" spans="1:29" ht="30" x14ac:dyDescent="0.25">
      <c r="A710" s="297">
        <v>712</v>
      </c>
      <c r="B710" s="330" t="str">
        <f t="shared" si="172"/>
        <v>B.9.07</v>
      </c>
      <c r="C710" s="311" t="s">
        <v>118</v>
      </c>
      <c r="D710" s="311">
        <v>9</v>
      </c>
      <c r="E710" s="311">
        <v>7</v>
      </c>
      <c r="F710" s="311"/>
      <c r="G710" s="316" t="s">
        <v>1058</v>
      </c>
      <c r="H710" s="317">
        <v>4</v>
      </c>
      <c r="I710" s="318" t="str">
        <f t="shared" si="163"/>
        <v/>
      </c>
      <c r="J710" s="10" t="str">
        <f t="shared" si="164"/>
        <v/>
      </c>
      <c r="K710" s="10" t="str">
        <f t="shared" si="165"/>
        <v/>
      </c>
      <c r="L710" s="10" t="str">
        <f t="shared" si="166"/>
        <v/>
      </c>
      <c r="M710" s="10">
        <f t="shared" si="167"/>
        <v>5</v>
      </c>
      <c r="N710" s="10" t="str">
        <f t="shared" si="168"/>
        <v/>
      </c>
      <c r="O710" s="318">
        <f t="shared" si="169"/>
        <v>5</v>
      </c>
      <c r="Q710" s="10" t="str">
        <f t="shared" si="170"/>
        <v>07</v>
      </c>
      <c r="R710" s="319" t="str">
        <f t="shared" si="171"/>
        <v>B.9.07</v>
      </c>
      <c r="Z710" s="10" t="s">
        <v>947</v>
      </c>
      <c r="AA710" s="10" t="s">
        <v>947</v>
      </c>
      <c r="AB710" s="10" t="s">
        <v>120</v>
      </c>
      <c r="AC710" s="10">
        <f t="shared" si="173"/>
        <v>3</v>
      </c>
    </row>
    <row r="711" spans="1:29" x14ac:dyDescent="0.25">
      <c r="A711" s="297">
        <v>713</v>
      </c>
      <c r="B711" s="330" t="str">
        <f t="shared" si="172"/>
        <v>B.9.08</v>
      </c>
      <c r="C711" s="311" t="s">
        <v>118</v>
      </c>
      <c r="D711" s="311">
        <v>9</v>
      </c>
      <c r="E711" s="311">
        <v>8</v>
      </c>
      <c r="F711" s="311"/>
      <c r="G711" s="316" t="s">
        <v>509</v>
      </c>
      <c r="H711" s="317" t="s">
        <v>74</v>
      </c>
      <c r="I711" s="318" t="str">
        <f t="shared" si="163"/>
        <v/>
      </c>
      <c r="J711" s="10" t="str">
        <f t="shared" si="164"/>
        <v/>
      </c>
      <c r="K711" s="10" t="str">
        <f t="shared" si="165"/>
        <v/>
      </c>
      <c r="L711" s="10">
        <f t="shared" si="166"/>
        <v>4</v>
      </c>
      <c r="M711" s="10" t="str">
        <f t="shared" si="167"/>
        <v/>
      </c>
      <c r="N711" s="10" t="str">
        <f t="shared" si="168"/>
        <v/>
      </c>
      <c r="O711" s="318">
        <f t="shared" si="169"/>
        <v>4</v>
      </c>
      <c r="Q711" s="10" t="str">
        <f t="shared" si="170"/>
        <v>08</v>
      </c>
      <c r="R711" s="319" t="str">
        <f t="shared" si="171"/>
        <v>B.9.08</v>
      </c>
      <c r="Z711" s="10" t="s">
        <v>947</v>
      </c>
      <c r="AA711" s="10" t="s">
        <v>947</v>
      </c>
      <c r="AB711" s="10" t="s">
        <v>120</v>
      </c>
      <c r="AC711" s="10">
        <f t="shared" si="173"/>
        <v>3</v>
      </c>
    </row>
    <row r="712" spans="1:29" x14ac:dyDescent="0.25">
      <c r="A712" s="297">
        <v>714</v>
      </c>
      <c r="B712" s="330" t="str">
        <f t="shared" si="172"/>
        <v>B.9.08a</v>
      </c>
      <c r="C712" s="311" t="s">
        <v>118</v>
      </c>
      <c r="D712" s="311">
        <v>9</v>
      </c>
      <c r="E712" s="311">
        <v>8</v>
      </c>
      <c r="F712" s="311" t="s">
        <v>88</v>
      </c>
      <c r="G712" s="316" t="s">
        <v>510</v>
      </c>
      <c r="H712" s="317">
        <v>3</v>
      </c>
      <c r="I712" s="318" t="str">
        <f t="shared" si="163"/>
        <v/>
      </c>
      <c r="J712" s="10" t="str">
        <f t="shared" si="164"/>
        <v/>
      </c>
      <c r="K712" s="10" t="str">
        <f t="shared" si="165"/>
        <v/>
      </c>
      <c r="L712" s="10" t="str">
        <f t="shared" si="166"/>
        <v/>
      </c>
      <c r="M712" s="10" t="str">
        <f t="shared" si="167"/>
        <v/>
      </c>
      <c r="N712" s="10">
        <f t="shared" si="168"/>
        <v>6</v>
      </c>
      <c r="O712" s="318">
        <f t="shared" si="169"/>
        <v>6</v>
      </c>
      <c r="Q712" s="10" t="str">
        <f t="shared" si="170"/>
        <v>08</v>
      </c>
      <c r="R712" s="319" t="str">
        <f t="shared" si="171"/>
        <v>B.9.08a</v>
      </c>
      <c r="Z712" s="10" t="s">
        <v>947</v>
      </c>
      <c r="AA712" s="10" t="s">
        <v>947</v>
      </c>
      <c r="AB712" s="10" t="s">
        <v>120</v>
      </c>
      <c r="AC712" s="10">
        <f t="shared" si="173"/>
        <v>3</v>
      </c>
    </row>
    <row r="713" spans="1:29" x14ac:dyDescent="0.25">
      <c r="A713" s="297">
        <v>715</v>
      </c>
      <c r="B713" s="330" t="str">
        <f t="shared" si="172"/>
        <v>B.9.08b</v>
      </c>
      <c r="C713" s="311" t="s">
        <v>118</v>
      </c>
      <c r="D713" s="311">
        <v>9</v>
      </c>
      <c r="E713" s="311">
        <v>8</v>
      </c>
      <c r="F713" s="311" t="s">
        <v>89</v>
      </c>
      <c r="G713" s="316" t="s">
        <v>294</v>
      </c>
      <c r="H713" s="317">
        <v>4</v>
      </c>
      <c r="I713" s="318" t="str">
        <f t="shared" si="163"/>
        <v/>
      </c>
      <c r="J713" s="10" t="str">
        <f t="shared" si="164"/>
        <v/>
      </c>
      <c r="K713" s="10" t="str">
        <f t="shared" si="165"/>
        <v/>
      </c>
      <c r="L713" s="10" t="str">
        <f t="shared" si="166"/>
        <v/>
      </c>
      <c r="M713" s="10" t="str">
        <f t="shared" si="167"/>
        <v/>
      </c>
      <c r="N713" s="10">
        <f t="shared" si="168"/>
        <v>6</v>
      </c>
      <c r="O713" s="318">
        <f t="shared" si="169"/>
        <v>6</v>
      </c>
      <c r="Q713" s="10" t="str">
        <f t="shared" si="170"/>
        <v>08</v>
      </c>
      <c r="R713" s="319" t="str">
        <f t="shared" si="171"/>
        <v>B.9.08b</v>
      </c>
      <c r="Z713" s="10" t="s">
        <v>947</v>
      </c>
      <c r="AA713" s="10" t="s">
        <v>947</v>
      </c>
      <c r="AB713" s="10" t="s">
        <v>120</v>
      </c>
      <c r="AC713" s="10">
        <f t="shared" si="173"/>
        <v>3</v>
      </c>
    </row>
    <row r="714" spans="1:29" x14ac:dyDescent="0.25">
      <c r="A714" s="297">
        <v>716</v>
      </c>
      <c r="B714" s="330" t="str">
        <f t="shared" si="172"/>
        <v>B.9.08c</v>
      </c>
      <c r="C714" s="311" t="s">
        <v>118</v>
      </c>
      <c r="D714" s="311">
        <v>9</v>
      </c>
      <c r="E714" s="311">
        <v>8</v>
      </c>
      <c r="F714" s="311" t="s">
        <v>90</v>
      </c>
      <c r="G714" s="316" t="s">
        <v>511</v>
      </c>
      <c r="H714" s="317">
        <v>5</v>
      </c>
      <c r="I714" s="318" t="str">
        <f t="shared" si="163"/>
        <v/>
      </c>
      <c r="J714" s="10" t="str">
        <f t="shared" si="164"/>
        <v/>
      </c>
      <c r="K714" s="10" t="str">
        <f t="shared" si="165"/>
        <v/>
      </c>
      <c r="L714" s="10" t="str">
        <f t="shared" si="166"/>
        <v/>
      </c>
      <c r="M714" s="10" t="str">
        <f t="shared" si="167"/>
        <v/>
      </c>
      <c r="N714" s="10">
        <f t="shared" si="168"/>
        <v>6</v>
      </c>
      <c r="O714" s="318">
        <f t="shared" si="169"/>
        <v>6</v>
      </c>
      <c r="Q714" s="10" t="str">
        <f t="shared" si="170"/>
        <v>08</v>
      </c>
      <c r="R714" s="319" t="str">
        <f t="shared" si="171"/>
        <v>B.9.08c</v>
      </c>
      <c r="Z714" s="10" t="s">
        <v>947</v>
      </c>
      <c r="AA714" s="10" t="s">
        <v>947</v>
      </c>
      <c r="AB714" s="10" t="s">
        <v>120</v>
      </c>
      <c r="AC714" s="10">
        <f t="shared" si="173"/>
        <v>3</v>
      </c>
    </row>
    <row r="715" spans="1:29" x14ac:dyDescent="0.25">
      <c r="A715" s="297">
        <v>717</v>
      </c>
      <c r="B715" s="330" t="str">
        <f t="shared" si="172"/>
        <v>B.9.08d</v>
      </c>
      <c r="C715" s="311" t="s">
        <v>118</v>
      </c>
      <c r="D715" s="311">
        <v>9</v>
      </c>
      <c r="E715" s="311">
        <v>8</v>
      </c>
      <c r="F715" s="311" t="s">
        <v>91</v>
      </c>
      <c r="G715" s="316" t="s">
        <v>512</v>
      </c>
      <c r="H715" s="317">
        <v>5</v>
      </c>
      <c r="I715" s="318" t="str">
        <f t="shared" si="163"/>
        <v/>
      </c>
      <c r="J715" s="10" t="str">
        <f t="shared" si="164"/>
        <v/>
      </c>
      <c r="K715" s="10" t="str">
        <f t="shared" si="165"/>
        <v/>
      </c>
      <c r="L715" s="10" t="str">
        <f t="shared" si="166"/>
        <v/>
      </c>
      <c r="M715" s="10" t="str">
        <f t="shared" si="167"/>
        <v/>
      </c>
      <c r="N715" s="10">
        <f t="shared" si="168"/>
        <v>6</v>
      </c>
      <c r="O715" s="318">
        <f t="shared" si="169"/>
        <v>6</v>
      </c>
      <c r="Q715" s="10" t="str">
        <f t="shared" si="170"/>
        <v>08</v>
      </c>
      <c r="R715" s="319" t="str">
        <f t="shared" si="171"/>
        <v>B.9.08d</v>
      </c>
      <c r="Z715" s="10" t="s">
        <v>947</v>
      </c>
      <c r="AA715" s="10" t="s">
        <v>947</v>
      </c>
      <c r="AB715" s="10" t="s">
        <v>120</v>
      </c>
      <c r="AC715" s="10">
        <f t="shared" si="173"/>
        <v>3</v>
      </c>
    </row>
    <row r="716" spans="1:29" x14ac:dyDescent="0.25">
      <c r="A716" s="297">
        <v>718</v>
      </c>
      <c r="B716" s="330" t="str">
        <f t="shared" si="172"/>
        <v>B.9.09</v>
      </c>
      <c r="C716" s="311" t="s">
        <v>118</v>
      </c>
      <c r="D716" s="311">
        <v>9</v>
      </c>
      <c r="E716" s="311">
        <v>9</v>
      </c>
      <c r="F716" s="311"/>
      <c r="G716" s="316" t="s">
        <v>891</v>
      </c>
      <c r="H716" s="317" t="s">
        <v>74</v>
      </c>
      <c r="I716" s="318" t="str">
        <f t="shared" si="163"/>
        <v/>
      </c>
      <c r="J716" s="10" t="str">
        <f t="shared" si="164"/>
        <v/>
      </c>
      <c r="K716" s="10" t="str">
        <f t="shared" si="165"/>
        <v/>
      </c>
      <c r="L716" s="10">
        <f t="shared" si="166"/>
        <v>4</v>
      </c>
      <c r="M716" s="10" t="str">
        <f t="shared" si="167"/>
        <v/>
      </c>
      <c r="N716" s="10" t="str">
        <f t="shared" si="168"/>
        <v/>
      </c>
      <c r="O716" s="318">
        <f t="shared" si="169"/>
        <v>4</v>
      </c>
      <c r="Q716" s="10" t="str">
        <f t="shared" si="170"/>
        <v>09</v>
      </c>
      <c r="R716" s="319" t="str">
        <f t="shared" si="171"/>
        <v>B.9.09</v>
      </c>
      <c r="Z716" s="10" t="s">
        <v>947</v>
      </c>
      <c r="AA716" s="10" t="s">
        <v>947</v>
      </c>
      <c r="AB716" s="10" t="s">
        <v>120</v>
      </c>
      <c r="AC716" s="10">
        <f t="shared" si="173"/>
        <v>3</v>
      </c>
    </row>
    <row r="717" spans="1:29" x14ac:dyDescent="0.25">
      <c r="A717" s="297">
        <v>719</v>
      </c>
      <c r="B717" s="330" t="str">
        <f t="shared" si="172"/>
        <v>B.9.09a</v>
      </c>
      <c r="C717" s="311" t="s">
        <v>118</v>
      </c>
      <c r="D717" s="311">
        <v>9</v>
      </c>
      <c r="E717" s="311">
        <v>9</v>
      </c>
      <c r="F717" s="311" t="s">
        <v>88</v>
      </c>
      <c r="G717" s="316" t="s">
        <v>892</v>
      </c>
      <c r="H717" s="317">
        <v>3</v>
      </c>
      <c r="I717" s="318" t="str">
        <f t="shared" si="163"/>
        <v/>
      </c>
      <c r="J717" s="10" t="str">
        <f t="shared" si="164"/>
        <v/>
      </c>
      <c r="K717" s="10" t="str">
        <f t="shared" si="165"/>
        <v/>
      </c>
      <c r="L717" s="10" t="str">
        <f t="shared" si="166"/>
        <v/>
      </c>
      <c r="M717" s="10" t="str">
        <f t="shared" si="167"/>
        <v/>
      </c>
      <c r="N717" s="10">
        <f t="shared" si="168"/>
        <v>6</v>
      </c>
      <c r="O717" s="318">
        <f t="shared" si="169"/>
        <v>6</v>
      </c>
      <c r="Q717" s="10" t="str">
        <f t="shared" si="170"/>
        <v>09</v>
      </c>
      <c r="R717" s="319" t="str">
        <f t="shared" si="171"/>
        <v>B.9.09a</v>
      </c>
      <c r="Z717" s="10" t="s">
        <v>947</v>
      </c>
      <c r="AA717" s="10" t="s">
        <v>947</v>
      </c>
      <c r="AB717" s="10" t="s">
        <v>120</v>
      </c>
      <c r="AC717" s="10">
        <f t="shared" si="173"/>
        <v>3</v>
      </c>
    </row>
    <row r="718" spans="1:29" x14ac:dyDescent="0.25">
      <c r="A718" s="297">
        <v>720</v>
      </c>
      <c r="B718" s="330" t="str">
        <f t="shared" si="172"/>
        <v>B.9.09b</v>
      </c>
      <c r="C718" s="311" t="s">
        <v>118</v>
      </c>
      <c r="D718" s="311">
        <v>9</v>
      </c>
      <c r="E718" s="311">
        <v>9</v>
      </c>
      <c r="F718" s="311" t="s">
        <v>89</v>
      </c>
      <c r="G718" s="316" t="s">
        <v>893</v>
      </c>
      <c r="H718" s="317">
        <v>4</v>
      </c>
      <c r="I718" s="318" t="str">
        <f t="shared" si="163"/>
        <v/>
      </c>
      <c r="J718" s="10" t="str">
        <f t="shared" si="164"/>
        <v/>
      </c>
      <c r="K718" s="10" t="str">
        <f t="shared" si="165"/>
        <v/>
      </c>
      <c r="L718" s="10" t="str">
        <f t="shared" si="166"/>
        <v/>
      </c>
      <c r="M718" s="10" t="str">
        <f t="shared" si="167"/>
        <v/>
      </c>
      <c r="N718" s="10">
        <f t="shared" si="168"/>
        <v>6</v>
      </c>
      <c r="O718" s="318">
        <f t="shared" si="169"/>
        <v>6</v>
      </c>
      <c r="Q718" s="10" t="str">
        <f t="shared" si="170"/>
        <v>09</v>
      </c>
      <c r="R718" s="319" t="str">
        <f t="shared" si="171"/>
        <v>B.9.09b</v>
      </c>
      <c r="Z718" s="10" t="s">
        <v>947</v>
      </c>
      <c r="AA718" s="10" t="s">
        <v>947</v>
      </c>
      <c r="AB718" s="10" t="s">
        <v>120</v>
      </c>
      <c r="AC718" s="10">
        <f t="shared" si="173"/>
        <v>3</v>
      </c>
    </row>
    <row r="719" spans="1:29" x14ac:dyDescent="0.25">
      <c r="A719" s="297">
        <v>721</v>
      </c>
      <c r="B719" s="330" t="str">
        <f t="shared" si="172"/>
        <v>B.9.10</v>
      </c>
      <c r="C719" s="311" t="s">
        <v>118</v>
      </c>
      <c r="D719" s="311">
        <v>9</v>
      </c>
      <c r="E719" s="311">
        <v>10</v>
      </c>
      <c r="F719" s="311"/>
      <c r="G719" s="316" t="s">
        <v>894</v>
      </c>
      <c r="H719" s="317" t="s">
        <v>74</v>
      </c>
      <c r="I719" s="318" t="str">
        <f t="shared" si="163"/>
        <v/>
      </c>
      <c r="J719" s="10" t="str">
        <f t="shared" si="164"/>
        <v/>
      </c>
      <c r="K719" s="10" t="str">
        <f t="shared" si="165"/>
        <v/>
      </c>
      <c r="L719" s="10">
        <f t="shared" si="166"/>
        <v>4</v>
      </c>
      <c r="M719" s="10" t="str">
        <f t="shared" si="167"/>
        <v/>
      </c>
      <c r="N719" s="10" t="str">
        <f t="shared" si="168"/>
        <v/>
      </c>
      <c r="O719" s="318">
        <f t="shared" si="169"/>
        <v>4</v>
      </c>
      <c r="Q719" s="10" t="str">
        <f t="shared" si="170"/>
        <v>10</v>
      </c>
      <c r="R719" s="319" t="str">
        <f t="shared" si="171"/>
        <v>B.9.10</v>
      </c>
      <c r="Z719" s="10" t="s">
        <v>947</v>
      </c>
      <c r="AA719" s="10" t="s">
        <v>947</v>
      </c>
      <c r="AB719" s="10" t="s">
        <v>120</v>
      </c>
      <c r="AC719" s="10">
        <f t="shared" si="173"/>
        <v>3</v>
      </c>
    </row>
    <row r="720" spans="1:29" x14ac:dyDescent="0.25">
      <c r="A720" s="297">
        <v>722</v>
      </c>
      <c r="B720" s="330" t="str">
        <f t="shared" si="172"/>
        <v>B.9.10a</v>
      </c>
      <c r="C720" s="311" t="s">
        <v>118</v>
      </c>
      <c r="D720" s="311">
        <v>9</v>
      </c>
      <c r="E720" s="311">
        <v>10</v>
      </c>
      <c r="F720" s="311" t="s">
        <v>88</v>
      </c>
      <c r="G720" s="316" t="s">
        <v>631</v>
      </c>
      <c r="H720" s="317">
        <v>4</v>
      </c>
      <c r="I720" s="318" t="str">
        <f t="shared" si="163"/>
        <v/>
      </c>
      <c r="J720" s="10" t="str">
        <f t="shared" si="164"/>
        <v/>
      </c>
      <c r="K720" s="10" t="str">
        <f t="shared" si="165"/>
        <v/>
      </c>
      <c r="L720" s="10" t="str">
        <f t="shared" si="166"/>
        <v/>
      </c>
      <c r="M720" s="10" t="str">
        <f t="shared" si="167"/>
        <v/>
      </c>
      <c r="N720" s="10">
        <f t="shared" si="168"/>
        <v>6</v>
      </c>
      <c r="O720" s="318">
        <f t="shared" si="169"/>
        <v>6</v>
      </c>
      <c r="Q720" s="10" t="str">
        <f t="shared" si="170"/>
        <v>10</v>
      </c>
      <c r="R720" s="319" t="str">
        <f t="shared" si="171"/>
        <v>B.9.10a</v>
      </c>
      <c r="Z720" s="10" t="s">
        <v>947</v>
      </c>
      <c r="AA720" s="10" t="s">
        <v>947</v>
      </c>
      <c r="AB720" s="10" t="s">
        <v>120</v>
      </c>
      <c r="AC720" s="10">
        <f t="shared" si="173"/>
        <v>3</v>
      </c>
    </row>
    <row r="721" spans="1:29" x14ac:dyDescent="0.25">
      <c r="A721" s="297">
        <v>723</v>
      </c>
      <c r="B721" s="330" t="str">
        <f t="shared" si="172"/>
        <v>B.9.10b</v>
      </c>
      <c r="C721" s="311" t="s">
        <v>118</v>
      </c>
      <c r="D721" s="311">
        <v>9</v>
      </c>
      <c r="E721" s="311">
        <v>10</v>
      </c>
      <c r="F721" s="311" t="s">
        <v>89</v>
      </c>
      <c r="G721" s="316" t="s">
        <v>895</v>
      </c>
      <c r="H721" s="317">
        <v>4</v>
      </c>
      <c r="I721" s="318" t="str">
        <f t="shared" si="163"/>
        <v/>
      </c>
      <c r="J721" s="10" t="str">
        <f t="shared" si="164"/>
        <v/>
      </c>
      <c r="K721" s="10" t="str">
        <f t="shared" si="165"/>
        <v/>
      </c>
      <c r="L721" s="10" t="str">
        <f t="shared" si="166"/>
        <v/>
      </c>
      <c r="M721" s="10" t="str">
        <f t="shared" si="167"/>
        <v/>
      </c>
      <c r="N721" s="10">
        <f t="shared" si="168"/>
        <v>6</v>
      </c>
      <c r="O721" s="318">
        <f t="shared" si="169"/>
        <v>6</v>
      </c>
      <c r="Q721" s="10" t="str">
        <f t="shared" si="170"/>
        <v>10</v>
      </c>
      <c r="R721" s="319" t="str">
        <f t="shared" si="171"/>
        <v>B.9.10b</v>
      </c>
      <c r="Z721" s="10" t="s">
        <v>947</v>
      </c>
      <c r="AA721" s="10" t="s">
        <v>947</v>
      </c>
      <c r="AB721" s="10" t="s">
        <v>120</v>
      </c>
      <c r="AC721" s="10">
        <f t="shared" si="173"/>
        <v>3</v>
      </c>
    </row>
    <row r="722" spans="1:29" x14ac:dyDescent="0.25">
      <c r="A722" s="297">
        <v>724</v>
      </c>
      <c r="B722" s="330" t="str">
        <f t="shared" si="172"/>
        <v>B.9.10c</v>
      </c>
      <c r="C722" s="311" t="s">
        <v>118</v>
      </c>
      <c r="D722" s="311">
        <v>9</v>
      </c>
      <c r="E722" s="311">
        <v>10</v>
      </c>
      <c r="F722" s="311" t="s">
        <v>90</v>
      </c>
      <c r="G722" s="316" t="s">
        <v>1059</v>
      </c>
      <c r="H722" s="317">
        <v>4</v>
      </c>
      <c r="I722" s="318" t="str">
        <f t="shared" si="163"/>
        <v/>
      </c>
      <c r="J722" s="10" t="str">
        <f t="shared" si="164"/>
        <v/>
      </c>
      <c r="K722" s="10" t="str">
        <f t="shared" si="165"/>
        <v/>
      </c>
      <c r="L722" s="10" t="str">
        <f t="shared" si="166"/>
        <v/>
      </c>
      <c r="M722" s="10" t="str">
        <f t="shared" si="167"/>
        <v/>
      </c>
      <c r="N722" s="10">
        <f t="shared" si="168"/>
        <v>6</v>
      </c>
      <c r="O722" s="318">
        <f t="shared" si="169"/>
        <v>6</v>
      </c>
      <c r="Q722" s="10" t="str">
        <f t="shared" si="170"/>
        <v>10</v>
      </c>
      <c r="R722" s="319" t="str">
        <f t="shared" si="171"/>
        <v>B.9.10c</v>
      </c>
      <c r="Z722" s="10" t="s">
        <v>947</v>
      </c>
      <c r="AA722" s="10" t="s">
        <v>947</v>
      </c>
      <c r="AB722" s="10" t="s">
        <v>120</v>
      </c>
      <c r="AC722" s="10">
        <f t="shared" si="173"/>
        <v>3</v>
      </c>
    </row>
    <row r="723" spans="1:29" x14ac:dyDescent="0.25">
      <c r="A723" s="297">
        <v>725</v>
      </c>
      <c r="B723" s="330" t="str">
        <f t="shared" si="172"/>
        <v>B.9.10d</v>
      </c>
      <c r="C723" s="311" t="s">
        <v>118</v>
      </c>
      <c r="D723" s="311">
        <v>9</v>
      </c>
      <c r="E723" s="311">
        <v>10</v>
      </c>
      <c r="F723" s="311" t="s">
        <v>91</v>
      </c>
      <c r="G723" s="316" t="s">
        <v>896</v>
      </c>
      <c r="H723" s="317">
        <v>3</v>
      </c>
      <c r="I723" s="318" t="str">
        <f t="shared" si="163"/>
        <v/>
      </c>
      <c r="J723" s="10" t="str">
        <f t="shared" si="164"/>
        <v/>
      </c>
      <c r="K723" s="10" t="str">
        <f t="shared" si="165"/>
        <v/>
      </c>
      <c r="L723" s="10" t="str">
        <f t="shared" si="166"/>
        <v/>
      </c>
      <c r="M723" s="10" t="str">
        <f t="shared" si="167"/>
        <v/>
      </c>
      <c r="N723" s="10">
        <f t="shared" si="168"/>
        <v>6</v>
      </c>
      <c r="O723" s="318">
        <f t="shared" si="169"/>
        <v>6</v>
      </c>
      <c r="Q723" s="10" t="str">
        <f t="shared" si="170"/>
        <v>10</v>
      </c>
      <c r="R723" s="319" t="str">
        <f t="shared" si="171"/>
        <v>B.9.10d</v>
      </c>
      <c r="Z723" s="10" t="s">
        <v>947</v>
      </c>
      <c r="AA723" s="10" t="s">
        <v>947</v>
      </c>
      <c r="AB723" s="10" t="s">
        <v>120</v>
      </c>
      <c r="AC723" s="10">
        <f t="shared" si="173"/>
        <v>3</v>
      </c>
    </row>
    <row r="724" spans="1:29" x14ac:dyDescent="0.25">
      <c r="A724" s="297">
        <v>726</v>
      </c>
      <c r="B724" s="330" t="str">
        <f t="shared" si="172"/>
        <v>C</v>
      </c>
      <c r="C724" s="311" t="s">
        <v>119</v>
      </c>
      <c r="D724" s="311"/>
      <c r="E724" s="311"/>
      <c r="F724" s="311"/>
      <c r="G724" s="316" t="s">
        <v>897</v>
      </c>
      <c r="I724" s="318">
        <f t="shared" si="163"/>
        <v>1</v>
      </c>
      <c r="J724" s="10" t="str">
        <f t="shared" si="164"/>
        <v/>
      </c>
      <c r="K724" s="10" t="str">
        <f t="shared" si="165"/>
        <v/>
      </c>
      <c r="L724" s="10" t="str">
        <f t="shared" si="166"/>
        <v/>
      </c>
      <c r="M724" s="10" t="str">
        <f t="shared" si="167"/>
        <v/>
      </c>
      <c r="N724" s="10" t="str">
        <f t="shared" si="168"/>
        <v/>
      </c>
      <c r="O724" s="318">
        <f t="shared" si="169"/>
        <v>1</v>
      </c>
      <c r="Q724" s="10" t="str">
        <f t="shared" si="170"/>
        <v/>
      </c>
      <c r="R724" s="319" t="str">
        <f t="shared" si="171"/>
        <v>C</v>
      </c>
      <c r="Z724" s="10" t="s">
        <v>416</v>
      </c>
      <c r="AA724" s="10" t="s">
        <v>417</v>
      </c>
      <c r="AB724" s="10" t="s">
        <v>120</v>
      </c>
      <c r="AC724" s="10">
        <f t="shared" si="173"/>
        <v>1</v>
      </c>
    </row>
    <row r="725" spans="1:29" x14ac:dyDescent="0.25">
      <c r="A725" s="297">
        <v>727</v>
      </c>
      <c r="B725" s="330" t="str">
        <f t="shared" si="172"/>
        <v>C.1</v>
      </c>
      <c r="C725" s="311" t="s">
        <v>119</v>
      </c>
      <c r="D725" s="311">
        <v>1</v>
      </c>
      <c r="E725" s="311"/>
      <c r="F725" s="311"/>
      <c r="G725" s="316" t="s">
        <v>1064</v>
      </c>
      <c r="I725" s="318" t="str">
        <f t="shared" si="163"/>
        <v/>
      </c>
      <c r="J725" s="10">
        <f t="shared" si="164"/>
        <v>2</v>
      </c>
      <c r="K725" s="10" t="str">
        <f t="shared" si="165"/>
        <v/>
      </c>
      <c r="L725" s="10" t="str">
        <f t="shared" si="166"/>
        <v/>
      </c>
      <c r="M725" s="10" t="str">
        <f t="shared" si="167"/>
        <v/>
      </c>
      <c r="N725" s="10" t="str">
        <f t="shared" si="168"/>
        <v/>
      </c>
      <c r="O725" s="318">
        <f t="shared" si="169"/>
        <v>2</v>
      </c>
      <c r="Q725" s="10" t="str">
        <f t="shared" si="170"/>
        <v/>
      </c>
      <c r="R725" s="319" t="str">
        <f t="shared" si="171"/>
        <v>C.1</v>
      </c>
      <c r="Z725" s="10" t="s">
        <v>416</v>
      </c>
      <c r="AA725" s="10" t="s">
        <v>417</v>
      </c>
      <c r="AB725" s="10" t="s">
        <v>120</v>
      </c>
      <c r="AC725" s="10">
        <f t="shared" si="173"/>
        <v>1</v>
      </c>
    </row>
    <row r="726" spans="1:29" ht="30" x14ac:dyDescent="0.25">
      <c r="A726" s="297">
        <v>728</v>
      </c>
      <c r="B726" s="330" t="str">
        <f t="shared" si="172"/>
        <v>C.1.01</v>
      </c>
      <c r="C726" s="311" t="s">
        <v>119</v>
      </c>
      <c r="D726" s="311">
        <v>1</v>
      </c>
      <c r="E726" s="311">
        <v>1</v>
      </c>
      <c r="F726" s="311"/>
      <c r="G726" s="316" t="s">
        <v>898</v>
      </c>
      <c r="H726" s="317">
        <v>5</v>
      </c>
      <c r="I726" s="318" t="str">
        <f t="shared" si="163"/>
        <v/>
      </c>
      <c r="J726" s="10" t="str">
        <f t="shared" si="164"/>
        <v/>
      </c>
      <c r="K726" s="10" t="str">
        <f t="shared" si="165"/>
        <v/>
      </c>
      <c r="L726" s="10" t="str">
        <f t="shared" si="166"/>
        <v/>
      </c>
      <c r="M726" s="10">
        <f t="shared" si="167"/>
        <v>5</v>
      </c>
      <c r="N726" s="10" t="str">
        <f t="shared" si="168"/>
        <v/>
      </c>
      <c r="O726" s="318">
        <f t="shared" si="169"/>
        <v>5</v>
      </c>
      <c r="Q726" s="10" t="str">
        <f t="shared" si="170"/>
        <v>01</v>
      </c>
      <c r="R726" s="319" t="str">
        <f t="shared" si="171"/>
        <v>C.1.01</v>
      </c>
      <c r="Z726" s="10" t="s">
        <v>416</v>
      </c>
      <c r="AA726" s="10" t="s">
        <v>947</v>
      </c>
      <c r="AB726" s="10" t="s">
        <v>947</v>
      </c>
      <c r="AC726" s="10">
        <f t="shared" si="173"/>
        <v>1</v>
      </c>
    </row>
    <row r="727" spans="1:29" ht="75" x14ac:dyDescent="0.25">
      <c r="A727" s="297">
        <v>729</v>
      </c>
      <c r="B727" s="330" t="str">
        <f t="shared" si="172"/>
        <v/>
      </c>
      <c r="C727" s="311"/>
      <c r="D727" s="311"/>
      <c r="E727" s="311"/>
      <c r="F727" s="311" t="s">
        <v>420</v>
      </c>
      <c r="G727" s="316" t="s">
        <v>899</v>
      </c>
      <c r="I727" s="318" t="str">
        <f t="shared" si="163"/>
        <v/>
      </c>
      <c r="J727" s="10" t="str">
        <f t="shared" si="164"/>
        <v/>
      </c>
      <c r="K727" s="10">
        <f t="shared" si="165"/>
        <v>3</v>
      </c>
      <c r="L727" s="10" t="str">
        <f t="shared" si="166"/>
        <v/>
      </c>
      <c r="M727" s="10" t="str">
        <f t="shared" si="167"/>
        <v/>
      </c>
      <c r="N727" s="10" t="str">
        <f t="shared" si="168"/>
        <v/>
      </c>
      <c r="O727" s="318">
        <f t="shared" si="169"/>
        <v>3</v>
      </c>
      <c r="Q727" s="10" t="str">
        <f t="shared" si="170"/>
        <v/>
      </c>
      <c r="R727" s="319" t="str">
        <f t="shared" si="171"/>
        <v/>
      </c>
      <c r="Z727" s="10" t="s">
        <v>416</v>
      </c>
      <c r="AA727" s="10" t="s">
        <v>947</v>
      </c>
      <c r="AB727" s="10" t="s">
        <v>947</v>
      </c>
      <c r="AC727" s="10">
        <f t="shared" si="173"/>
        <v>1</v>
      </c>
    </row>
    <row r="728" spans="1:29" x14ac:dyDescent="0.25">
      <c r="A728" s="297">
        <v>730</v>
      </c>
      <c r="B728" s="330" t="str">
        <f t="shared" si="172"/>
        <v>C.1.01</v>
      </c>
      <c r="C728" s="311" t="s">
        <v>119</v>
      </c>
      <c r="D728" s="311">
        <v>1</v>
      </c>
      <c r="E728" s="311">
        <v>1</v>
      </c>
      <c r="F728" s="311"/>
      <c r="G728" s="316" t="s">
        <v>900</v>
      </c>
      <c r="H728" s="317">
        <v>2</v>
      </c>
      <c r="I728" s="318" t="str">
        <f t="shared" si="163"/>
        <v/>
      </c>
      <c r="J728" s="10" t="str">
        <f t="shared" si="164"/>
        <v/>
      </c>
      <c r="K728" s="10" t="str">
        <f t="shared" si="165"/>
        <v/>
      </c>
      <c r="L728" s="10" t="str">
        <f t="shared" si="166"/>
        <v/>
      </c>
      <c r="M728" s="10">
        <f t="shared" si="167"/>
        <v>5</v>
      </c>
      <c r="N728" s="10" t="str">
        <f t="shared" si="168"/>
        <v/>
      </c>
      <c r="O728" s="318">
        <f t="shared" si="169"/>
        <v>5</v>
      </c>
      <c r="Q728" s="10" t="str">
        <f t="shared" si="170"/>
        <v>01</v>
      </c>
      <c r="R728" s="319" t="str">
        <f t="shared" si="171"/>
        <v>C.1.01</v>
      </c>
      <c r="Z728" s="10" t="s">
        <v>947</v>
      </c>
      <c r="AA728" s="10" t="s">
        <v>417</v>
      </c>
      <c r="AB728" s="10" t="s">
        <v>947</v>
      </c>
      <c r="AC728" s="10">
        <f t="shared" si="173"/>
        <v>2</v>
      </c>
    </row>
    <row r="729" spans="1:29" x14ac:dyDescent="0.25">
      <c r="A729" s="297">
        <v>731</v>
      </c>
      <c r="B729" s="330" t="str">
        <f t="shared" si="172"/>
        <v>C.1.02</v>
      </c>
      <c r="C729" s="311" t="s">
        <v>119</v>
      </c>
      <c r="D729" s="311">
        <v>1</v>
      </c>
      <c r="E729" s="311">
        <v>2</v>
      </c>
      <c r="F729" s="311"/>
      <c r="G729" s="316" t="s">
        <v>901</v>
      </c>
      <c r="H729" s="317">
        <v>4</v>
      </c>
      <c r="I729" s="318" t="str">
        <f t="shared" si="163"/>
        <v/>
      </c>
      <c r="J729" s="10" t="str">
        <f t="shared" si="164"/>
        <v/>
      </c>
      <c r="K729" s="10" t="str">
        <f t="shared" si="165"/>
        <v/>
      </c>
      <c r="L729" s="10" t="str">
        <f t="shared" si="166"/>
        <v/>
      </c>
      <c r="M729" s="10">
        <f t="shared" si="167"/>
        <v>5</v>
      </c>
      <c r="N729" s="10" t="str">
        <f t="shared" si="168"/>
        <v/>
      </c>
      <c r="O729" s="318">
        <f t="shared" si="169"/>
        <v>5</v>
      </c>
      <c r="Q729" s="10" t="str">
        <f t="shared" si="170"/>
        <v>02</v>
      </c>
      <c r="R729" s="319" t="str">
        <f t="shared" si="171"/>
        <v>C.1.02</v>
      </c>
      <c r="Z729" s="10" t="s">
        <v>947</v>
      </c>
      <c r="AA729" s="10" t="s">
        <v>417</v>
      </c>
      <c r="AB729" s="10" t="s">
        <v>947</v>
      </c>
      <c r="AC729" s="10">
        <f t="shared" si="173"/>
        <v>2</v>
      </c>
    </row>
    <row r="730" spans="1:29" ht="75" x14ac:dyDescent="0.25">
      <c r="A730" s="297">
        <v>732</v>
      </c>
      <c r="B730" s="330" t="str">
        <f t="shared" si="172"/>
        <v/>
      </c>
      <c r="C730" s="311"/>
      <c r="D730" s="311"/>
      <c r="E730" s="311"/>
      <c r="F730" s="311" t="s">
        <v>420</v>
      </c>
      <c r="G730" s="316" t="s">
        <v>899</v>
      </c>
      <c r="I730" s="318" t="str">
        <f t="shared" si="163"/>
        <v/>
      </c>
      <c r="J730" s="10" t="str">
        <f t="shared" si="164"/>
        <v/>
      </c>
      <c r="K730" s="10">
        <f t="shared" si="165"/>
        <v>3</v>
      </c>
      <c r="L730" s="10" t="str">
        <f t="shared" si="166"/>
        <v/>
      </c>
      <c r="M730" s="10" t="str">
        <f t="shared" si="167"/>
        <v/>
      </c>
      <c r="N730" s="10" t="str">
        <f t="shared" si="168"/>
        <v/>
      </c>
      <c r="O730" s="318">
        <f t="shared" si="169"/>
        <v>3</v>
      </c>
      <c r="Q730" s="10" t="str">
        <f t="shared" si="170"/>
        <v/>
      </c>
      <c r="R730" s="319" t="str">
        <f t="shared" si="171"/>
        <v/>
      </c>
      <c r="Z730" s="10" t="s">
        <v>947</v>
      </c>
      <c r="AA730" s="10" t="s">
        <v>417</v>
      </c>
      <c r="AB730" s="10" t="s">
        <v>947</v>
      </c>
      <c r="AC730" s="10">
        <f t="shared" si="173"/>
        <v>2</v>
      </c>
    </row>
    <row r="731" spans="1:29" x14ac:dyDescent="0.25">
      <c r="A731" s="297">
        <v>733</v>
      </c>
      <c r="B731" s="330" t="str">
        <f t="shared" si="172"/>
        <v>C.1.01</v>
      </c>
      <c r="C731" s="311" t="s">
        <v>119</v>
      </c>
      <c r="D731" s="311">
        <v>1</v>
      </c>
      <c r="E731" s="311">
        <v>1</v>
      </c>
      <c r="F731" s="311"/>
      <c r="G731" s="316" t="s">
        <v>900</v>
      </c>
      <c r="H731" s="317">
        <v>1</v>
      </c>
      <c r="I731" s="318" t="str">
        <f t="shared" si="163"/>
        <v/>
      </c>
      <c r="J731" s="10" t="str">
        <f t="shared" si="164"/>
        <v/>
      </c>
      <c r="K731" s="10" t="str">
        <f t="shared" si="165"/>
        <v/>
      </c>
      <c r="L731" s="10" t="str">
        <f t="shared" si="166"/>
        <v/>
      </c>
      <c r="M731" s="10">
        <f t="shared" si="167"/>
        <v>5</v>
      </c>
      <c r="N731" s="10" t="str">
        <f t="shared" si="168"/>
        <v/>
      </c>
      <c r="O731" s="318">
        <f t="shared" si="169"/>
        <v>5</v>
      </c>
      <c r="Q731" s="10" t="str">
        <f t="shared" si="170"/>
        <v>01</v>
      </c>
      <c r="R731" s="319" t="str">
        <f t="shared" si="171"/>
        <v>C.1.01</v>
      </c>
      <c r="Z731" s="10" t="s">
        <v>947</v>
      </c>
      <c r="AA731" s="10" t="s">
        <v>947</v>
      </c>
      <c r="AB731" s="10" t="s">
        <v>120</v>
      </c>
      <c r="AC731" s="10">
        <f t="shared" si="173"/>
        <v>3</v>
      </c>
    </row>
    <row r="732" spans="1:29" x14ac:dyDescent="0.25">
      <c r="A732" s="297">
        <v>734</v>
      </c>
      <c r="B732" s="330" t="str">
        <f t="shared" si="172"/>
        <v>C.1.02</v>
      </c>
      <c r="C732" s="311" t="s">
        <v>119</v>
      </c>
      <c r="D732" s="311">
        <v>1</v>
      </c>
      <c r="E732" s="311">
        <v>2</v>
      </c>
      <c r="F732" s="311"/>
      <c r="G732" s="316" t="s">
        <v>902</v>
      </c>
      <c r="H732" s="317" t="s">
        <v>74</v>
      </c>
      <c r="I732" s="318" t="str">
        <f t="shared" si="163"/>
        <v/>
      </c>
      <c r="J732" s="10" t="str">
        <f t="shared" si="164"/>
        <v/>
      </c>
      <c r="K732" s="10" t="str">
        <f t="shared" si="165"/>
        <v/>
      </c>
      <c r="L732" s="10">
        <f t="shared" si="166"/>
        <v>4</v>
      </c>
      <c r="M732" s="10" t="str">
        <f t="shared" si="167"/>
        <v/>
      </c>
      <c r="N732" s="10" t="str">
        <f t="shared" si="168"/>
        <v/>
      </c>
      <c r="O732" s="318">
        <f t="shared" si="169"/>
        <v>4</v>
      </c>
      <c r="Q732" s="10" t="str">
        <f t="shared" si="170"/>
        <v>02</v>
      </c>
      <c r="R732" s="319" t="str">
        <f t="shared" si="171"/>
        <v>C.1.02</v>
      </c>
      <c r="Z732" s="10" t="s">
        <v>947</v>
      </c>
      <c r="AA732" s="10" t="s">
        <v>947</v>
      </c>
      <c r="AB732" s="10" t="s">
        <v>120</v>
      </c>
      <c r="AC732" s="10">
        <f t="shared" si="173"/>
        <v>3</v>
      </c>
    </row>
    <row r="733" spans="1:29" x14ac:dyDescent="0.25">
      <c r="A733" s="297">
        <v>735</v>
      </c>
      <c r="B733" s="330" t="str">
        <f t="shared" si="172"/>
        <v>C.1.02a</v>
      </c>
      <c r="C733" s="311" t="s">
        <v>119</v>
      </c>
      <c r="D733" s="311">
        <v>1</v>
      </c>
      <c r="E733" s="311">
        <v>2</v>
      </c>
      <c r="F733" s="311" t="s">
        <v>88</v>
      </c>
      <c r="G733" s="316" t="s">
        <v>903</v>
      </c>
      <c r="H733" s="317">
        <v>2</v>
      </c>
      <c r="I733" s="318" t="str">
        <f t="shared" si="163"/>
        <v/>
      </c>
      <c r="J733" s="10" t="str">
        <f t="shared" si="164"/>
        <v/>
      </c>
      <c r="K733" s="10" t="str">
        <f t="shared" si="165"/>
        <v/>
      </c>
      <c r="L733" s="10" t="str">
        <f t="shared" si="166"/>
        <v/>
      </c>
      <c r="M733" s="10" t="str">
        <f t="shared" si="167"/>
        <v/>
      </c>
      <c r="N733" s="10">
        <f t="shared" si="168"/>
        <v>6</v>
      </c>
      <c r="O733" s="318">
        <f t="shared" si="169"/>
        <v>6</v>
      </c>
      <c r="Q733" s="10" t="str">
        <f t="shared" si="170"/>
        <v>02</v>
      </c>
      <c r="R733" s="319" t="str">
        <f t="shared" si="171"/>
        <v>C.1.02a</v>
      </c>
      <c r="Z733" s="10" t="s">
        <v>947</v>
      </c>
      <c r="AA733" s="10" t="s">
        <v>947</v>
      </c>
      <c r="AB733" s="10" t="s">
        <v>120</v>
      </c>
      <c r="AC733" s="10">
        <f t="shared" si="173"/>
        <v>3</v>
      </c>
    </row>
    <row r="734" spans="1:29" ht="30" x14ac:dyDescent="0.25">
      <c r="A734" s="297">
        <v>736</v>
      </c>
      <c r="B734" s="330" t="str">
        <f t="shared" si="172"/>
        <v>C.1.02b</v>
      </c>
      <c r="C734" s="311" t="s">
        <v>119</v>
      </c>
      <c r="D734" s="311">
        <v>1</v>
      </c>
      <c r="E734" s="311">
        <v>2</v>
      </c>
      <c r="F734" s="311" t="s">
        <v>89</v>
      </c>
      <c r="G734" s="316" t="s">
        <v>904</v>
      </c>
      <c r="H734" s="317">
        <v>3</v>
      </c>
      <c r="I734" s="318" t="str">
        <f t="shared" si="163"/>
        <v/>
      </c>
      <c r="J734" s="10" t="str">
        <f t="shared" si="164"/>
        <v/>
      </c>
      <c r="K734" s="10" t="str">
        <f t="shared" si="165"/>
        <v/>
      </c>
      <c r="L734" s="10" t="str">
        <f t="shared" si="166"/>
        <v/>
      </c>
      <c r="M734" s="10" t="str">
        <f t="shared" si="167"/>
        <v/>
      </c>
      <c r="N734" s="10">
        <f t="shared" si="168"/>
        <v>6</v>
      </c>
      <c r="O734" s="318">
        <f t="shared" si="169"/>
        <v>6</v>
      </c>
      <c r="Q734" s="10" t="str">
        <f t="shared" si="170"/>
        <v>02</v>
      </c>
      <c r="R734" s="319" t="str">
        <f t="shared" si="171"/>
        <v>C.1.02b</v>
      </c>
      <c r="Z734" s="10" t="s">
        <v>947</v>
      </c>
      <c r="AA734" s="10" t="s">
        <v>947</v>
      </c>
      <c r="AB734" s="10" t="s">
        <v>120</v>
      </c>
      <c r="AC734" s="10">
        <f t="shared" si="173"/>
        <v>3</v>
      </c>
    </row>
    <row r="735" spans="1:29" x14ac:dyDescent="0.25">
      <c r="A735" s="297">
        <v>737</v>
      </c>
      <c r="B735" s="330" t="str">
        <f t="shared" si="172"/>
        <v>C.1.02c</v>
      </c>
      <c r="C735" s="311" t="s">
        <v>119</v>
      </c>
      <c r="D735" s="311">
        <v>1</v>
      </c>
      <c r="E735" s="311">
        <v>2</v>
      </c>
      <c r="F735" s="311" t="s">
        <v>90</v>
      </c>
      <c r="G735" s="316" t="s">
        <v>905</v>
      </c>
      <c r="H735" s="317">
        <v>3</v>
      </c>
      <c r="I735" s="318" t="str">
        <f t="shared" si="163"/>
        <v/>
      </c>
      <c r="J735" s="10" t="str">
        <f t="shared" si="164"/>
        <v/>
      </c>
      <c r="K735" s="10" t="str">
        <f t="shared" si="165"/>
        <v/>
      </c>
      <c r="L735" s="10" t="str">
        <f t="shared" si="166"/>
        <v/>
      </c>
      <c r="M735" s="10" t="str">
        <f t="shared" si="167"/>
        <v/>
      </c>
      <c r="N735" s="10">
        <f t="shared" si="168"/>
        <v>6</v>
      </c>
      <c r="O735" s="318">
        <f t="shared" si="169"/>
        <v>6</v>
      </c>
      <c r="Q735" s="10" t="str">
        <f t="shared" si="170"/>
        <v>02</v>
      </c>
      <c r="R735" s="319" t="str">
        <f t="shared" si="171"/>
        <v>C.1.02c</v>
      </c>
      <c r="Z735" s="10" t="s">
        <v>947</v>
      </c>
      <c r="AA735" s="10" t="s">
        <v>947</v>
      </c>
      <c r="AB735" s="10" t="s">
        <v>120</v>
      </c>
      <c r="AC735" s="10">
        <f t="shared" si="173"/>
        <v>3</v>
      </c>
    </row>
    <row r="736" spans="1:29" x14ac:dyDescent="0.25">
      <c r="A736" s="297">
        <v>738</v>
      </c>
      <c r="B736" s="330" t="str">
        <f t="shared" si="172"/>
        <v>C.1.02d</v>
      </c>
      <c r="C736" s="311" t="s">
        <v>119</v>
      </c>
      <c r="D736" s="311">
        <v>1</v>
      </c>
      <c r="E736" s="311">
        <v>2</v>
      </c>
      <c r="F736" s="311" t="s">
        <v>91</v>
      </c>
      <c r="G736" s="316" t="s">
        <v>906</v>
      </c>
      <c r="H736" s="317">
        <v>4</v>
      </c>
      <c r="I736" s="318" t="str">
        <f t="shared" si="163"/>
        <v/>
      </c>
      <c r="J736" s="10" t="str">
        <f t="shared" si="164"/>
        <v/>
      </c>
      <c r="K736" s="10" t="str">
        <f t="shared" si="165"/>
        <v/>
      </c>
      <c r="L736" s="10" t="str">
        <f t="shared" si="166"/>
        <v/>
      </c>
      <c r="M736" s="10" t="str">
        <f t="shared" si="167"/>
        <v/>
      </c>
      <c r="N736" s="10">
        <f t="shared" si="168"/>
        <v>6</v>
      </c>
      <c r="O736" s="318">
        <f t="shared" si="169"/>
        <v>6</v>
      </c>
      <c r="Q736" s="10" t="str">
        <f t="shared" si="170"/>
        <v>02</v>
      </c>
      <c r="R736" s="319" t="str">
        <f t="shared" si="171"/>
        <v>C.1.02d</v>
      </c>
      <c r="Z736" s="10" t="s">
        <v>947</v>
      </c>
      <c r="AA736" s="10" t="s">
        <v>947</v>
      </c>
      <c r="AB736" s="10" t="s">
        <v>120</v>
      </c>
      <c r="AC736" s="10">
        <f t="shared" si="173"/>
        <v>3</v>
      </c>
    </row>
    <row r="737" spans="1:29" x14ac:dyDescent="0.25">
      <c r="A737" s="297">
        <v>739</v>
      </c>
      <c r="B737" s="330" t="str">
        <f t="shared" si="172"/>
        <v>C.1.02e</v>
      </c>
      <c r="C737" s="311" t="s">
        <v>119</v>
      </c>
      <c r="D737" s="311">
        <v>1</v>
      </c>
      <c r="E737" s="311">
        <v>2</v>
      </c>
      <c r="F737" s="311" t="s">
        <v>92</v>
      </c>
      <c r="G737" s="316" t="s">
        <v>1060</v>
      </c>
      <c r="H737" s="317">
        <v>3</v>
      </c>
      <c r="I737" s="318" t="str">
        <f t="shared" si="163"/>
        <v/>
      </c>
      <c r="J737" s="10" t="str">
        <f t="shared" si="164"/>
        <v/>
      </c>
      <c r="K737" s="10" t="str">
        <f t="shared" si="165"/>
        <v/>
      </c>
      <c r="L737" s="10" t="str">
        <f t="shared" si="166"/>
        <v/>
      </c>
      <c r="M737" s="10" t="str">
        <f t="shared" si="167"/>
        <v/>
      </c>
      <c r="N737" s="10">
        <f t="shared" si="168"/>
        <v>6</v>
      </c>
      <c r="O737" s="318">
        <f t="shared" si="169"/>
        <v>6</v>
      </c>
      <c r="Q737" s="10" t="str">
        <f t="shared" si="170"/>
        <v>02</v>
      </c>
      <c r="R737" s="319" t="str">
        <f t="shared" si="171"/>
        <v>C.1.02e</v>
      </c>
      <c r="Z737" s="10" t="s">
        <v>947</v>
      </c>
      <c r="AA737" s="10" t="s">
        <v>947</v>
      </c>
      <c r="AB737" s="10" t="s">
        <v>120</v>
      </c>
      <c r="AC737" s="10">
        <f t="shared" si="173"/>
        <v>3</v>
      </c>
    </row>
    <row r="738" spans="1:29" ht="30" x14ac:dyDescent="0.25">
      <c r="A738" s="297">
        <v>740</v>
      </c>
      <c r="B738" s="330" t="str">
        <f t="shared" si="172"/>
        <v>C.1.02f</v>
      </c>
      <c r="C738" s="311" t="s">
        <v>119</v>
      </c>
      <c r="D738" s="311">
        <v>1</v>
      </c>
      <c r="E738" s="311">
        <v>2</v>
      </c>
      <c r="F738" s="311" t="s">
        <v>93</v>
      </c>
      <c r="G738" s="316" t="s">
        <v>907</v>
      </c>
      <c r="H738" s="317">
        <v>5</v>
      </c>
      <c r="I738" s="318" t="str">
        <f t="shared" si="163"/>
        <v/>
      </c>
      <c r="J738" s="10" t="str">
        <f t="shared" si="164"/>
        <v/>
      </c>
      <c r="K738" s="10" t="str">
        <f t="shared" si="165"/>
        <v/>
      </c>
      <c r="L738" s="10" t="str">
        <f t="shared" si="166"/>
        <v/>
      </c>
      <c r="M738" s="10" t="str">
        <f t="shared" si="167"/>
        <v/>
      </c>
      <c r="N738" s="10">
        <f t="shared" si="168"/>
        <v>6</v>
      </c>
      <c r="O738" s="318">
        <f t="shared" si="169"/>
        <v>6</v>
      </c>
      <c r="Q738" s="10" t="str">
        <f t="shared" si="170"/>
        <v>02</v>
      </c>
      <c r="R738" s="319" t="str">
        <f t="shared" si="171"/>
        <v>C.1.02f</v>
      </c>
      <c r="Z738" s="10" t="s">
        <v>947</v>
      </c>
      <c r="AA738" s="10" t="s">
        <v>947</v>
      </c>
      <c r="AB738" s="10" t="s">
        <v>120</v>
      </c>
      <c r="AC738" s="10">
        <f t="shared" si="173"/>
        <v>3</v>
      </c>
    </row>
    <row r="739" spans="1:29" x14ac:dyDescent="0.25">
      <c r="A739" s="297">
        <v>741</v>
      </c>
      <c r="B739" s="330" t="str">
        <f t="shared" si="172"/>
        <v>C.1.02g</v>
      </c>
      <c r="C739" s="311" t="s">
        <v>119</v>
      </c>
      <c r="D739" s="311">
        <v>1</v>
      </c>
      <c r="E739" s="311">
        <v>2</v>
      </c>
      <c r="F739" s="311" t="s">
        <v>94</v>
      </c>
      <c r="G739" s="316" t="s">
        <v>908</v>
      </c>
      <c r="H739" s="317">
        <v>4</v>
      </c>
      <c r="I739" s="318" t="str">
        <f t="shared" si="163"/>
        <v/>
      </c>
      <c r="J739" s="10" t="str">
        <f t="shared" si="164"/>
        <v/>
      </c>
      <c r="K739" s="10" t="str">
        <f t="shared" si="165"/>
        <v/>
      </c>
      <c r="L739" s="10" t="str">
        <f t="shared" si="166"/>
        <v/>
      </c>
      <c r="M739" s="10" t="str">
        <f t="shared" si="167"/>
        <v/>
      </c>
      <c r="N739" s="10">
        <f t="shared" si="168"/>
        <v>6</v>
      </c>
      <c r="O739" s="318">
        <f t="shared" si="169"/>
        <v>6</v>
      </c>
      <c r="Q739" s="10" t="str">
        <f t="shared" si="170"/>
        <v>02</v>
      </c>
      <c r="R739" s="319" t="str">
        <f t="shared" si="171"/>
        <v>C.1.02g</v>
      </c>
      <c r="Z739" s="10" t="s">
        <v>947</v>
      </c>
      <c r="AA739" s="10" t="s">
        <v>947</v>
      </c>
      <c r="AB739" s="10" t="s">
        <v>120</v>
      </c>
      <c r="AC739" s="10">
        <f t="shared" si="173"/>
        <v>3</v>
      </c>
    </row>
    <row r="740" spans="1:29" x14ac:dyDescent="0.25">
      <c r="A740" s="297">
        <v>742</v>
      </c>
      <c r="B740" s="330" t="str">
        <f t="shared" si="172"/>
        <v>C.1.03</v>
      </c>
      <c r="C740" s="311" t="s">
        <v>119</v>
      </c>
      <c r="D740" s="311">
        <v>1</v>
      </c>
      <c r="E740" s="311">
        <v>3</v>
      </c>
      <c r="F740" s="311"/>
      <c r="G740" s="316" t="s">
        <v>909</v>
      </c>
      <c r="H740" s="317" t="s">
        <v>74</v>
      </c>
      <c r="I740" s="318" t="str">
        <f t="shared" si="163"/>
        <v/>
      </c>
      <c r="J740" s="10" t="str">
        <f t="shared" si="164"/>
        <v/>
      </c>
      <c r="K740" s="10" t="str">
        <f t="shared" si="165"/>
        <v/>
      </c>
      <c r="L740" s="10">
        <f t="shared" si="166"/>
        <v>4</v>
      </c>
      <c r="M740" s="10" t="str">
        <f t="shared" si="167"/>
        <v/>
      </c>
      <c r="N740" s="10" t="str">
        <f t="shared" si="168"/>
        <v/>
      </c>
      <c r="O740" s="318">
        <f t="shared" si="169"/>
        <v>4</v>
      </c>
      <c r="Q740" s="10" t="str">
        <f t="shared" si="170"/>
        <v>03</v>
      </c>
      <c r="R740" s="319" t="str">
        <f t="shared" si="171"/>
        <v>C.1.03</v>
      </c>
      <c r="Z740" s="10" t="s">
        <v>947</v>
      </c>
      <c r="AA740" s="10" t="s">
        <v>947</v>
      </c>
      <c r="AB740" s="10" t="s">
        <v>120</v>
      </c>
      <c r="AC740" s="10">
        <f t="shared" si="173"/>
        <v>3</v>
      </c>
    </row>
    <row r="741" spans="1:29" x14ac:dyDescent="0.25">
      <c r="A741" s="297">
        <v>743</v>
      </c>
      <c r="B741" s="330" t="str">
        <f t="shared" si="172"/>
        <v>C.1.03a</v>
      </c>
      <c r="C741" s="311" t="s">
        <v>119</v>
      </c>
      <c r="D741" s="311">
        <v>1</v>
      </c>
      <c r="E741" s="311">
        <v>3</v>
      </c>
      <c r="F741" s="311" t="s">
        <v>88</v>
      </c>
      <c r="G741" s="316" t="s">
        <v>910</v>
      </c>
      <c r="H741" s="317">
        <v>4</v>
      </c>
      <c r="I741" s="318" t="str">
        <f t="shared" si="163"/>
        <v/>
      </c>
      <c r="J741" s="10" t="str">
        <f t="shared" si="164"/>
        <v/>
      </c>
      <c r="K741" s="10" t="str">
        <f t="shared" si="165"/>
        <v/>
      </c>
      <c r="L741" s="10" t="str">
        <f t="shared" si="166"/>
        <v/>
      </c>
      <c r="M741" s="10" t="str">
        <f t="shared" si="167"/>
        <v/>
      </c>
      <c r="N741" s="10">
        <f t="shared" si="168"/>
        <v>6</v>
      </c>
      <c r="O741" s="318">
        <f t="shared" si="169"/>
        <v>6</v>
      </c>
      <c r="Q741" s="10" t="str">
        <f t="shared" si="170"/>
        <v>03</v>
      </c>
      <c r="R741" s="319" t="str">
        <f t="shared" si="171"/>
        <v>C.1.03a</v>
      </c>
      <c r="Z741" s="10" t="s">
        <v>947</v>
      </c>
      <c r="AA741" s="10" t="s">
        <v>947</v>
      </c>
      <c r="AB741" s="10" t="s">
        <v>120</v>
      </c>
      <c r="AC741" s="10">
        <f t="shared" si="173"/>
        <v>3</v>
      </c>
    </row>
    <row r="742" spans="1:29" x14ac:dyDescent="0.25">
      <c r="A742" s="297">
        <v>744</v>
      </c>
      <c r="B742" s="330" t="str">
        <f t="shared" si="172"/>
        <v>C.1.03b</v>
      </c>
      <c r="C742" s="311" t="s">
        <v>119</v>
      </c>
      <c r="D742" s="311">
        <v>1</v>
      </c>
      <c r="E742" s="311">
        <v>3</v>
      </c>
      <c r="F742" s="311" t="s">
        <v>89</v>
      </c>
      <c r="G742" s="316" t="s">
        <v>911</v>
      </c>
      <c r="H742" s="317">
        <v>2</v>
      </c>
      <c r="I742" s="318" t="str">
        <f t="shared" si="163"/>
        <v/>
      </c>
      <c r="J742" s="10" t="str">
        <f t="shared" si="164"/>
        <v/>
      </c>
      <c r="K742" s="10" t="str">
        <f t="shared" si="165"/>
        <v/>
      </c>
      <c r="L742" s="10" t="str">
        <f t="shared" si="166"/>
        <v/>
      </c>
      <c r="M742" s="10" t="str">
        <f t="shared" si="167"/>
        <v/>
      </c>
      <c r="N742" s="10">
        <f t="shared" si="168"/>
        <v>6</v>
      </c>
      <c r="O742" s="318">
        <f t="shared" si="169"/>
        <v>6</v>
      </c>
      <c r="Q742" s="10" t="str">
        <f t="shared" si="170"/>
        <v>03</v>
      </c>
      <c r="R742" s="319" t="str">
        <f t="shared" si="171"/>
        <v>C.1.03b</v>
      </c>
      <c r="Z742" s="10" t="s">
        <v>947</v>
      </c>
      <c r="AA742" s="10" t="s">
        <v>947</v>
      </c>
      <c r="AB742" s="10" t="s">
        <v>120</v>
      </c>
      <c r="AC742" s="10">
        <f t="shared" si="173"/>
        <v>3</v>
      </c>
    </row>
    <row r="743" spans="1:29" x14ac:dyDescent="0.25">
      <c r="A743" s="297">
        <v>745</v>
      </c>
      <c r="B743" s="330" t="str">
        <f t="shared" si="172"/>
        <v>C.2</v>
      </c>
      <c r="C743" s="311" t="s">
        <v>119</v>
      </c>
      <c r="D743" s="311">
        <v>2</v>
      </c>
      <c r="E743" s="311"/>
      <c r="F743" s="311"/>
      <c r="G743" s="316" t="s">
        <v>552</v>
      </c>
      <c r="I743" s="318" t="str">
        <f t="shared" si="163"/>
        <v/>
      </c>
      <c r="J743" s="10">
        <f t="shared" si="164"/>
        <v>2</v>
      </c>
      <c r="K743" s="10" t="str">
        <f t="shared" si="165"/>
        <v/>
      </c>
      <c r="L743" s="10" t="str">
        <f t="shared" si="166"/>
        <v/>
      </c>
      <c r="M743" s="10" t="str">
        <f t="shared" si="167"/>
        <v/>
      </c>
      <c r="N743" s="10" t="str">
        <f t="shared" si="168"/>
        <v/>
      </c>
      <c r="O743" s="318">
        <f t="shared" si="169"/>
        <v>2</v>
      </c>
      <c r="Q743" s="10" t="str">
        <f t="shared" si="170"/>
        <v/>
      </c>
      <c r="R743" s="319" t="str">
        <f t="shared" si="171"/>
        <v>C.2</v>
      </c>
      <c r="Z743" s="10" t="s">
        <v>416</v>
      </c>
      <c r="AA743" s="10" t="s">
        <v>417</v>
      </c>
      <c r="AB743" s="10" t="s">
        <v>120</v>
      </c>
      <c r="AC743" s="10">
        <f t="shared" si="173"/>
        <v>1</v>
      </c>
    </row>
    <row r="744" spans="1:29" ht="30" x14ac:dyDescent="0.25">
      <c r="A744" s="297">
        <v>746</v>
      </c>
      <c r="B744" s="330" t="str">
        <f t="shared" si="172"/>
        <v>C.2.01</v>
      </c>
      <c r="C744" s="311" t="s">
        <v>119</v>
      </c>
      <c r="D744" s="311">
        <v>2</v>
      </c>
      <c r="E744" s="311">
        <v>1</v>
      </c>
      <c r="F744" s="311"/>
      <c r="G744" s="316" t="s">
        <v>514</v>
      </c>
      <c r="H744" s="317">
        <v>5</v>
      </c>
      <c r="I744" s="318" t="str">
        <f t="shared" si="163"/>
        <v/>
      </c>
      <c r="J744" s="10" t="str">
        <f t="shared" si="164"/>
        <v/>
      </c>
      <c r="K744" s="10" t="str">
        <f t="shared" si="165"/>
        <v/>
      </c>
      <c r="L744" s="10" t="str">
        <f t="shared" si="166"/>
        <v/>
      </c>
      <c r="M744" s="10">
        <f t="shared" si="167"/>
        <v>5</v>
      </c>
      <c r="N744" s="10" t="str">
        <f t="shared" si="168"/>
        <v/>
      </c>
      <c r="O744" s="318">
        <f t="shared" si="169"/>
        <v>5</v>
      </c>
      <c r="Q744" s="10" t="str">
        <f t="shared" si="170"/>
        <v>01</v>
      </c>
      <c r="R744" s="319" t="str">
        <f t="shared" si="171"/>
        <v>C.2.01</v>
      </c>
      <c r="Z744" s="10" t="s">
        <v>416</v>
      </c>
      <c r="AA744" s="10" t="s">
        <v>947</v>
      </c>
      <c r="AB744" s="10" t="s">
        <v>947</v>
      </c>
      <c r="AC744" s="10">
        <f t="shared" si="173"/>
        <v>1</v>
      </c>
    </row>
    <row r="745" spans="1:29" ht="45" x14ac:dyDescent="0.25">
      <c r="A745" s="297">
        <v>747</v>
      </c>
      <c r="B745" s="330" t="str">
        <f t="shared" si="172"/>
        <v/>
      </c>
      <c r="C745" s="311"/>
      <c r="D745" s="311"/>
      <c r="E745" s="311"/>
      <c r="F745" s="311" t="s">
        <v>420</v>
      </c>
      <c r="G745" s="316" t="s">
        <v>912</v>
      </c>
      <c r="I745" s="318" t="str">
        <f t="shared" si="163"/>
        <v/>
      </c>
      <c r="J745" s="10" t="str">
        <f t="shared" si="164"/>
        <v/>
      </c>
      <c r="K745" s="10">
        <f t="shared" si="165"/>
        <v>3</v>
      </c>
      <c r="L745" s="10" t="str">
        <f t="shared" si="166"/>
        <v/>
      </c>
      <c r="M745" s="10" t="str">
        <f t="shared" si="167"/>
        <v/>
      </c>
      <c r="N745" s="10" t="str">
        <f t="shared" si="168"/>
        <v/>
      </c>
      <c r="O745" s="318">
        <f t="shared" si="169"/>
        <v>3</v>
      </c>
      <c r="Q745" s="10" t="str">
        <f t="shared" si="170"/>
        <v/>
      </c>
      <c r="R745" s="319" t="str">
        <f t="shared" si="171"/>
        <v/>
      </c>
      <c r="Z745" s="10" t="s">
        <v>416</v>
      </c>
      <c r="AA745" s="10" t="s">
        <v>947</v>
      </c>
      <c r="AB745" s="10" t="s">
        <v>947</v>
      </c>
      <c r="AC745" s="10">
        <f t="shared" si="173"/>
        <v>1</v>
      </c>
    </row>
    <row r="746" spans="1:29" ht="30" x14ac:dyDescent="0.25">
      <c r="A746" s="297">
        <v>748</v>
      </c>
      <c r="B746" s="330" t="str">
        <f t="shared" si="172"/>
        <v>C.2.01</v>
      </c>
      <c r="C746" s="311" t="s">
        <v>119</v>
      </c>
      <c r="D746" s="311">
        <v>2</v>
      </c>
      <c r="E746" s="311">
        <v>1</v>
      </c>
      <c r="F746" s="311"/>
      <c r="G746" s="316" t="s">
        <v>514</v>
      </c>
      <c r="H746" s="317">
        <v>2</v>
      </c>
      <c r="I746" s="318" t="str">
        <f t="shared" si="163"/>
        <v/>
      </c>
      <c r="J746" s="10" t="str">
        <f t="shared" si="164"/>
        <v/>
      </c>
      <c r="K746" s="10" t="str">
        <f t="shared" si="165"/>
        <v/>
      </c>
      <c r="L746" s="10" t="str">
        <f t="shared" si="166"/>
        <v/>
      </c>
      <c r="M746" s="10">
        <f t="shared" si="167"/>
        <v>5</v>
      </c>
      <c r="N746" s="10" t="str">
        <f t="shared" si="168"/>
        <v/>
      </c>
      <c r="O746" s="318">
        <f t="shared" si="169"/>
        <v>5</v>
      </c>
      <c r="Q746" s="10" t="str">
        <f t="shared" si="170"/>
        <v>01</v>
      </c>
      <c r="R746" s="319" t="str">
        <f t="shared" si="171"/>
        <v>C.2.01</v>
      </c>
      <c r="Z746" s="10" t="s">
        <v>947</v>
      </c>
      <c r="AA746" s="10" t="s">
        <v>417</v>
      </c>
      <c r="AB746" s="10" t="s">
        <v>947</v>
      </c>
      <c r="AC746" s="10">
        <f t="shared" si="173"/>
        <v>2</v>
      </c>
    </row>
    <row r="747" spans="1:29" x14ac:dyDescent="0.25">
      <c r="A747" s="297">
        <v>749</v>
      </c>
      <c r="B747" s="330" t="str">
        <f t="shared" si="172"/>
        <v>C.2.02</v>
      </c>
      <c r="C747" s="311" t="s">
        <v>119</v>
      </c>
      <c r="D747" s="311">
        <v>2</v>
      </c>
      <c r="E747" s="311">
        <v>2</v>
      </c>
      <c r="F747" s="311"/>
      <c r="G747" s="316" t="s">
        <v>515</v>
      </c>
      <c r="H747" s="317">
        <v>4</v>
      </c>
      <c r="I747" s="318" t="str">
        <f t="shared" si="163"/>
        <v/>
      </c>
      <c r="J747" s="10" t="str">
        <f t="shared" si="164"/>
        <v/>
      </c>
      <c r="K747" s="10" t="str">
        <f t="shared" si="165"/>
        <v/>
      </c>
      <c r="L747" s="10" t="str">
        <f t="shared" si="166"/>
        <v/>
      </c>
      <c r="M747" s="10">
        <f t="shared" si="167"/>
        <v>5</v>
      </c>
      <c r="N747" s="10" t="str">
        <f t="shared" si="168"/>
        <v/>
      </c>
      <c r="O747" s="318">
        <f t="shared" si="169"/>
        <v>5</v>
      </c>
      <c r="Q747" s="10" t="str">
        <f t="shared" si="170"/>
        <v>02</v>
      </c>
      <c r="R747" s="319" t="str">
        <f t="shared" si="171"/>
        <v>C.2.02</v>
      </c>
      <c r="Z747" s="10" t="s">
        <v>947</v>
      </c>
      <c r="AA747" s="10" t="s">
        <v>417</v>
      </c>
      <c r="AB747" s="10" t="s">
        <v>947</v>
      </c>
      <c r="AC747" s="10">
        <f t="shared" si="173"/>
        <v>2</v>
      </c>
    </row>
    <row r="748" spans="1:29" ht="45" x14ac:dyDescent="0.25">
      <c r="A748" s="297">
        <v>750</v>
      </c>
      <c r="B748" s="330" t="str">
        <f t="shared" si="172"/>
        <v/>
      </c>
      <c r="C748" s="311"/>
      <c r="D748" s="311"/>
      <c r="E748" s="311"/>
      <c r="F748" s="311" t="s">
        <v>420</v>
      </c>
      <c r="G748" s="316" t="s">
        <v>913</v>
      </c>
      <c r="I748" s="318" t="str">
        <f t="shared" si="163"/>
        <v/>
      </c>
      <c r="J748" s="10" t="str">
        <f t="shared" si="164"/>
        <v/>
      </c>
      <c r="K748" s="10">
        <f t="shared" si="165"/>
        <v>3</v>
      </c>
      <c r="L748" s="10" t="str">
        <f t="shared" si="166"/>
        <v/>
      </c>
      <c r="M748" s="10" t="str">
        <f t="shared" si="167"/>
        <v/>
      </c>
      <c r="N748" s="10" t="str">
        <f t="shared" si="168"/>
        <v/>
      </c>
      <c r="O748" s="318">
        <f t="shared" si="169"/>
        <v>3</v>
      </c>
      <c r="Q748" s="10" t="str">
        <f t="shared" si="170"/>
        <v/>
      </c>
      <c r="R748" s="319" t="str">
        <f t="shared" si="171"/>
        <v/>
      </c>
      <c r="Z748" s="10" t="s">
        <v>947</v>
      </c>
      <c r="AA748" s="10" t="s">
        <v>417</v>
      </c>
      <c r="AB748" s="10" t="s">
        <v>947</v>
      </c>
      <c r="AC748" s="10">
        <f t="shared" si="173"/>
        <v>2</v>
      </c>
    </row>
    <row r="749" spans="1:29" ht="30" x14ac:dyDescent="0.25">
      <c r="A749" s="297">
        <v>751</v>
      </c>
      <c r="B749" s="330" t="str">
        <f t="shared" si="172"/>
        <v>C.2.01</v>
      </c>
      <c r="C749" s="311" t="s">
        <v>119</v>
      </c>
      <c r="D749" s="311">
        <v>2</v>
      </c>
      <c r="E749" s="311">
        <v>1</v>
      </c>
      <c r="F749" s="311"/>
      <c r="G749" s="316" t="s">
        <v>299</v>
      </c>
      <c r="H749" s="317">
        <v>1</v>
      </c>
      <c r="I749" s="318" t="str">
        <f t="shared" si="163"/>
        <v/>
      </c>
      <c r="J749" s="10" t="str">
        <f t="shared" si="164"/>
        <v/>
      </c>
      <c r="K749" s="10" t="str">
        <f t="shared" si="165"/>
        <v/>
      </c>
      <c r="L749" s="10" t="str">
        <f t="shared" si="166"/>
        <v/>
      </c>
      <c r="M749" s="10">
        <f t="shared" si="167"/>
        <v>5</v>
      </c>
      <c r="N749" s="10" t="str">
        <f t="shared" si="168"/>
        <v/>
      </c>
      <c r="O749" s="318">
        <f t="shared" si="169"/>
        <v>5</v>
      </c>
      <c r="Q749" s="10" t="str">
        <f t="shared" si="170"/>
        <v>01</v>
      </c>
      <c r="R749" s="319" t="str">
        <f t="shared" si="171"/>
        <v>C.2.01</v>
      </c>
      <c r="Z749" s="10" t="s">
        <v>947</v>
      </c>
      <c r="AA749" s="10" t="s">
        <v>947</v>
      </c>
      <c r="AB749" s="10" t="s">
        <v>120</v>
      </c>
      <c r="AC749" s="10">
        <f t="shared" si="173"/>
        <v>3</v>
      </c>
    </row>
    <row r="750" spans="1:29" x14ac:dyDescent="0.25">
      <c r="A750" s="297">
        <v>752</v>
      </c>
      <c r="B750" s="330" t="str">
        <f t="shared" si="172"/>
        <v>C.2.02</v>
      </c>
      <c r="C750" s="311" t="s">
        <v>119</v>
      </c>
      <c r="D750" s="311">
        <v>2</v>
      </c>
      <c r="E750" s="311">
        <v>2</v>
      </c>
      <c r="F750" s="311"/>
      <c r="G750" s="316" t="s">
        <v>914</v>
      </c>
      <c r="H750" s="317" t="s">
        <v>74</v>
      </c>
      <c r="I750" s="318" t="str">
        <f t="shared" si="163"/>
        <v/>
      </c>
      <c r="J750" s="10" t="str">
        <f t="shared" si="164"/>
        <v/>
      </c>
      <c r="K750" s="10" t="str">
        <f t="shared" si="165"/>
        <v/>
      </c>
      <c r="L750" s="10">
        <f t="shared" si="166"/>
        <v>4</v>
      </c>
      <c r="M750" s="10" t="str">
        <f t="shared" si="167"/>
        <v/>
      </c>
      <c r="N750" s="10" t="str">
        <f t="shared" si="168"/>
        <v/>
      </c>
      <c r="O750" s="318">
        <f t="shared" si="169"/>
        <v>4</v>
      </c>
      <c r="Q750" s="10" t="str">
        <f t="shared" si="170"/>
        <v>02</v>
      </c>
      <c r="R750" s="319" t="str">
        <f t="shared" si="171"/>
        <v>C.2.02</v>
      </c>
      <c r="Z750" s="10" t="s">
        <v>947</v>
      </c>
      <c r="AA750" s="10" t="s">
        <v>947</v>
      </c>
      <c r="AB750" s="10" t="s">
        <v>120</v>
      </c>
      <c r="AC750" s="10">
        <f t="shared" si="173"/>
        <v>3</v>
      </c>
    </row>
    <row r="751" spans="1:29" x14ac:dyDescent="0.25">
      <c r="A751" s="297">
        <v>753</v>
      </c>
      <c r="B751" s="330" t="str">
        <f t="shared" si="172"/>
        <v>C.2.02a</v>
      </c>
      <c r="C751" s="311" t="s">
        <v>119</v>
      </c>
      <c r="D751" s="311">
        <v>2</v>
      </c>
      <c r="E751" s="311">
        <v>2</v>
      </c>
      <c r="F751" s="311" t="s">
        <v>88</v>
      </c>
      <c r="G751" s="316" t="s">
        <v>300</v>
      </c>
      <c r="H751" s="317">
        <v>2</v>
      </c>
      <c r="I751" s="318" t="str">
        <f t="shared" si="163"/>
        <v/>
      </c>
      <c r="J751" s="10" t="str">
        <f t="shared" si="164"/>
        <v/>
      </c>
      <c r="K751" s="10" t="str">
        <f t="shared" si="165"/>
        <v/>
      </c>
      <c r="L751" s="10" t="str">
        <f t="shared" si="166"/>
        <v/>
      </c>
      <c r="M751" s="10" t="str">
        <f t="shared" si="167"/>
        <v/>
      </c>
      <c r="N751" s="10">
        <f t="shared" si="168"/>
        <v>6</v>
      </c>
      <c r="O751" s="318">
        <f t="shared" si="169"/>
        <v>6</v>
      </c>
      <c r="Q751" s="10" t="str">
        <f t="shared" si="170"/>
        <v>02</v>
      </c>
      <c r="R751" s="319" t="str">
        <f t="shared" si="171"/>
        <v>C.2.02a</v>
      </c>
      <c r="Z751" s="10" t="s">
        <v>947</v>
      </c>
      <c r="AA751" s="10" t="s">
        <v>947</v>
      </c>
      <c r="AB751" s="10" t="s">
        <v>120</v>
      </c>
      <c r="AC751" s="10">
        <f t="shared" si="173"/>
        <v>3</v>
      </c>
    </row>
    <row r="752" spans="1:29" x14ac:dyDescent="0.25">
      <c r="A752" s="297">
        <v>754</v>
      </c>
      <c r="B752" s="330" t="str">
        <f t="shared" si="172"/>
        <v>C.2.02b</v>
      </c>
      <c r="C752" s="311" t="s">
        <v>119</v>
      </c>
      <c r="D752" s="311">
        <v>2</v>
      </c>
      <c r="E752" s="311">
        <v>2</v>
      </c>
      <c r="F752" s="311" t="s">
        <v>89</v>
      </c>
      <c r="G752" s="316" t="s">
        <v>301</v>
      </c>
      <c r="H752" s="317">
        <v>3</v>
      </c>
      <c r="I752" s="318" t="str">
        <f t="shared" si="163"/>
        <v/>
      </c>
      <c r="J752" s="10" t="str">
        <f t="shared" si="164"/>
        <v/>
      </c>
      <c r="K752" s="10" t="str">
        <f t="shared" si="165"/>
        <v/>
      </c>
      <c r="L752" s="10" t="str">
        <f t="shared" si="166"/>
        <v/>
      </c>
      <c r="M752" s="10" t="str">
        <f t="shared" si="167"/>
        <v/>
      </c>
      <c r="N752" s="10">
        <f t="shared" si="168"/>
        <v>6</v>
      </c>
      <c r="O752" s="318">
        <f t="shared" si="169"/>
        <v>6</v>
      </c>
      <c r="Q752" s="10" t="str">
        <f t="shared" si="170"/>
        <v>02</v>
      </c>
      <c r="R752" s="319" t="str">
        <f t="shared" si="171"/>
        <v>C.2.02b</v>
      </c>
      <c r="Z752" s="10" t="s">
        <v>947</v>
      </c>
      <c r="AA752" s="10" t="s">
        <v>947</v>
      </c>
      <c r="AB752" s="10" t="s">
        <v>120</v>
      </c>
      <c r="AC752" s="10">
        <f t="shared" si="173"/>
        <v>3</v>
      </c>
    </row>
    <row r="753" spans="1:29" x14ac:dyDescent="0.25">
      <c r="A753" s="297">
        <v>755</v>
      </c>
      <c r="B753" s="330" t="str">
        <f t="shared" si="172"/>
        <v>C.2.02c</v>
      </c>
      <c r="C753" s="311" t="s">
        <v>119</v>
      </c>
      <c r="D753" s="311">
        <v>2</v>
      </c>
      <c r="E753" s="311">
        <v>2</v>
      </c>
      <c r="F753" s="311" t="s">
        <v>90</v>
      </c>
      <c r="G753" s="316" t="s">
        <v>302</v>
      </c>
      <c r="H753" s="317">
        <v>4</v>
      </c>
      <c r="I753" s="318" t="str">
        <f t="shared" si="163"/>
        <v/>
      </c>
      <c r="J753" s="10" t="str">
        <f t="shared" si="164"/>
        <v/>
      </c>
      <c r="K753" s="10" t="str">
        <f t="shared" si="165"/>
        <v/>
      </c>
      <c r="L753" s="10" t="str">
        <f t="shared" si="166"/>
        <v/>
      </c>
      <c r="M753" s="10" t="str">
        <f t="shared" si="167"/>
        <v/>
      </c>
      <c r="N753" s="10">
        <f t="shared" si="168"/>
        <v>6</v>
      </c>
      <c r="O753" s="318">
        <f t="shared" si="169"/>
        <v>6</v>
      </c>
      <c r="Q753" s="10" t="str">
        <f t="shared" si="170"/>
        <v>02</v>
      </c>
      <c r="R753" s="319" t="str">
        <f t="shared" si="171"/>
        <v>C.2.02c</v>
      </c>
      <c r="Z753" s="10" t="s">
        <v>947</v>
      </c>
      <c r="AA753" s="10" t="s">
        <v>947</v>
      </c>
      <c r="AB753" s="10" t="s">
        <v>120</v>
      </c>
      <c r="AC753" s="10">
        <f t="shared" si="173"/>
        <v>3</v>
      </c>
    </row>
    <row r="754" spans="1:29" ht="30" x14ac:dyDescent="0.25">
      <c r="A754" s="297">
        <v>756</v>
      </c>
      <c r="B754" s="330" t="str">
        <f t="shared" si="172"/>
        <v>C.2.02d</v>
      </c>
      <c r="C754" s="311" t="s">
        <v>119</v>
      </c>
      <c r="D754" s="311">
        <v>2</v>
      </c>
      <c r="E754" s="311">
        <v>2</v>
      </c>
      <c r="F754" s="311" t="s">
        <v>91</v>
      </c>
      <c r="G754" s="316" t="s">
        <v>303</v>
      </c>
      <c r="H754" s="317">
        <v>5</v>
      </c>
      <c r="I754" s="318" t="str">
        <f t="shared" si="163"/>
        <v/>
      </c>
      <c r="J754" s="10" t="str">
        <f t="shared" si="164"/>
        <v/>
      </c>
      <c r="K754" s="10" t="str">
        <f t="shared" si="165"/>
        <v/>
      </c>
      <c r="L754" s="10" t="str">
        <f t="shared" si="166"/>
        <v/>
      </c>
      <c r="M754" s="10" t="str">
        <f t="shared" si="167"/>
        <v/>
      </c>
      <c r="N754" s="10">
        <f t="shared" si="168"/>
        <v>6</v>
      </c>
      <c r="O754" s="318">
        <f t="shared" si="169"/>
        <v>6</v>
      </c>
      <c r="Q754" s="10" t="str">
        <f t="shared" si="170"/>
        <v>02</v>
      </c>
      <c r="R754" s="319" t="str">
        <f t="shared" si="171"/>
        <v>C.2.02d</v>
      </c>
      <c r="Z754" s="10" t="s">
        <v>947</v>
      </c>
      <c r="AA754" s="10" t="s">
        <v>947</v>
      </c>
      <c r="AB754" s="10" t="s">
        <v>120</v>
      </c>
      <c r="AC754" s="10">
        <f t="shared" si="173"/>
        <v>3</v>
      </c>
    </row>
    <row r="755" spans="1:29" x14ac:dyDescent="0.25">
      <c r="A755" s="297">
        <v>757</v>
      </c>
      <c r="B755" s="330" t="str">
        <f t="shared" si="172"/>
        <v>C.3</v>
      </c>
      <c r="C755" s="311" t="s">
        <v>119</v>
      </c>
      <c r="D755" s="311">
        <v>3</v>
      </c>
      <c r="E755" s="311"/>
      <c r="F755" s="311"/>
      <c r="G755" s="316" t="s">
        <v>551</v>
      </c>
      <c r="I755" s="318" t="str">
        <f t="shared" si="163"/>
        <v/>
      </c>
      <c r="J755" s="10">
        <f t="shared" si="164"/>
        <v>2</v>
      </c>
      <c r="K755" s="10" t="str">
        <f t="shared" si="165"/>
        <v/>
      </c>
      <c r="L755" s="10" t="str">
        <f t="shared" si="166"/>
        <v/>
      </c>
      <c r="M755" s="10" t="str">
        <f t="shared" si="167"/>
        <v/>
      </c>
      <c r="N755" s="10" t="str">
        <f t="shared" si="168"/>
        <v/>
      </c>
      <c r="O755" s="318">
        <f t="shared" si="169"/>
        <v>2</v>
      </c>
      <c r="Q755" s="10" t="str">
        <f t="shared" si="170"/>
        <v/>
      </c>
      <c r="R755" s="319" t="str">
        <f t="shared" si="171"/>
        <v>C.3</v>
      </c>
      <c r="Z755" s="10" t="s">
        <v>416</v>
      </c>
      <c r="AA755" s="10" t="s">
        <v>417</v>
      </c>
      <c r="AB755" s="10" t="s">
        <v>120</v>
      </c>
      <c r="AC755" s="10">
        <f t="shared" si="173"/>
        <v>1</v>
      </c>
    </row>
    <row r="756" spans="1:29" x14ac:dyDescent="0.25">
      <c r="A756" s="297">
        <v>758</v>
      </c>
      <c r="B756" s="330" t="str">
        <f t="shared" si="172"/>
        <v>C.3.01</v>
      </c>
      <c r="C756" s="311" t="s">
        <v>119</v>
      </c>
      <c r="D756" s="311">
        <v>3</v>
      </c>
      <c r="E756" s="311">
        <v>1</v>
      </c>
      <c r="F756" s="311"/>
      <c r="G756" s="316" t="s">
        <v>915</v>
      </c>
      <c r="H756" s="317">
        <v>5</v>
      </c>
      <c r="I756" s="318" t="str">
        <f t="shared" ref="I756:I818" si="174">IF(AND(LEN(C756)=1,LEN(D756)=0),1,"")</f>
        <v/>
      </c>
      <c r="J756" s="10" t="str">
        <f t="shared" ref="J756:J818" si="175">IF(AND(LEN(C756)=1,LEN(D756)=1,LEN(E756)=0,LEN(F756)=0),2,"")</f>
        <v/>
      </c>
      <c r="K756" s="10" t="str">
        <f t="shared" ref="K756:K818" si="176">IF(AND(LEN(C756)=0,LEN(E756)=0),3,"")</f>
        <v/>
      </c>
      <c r="L756" s="10" t="str">
        <f t="shared" ref="L756:L818" si="177">IF(AND(LEN(C756)&gt;0,LEN(D756&gt;0),LEN(E756)&gt;0,LEN(F756)=0,H756="N/A"),4,"")</f>
        <v/>
      </c>
      <c r="M756" s="10">
        <f t="shared" ref="M756:M818" si="178">IF(AND(LEN(C756)&gt;0,LEN(D756&gt;0),LEN(E756)&gt;0,LEN(F756)=0,H756&gt;0,H756&lt;6),5,"")</f>
        <v>5</v>
      </c>
      <c r="N756" s="10" t="str">
        <f t="shared" ref="N756:N818" si="179">IF(AND(LEN(C756)&gt;0,LEN(D756&gt;0),LEN(E756)&gt;0,LEN(F756)&gt;0,H756&gt;0,H756&lt;6),6,"")</f>
        <v/>
      </c>
      <c r="O756" s="318">
        <f t="shared" ref="O756:O818" si="180">SUM(I756:N756)</f>
        <v>5</v>
      </c>
      <c r="Q756" s="10" t="str">
        <f t="shared" ref="Q756:Q818" si="181">IF(LEN(E756)&gt;0,TEXT(E756,"00"),"")</f>
        <v>01</v>
      </c>
      <c r="R756" s="319" t="str">
        <f t="shared" ref="R756:R818" si="182">IF(O756=1,C756,IF(O756=2,C756&amp;"."&amp;D756,IF(O756=3,"",IF(O756=4,C756&amp;"."&amp;D756&amp;"."&amp;Q756,IF(O756=5,C756&amp;"."&amp;D756&amp;"."&amp;Q756,IF(O756=6,C756&amp;"."&amp;D756&amp;"."&amp;Q756&amp;F756,""))))))</f>
        <v>C.3.01</v>
      </c>
      <c r="Z756" s="10" t="s">
        <v>416</v>
      </c>
      <c r="AA756" s="10" t="s">
        <v>947</v>
      </c>
      <c r="AB756" s="10" t="s">
        <v>947</v>
      </c>
      <c r="AC756" s="10">
        <f t="shared" si="173"/>
        <v>1</v>
      </c>
    </row>
    <row r="757" spans="1:29" ht="60" x14ac:dyDescent="0.25">
      <c r="A757" s="297">
        <v>759</v>
      </c>
      <c r="B757" s="330" t="str">
        <f t="shared" si="172"/>
        <v/>
      </c>
      <c r="C757" s="311"/>
      <c r="D757" s="311"/>
      <c r="E757" s="311"/>
      <c r="F757" s="311" t="s">
        <v>420</v>
      </c>
      <c r="G757" s="316" t="s">
        <v>916</v>
      </c>
      <c r="I757" s="318" t="str">
        <f t="shared" si="174"/>
        <v/>
      </c>
      <c r="J757" s="10" t="str">
        <f t="shared" si="175"/>
        <v/>
      </c>
      <c r="K757" s="10">
        <f t="shared" si="176"/>
        <v>3</v>
      </c>
      <c r="L757" s="10" t="str">
        <f t="shared" si="177"/>
        <v/>
      </c>
      <c r="M757" s="10" t="str">
        <f t="shared" si="178"/>
        <v/>
      </c>
      <c r="N757" s="10" t="str">
        <f t="shared" si="179"/>
        <v/>
      </c>
      <c r="O757" s="318">
        <f t="shared" si="180"/>
        <v>3</v>
      </c>
      <c r="Q757" s="10" t="str">
        <f t="shared" si="181"/>
        <v/>
      </c>
      <c r="R757" s="319" t="str">
        <f t="shared" si="182"/>
        <v/>
      </c>
      <c r="Z757" s="10" t="s">
        <v>416</v>
      </c>
      <c r="AA757" s="10" t="s">
        <v>947</v>
      </c>
      <c r="AB757" s="10" t="s">
        <v>947</v>
      </c>
      <c r="AC757" s="10">
        <f t="shared" si="173"/>
        <v>1</v>
      </c>
    </row>
    <row r="758" spans="1:29" x14ac:dyDescent="0.25">
      <c r="A758" s="297">
        <v>760</v>
      </c>
      <c r="B758" s="330" t="str">
        <f t="shared" si="172"/>
        <v>C.3.01</v>
      </c>
      <c r="C758" s="311" t="s">
        <v>119</v>
      </c>
      <c r="D758" s="311">
        <v>3</v>
      </c>
      <c r="E758" s="311">
        <v>1</v>
      </c>
      <c r="F758" s="311"/>
      <c r="G758" s="316" t="s">
        <v>1028</v>
      </c>
      <c r="H758" s="317">
        <v>1</v>
      </c>
      <c r="I758" s="318" t="str">
        <f t="shared" si="174"/>
        <v/>
      </c>
      <c r="J758" s="10" t="str">
        <f t="shared" si="175"/>
        <v/>
      </c>
      <c r="K758" s="10" t="str">
        <f t="shared" si="176"/>
        <v/>
      </c>
      <c r="L758" s="10" t="str">
        <f t="shared" si="177"/>
        <v/>
      </c>
      <c r="M758" s="10">
        <f t="shared" si="178"/>
        <v>5</v>
      </c>
      <c r="N758" s="10" t="str">
        <f t="shared" si="179"/>
        <v/>
      </c>
      <c r="O758" s="318">
        <f t="shared" si="180"/>
        <v>5</v>
      </c>
      <c r="Q758" s="10" t="str">
        <f t="shared" si="181"/>
        <v>01</v>
      </c>
      <c r="R758" s="319" t="str">
        <f t="shared" si="182"/>
        <v>C.3.01</v>
      </c>
      <c r="Z758" s="10" t="s">
        <v>947</v>
      </c>
      <c r="AA758" s="10" t="s">
        <v>417</v>
      </c>
      <c r="AB758" s="10" t="s">
        <v>947</v>
      </c>
      <c r="AC758" s="10">
        <f t="shared" si="173"/>
        <v>2</v>
      </c>
    </row>
    <row r="759" spans="1:29" x14ac:dyDescent="0.25">
      <c r="A759" s="297">
        <v>761</v>
      </c>
      <c r="B759" s="330" t="str">
        <f t="shared" si="172"/>
        <v>C.3.02</v>
      </c>
      <c r="C759" s="311" t="s">
        <v>119</v>
      </c>
      <c r="D759" s="311">
        <v>3</v>
      </c>
      <c r="E759" s="311">
        <v>2</v>
      </c>
      <c r="F759" s="311"/>
      <c r="G759" s="316" t="s">
        <v>917</v>
      </c>
      <c r="H759" s="317">
        <v>3</v>
      </c>
      <c r="I759" s="318" t="str">
        <f t="shared" si="174"/>
        <v/>
      </c>
      <c r="J759" s="10" t="str">
        <f t="shared" si="175"/>
        <v/>
      </c>
      <c r="K759" s="10" t="str">
        <f t="shared" si="176"/>
        <v/>
      </c>
      <c r="L759" s="10" t="str">
        <f t="shared" si="177"/>
        <v/>
      </c>
      <c r="M759" s="10">
        <f t="shared" si="178"/>
        <v>5</v>
      </c>
      <c r="N759" s="10" t="str">
        <f t="shared" si="179"/>
        <v/>
      </c>
      <c r="O759" s="318">
        <f t="shared" si="180"/>
        <v>5</v>
      </c>
      <c r="Q759" s="10" t="str">
        <f t="shared" si="181"/>
        <v>02</v>
      </c>
      <c r="R759" s="319" t="str">
        <f t="shared" si="182"/>
        <v>C.3.02</v>
      </c>
      <c r="Z759" s="10" t="s">
        <v>947</v>
      </c>
      <c r="AA759" s="10" t="s">
        <v>417</v>
      </c>
      <c r="AB759" s="10" t="s">
        <v>947</v>
      </c>
      <c r="AC759" s="10">
        <f t="shared" si="173"/>
        <v>2</v>
      </c>
    </row>
    <row r="760" spans="1:29" x14ac:dyDescent="0.25">
      <c r="A760" s="297">
        <v>762</v>
      </c>
      <c r="B760" s="330" t="str">
        <f t="shared" si="172"/>
        <v>C.3.03</v>
      </c>
      <c r="C760" s="311" t="s">
        <v>119</v>
      </c>
      <c r="D760" s="311">
        <v>3</v>
      </c>
      <c r="E760" s="311">
        <v>3</v>
      </c>
      <c r="F760" s="311"/>
      <c r="G760" s="316" t="s">
        <v>513</v>
      </c>
      <c r="H760" s="317">
        <v>5</v>
      </c>
      <c r="I760" s="318" t="str">
        <f t="shared" si="174"/>
        <v/>
      </c>
      <c r="J760" s="10" t="str">
        <f t="shared" si="175"/>
        <v/>
      </c>
      <c r="K760" s="10" t="str">
        <f t="shared" si="176"/>
        <v/>
      </c>
      <c r="L760" s="10" t="str">
        <f t="shared" si="177"/>
        <v/>
      </c>
      <c r="M760" s="10">
        <f t="shared" si="178"/>
        <v>5</v>
      </c>
      <c r="N760" s="10" t="str">
        <f t="shared" si="179"/>
        <v/>
      </c>
      <c r="O760" s="318">
        <f t="shared" si="180"/>
        <v>5</v>
      </c>
      <c r="Q760" s="10" t="str">
        <f t="shared" si="181"/>
        <v>03</v>
      </c>
      <c r="R760" s="319" t="str">
        <f t="shared" si="182"/>
        <v>C.3.03</v>
      </c>
      <c r="Z760" s="10" t="s">
        <v>947</v>
      </c>
      <c r="AA760" s="10" t="s">
        <v>417</v>
      </c>
      <c r="AB760" s="10" t="s">
        <v>947</v>
      </c>
      <c r="AC760" s="10">
        <f t="shared" si="173"/>
        <v>2</v>
      </c>
    </row>
    <row r="761" spans="1:29" ht="45" x14ac:dyDescent="0.25">
      <c r="A761" s="297">
        <v>763</v>
      </c>
      <c r="B761" s="330" t="str">
        <f t="shared" si="172"/>
        <v/>
      </c>
      <c r="C761" s="311"/>
      <c r="D761" s="311"/>
      <c r="E761" s="311"/>
      <c r="F761" s="311" t="s">
        <v>420</v>
      </c>
      <c r="G761" s="316" t="s">
        <v>918</v>
      </c>
      <c r="I761" s="318" t="str">
        <f t="shared" si="174"/>
        <v/>
      </c>
      <c r="J761" s="10" t="str">
        <f t="shared" si="175"/>
        <v/>
      </c>
      <c r="K761" s="10">
        <f t="shared" si="176"/>
        <v>3</v>
      </c>
      <c r="L761" s="10" t="str">
        <f t="shared" si="177"/>
        <v/>
      </c>
      <c r="M761" s="10" t="str">
        <f t="shared" si="178"/>
        <v/>
      </c>
      <c r="N761" s="10" t="str">
        <f t="shared" si="179"/>
        <v/>
      </c>
      <c r="O761" s="318">
        <f t="shared" si="180"/>
        <v>3</v>
      </c>
      <c r="Q761" s="10" t="str">
        <f t="shared" si="181"/>
        <v/>
      </c>
      <c r="R761" s="319" t="str">
        <f t="shared" si="182"/>
        <v/>
      </c>
      <c r="Z761" s="10" t="s">
        <v>947</v>
      </c>
      <c r="AA761" s="10" t="s">
        <v>417</v>
      </c>
      <c r="AB761" s="10" t="s">
        <v>947</v>
      </c>
      <c r="AC761" s="10">
        <f t="shared" si="173"/>
        <v>2</v>
      </c>
    </row>
    <row r="762" spans="1:29" x14ac:dyDescent="0.25">
      <c r="A762" s="297">
        <v>764</v>
      </c>
      <c r="B762" s="330" t="str">
        <f t="shared" si="172"/>
        <v>C.3.01</v>
      </c>
      <c r="C762" s="311" t="s">
        <v>119</v>
      </c>
      <c r="D762" s="311">
        <v>3</v>
      </c>
      <c r="E762" s="311">
        <v>1</v>
      </c>
      <c r="F762" s="311"/>
      <c r="G762" s="316" t="s">
        <v>915</v>
      </c>
      <c r="H762" s="317">
        <v>1</v>
      </c>
      <c r="I762" s="318" t="str">
        <f t="shared" si="174"/>
        <v/>
      </c>
      <c r="J762" s="10" t="str">
        <f t="shared" si="175"/>
        <v/>
      </c>
      <c r="K762" s="10" t="str">
        <f t="shared" si="176"/>
        <v/>
      </c>
      <c r="L762" s="10" t="str">
        <f t="shared" si="177"/>
        <v/>
      </c>
      <c r="M762" s="10">
        <f t="shared" si="178"/>
        <v>5</v>
      </c>
      <c r="N762" s="10" t="str">
        <f t="shared" si="179"/>
        <v/>
      </c>
      <c r="O762" s="318">
        <f t="shared" si="180"/>
        <v>5</v>
      </c>
      <c r="Q762" s="10" t="str">
        <f t="shared" si="181"/>
        <v>01</v>
      </c>
      <c r="R762" s="319" t="str">
        <f t="shared" si="182"/>
        <v>C.3.01</v>
      </c>
      <c r="Z762" s="10" t="s">
        <v>947</v>
      </c>
      <c r="AA762" s="10" t="s">
        <v>947</v>
      </c>
      <c r="AB762" s="10" t="s">
        <v>120</v>
      </c>
      <c r="AC762" s="10">
        <f t="shared" si="173"/>
        <v>3</v>
      </c>
    </row>
    <row r="763" spans="1:29" x14ac:dyDescent="0.25">
      <c r="A763" s="297">
        <v>765</v>
      </c>
      <c r="B763" s="330" t="str">
        <f t="shared" si="172"/>
        <v>C.3.02</v>
      </c>
      <c r="C763" s="311" t="s">
        <v>119</v>
      </c>
      <c r="D763" s="311">
        <v>3</v>
      </c>
      <c r="E763" s="311">
        <v>2</v>
      </c>
      <c r="F763" s="311"/>
      <c r="G763" s="316" t="s">
        <v>919</v>
      </c>
      <c r="H763" s="317">
        <v>3</v>
      </c>
      <c r="I763" s="318" t="str">
        <f t="shared" si="174"/>
        <v/>
      </c>
      <c r="J763" s="10" t="str">
        <f t="shared" si="175"/>
        <v/>
      </c>
      <c r="K763" s="10" t="str">
        <f t="shared" si="176"/>
        <v/>
      </c>
      <c r="L763" s="10" t="str">
        <f t="shared" si="177"/>
        <v/>
      </c>
      <c r="M763" s="10">
        <f t="shared" si="178"/>
        <v>5</v>
      </c>
      <c r="N763" s="10" t="str">
        <f t="shared" si="179"/>
        <v/>
      </c>
      <c r="O763" s="318">
        <f t="shared" si="180"/>
        <v>5</v>
      </c>
      <c r="Q763" s="10" t="str">
        <f t="shared" si="181"/>
        <v>02</v>
      </c>
      <c r="R763" s="319" t="str">
        <f t="shared" si="182"/>
        <v>C.3.02</v>
      </c>
      <c r="Z763" s="10" t="s">
        <v>947</v>
      </c>
      <c r="AA763" s="10" t="s">
        <v>947</v>
      </c>
      <c r="AB763" s="10" t="s">
        <v>120</v>
      </c>
      <c r="AC763" s="10">
        <f t="shared" si="173"/>
        <v>3</v>
      </c>
    </row>
    <row r="764" spans="1:29" x14ac:dyDescent="0.25">
      <c r="A764" s="297">
        <v>767</v>
      </c>
      <c r="B764" s="330" t="str">
        <f t="shared" si="172"/>
        <v>C.3.03</v>
      </c>
      <c r="C764" s="311" t="s">
        <v>119</v>
      </c>
      <c r="D764" s="311">
        <v>3</v>
      </c>
      <c r="E764" s="311">
        <v>3</v>
      </c>
      <c r="F764" s="311"/>
      <c r="G764" s="316" t="s">
        <v>920</v>
      </c>
      <c r="H764" s="317" t="s">
        <v>74</v>
      </c>
      <c r="I764" s="318" t="str">
        <f t="shared" si="174"/>
        <v/>
      </c>
      <c r="J764" s="10" t="str">
        <f t="shared" si="175"/>
        <v/>
      </c>
      <c r="K764" s="10" t="str">
        <f t="shared" si="176"/>
        <v/>
      </c>
      <c r="L764" s="10">
        <f t="shared" si="177"/>
        <v>4</v>
      </c>
      <c r="M764" s="10" t="str">
        <f t="shared" si="178"/>
        <v/>
      </c>
      <c r="N764" s="10" t="str">
        <f t="shared" si="179"/>
        <v/>
      </c>
      <c r="O764" s="318">
        <f t="shared" si="180"/>
        <v>4</v>
      </c>
      <c r="Q764" s="10" t="str">
        <f t="shared" si="181"/>
        <v>03</v>
      </c>
      <c r="R764" s="319" t="str">
        <f t="shared" si="182"/>
        <v>C.3.03</v>
      </c>
      <c r="Z764" s="10" t="s">
        <v>947</v>
      </c>
      <c r="AA764" s="10" t="s">
        <v>947</v>
      </c>
      <c r="AB764" s="10" t="s">
        <v>120</v>
      </c>
      <c r="AC764" s="10">
        <f t="shared" si="173"/>
        <v>3</v>
      </c>
    </row>
    <row r="765" spans="1:29" x14ac:dyDescent="0.25">
      <c r="A765" s="297">
        <v>768</v>
      </c>
      <c r="B765" s="330" t="str">
        <f t="shared" si="172"/>
        <v>C.3.03a</v>
      </c>
      <c r="C765" s="311" t="s">
        <v>119</v>
      </c>
      <c r="D765" s="311">
        <v>3</v>
      </c>
      <c r="E765" s="311">
        <v>3</v>
      </c>
      <c r="F765" s="311" t="s">
        <v>88</v>
      </c>
      <c r="G765" s="316" t="s">
        <v>295</v>
      </c>
      <c r="H765" s="317">
        <v>5</v>
      </c>
      <c r="I765" s="318" t="str">
        <f t="shared" si="174"/>
        <v/>
      </c>
      <c r="J765" s="10" t="str">
        <f t="shared" si="175"/>
        <v/>
      </c>
      <c r="K765" s="10" t="str">
        <f t="shared" si="176"/>
        <v/>
      </c>
      <c r="L765" s="10" t="str">
        <f t="shared" si="177"/>
        <v/>
      </c>
      <c r="M765" s="10" t="str">
        <f t="shared" si="178"/>
        <v/>
      </c>
      <c r="N765" s="10">
        <f t="shared" si="179"/>
        <v>6</v>
      </c>
      <c r="O765" s="318">
        <f t="shared" si="180"/>
        <v>6</v>
      </c>
      <c r="Q765" s="10" t="str">
        <f t="shared" si="181"/>
        <v>03</v>
      </c>
      <c r="R765" s="319" t="str">
        <f t="shared" si="182"/>
        <v>C.3.03a</v>
      </c>
      <c r="Z765" s="10" t="s">
        <v>947</v>
      </c>
      <c r="AA765" s="10" t="s">
        <v>947</v>
      </c>
      <c r="AB765" s="10" t="s">
        <v>120</v>
      </c>
      <c r="AC765" s="10">
        <f t="shared" si="173"/>
        <v>3</v>
      </c>
    </row>
    <row r="766" spans="1:29" x14ac:dyDescent="0.25">
      <c r="A766" s="297">
        <v>769</v>
      </c>
      <c r="B766" s="330" t="str">
        <f t="shared" si="172"/>
        <v>C.3.03b</v>
      </c>
      <c r="C766" s="311" t="s">
        <v>119</v>
      </c>
      <c r="D766" s="311">
        <v>3</v>
      </c>
      <c r="E766" s="311">
        <v>3</v>
      </c>
      <c r="F766" s="311" t="s">
        <v>89</v>
      </c>
      <c r="G766" s="316" t="s">
        <v>921</v>
      </c>
      <c r="H766" s="317">
        <v>3</v>
      </c>
      <c r="I766" s="318" t="str">
        <f t="shared" si="174"/>
        <v/>
      </c>
      <c r="J766" s="10" t="str">
        <f t="shared" si="175"/>
        <v/>
      </c>
      <c r="K766" s="10" t="str">
        <f t="shared" si="176"/>
        <v/>
      </c>
      <c r="L766" s="10" t="str">
        <f t="shared" si="177"/>
        <v/>
      </c>
      <c r="M766" s="10" t="str">
        <f t="shared" si="178"/>
        <v/>
      </c>
      <c r="N766" s="10">
        <f t="shared" si="179"/>
        <v>6</v>
      </c>
      <c r="O766" s="318">
        <f t="shared" si="180"/>
        <v>6</v>
      </c>
      <c r="Q766" s="10" t="str">
        <f t="shared" si="181"/>
        <v>03</v>
      </c>
      <c r="R766" s="319" t="str">
        <f t="shared" si="182"/>
        <v>C.3.03b</v>
      </c>
      <c r="Z766" s="10" t="s">
        <v>947</v>
      </c>
      <c r="AA766" s="10" t="s">
        <v>947</v>
      </c>
      <c r="AB766" s="10" t="s">
        <v>120</v>
      </c>
      <c r="AC766" s="10">
        <f t="shared" si="173"/>
        <v>3</v>
      </c>
    </row>
    <row r="767" spans="1:29" x14ac:dyDescent="0.25">
      <c r="A767" s="297">
        <v>770</v>
      </c>
      <c r="B767" s="330" t="str">
        <f t="shared" ref="B767:B830" si="183">R767</f>
        <v>C.3.03c</v>
      </c>
      <c r="C767" s="311" t="s">
        <v>119</v>
      </c>
      <c r="D767" s="311">
        <v>3</v>
      </c>
      <c r="E767" s="311">
        <v>3</v>
      </c>
      <c r="F767" s="311" t="s">
        <v>90</v>
      </c>
      <c r="G767" s="316" t="s">
        <v>296</v>
      </c>
      <c r="H767" s="317">
        <v>5</v>
      </c>
      <c r="I767" s="318" t="str">
        <f t="shared" si="174"/>
        <v/>
      </c>
      <c r="J767" s="10" t="str">
        <f t="shared" si="175"/>
        <v/>
      </c>
      <c r="K767" s="10" t="str">
        <f t="shared" si="176"/>
        <v/>
      </c>
      <c r="L767" s="10" t="str">
        <f t="shared" si="177"/>
        <v/>
      </c>
      <c r="M767" s="10" t="str">
        <f t="shared" si="178"/>
        <v/>
      </c>
      <c r="N767" s="10">
        <f t="shared" si="179"/>
        <v>6</v>
      </c>
      <c r="O767" s="318">
        <f t="shared" si="180"/>
        <v>6</v>
      </c>
      <c r="Q767" s="10" t="str">
        <f t="shared" si="181"/>
        <v>03</v>
      </c>
      <c r="R767" s="319" t="str">
        <f t="shared" si="182"/>
        <v>C.3.03c</v>
      </c>
      <c r="Z767" s="10" t="s">
        <v>947</v>
      </c>
      <c r="AA767" s="10" t="s">
        <v>947</v>
      </c>
      <c r="AB767" s="10" t="s">
        <v>120</v>
      </c>
      <c r="AC767" s="10">
        <f t="shared" ref="AC767:AC830" si="184">IF(LEN(Z767)&gt;0,1,IF(LEN(AA767)&gt;0,2,3))</f>
        <v>3</v>
      </c>
    </row>
    <row r="768" spans="1:29" x14ac:dyDescent="0.25">
      <c r="A768" s="297">
        <v>771</v>
      </c>
      <c r="B768" s="330" t="str">
        <f t="shared" si="183"/>
        <v>C.3.03d</v>
      </c>
      <c r="C768" s="311" t="s">
        <v>119</v>
      </c>
      <c r="D768" s="311">
        <v>3</v>
      </c>
      <c r="E768" s="311">
        <v>3</v>
      </c>
      <c r="F768" s="311" t="s">
        <v>91</v>
      </c>
      <c r="G768" s="316" t="s">
        <v>297</v>
      </c>
      <c r="H768" s="317">
        <v>4</v>
      </c>
      <c r="I768" s="318" t="str">
        <f t="shared" si="174"/>
        <v/>
      </c>
      <c r="J768" s="10" t="str">
        <f t="shared" si="175"/>
        <v/>
      </c>
      <c r="K768" s="10" t="str">
        <f t="shared" si="176"/>
        <v/>
      </c>
      <c r="L768" s="10" t="str">
        <f t="shared" si="177"/>
        <v/>
      </c>
      <c r="M768" s="10" t="str">
        <f t="shared" si="178"/>
        <v/>
      </c>
      <c r="N768" s="10">
        <f t="shared" si="179"/>
        <v>6</v>
      </c>
      <c r="O768" s="318">
        <f t="shared" si="180"/>
        <v>6</v>
      </c>
      <c r="Q768" s="10" t="str">
        <f t="shared" si="181"/>
        <v>03</v>
      </c>
      <c r="R768" s="319" t="str">
        <f t="shared" si="182"/>
        <v>C.3.03d</v>
      </c>
      <c r="Z768" s="10" t="s">
        <v>947</v>
      </c>
      <c r="AA768" s="10" t="s">
        <v>947</v>
      </c>
      <c r="AB768" s="10" t="s">
        <v>120</v>
      </c>
      <c r="AC768" s="10">
        <f t="shared" si="184"/>
        <v>3</v>
      </c>
    </row>
    <row r="769" spans="1:29" x14ac:dyDescent="0.25">
      <c r="A769" s="297">
        <v>772</v>
      </c>
      <c r="B769" s="330" t="str">
        <f t="shared" si="183"/>
        <v>C.3.03e</v>
      </c>
      <c r="C769" s="311" t="s">
        <v>119</v>
      </c>
      <c r="D769" s="311">
        <v>3</v>
      </c>
      <c r="E769" s="311">
        <v>3</v>
      </c>
      <c r="F769" s="311" t="s">
        <v>92</v>
      </c>
      <c r="G769" s="316" t="s">
        <v>298</v>
      </c>
      <c r="H769" s="317">
        <v>3</v>
      </c>
      <c r="I769" s="318" t="str">
        <f t="shared" si="174"/>
        <v/>
      </c>
      <c r="J769" s="10" t="str">
        <f t="shared" si="175"/>
        <v/>
      </c>
      <c r="K769" s="10" t="str">
        <f t="shared" si="176"/>
        <v/>
      </c>
      <c r="L769" s="10" t="str">
        <f t="shared" si="177"/>
        <v/>
      </c>
      <c r="M769" s="10" t="str">
        <f t="shared" si="178"/>
        <v/>
      </c>
      <c r="N769" s="10">
        <f t="shared" si="179"/>
        <v>6</v>
      </c>
      <c r="O769" s="318">
        <f t="shared" si="180"/>
        <v>6</v>
      </c>
      <c r="Q769" s="10" t="str">
        <f t="shared" si="181"/>
        <v>03</v>
      </c>
      <c r="R769" s="319" t="str">
        <f t="shared" si="182"/>
        <v>C.3.03e</v>
      </c>
      <c r="Z769" s="10" t="s">
        <v>947</v>
      </c>
      <c r="AA769" s="10" t="s">
        <v>947</v>
      </c>
      <c r="AB769" s="10" t="s">
        <v>120</v>
      </c>
      <c r="AC769" s="10">
        <f t="shared" si="184"/>
        <v>3</v>
      </c>
    </row>
    <row r="770" spans="1:29" x14ac:dyDescent="0.25">
      <c r="A770" s="297">
        <v>773</v>
      </c>
      <c r="B770" s="330" t="str">
        <f t="shared" si="183"/>
        <v>C.4</v>
      </c>
      <c r="C770" s="311" t="s">
        <v>119</v>
      </c>
      <c r="D770" s="311">
        <v>4</v>
      </c>
      <c r="E770" s="311"/>
      <c r="F770" s="311"/>
      <c r="G770" s="316" t="s">
        <v>553</v>
      </c>
      <c r="I770" s="318" t="str">
        <f t="shared" si="174"/>
        <v/>
      </c>
      <c r="J770" s="10">
        <f t="shared" si="175"/>
        <v>2</v>
      </c>
      <c r="K770" s="10" t="str">
        <f t="shared" si="176"/>
        <v/>
      </c>
      <c r="L770" s="10" t="str">
        <f t="shared" si="177"/>
        <v/>
      </c>
      <c r="M770" s="10" t="str">
        <f t="shared" si="178"/>
        <v/>
      </c>
      <c r="N770" s="10" t="str">
        <f t="shared" si="179"/>
        <v/>
      </c>
      <c r="O770" s="318">
        <f t="shared" si="180"/>
        <v>2</v>
      </c>
      <c r="Q770" s="10" t="str">
        <f t="shared" si="181"/>
        <v/>
      </c>
      <c r="R770" s="319" t="str">
        <f t="shared" si="182"/>
        <v>C.4</v>
      </c>
      <c r="Z770" s="10" t="s">
        <v>416</v>
      </c>
      <c r="AA770" s="10" t="s">
        <v>417</v>
      </c>
      <c r="AB770" s="10" t="s">
        <v>120</v>
      </c>
      <c r="AC770" s="10">
        <f t="shared" si="184"/>
        <v>1</v>
      </c>
    </row>
    <row r="771" spans="1:29" x14ac:dyDescent="0.25">
      <c r="A771" s="297">
        <v>774</v>
      </c>
      <c r="B771" s="330" t="str">
        <f t="shared" si="183"/>
        <v>C.4.01</v>
      </c>
      <c r="C771" s="311" t="s">
        <v>119</v>
      </c>
      <c r="D771" s="311">
        <v>4</v>
      </c>
      <c r="E771" s="311">
        <v>1</v>
      </c>
      <c r="F771" s="311"/>
      <c r="G771" s="316" t="s">
        <v>516</v>
      </c>
      <c r="H771" s="317">
        <v>5</v>
      </c>
      <c r="I771" s="318" t="str">
        <f t="shared" si="174"/>
        <v/>
      </c>
      <c r="J771" s="10" t="str">
        <f t="shared" si="175"/>
        <v/>
      </c>
      <c r="K771" s="10" t="str">
        <f t="shared" si="176"/>
        <v/>
      </c>
      <c r="L771" s="10" t="str">
        <f t="shared" si="177"/>
        <v/>
      </c>
      <c r="M771" s="10">
        <f t="shared" si="178"/>
        <v>5</v>
      </c>
      <c r="N771" s="10" t="str">
        <f t="shared" si="179"/>
        <v/>
      </c>
      <c r="O771" s="318">
        <f t="shared" si="180"/>
        <v>5</v>
      </c>
      <c r="Q771" s="10" t="str">
        <f t="shared" si="181"/>
        <v>01</v>
      </c>
      <c r="R771" s="319" t="str">
        <f t="shared" si="182"/>
        <v>C.4.01</v>
      </c>
      <c r="Z771" s="10" t="s">
        <v>416</v>
      </c>
      <c r="AA771" s="10" t="s">
        <v>947</v>
      </c>
      <c r="AB771" s="10" t="s">
        <v>947</v>
      </c>
      <c r="AC771" s="10">
        <f t="shared" si="184"/>
        <v>1</v>
      </c>
    </row>
    <row r="772" spans="1:29" ht="60" x14ac:dyDescent="0.25">
      <c r="A772" s="297">
        <v>775</v>
      </c>
      <c r="B772" s="330" t="str">
        <f t="shared" si="183"/>
        <v/>
      </c>
      <c r="C772" s="311"/>
      <c r="D772" s="311"/>
      <c r="E772" s="311"/>
      <c r="F772" s="311" t="s">
        <v>420</v>
      </c>
      <c r="G772" s="316" t="s">
        <v>517</v>
      </c>
      <c r="I772" s="318" t="str">
        <f t="shared" si="174"/>
        <v/>
      </c>
      <c r="J772" s="10" t="str">
        <f t="shared" si="175"/>
        <v/>
      </c>
      <c r="K772" s="10">
        <f t="shared" si="176"/>
        <v>3</v>
      </c>
      <c r="L772" s="10" t="str">
        <f t="shared" si="177"/>
        <v/>
      </c>
      <c r="M772" s="10" t="str">
        <f t="shared" si="178"/>
        <v/>
      </c>
      <c r="N772" s="10" t="str">
        <f t="shared" si="179"/>
        <v/>
      </c>
      <c r="O772" s="318">
        <f t="shared" si="180"/>
        <v>3</v>
      </c>
      <c r="Q772" s="10" t="str">
        <f t="shared" si="181"/>
        <v/>
      </c>
      <c r="R772" s="319" t="str">
        <f t="shared" si="182"/>
        <v/>
      </c>
      <c r="Z772" s="10" t="s">
        <v>416</v>
      </c>
      <c r="AA772" s="10" t="s">
        <v>947</v>
      </c>
      <c r="AB772" s="10" t="s">
        <v>947</v>
      </c>
      <c r="AC772" s="10">
        <f t="shared" si="184"/>
        <v>1</v>
      </c>
    </row>
    <row r="773" spans="1:29" x14ac:dyDescent="0.25">
      <c r="A773" s="297">
        <v>776</v>
      </c>
      <c r="B773" s="330" t="str">
        <f t="shared" si="183"/>
        <v>C.4.01</v>
      </c>
      <c r="C773" s="311" t="s">
        <v>119</v>
      </c>
      <c r="D773" s="311">
        <v>4</v>
      </c>
      <c r="E773" s="311">
        <v>1</v>
      </c>
      <c r="F773" s="311"/>
      <c r="G773" s="316" t="s">
        <v>518</v>
      </c>
      <c r="H773" s="317">
        <v>1</v>
      </c>
      <c r="I773" s="318" t="str">
        <f t="shared" si="174"/>
        <v/>
      </c>
      <c r="J773" s="10" t="str">
        <f t="shared" si="175"/>
        <v/>
      </c>
      <c r="K773" s="10" t="str">
        <f t="shared" si="176"/>
        <v/>
      </c>
      <c r="L773" s="10" t="str">
        <f t="shared" si="177"/>
        <v/>
      </c>
      <c r="M773" s="10">
        <f t="shared" si="178"/>
        <v>5</v>
      </c>
      <c r="N773" s="10" t="str">
        <f t="shared" si="179"/>
        <v/>
      </c>
      <c r="O773" s="318">
        <f t="shared" si="180"/>
        <v>5</v>
      </c>
      <c r="Q773" s="10" t="str">
        <f t="shared" si="181"/>
        <v>01</v>
      </c>
      <c r="R773" s="319" t="str">
        <f t="shared" si="182"/>
        <v>C.4.01</v>
      </c>
      <c r="Z773" s="10" t="s">
        <v>947</v>
      </c>
      <c r="AA773" s="10" t="s">
        <v>417</v>
      </c>
      <c r="AB773" s="10" t="s">
        <v>947</v>
      </c>
      <c r="AC773" s="10">
        <f t="shared" si="184"/>
        <v>2</v>
      </c>
    </row>
    <row r="774" spans="1:29" x14ac:dyDescent="0.25">
      <c r="A774" s="297">
        <v>777</v>
      </c>
      <c r="B774" s="330" t="str">
        <f t="shared" si="183"/>
        <v>C.4.02</v>
      </c>
      <c r="C774" s="311" t="s">
        <v>119</v>
      </c>
      <c r="D774" s="311">
        <v>4</v>
      </c>
      <c r="E774" s="311">
        <v>2</v>
      </c>
      <c r="F774" s="311"/>
      <c r="G774" s="316" t="s">
        <v>922</v>
      </c>
      <c r="H774" s="317">
        <v>5</v>
      </c>
      <c r="I774" s="318" t="str">
        <f t="shared" si="174"/>
        <v/>
      </c>
      <c r="J774" s="10" t="str">
        <f t="shared" si="175"/>
        <v/>
      </c>
      <c r="K774" s="10" t="str">
        <f t="shared" si="176"/>
        <v/>
      </c>
      <c r="L774" s="10" t="str">
        <f t="shared" si="177"/>
        <v/>
      </c>
      <c r="M774" s="10">
        <f t="shared" si="178"/>
        <v>5</v>
      </c>
      <c r="N774" s="10" t="str">
        <f t="shared" si="179"/>
        <v/>
      </c>
      <c r="O774" s="318">
        <f t="shared" si="180"/>
        <v>5</v>
      </c>
      <c r="Q774" s="10" t="str">
        <f t="shared" si="181"/>
        <v>02</v>
      </c>
      <c r="R774" s="319" t="str">
        <f t="shared" si="182"/>
        <v>C.4.02</v>
      </c>
      <c r="Z774" s="10" t="s">
        <v>947</v>
      </c>
      <c r="AA774" s="10" t="s">
        <v>417</v>
      </c>
      <c r="AB774" s="10" t="s">
        <v>947</v>
      </c>
      <c r="AC774" s="10">
        <f t="shared" si="184"/>
        <v>2</v>
      </c>
    </row>
    <row r="775" spans="1:29" ht="60" x14ac:dyDescent="0.25">
      <c r="A775" s="297">
        <v>778</v>
      </c>
      <c r="B775" s="330" t="str">
        <f t="shared" si="183"/>
        <v/>
      </c>
      <c r="C775" s="311"/>
      <c r="D775" s="311"/>
      <c r="E775" s="311"/>
      <c r="F775" s="311" t="s">
        <v>420</v>
      </c>
      <c r="G775" s="316" t="s">
        <v>517</v>
      </c>
      <c r="I775" s="318" t="str">
        <f t="shared" si="174"/>
        <v/>
      </c>
      <c r="J775" s="10" t="str">
        <f t="shared" si="175"/>
        <v/>
      </c>
      <c r="K775" s="10">
        <f t="shared" si="176"/>
        <v>3</v>
      </c>
      <c r="L775" s="10" t="str">
        <f t="shared" si="177"/>
        <v/>
      </c>
      <c r="M775" s="10" t="str">
        <f t="shared" si="178"/>
        <v/>
      </c>
      <c r="N775" s="10" t="str">
        <f t="shared" si="179"/>
        <v/>
      </c>
      <c r="O775" s="318">
        <f t="shared" si="180"/>
        <v>3</v>
      </c>
      <c r="Q775" s="10" t="str">
        <f t="shared" si="181"/>
        <v/>
      </c>
      <c r="R775" s="319" t="str">
        <f t="shared" si="182"/>
        <v/>
      </c>
      <c r="Z775" s="10" t="s">
        <v>947</v>
      </c>
      <c r="AA775" s="10" t="s">
        <v>417</v>
      </c>
      <c r="AB775" s="10" t="s">
        <v>947</v>
      </c>
      <c r="AC775" s="10">
        <f t="shared" si="184"/>
        <v>2</v>
      </c>
    </row>
    <row r="776" spans="1:29" x14ac:dyDescent="0.25">
      <c r="A776" s="297">
        <v>779</v>
      </c>
      <c r="B776" s="330" t="str">
        <f t="shared" si="183"/>
        <v>C.4.01</v>
      </c>
      <c r="C776" s="311" t="s">
        <v>119</v>
      </c>
      <c r="D776" s="311">
        <v>4</v>
      </c>
      <c r="E776" s="311">
        <v>1</v>
      </c>
      <c r="F776" s="311"/>
      <c r="G776" s="316" t="s">
        <v>518</v>
      </c>
      <c r="H776" s="317">
        <v>1</v>
      </c>
      <c r="I776" s="318" t="str">
        <f t="shared" si="174"/>
        <v/>
      </c>
      <c r="J776" s="10" t="str">
        <f t="shared" si="175"/>
        <v/>
      </c>
      <c r="K776" s="10" t="str">
        <f t="shared" si="176"/>
        <v/>
      </c>
      <c r="L776" s="10" t="str">
        <f t="shared" si="177"/>
        <v/>
      </c>
      <c r="M776" s="10">
        <f t="shared" si="178"/>
        <v>5</v>
      </c>
      <c r="N776" s="10" t="str">
        <f t="shared" si="179"/>
        <v/>
      </c>
      <c r="O776" s="318">
        <f t="shared" si="180"/>
        <v>5</v>
      </c>
      <c r="Q776" s="10" t="str">
        <f t="shared" si="181"/>
        <v>01</v>
      </c>
      <c r="R776" s="319" t="str">
        <f t="shared" si="182"/>
        <v>C.4.01</v>
      </c>
      <c r="Z776" s="10" t="s">
        <v>947</v>
      </c>
      <c r="AA776" s="10" t="s">
        <v>947</v>
      </c>
      <c r="AB776" s="10" t="s">
        <v>120</v>
      </c>
      <c r="AC776" s="10">
        <f t="shared" si="184"/>
        <v>3</v>
      </c>
    </row>
    <row r="777" spans="1:29" x14ac:dyDescent="0.25">
      <c r="A777" s="297">
        <v>780</v>
      </c>
      <c r="B777" s="330" t="str">
        <f t="shared" si="183"/>
        <v>C.4.02</v>
      </c>
      <c r="C777" s="311" t="s">
        <v>119</v>
      </c>
      <c r="D777" s="311">
        <v>4</v>
      </c>
      <c r="E777" s="311">
        <v>2</v>
      </c>
      <c r="F777" s="311"/>
      <c r="G777" s="316" t="s">
        <v>923</v>
      </c>
      <c r="H777" s="317" t="s">
        <v>74</v>
      </c>
      <c r="I777" s="318" t="str">
        <f t="shared" si="174"/>
        <v/>
      </c>
      <c r="J777" s="10" t="str">
        <f t="shared" si="175"/>
        <v/>
      </c>
      <c r="K777" s="10" t="str">
        <f t="shared" si="176"/>
        <v/>
      </c>
      <c r="L777" s="10">
        <f t="shared" si="177"/>
        <v>4</v>
      </c>
      <c r="M777" s="10" t="str">
        <f t="shared" si="178"/>
        <v/>
      </c>
      <c r="N777" s="10" t="str">
        <f t="shared" si="179"/>
        <v/>
      </c>
      <c r="O777" s="318">
        <f t="shared" si="180"/>
        <v>4</v>
      </c>
      <c r="Q777" s="10" t="str">
        <f t="shared" si="181"/>
        <v>02</v>
      </c>
      <c r="R777" s="319" t="str">
        <f t="shared" si="182"/>
        <v>C.4.02</v>
      </c>
      <c r="Z777" s="10" t="s">
        <v>947</v>
      </c>
      <c r="AA777" s="10" t="s">
        <v>947</v>
      </c>
      <c r="AB777" s="10" t="s">
        <v>120</v>
      </c>
      <c r="AC777" s="10">
        <f t="shared" si="184"/>
        <v>3</v>
      </c>
    </row>
    <row r="778" spans="1:29" x14ac:dyDescent="0.25">
      <c r="A778" s="297">
        <v>781</v>
      </c>
      <c r="B778" s="330" t="str">
        <f t="shared" si="183"/>
        <v>C.4.02a</v>
      </c>
      <c r="C778" s="311" t="s">
        <v>119</v>
      </c>
      <c r="D778" s="311">
        <v>4</v>
      </c>
      <c r="E778" s="311">
        <v>2</v>
      </c>
      <c r="F778" s="311" t="s">
        <v>88</v>
      </c>
      <c r="G778" s="316" t="s">
        <v>304</v>
      </c>
      <c r="H778" s="317">
        <v>2</v>
      </c>
      <c r="I778" s="318" t="str">
        <f t="shared" si="174"/>
        <v/>
      </c>
      <c r="J778" s="10" t="str">
        <f t="shared" si="175"/>
        <v/>
      </c>
      <c r="K778" s="10" t="str">
        <f t="shared" si="176"/>
        <v/>
      </c>
      <c r="L778" s="10" t="str">
        <f t="shared" si="177"/>
        <v/>
      </c>
      <c r="M778" s="10" t="str">
        <f t="shared" si="178"/>
        <v/>
      </c>
      <c r="N778" s="10">
        <f t="shared" si="179"/>
        <v>6</v>
      </c>
      <c r="O778" s="318">
        <f t="shared" si="180"/>
        <v>6</v>
      </c>
      <c r="Q778" s="10" t="str">
        <f t="shared" si="181"/>
        <v>02</v>
      </c>
      <c r="R778" s="319" t="str">
        <f t="shared" si="182"/>
        <v>C.4.02a</v>
      </c>
      <c r="Z778" s="10" t="s">
        <v>947</v>
      </c>
      <c r="AA778" s="10" t="s">
        <v>947</v>
      </c>
      <c r="AB778" s="10" t="s">
        <v>120</v>
      </c>
      <c r="AC778" s="10">
        <f t="shared" si="184"/>
        <v>3</v>
      </c>
    </row>
    <row r="779" spans="1:29" x14ac:dyDescent="0.25">
      <c r="A779" s="297">
        <v>782</v>
      </c>
      <c r="B779" s="330" t="str">
        <f t="shared" si="183"/>
        <v>C.4.02b</v>
      </c>
      <c r="C779" s="311" t="s">
        <v>119</v>
      </c>
      <c r="D779" s="311">
        <v>4</v>
      </c>
      <c r="E779" s="311">
        <v>2</v>
      </c>
      <c r="F779" s="311" t="s">
        <v>89</v>
      </c>
      <c r="G779" s="316" t="s">
        <v>305</v>
      </c>
      <c r="H779" s="317">
        <v>3</v>
      </c>
      <c r="I779" s="318" t="str">
        <f t="shared" si="174"/>
        <v/>
      </c>
      <c r="J779" s="10" t="str">
        <f t="shared" si="175"/>
        <v/>
      </c>
      <c r="K779" s="10" t="str">
        <f t="shared" si="176"/>
        <v/>
      </c>
      <c r="L779" s="10" t="str">
        <f t="shared" si="177"/>
        <v/>
      </c>
      <c r="M779" s="10" t="str">
        <f t="shared" si="178"/>
        <v/>
      </c>
      <c r="N779" s="10">
        <f t="shared" si="179"/>
        <v>6</v>
      </c>
      <c r="O779" s="318">
        <f t="shared" si="180"/>
        <v>6</v>
      </c>
      <c r="Q779" s="10" t="str">
        <f t="shared" si="181"/>
        <v>02</v>
      </c>
      <c r="R779" s="319" t="str">
        <f t="shared" si="182"/>
        <v>C.4.02b</v>
      </c>
      <c r="Z779" s="10" t="s">
        <v>947</v>
      </c>
      <c r="AA779" s="10" t="s">
        <v>947</v>
      </c>
      <c r="AB779" s="10" t="s">
        <v>120</v>
      </c>
      <c r="AC779" s="10">
        <f t="shared" si="184"/>
        <v>3</v>
      </c>
    </row>
    <row r="780" spans="1:29" x14ac:dyDescent="0.25">
      <c r="A780" s="297">
        <v>783</v>
      </c>
      <c r="B780" s="330" t="str">
        <f t="shared" si="183"/>
        <v>C.4.02c</v>
      </c>
      <c r="C780" s="311" t="s">
        <v>119</v>
      </c>
      <c r="D780" s="311">
        <v>4</v>
      </c>
      <c r="E780" s="311">
        <v>2</v>
      </c>
      <c r="F780" s="311" t="s">
        <v>90</v>
      </c>
      <c r="G780" s="316" t="s">
        <v>1009</v>
      </c>
      <c r="H780" s="317">
        <v>4</v>
      </c>
      <c r="I780" s="318" t="str">
        <f t="shared" si="174"/>
        <v/>
      </c>
      <c r="J780" s="10" t="str">
        <f t="shared" si="175"/>
        <v/>
      </c>
      <c r="K780" s="10" t="str">
        <f t="shared" si="176"/>
        <v/>
      </c>
      <c r="L780" s="10" t="str">
        <f t="shared" si="177"/>
        <v/>
      </c>
      <c r="M780" s="10" t="str">
        <f t="shared" si="178"/>
        <v/>
      </c>
      <c r="N780" s="10">
        <f t="shared" si="179"/>
        <v>6</v>
      </c>
      <c r="O780" s="318">
        <f t="shared" si="180"/>
        <v>6</v>
      </c>
      <c r="Q780" s="10" t="str">
        <f t="shared" si="181"/>
        <v>02</v>
      </c>
      <c r="R780" s="319" t="str">
        <f t="shared" si="182"/>
        <v>C.4.02c</v>
      </c>
      <c r="Z780" s="10" t="s">
        <v>947</v>
      </c>
      <c r="AA780" s="10" t="s">
        <v>947</v>
      </c>
      <c r="AB780" s="10" t="s">
        <v>120</v>
      </c>
      <c r="AC780" s="10">
        <f t="shared" si="184"/>
        <v>3</v>
      </c>
    </row>
    <row r="781" spans="1:29" x14ac:dyDescent="0.25">
      <c r="A781" s="297">
        <v>784</v>
      </c>
      <c r="B781" s="330" t="str">
        <f t="shared" si="183"/>
        <v>C.4.02d</v>
      </c>
      <c r="C781" s="311" t="s">
        <v>119</v>
      </c>
      <c r="D781" s="311">
        <v>4</v>
      </c>
      <c r="E781" s="311">
        <v>2</v>
      </c>
      <c r="F781" s="311" t="s">
        <v>91</v>
      </c>
      <c r="G781" s="316" t="s">
        <v>306</v>
      </c>
      <c r="H781" s="317">
        <v>5</v>
      </c>
      <c r="I781" s="318" t="str">
        <f t="shared" si="174"/>
        <v/>
      </c>
      <c r="J781" s="10" t="str">
        <f t="shared" si="175"/>
        <v/>
      </c>
      <c r="K781" s="10" t="str">
        <f t="shared" si="176"/>
        <v/>
      </c>
      <c r="L781" s="10" t="str">
        <f t="shared" si="177"/>
        <v/>
      </c>
      <c r="M781" s="10" t="str">
        <f t="shared" si="178"/>
        <v/>
      </c>
      <c r="N781" s="10">
        <f t="shared" si="179"/>
        <v>6</v>
      </c>
      <c r="O781" s="318">
        <f t="shared" si="180"/>
        <v>6</v>
      </c>
      <c r="Q781" s="10" t="str">
        <f t="shared" si="181"/>
        <v>02</v>
      </c>
      <c r="R781" s="319" t="str">
        <f t="shared" si="182"/>
        <v>C.4.02d</v>
      </c>
      <c r="Z781" s="10" t="s">
        <v>947</v>
      </c>
      <c r="AA781" s="10" t="s">
        <v>947</v>
      </c>
      <c r="AB781" s="10" t="s">
        <v>120</v>
      </c>
      <c r="AC781" s="10">
        <f t="shared" si="184"/>
        <v>3</v>
      </c>
    </row>
    <row r="782" spans="1:29" x14ac:dyDescent="0.25">
      <c r="A782" s="297">
        <v>785</v>
      </c>
      <c r="B782" s="330" t="str">
        <f t="shared" si="183"/>
        <v>C.4.03</v>
      </c>
      <c r="C782" s="311" t="s">
        <v>119</v>
      </c>
      <c r="D782" s="311">
        <v>4</v>
      </c>
      <c r="E782" s="311">
        <v>3</v>
      </c>
      <c r="F782" s="311"/>
      <c r="G782" s="316" t="s">
        <v>924</v>
      </c>
      <c r="H782" s="317">
        <v>4</v>
      </c>
      <c r="I782" s="318" t="str">
        <f t="shared" si="174"/>
        <v/>
      </c>
      <c r="J782" s="10" t="str">
        <f t="shared" si="175"/>
        <v/>
      </c>
      <c r="K782" s="10" t="str">
        <f t="shared" si="176"/>
        <v/>
      </c>
      <c r="L782" s="10" t="str">
        <f t="shared" si="177"/>
        <v/>
      </c>
      <c r="M782" s="10">
        <f t="shared" si="178"/>
        <v>5</v>
      </c>
      <c r="N782" s="10" t="str">
        <f t="shared" si="179"/>
        <v/>
      </c>
      <c r="O782" s="318">
        <f t="shared" si="180"/>
        <v>5</v>
      </c>
      <c r="Q782" s="10" t="str">
        <f t="shared" si="181"/>
        <v>03</v>
      </c>
      <c r="R782" s="319" t="str">
        <f t="shared" si="182"/>
        <v>C.4.03</v>
      </c>
      <c r="Z782" s="10" t="s">
        <v>947</v>
      </c>
      <c r="AA782" s="10" t="s">
        <v>947</v>
      </c>
      <c r="AB782" s="10" t="s">
        <v>120</v>
      </c>
      <c r="AC782" s="10">
        <f t="shared" si="184"/>
        <v>3</v>
      </c>
    </row>
    <row r="783" spans="1:29" x14ac:dyDescent="0.25">
      <c r="A783" s="297">
        <v>786</v>
      </c>
      <c r="B783" s="330" t="str">
        <f t="shared" si="183"/>
        <v>C.4.04</v>
      </c>
      <c r="C783" s="311" t="s">
        <v>119</v>
      </c>
      <c r="D783" s="311">
        <v>4</v>
      </c>
      <c r="E783" s="311">
        <v>4</v>
      </c>
      <c r="F783" s="311"/>
      <c r="G783" s="316" t="s">
        <v>925</v>
      </c>
      <c r="H783" s="317" t="s">
        <v>74</v>
      </c>
      <c r="I783" s="318" t="str">
        <f t="shared" si="174"/>
        <v/>
      </c>
      <c r="J783" s="10" t="str">
        <f t="shared" si="175"/>
        <v/>
      </c>
      <c r="K783" s="10" t="str">
        <f t="shared" si="176"/>
        <v/>
      </c>
      <c r="L783" s="10">
        <f t="shared" si="177"/>
        <v>4</v>
      </c>
      <c r="M783" s="10" t="str">
        <f t="shared" si="178"/>
        <v/>
      </c>
      <c r="N783" s="10" t="str">
        <f t="shared" si="179"/>
        <v/>
      </c>
      <c r="O783" s="318">
        <f t="shared" si="180"/>
        <v>4</v>
      </c>
      <c r="Q783" s="10" t="str">
        <f t="shared" si="181"/>
        <v>04</v>
      </c>
      <c r="R783" s="319" t="str">
        <f t="shared" si="182"/>
        <v>C.4.04</v>
      </c>
      <c r="Z783" s="10" t="s">
        <v>947</v>
      </c>
      <c r="AA783" s="10" t="s">
        <v>947</v>
      </c>
      <c r="AB783" s="10" t="s">
        <v>120</v>
      </c>
      <c r="AC783" s="10">
        <f t="shared" si="184"/>
        <v>3</v>
      </c>
    </row>
    <row r="784" spans="1:29" ht="30" x14ac:dyDescent="0.25">
      <c r="A784" s="297">
        <v>787</v>
      </c>
      <c r="B784" s="330" t="str">
        <f t="shared" si="183"/>
        <v>C.4.04a</v>
      </c>
      <c r="C784" s="311" t="s">
        <v>119</v>
      </c>
      <c r="D784" s="311">
        <v>4</v>
      </c>
      <c r="E784" s="311">
        <v>4</v>
      </c>
      <c r="F784" s="311" t="s">
        <v>88</v>
      </c>
      <c r="G784" s="316" t="s">
        <v>926</v>
      </c>
      <c r="H784" s="317">
        <v>5</v>
      </c>
      <c r="I784" s="318" t="str">
        <f t="shared" si="174"/>
        <v/>
      </c>
      <c r="J784" s="10" t="str">
        <f t="shared" si="175"/>
        <v/>
      </c>
      <c r="K784" s="10" t="str">
        <f t="shared" si="176"/>
        <v/>
      </c>
      <c r="L784" s="10" t="str">
        <f t="shared" si="177"/>
        <v/>
      </c>
      <c r="M784" s="10" t="str">
        <f t="shared" si="178"/>
        <v/>
      </c>
      <c r="N784" s="10">
        <f t="shared" si="179"/>
        <v>6</v>
      </c>
      <c r="O784" s="318">
        <f t="shared" si="180"/>
        <v>6</v>
      </c>
      <c r="Q784" s="10" t="str">
        <f t="shared" si="181"/>
        <v>04</v>
      </c>
      <c r="R784" s="319" t="str">
        <f t="shared" si="182"/>
        <v>C.4.04a</v>
      </c>
      <c r="Z784" s="10" t="s">
        <v>947</v>
      </c>
      <c r="AA784" s="10" t="s">
        <v>947</v>
      </c>
      <c r="AB784" s="10" t="s">
        <v>120</v>
      </c>
      <c r="AC784" s="10">
        <f t="shared" si="184"/>
        <v>3</v>
      </c>
    </row>
    <row r="785" spans="1:29" x14ac:dyDescent="0.25">
      <c r="A785" s="297">
        <v>788</v>
      </c>
      <c r="B785" s="330" t="str">
        <f t="shared" si="183"/>
        <v>C.4.04b</v>
      </c>
      <c r="C785" s="311" t="s">
        <v>119</v>
      </c>
      <c r="D785" s="311">
        <v>4</v>
      </c>
      <c r="E785" s="311">
        <v>4</v>
      </c>
      <c r="F785" s="311" t="s">
        <v>89</v>
      </c>
      <c r="G785" s="316" t="s">
        <v>927</v>
      </c>
      <c r="H785" s="317">
        <v>5</v>
      </c>
      <c r="I785" s="318" t="str">
        <f t="shared" si="174"/>
        <v/>
      </c>
      <c r="J785" s="10" t="str">
        <f t="shared" si="175"/>
        <v/>
      </c>
      <c r="K785" s="10" t="str">
        <f t="shared" si="176"/>
        <v/>
      </c>
      <c r="L785" s="10" t="str">
        <f t="shared" si="177"/>
        <v/>
      </c>
      <c r="M785" s="10" t="str">
        <f t="shared" si="178"/>
        <v/>
      </c>
      <c r="N785" s="10">
        <f t="shared" si="179"/>
        <v>6</v>
      </c>
      <c r="O785" s="318">
        <f t="shared" si="180"/>
        <v>6</v>
      </c>
      <c r="Q785" s="10" t="str">
        <f t="shared" si="181"/>
        <v>04</v>
      </c>
      <c r="R785" s="319" t="str">
        <f t="shared" si="182"/>
        <v>C.4.04b</v>
      </c>
      <c r="Z785" s="10" t="s">
        <v>947</v>
      </c>
      <c r="AA785" s="10" t="s">
        <v>947</v>
      </c>
      <c r="AB785" s="10" t="s">
        <v>120</v>
      </c>
      <c r="AC785" s="10">
        <f t="shared" si="184"/>
        <v>3</v>
      </c>
    </row>
    <row r="786" spans="1:29" x14ac:dyDescent="0.25">
      <c r="A786" s="297">
        <v>789</v>
      </c>
      <c r="B786" s="330" t="str">
        <f t="shared" si="183"/>
        <v>C.5</v>
      </c>
      <c r="C786" s="311" t="s">
        <v>119</v>
      </c>
      <c r="D786" s="311">
        <v>5</v>
      </c>
      <c r="E786" s="311"/>
      <c r="F786" s="311"/>
      <c r="G786" s="316" t="s">
        <v>1065</v>
      </c>
      <c r="I786" s="318" t="str">
        <f t="shared" si="174"/>
        <v/>
      </c>
      <c r="J786" s="10">
        <f t="shared" si="175"/>
        <v>2</v>
      </c>
      <c r="K786" s="10" t="str">
        <f t="shared" si="176"/>
        <v/>
      </c>
      <c r="L786" s="10" t="str">
        <f t="shared" si="177"/>
        <v/>
      </c>
      <c r="M786" s="10" t="str">
        <f t="shared" si="178"/>
        <v/>
      </c>
      <c r="N786" s="10" t="str">
        <f t="shared" si="179"/>
        <v/>
      </c>
      <c r="O786" s="318">
        <f t="shared" si="180"/>
        <v>2</v>
      </c>
      <c r="Q786" s="10" t="str">
        <f t="shared" si="181"/>
        <v/>
      </c>
      <c r="R786" s="319" t="str">
        <f t="shared" si="182"/>
        <v>C.5</v>
      </c>
      <c r="Z786" s="10" t="s">
        <v>416</v>
      </c>
      <c r="AA786" s="10" t="s">
        <v>417</v>
      </c>
      <c r="AB786" s="10" t="s">
        <v>120</v>
      </c>
      <c r="AC786" s="10">
        <f t="shared" si="184"/>
        <v>1</v>
      </c>
    </row>
    <row r="787" spans="1:29" ht="30" x14ac:dyDescent="0.25">
      <c r="A787" s="297">
        <v>790</v>
      </c>
      <c r="B787" s="330" t="str">
        <f t="shared" si="183"/>
        <v>C.5.01</v>
      </c>
      <c r="C787" s="311" t="s">
        <v>119</v>
      </c>
      <c r="D787" s="311">
        <v>5</v>
      </c>
      <c r="E787" s="311">
        <v>1</v>
      </c>
      <c r="F787" s="311"/>
      <c r="G787" s="316" t="s">
        <v>928</v>
      </c>
      <c r="H787" s="317">
        <v>5</v>
      </c>
      <c r="I787" s="318" t="str">
        <f t="shared" si="174"/>
        <v/>
      </c>
      <c r="J787" s="10" t="str">
        <f t="shared" si="175"/>
        <v/>
      </c>
      <c r="K787" s="10" t="str">
        <f t="shared" si="176"/>
        <v/>
      </c>
      <c r="L787" s="10" t="str">
        <f t="shared" si="177"/>
        <v/>
      </c>
      <c r="M787" s="10">
        <f t="shared" si="178"/>
        <v>5</v>
      </c>
      <c r="N787" s="10" t="str">
        <f t="shared" si="179"/>
        <v/>
      </c>
      <c r="O787" s="318">
        <f t="shared" si="180"/>
        <v>5</v>
      </c>
      <c r="Q787" s="10" t="str">
        <f t="shared" si="181"/>
        <v>01</v>
      </c>
      <c r="R787" s="319" t="str">
        <f t="shared" si="182"/>
        <v>C.5.01</v>
      </c>
      <c r="Z787" s="10" t="s">
        <v>416</v>
      </c>
      <c r="AA787" s="10" t="s">
        <v>947</v>
      </c>
      <c r="AB787" s="10" t="s">
        <v>947</v>
      </c>
      <c r="AC787" s="10">
        <f t="shared" si="184"/>
        <v>1</v>
      </c>
    </row>
    <row r="788" spans="1:29" ht="75" x14ac:dyDescent="0.25">
      <c r="A788" s="297">
        <v>791</v>
      </c>
      <c r="B788" s="330" t="str">
        <f t="shared" si="183"/>
        <v/>
      </c>
      <c r="C788" s="311"/>
      <c r="D788" s="311"/>
      <c r="E788" s="311"/>
      <c r="F788" s="311" t="s">
        <v>420</v>
      </c>
      <c r="G788" s="316" t="s">
        <v>929</v>
      </c>
      <c r="I788" s="318" t="str">
        <f t="shared" si="174"/>
        <v/>
      </c>
      <c r="J788" s="10" t="str">
        <f t="shared" si="175"/>
        <v/>
      </c>
      <c r="K788" s="10">
        <f t="shared" si="176"/>
        <v>3</v>
      </c>
      <c r="L788" s="10" t="str">
        <f t="shared" si="177"/>
        <v/>
      </c>
      <c r="M788" s="10" t="str">
        <f t="shared" si="178"/>
        <v/>
      </c>
      <c r="N788" s="10" t="str">
        <f t="shared" si="179"/>
        <v/>
      </c>
      <c r="O788" s="318">
        <f t="shared" si="180"/>
        <v>3</v>
      </c>
      <c r="Q788" s="10" t="str">
        <f t="shared" si="181"/>
        <v/>
      </c>
      <c r="R788" s="319" t="str">
        <f t="shared" si="182"/>
        <v/>
      </c>
      <c r="Z788" s="10" t="s">
        <v>416</v>
      </c>
      <c r="AA788" s="10" t="s">
        <v>947</v>
      </c>
      <c r="AB788" s="10" t="s">
        <v>947</v>
      </c>
      <c r="AC788" s="10">
        <f t="shared" si="184"/>
        <v>1</v>
      </c>
    </row>
    <row r="789" spans="1:29" ht="30" x14ac:dyDescent="0.25">
      <c r="A789" s="297">
        <v>792</v>
      </c>
      <c r="B789" s="330" t="str">
        <f t="shared" si="183"/>
        <v>C.5.01</v>
      </c>
      <c r="C789" s="311" t="s">
        <v>119</v>
      </c>
      <c r="D789" s="311">
        <v>5</v>
      </c>
      <c r="E789" s="311">
        <v>1</v>
      </c>
      <c r="F789" s="311"/>
      <c r="G789" s="316" t="s">
        <v>930</v>
      </c>
      <c r="H789" s="317">
        <v>1</v>
      </c>
      <c r="I789" s="318" t="str">
        <f t="shared" si="174"/>
        <v/>
      </c>
      <c r="J789" s="10" t="str">
        <f t="shared" si="175"/>
        <v/>
      </c>
      <c r="K789" s="10" t="str">
        <f t="shared" si="176"/>
        <v/>
      </c>
      <c r="L789" s="10" t="str">
        <f t="shared" si="177"/>
        <v/>
      </c>
      <c r="M789" s="10">
        <f t="shared" si="178"/>
        <v>5</v>
      </c>
      <c r="N789" s="10" t="str">
        <f t="shared" si="179"/>
        <v/>
      </c>
      <c r="O789" s="318">
        <f t="shared" si="180"/>
        <v>5</v>
      </c>
      <c r="Q789" s="10" t="str">
        <f t="shared" si="181"/>
        <v>01</v>
      </c>
      <c r="R789" s="319" t="str">
        <f t="shared" si="182"/>
        <v>C.5.01</v>
      </c>
      <c r="Z789" s="10" t="s">
        <v>947</v>
      </c>
      <c r="AA789" s="10" t="s">
        <v>417</v>
      </c>
      <c r="AB789" s="10" t="s">
        <v>947</v>
      </c>
      <c r="AC789" s="10">
        <f t="shared" si="184"/>
        <v>2</v>
      </c>
    </row>
    <row r="790" spans="1:29" ht="30" x14ac:dyDescent="0.25">
      <c r="A790" s="297">
        <v>793</v>
      </c>
      <c r="B790" s="330" t="str">
        <f t="shared" si="183"/>
        <v>C.5.02</v>
      </c>
      <c r="C790" s="311" t="s">
        <v>119</v>
      </c>
      <c r="D790" s="311">
        <v>5</v>
      </c>
      <c r="E790" s="311">
        <v>2</v>
      </c>
      <c r="F790" s="311"/>
      <c r="G790" s="316" t="s">
        <v>520</v>
      </c>
      <c r="H790" s="317">
        <v>5</v>
      </c>
      <c r="I790" s="318" t="str">
        <f t="shared" si="174"/>
        <v/>
      </c>
      <c r="J790" s="10" t="str">
        <f t="shared" si="175"/>
        <v/>
      </c>
      <c r="K790" s="10" t="str">
        <f t="shared" si="176"/>
        <v/>
      </c>
      <c r="L790" s="10" t="str">
        <f t="shared" si="177"/>
        <v/>
      </c>
      <c r="M790" s="10">
        <f t="shared" si="178"/>
        <v>5</v>
      </c>
      <c r="N790" s="10" t="str">
        <f t="shared" si="179"/>
        <v/>
      </c>
      <c r="O790" s="318">
        <f t="shared" si="180"/>
        <v>5</v>
      </c>
      <c r="Q790" s="10" t="str">
        <f t="shared" si="181"/>
        <v>02</v>
      </c>
      <c r="R790" s="319" t="str">
        <f t="shared" si="182"/>
        <v>C.5.02</v>
      </c>
      <c r="Z790" s="10" t="s">
        <v>947</v>
      </c>
      <c r="AA790" s="10" t="s">
        <v>417</v>
      </c>
      <c r="AB790" s="10" t="s">
        <v>947</v>
      </c>
      <c r="AC790" s="10">
        <f t="shared" si="184"/>
        <v>2</v>
      </c>
    </row>
    <row r="791" spans="1:29" ht="30" x14ac:dyDescent="0.25">
      <c r="A791" s="297">
        <v>794</v>
      </c>
      <c r="B791" s="330" t="str">
        <f t="shared" si="183"/>
        <v>C.5.03</v>
      </c>
      <c r="C791" s="311" t="s">
        <v>119</v>
      </c>
      <c r="D791" s="311">
        <v>5</v>
      </c>
      <c r="E791" s="311">
        <v>3</v>
      </c>
      <c r="F791" s="311"/>
      <c r="G791" s="316" t="s">
        <v>931</v>
      </c>
      <c r="H791" s="317">
        <v>1</v>
      </c>
      <c r="I791" s="318" t="str">
        <f t="shared" si="174"/>
        <v/>
      </c>
      <c r="J791" s="10" t="str">
        <f t="shared" si="175"/>
        <v/>
      </c>
      <c r="K791" s="10" t="str">
        <f t="shared" si="176"/>
        <v/>
      </c>
      <c r="L791" s="10" t="str">
        <f t="shared" si="177"/>
        <v/>
      </c>
      <c r="M791" s="10">
        <f t="shared" si="178"/>
        <v>5</v>
      </c>
      <c r="N791" s="10" t="str">
        <f t="shared" si="179"/>
        <v/>
      </c>
      <c r="O791" s="318">
        <f t="shared" si="180"/>
        <v>5</v>
      </c>
      <c r="Q791" s="10" t="str">
        <f t="shared" si="181"/>
        <v>03</v>
      </c>
      <c r="R791" s="319" t="str">
        <f t="shared" si="182"/>
        <v>C.5.03</v>
      </c>
      <c r="Z791" s="10" t="s">
        <v>947</v>
      </c>
      <c r="AA791" s="10" t="s">
        <v>417</v>
      </c>
      <c r="AB791" s="10" t="s">
        <v>947</v>
      </c>
      <c r="AC791" s="10">
        <f t="shared" si="184"/>
        <v>2</v>
      </c>
    </row>
    <row r="792" spans="1:29" ht="45" x14ac:dyDescent="0.25">
      <c r="A792" s="297">
        <v>795</v>
      </c>
      <c r="B792" s="330" t="str">
        <f t="shared" si="183"/>
        <v>C.5.04</v>
      </c>
      <c r="C792" s="311" t="s">
        <v>119</v>
      </c>
      <c r="D792" s="311">
        <v>5</v>
      </c>
      <c r="E792" s="311">
        <v>4</v>
      </c>
      <c r="F792" s="311"/>
      <c r="G792" s="316" t="s">
        <v>932</v>
      </c>
      <c r="H792" s="317">
        <v>5</v>
      </c>
      <c r="I792" s="318" t="str">
        <f t="shared" si="174"/>
        <v/>
      </c>
      <c r="J792" s="10" t="str">
        <f t="shared" si="175"/>
        <v/>
      </c>
      <c r="K792" s="10" t="str">
        <f t="shared" si="176"/>
        <v/>
      </c>
      <c r="L792" s="10" t="str">
        <f t="shared" si="177"/>
        <v/>
      </c>
      <c r="M792" s="10">
        <f t="shared" si="178"/>
        <v>5</v>
      </c>
      <c r="N792" s="10" t="str">
        <f t="shared" si="179"/>
        <v/>
      </c>
      <c r="O792" s="318">
        <f t="shared" si="180"/>
        <v>5</v>
      </c>
      <c r="Q792" s="10" t="str">
        <f t="shared" si="181"/>
        <v>04</v>
      </c>
      <c r="R792" s="319" t="str">
        <f t="shared" si="182"/>
        <v>C.5.04</v>
      </c>
      <c r="Z792" s="10" t="s">
        <v>947</v>
      </c>
      <c r="AA792" s="10" t="s">
        <v>417</v>
      </c>
      <c r="AB792" s="10" t="s">
        <v>947</v>
      </c>
      <c r="AC792" s="10">
        <f t="shared" si="184"/>
        <v>2</v>
      </c>
    </row>
    <row r="793" spans="1:29" x14ac:dyDescent="0.25">
      <c r="A793" s="297">
        <v>796</v>
      </c>
      <c r="B793" s="330" t="str">
        <f t="shared" si="183"/>
        <v>C.5.01</v>
      </c>
      <c r="C793" s="311" t="s">
        <v>119</v>
      </c>
      <c r="D793" s="311">
        <v>5</v>
      </c>
      <c r="E793" s="311">
        <v>1</v>
      </c>
      <c r="F793" s="311"/>
      <c r="G793" s="316" t="s">
        <v>519</v>
      </c>
      <c r="H793" s="317">
        <v>1</v>
      </c>
      <c r="I793" s="318" t="str">
        <f t="shared" si="174"/>
        <v/>
      </c>
      <c r="J793" s="10" t="str">
        <f t="shared" si="175"/>
        <v/>
      </c>
      <c r="K793" s="10" t="str">
        <f t="shared" si="176"/>
        <v/>
      </c>
      <c r="L793" s="10" t="str">
        <f t="shared" si="177"/>
        <v/>
      </c>
      <c r="M793" s="10">
        <f t="shared" si="178"/>
        <v>5</v>
      </c>
      <c r="N793" s="10" t="str">
        <f t="shared" si="179"/>
        <v/>
      </c>
      <c r="O793" s="318">
        <f t="shared" si="180"/>
        <v>5</v>
      </c>
      <c r="Q793" s="10" t="str">
        <f t="shared" si="181"/>
        <v>01</v>
      </c>
      <c r="R793" s="319" t="str">
        <f t="shared" si="182"/>
        <v>C.5.01</v>
      </c>
      <c r="Z793" s="10" t="s">
        <v>947</v>
      </c>
      <c r="AA793" s="10" t="s">
        <v>947</v>
      </c>
      <c r="AB793" s="10" t="s">
        <v>120</v>
      </c>
      <c r="AC793" s="10">
        <f t="shared" si="184"/>
        <v>3</v>
      </c>
    </row>
    <row r="794" spans="1:29" x14ac:dyDescent="0.25">
      <c r="A794" s="297">
        <v>797</v>
      </c>
      <c r="B794" s="330" t="str">
        <f t="shared" si="183"/>
        <v>C.5.02</v>
      </c>
      <c r="C794" s="311" t="s">
        <v>119</v>
      </c>
      <c r="D794" s="311">
        <v>5</v>
      </c>
      <c r="E794" s="311">
        <v>2</v>
      </c>
      <c r="F794" s="311"/>
      <c r="G794" s="316" t="s">
        <v>933</v>
      </c>
      <c r="H794" s="317" t="s">
        <v>74</v>
      </c>
      <c r="I794" s="318" t="str">
        <f t="shared" si="174"/>
        <v/>
      </c>
      <c r="J794" s="10" t="str">
        <f t="shared" si="175"/>
        <v/>
      </c>
      <c r="K794" s="10" t="str">
        <f t="shared" si="176"/>
        <v/>
      </c>
      <c r="L794" s="10">
        <f t="shared" si="177"/>
        <v>4</v>
      </c>
      <c r="M794" s="10" t="str">
        <f t="shared" si="178"/>
        <v/>
      </c>
      <c r="N794" s="10" t="str">
        <f t="shared" si="179"/>
        <v/>
      </c>
      <c r="O794" s="318">
        <f t="shared" si="180"/>
        <v>4</v>
      </c>
      <c r="Q794" s="10" t="str">
        <f t="shared" si="181"/>
        <v>02</v>
      </c>
      <c r="R794" s="319" t="str">
        <f t="shared" si="182"/>
        <v>C.5.02</v>
      </c>
      <c r="Z794" s="10" t="s">
        <v>947</v>
      </c>
      <c r="AA794" s="10" t="s">
        <v>947</v>
      </c>
      <c r="AB794" s="10" t="s">
        <v>120</v>
      </c>
      <c r="AC794" s="10">
        <f t="shared" si="184"/>
        <v>3</v>
      </c>
    </row>
    <row r="795" spans="1:29" x14ac:dyDescent="0.25">
      <c r="A795" s="297">
        <v>798</v>
      </c>
      <c r="B795" s="330" t="str">
        <f t="shared" si="183"/>
        <v>C.5.02a</v>
      </c>
      <c r="C795" s="311" t="s">
        <v>119</v>
      </c>
      <c r="D795" s="311">
        <v>5</v>
      </c>
      <c r="E795" s="311">
        <v>2</v>
      </c>
      <c r="F795" s="311" t="s">
        <v>88</v>
      </c>
      <c r="G795" s="316" t="s">
        <v>307</v>
      </c>
      <c r="H795" s="317">
        <v>3</v>
      </c>
      <c r="I795" s="318" t="str">
        <f t="shared" si="174"/>
        <v/>
      </c>
      <c r="J795" s="10" t="str">
        <f t="shared" si="175"/>
        <v/>
      </c>
      <c r="K795" s="10" t="str">
        <f t="shared" si="176"/>
        <v/>
      </c>
      <c r="L795" s="10" t="str">
        <f t="shared" si="177"/>
        <v/>
      </c>
      <c r="M795" s="10" t="str">
        <f t="shared" si="178"/>
        <v/>
      </c>
      <c r="N795" s="10">
        <f t="shared" si="179"/>
        <v>6</v>
      </c>
      <c r="O795" s="318">
        <f t="shared" si="180"/>
        <v>6</v>
      </c>
      <c r="Q795" s="10" t="str">
        <f t="shared" si="181"/>
        <v>02</v>
      </c>
      <c r="R795" s="319" t="str">
        <f t="shared" si="182"/>
        <v>C.5.02a</v>
      </c>
      <c r="Z795" s="10" t="s">
        <v>947</v>
      </c>
      <c r="AA795" s="10" t="s">
        <v>947</v>
      </c>
      <c r="AB795" s="10" t="s">
        <v>120</v>
      </c>
      <c r="AC795" s="10">
        <f t="shared" si="184"/>
        <v>3</v>
      </c>
    </row>
    <row r="796" spans="1:29" x14ac:dyDescent="0.25">
      <c r="A796" s="297">
        <v>799</v>
      </c>
      <c r="B796" s="330" t="str">
        <f t="shared" si="183"/>
        <v>C.5.02b</v>
      </c>
      <c r="C796" s="311" t="s">
        <v>119</v>
      </c>
      <c r="D796" s="311">
        <v>5</v>
      </c>
      <c r="E796" s="311">
        <v>2</v>
      </c>
      <c r="F796" s="311" t="s">
        <v>89</v>
      </c>
      <c r="G796" s="316" t="s">
        <v>308</v>
      </c>
      <c r="H796" s="317">
        <v>4</v>
      </c>
      <c r="I796" s="318" t="str">
        <f t="shared" si="174"/>
        <v/>
      </c>
      <c r="J796" s="10" t="str">
        <f t="shared" si="175"/>
        <v/>
      </c>
      <c r="K796" s="10" t="str">
        <f t="shared" si="176"/>
        <v/>
      </c>
      <c r="L796" s="10" t="str">
        <f t="shared" si="177"/>
        <v/>
      </c>
      <c r="M796" s="10" t="str">
        <f t="shared" si="178"/>
        <v/>
      </c>
      <c r="N796" s="10">
        <f t="shared" si="179"/>
        <v>6</v>
      </c>
      <c r="O796" s="318">
        <f t="shared" si="180"/>
        <v>6</v>
      </c>
      <c r="Q796" s="10" t="str">
        <f t="shared" si="181"/>
        <v>02</v>
      </c>
      <c r="R796" s="319" t="str">
        <f t="shared" si="182"/>
        <v>C.5.02b</v>
      </c>
      <c r="Z796" s="10" t="s">
        <v>947</v>
      </c>
      <c r="AA796" s="10" t="s">
        <v>947</v>
      </c>
      <c r="AB796" s="10" t="s">
        <v>120</v>
      </c>
      <c r="AC796" s="10">
        <f t="shared" si="184"/>
        <v>3</v>
      </c>
    </row>
    <row r="797" spans="1:29" x14ac:dyDescent="0.25">
      <c r="A797" s="297">
        <v>800</v>
      </c>
      <c r="B797" s="330" t="str">
        <f t="shared" si="183"/>
        <v>C.5.02c</v>
      </c>
      <c r="C797" s="311" t="s">
        <v>119</v>
      </c>
      <c r="D797" s="311">
        <v>5</v>
      </c>
      <c r="E797" s="311">
        <v>2</v>
      </c>
      <c r="F797" s="311" t="s">
        <v>90</v>
      </c>
      <c r="G797" s="316" t="s">
        <v>293</v>
      </c>
      <c r="H797" s="317">
        <v>5</v>
      </c>
      <c r="I797" s="318" t="str">
        <f t="shared" si="174"/>
        <v/>
      </c>
      <c r="J797" s="10" t="str">
        <f t="shared" si="175"/>
        <v/>
      </c>
      <c r="K797" s="10" t="str">
        <f t="shared" si="176"/>
        <v/>
      </c>
      <c r="L797" s="10" t="str">
        <f t="shared" si="177"/>
        <v/>
      </c>
      <c r="M797" s="10" t="str">
        <f t="shared" si="178"/>
        <v/>
      </c>
      <c r="N797" s="10">
        <f t="shared" si="179"/>
        <v>6</v>
      </c>
      <c r="O797" s="318">
        <f t="shared" si="180"/>
        <v>6</v>
      </c>
      <c r="Q797" s="10" t="str">
        <f t="shared" si="181"/>
        <v>02</v>
      </c>
      <c r="R797" s="319" t="str">
        <f t="shared" si="182"/>
        <v>C.5.02c</v>
      </c>
      <c r="Z797" s="10" t="s">
        <v>947</v>
      </c>
      <c r="AA797" s="10" t="s">
        <v>947</v>
      </c>
      <c r="AB797" s="10" t="s">
        <v>120</v>
      </c>
      <c r="AC797" s="10">
        <f t="shared" si="184"/>
        <v>3</v>
      </c>
    </row>
    <row r="798" spans="1:29" x14ac:dyDescent="0.25">
      <c r="A798" s="297">
        <v>801</v>
      </c>
      <c r="B798" s="330" t="str">
        <f t="shared" si="183"/>
        <v>C.5.03</v>
      </c>
      <c r="C798" s="311" t="s">
        <v>119</v>
      </c>
      <c r="D798" s="311">
        <v>5</v>
      </c>
      <c r="E798" s="311">
        <v>3</v>
      </c>
      <c r="F798" s="311"/>
      <c r="G798" s="316" t="s">
        <v>934</v>
      </c>
      <c r="H798" s="317" t="s">
        <v>74</v>
      </c>
      <c r="I798" s="318" t="str">
        <f t="shared" si="174"/>
        <v/>
      </c>
      <c r="J798" s="10" t="str">
        <f t="shared" si="175"/>
        <v/>
      </c>
      <c r="K798" s="10" t="str">
        <f t="shared" si="176"/>
        <v/>
      </c>
      <c r="L798" s="10">
        <f t="shared" si="177"/>
        <v>4</v>
      </c>
      <c r="M798" s="10" t="str">
        <f t="shared" si="178"/>
        <v/>
      </c>
      <c r="N798" s="10" t="str">
        <f t="shared" si="179"/>
        <v/>
      </c>
      <c r="O798" s="318">
        <f t="shared" si="180"/>
        <v>4</v>
      </c>
      <c r="Q798" s="10" t="str">
        <f t="shared" si="181"/>
        <v>03</v>
      </c>
      <c r="R798" s="319" t="str">
        <f t="shared" si="182"/>
        <v>C.5.03</v>
      </c>
      <c r="Z798" s="10" t="s">
        <v>947</v>
      </c>
      <c r="AA798" s="10" t="s">
        <v>947</v>
      </c>
      <c r="AB798" s="10" t="s">
        <v>120</v>
      </c>
      <c r="AC798" s="10">
        <f t="shared" si="184"/>
        <v>3</v>
      </c>
    </row>
    <row r="799" spans="1:29" x14ac:dyDescent="0.25">
      <c r="A799" s="297">
        <v>802</v>
      </c>
      <c r="B799" s="330" t="str">
        <f t="shared" si="183"/>
        <v>C.5.03a</v>
      </c>
      <c r="C799" s="311" t="s">
        <v>119</v>
      </c>
      <c r="D799" s="311">
        <v>5</v>
      </c>
      <c r="E799" s="311">
        <v>3</v>
      </c>
      <c r="F799" s="311" t="s">
        <v>88</v>
      </c>
      <c r="G799" s="316" t="s">
        <v>935</v>
      </c>
      <c r="H799" s="317">
        <v>5</v>
      </c>
      <c r="I799" s="318" t="str">
        <f t="shared" si="174"/>
        <v/>
      </c>
      <c r="J799" s="10" t="str">
        <f t="shared" si="175"/>
        <v/>
      </c>
      <c r="K799" s="10" t="str">
        <f t="shared" si="176"/>
        <v/>
      </c>
      <c r="L799" s="10" t="str">
        <f t="shared" si="177"/>
        <v/>
      </c>
      <c r="M799" s="10" t="str">
        <f t="shared" si="178"/>
        <v/>
      </c>
      <c r="N799" s="10">
        <f t="shared" si="179"/>
        <v>6</v>
      </c>
      <c r="O799" s="318">
        <f t="shared" si="180"/>
        <v>6</v>
      </c>
      <c r="Q799" s="10" t="str">
        <f t="shared" si="181"/>
        <v>03</v>
      </c>
      <c r="R799" s="319" t="str">
        <f t="shared" si="182"/>
        <v>C.5.03a</v>
      </c>
      <c r="Z799" s="10" t="s">
        <v>947</v>
      </c>
      <c r="AA799" s="10" t="s">
        <v>947</v>
      </c>
      <c r="AB799" s="10" t="s">
        <v>120</v>
      </c>
      <c r="AC799" s="10">
        <f t="shared" si="184"/>
        <v>3</v>
      </c>
    </row>
    <row r="800" spans="1:29" x14ac:dyDescent="0.25">
      <c r="A800" s="297">
        <v>803</v>
      </c>
      <c r="B800" s="330" t="str">
        <f t="shared" si="183"/>
        <v>C.5.03b</v>
      </c>
      <c r="C800" s="311" t="s">
        <v>119</v>
      </c>
      <c r="D800" s="311">
        <v>5</v>
      </c>
      <c r="E800" s="311">
        <v>3</v>
      </c>
      <c r="F800" s="311" t="s">
        <v>89</v>
      </c>
      <c r="G800" s="316" t="s">
        <v>309</v>
      </c>
      <c r="H800" s="317">
        <v>3</v>
      </c>
      <c r="I800" s="318" t="str">
        <f t="shared" si="174"/>
        <v/>
      </c>
      <c r="J800" s="10" t="str">
        <f t="shared" si="175"/>
        <v/>
      </c>
      <c r="K800" s="10" t="str">
        <f t="shared" si="176"/>
        <v/>
      </c>
      <c r="L800" s="10" t="str">
        <f t="shared" si="177"/>
        <v/>
      </c>
      <c r="M800" s="10" t="str">
        <f t="shared" si="178"/>
        <v/>
      </c>
      <c r="N800" s="10">
        <f t="shared" si="179"/>
        <v>6</v>
      </c>
      <c r="O800" s="318">
        <f t="shared" si="180"/>
        <v>6</v>
      </c>
      <c r="Q800" s="10" t="str">
        <f t="shared" si="181"/>
        <v>03</v>
      </c>
      <c r="R800" s="319" t="str">
        <f t="shared" si="182"/>
        <v>C.5.03b</v>
      </c>
      <c r="Z800" s="10" t="s">
        <v>947</v>
      </c>
      <c r="AA800" s="10" t="s">
        <v>947</v>
      </c>
      <c r="AB800" s="10" t="s">
        <v>120</v>
      </c>
      <c r="AC800" s="10">
        <f t="shared" si="184"/>
        <v>3</v>
      </c>
    </row>
    <row r="801" spans="1:29" x14ac:dyDescent="0.25">
      <c r="A801" s="297">
        <v>804</v>
      </c>
      <c r="B801" s="330" t="str">
        <f t="shared" si="183"/>
        <v>C.5.03c</v>
      </c>
      <c r="C801" s="311" t="s">
        <v>119</v>
      </c>
      <c r="D801" s="311">
        <v>5</v>
      </c>
      <c r="E801" s="311">
        <v>3</v>
      </c>
      <c r="F801" s="311" t="s">
        <v>90</v>
      </c>
      <c r="G801" s="316" t="s">
        <v>521</v>
      </c>
      <c r="H801" s="317">
        <v>4</v>
      </c>
      <c r="I801" s="318" t="str">
        <f t="shared" si="174"/>
        <v/>
      </c>
      <c r="J801" s="10" t="str">
        <f t="shared" si="175"/>
        <v/>
      </c>
      <c r="K801" s="10" t="str">
        <f t="shared" si="176"/>
        <v/>
      </c>
      <c r="L801" s="10" t="str">
        <f t="shared" si="177"/>
        <v/>
      </c>
      <c r="M801" s="10" t="str">
        <f t="shared" si="178"/>
        <v/>
      </c>
      <c r="N801" s="10">
        <f t="shared" si="179"/>
        <v>6</v>
      </c>
      <c r="O801" s="318">
        <f t="shared" si="180"/>
        <v>6</v>
      </c>
      <c r="Q801" s="10" t="str">
        <f t="shared" si="181"/>
        <v>03</v>
      </c>
      <c r="R801" s="319" t="str">
        <f t="shared" si="182"/>
        <v>C.5.03c</v>
      </c>
      <c r="Z801" s="10" t="s">
        <v>947</v>
      </c>
      <c r="AA801" s="10" t="s">
        <v>947</v>
      </c>
      <c r="AB801" s="10" t="s">
        <v>120</v>
      </c>
      <c r="AC801" s="10">
        <f t="shared" si="184"/>
        <v>3</v>
      </c>
    </row>
    <row r="802" spans="1:29" ht="30" x14ac:dyDescent="0.25">
      <c r="A802" s="297">
        <v>805</v>
      </c>
      <c r="B802" s="330" t="str">
        <f t="shared" si="183"/>
        <v>C.5.04</v>
      </c>
      <c r="C802" s="311" t="s">
        <v>119</v>
      </c>
      <c r="D802" s="311">
        <v>5</v>
      </c>
      <c r="E802" s="311">
        <v>4</v>
      </c>
      <c r="F802" s="311"/>
      <c r="G802" s="316" t="s">
        <v>310</v>
      </c>
      <c r="H802" s="317">
        <v>1</v>
      </c>
      <c r="I802" s="318" t="str">
        <f t="shared" si="174"/>
        <v/>
      </c>
      <c r="J802" s="10" t="str">
        <f t="shared" si="175"/>
        <v/>
      </c>
      <c r="K802" s="10" t="str">
        <f t="shared" si="176"/>
        <v/>
      </c>
      <c r="L802" s="10" t="str">
        <f t="shared" si="177"/>
        <v/>
      </c>
      <c r="M802" s="10">
        <f t="shared" si="178"/>
        <v>5</v>
      </c>
      <c r="N802" s="10" t="str">
        <f t="shared" si="179"/>
        <v/>
      </c>
      <c r="O802" s="318">
        <f t="shared" si="180"/>
        <v>5</v>
      </c>
      <c r="Q802" s="10" t="str">
        <f t="shared" si="181"/>
        <v>04</v>
      </c>
      <c r="R802" s="319" t="str">
        <f t="shared" si="182"/>
        <v>C.5.04</v>
      </c>
      <c r="Z802" s="10" t="s">
        <v>947</v>
      </c>
      <c r="AA802" s="10" t="s">
        <v>947</v>
      </c>
      <c r="AB802" s="10" t="s">
        <v>120</v>
      </c>
      <c r="AC802" s="10">
        <f t="shared" si="184"/>
        <v>3</v>
      </c>
    </row>
    <row r="803" spans="1:29" x14ac:dyDescent="0.25">
      <c r="A803" s="297">
        <v>806</v>
      </c>
      <c r="B803" s="330" t="str">
        <f t="shared" si="183"/>
        <v>C.5.05</v>
      </c>
      <c r="C803" s="311" t="s">
        <v>119</v>
      </c>
      <c r="D803" s="311">
        <v>5</v>
      </c>
      <c r="E803" s="311">
        <v>5</v>
      </c>
      <c r="F803" s="311"/>
      <c r="G803" s="316" t="s">
        <v>311</v>
      </c>
      <c r="H803" s="317">
        <v>3</v>
      </c>
      <c r="I803" s="318" t="str">
        <f t="shared" si="174"/>
        <v/>
      </c>
      <c r="J803" s="10" t="str">
        <f t="shared" si="175"/>
        <v/>
      </c>
      <c r="K803" s="10" t="str">
        <f t="shared" si="176"/>
        <v/>
      </c>
      <c r="L803" s="10" t="str">
        <f t="shared" si="177"/>
        <v/>
      </c>
      <c r="M803" s="10">
        <f t="shared" si="178"/>
        <v>5</v>
      </c>
      <c r="N803" s="10" t="str">
        <f t="shared" si="179"/>
        <v/>
      </c>
      <c r="O803" s="318">
        <f t="shared" si="180"/>
        <v>5</v>
      </c>
      <c r="Q803" s="10" t="str">
        <f t="shared" si="181"/>
        <v>05</v>
      </c>
      <c r="R803" s="319" t="str">
        <f t="shared" si="182"/>
        <v>C.5.05</v>
      </c>
      <c r="Z803" s="10" t="s">
        <v>947</v>
      </c>
      <c r="AA803" s="10" t="s">
        <v>947</v>
      </c>
      <c r="AB803" s="10" t="s">
        <v>120</v>
      </c>
      <c r="AC803" s="10">
        <f t="shared" si="184"/>
        <v>3</v>
      </c>
    </row>
    <row r="804" spans="1:29" x14ac:dyDescent="0.25">
      <c r="A804" s="297">
        <v>807</v>
      </c>
      <c r="B804" s="330" t="str">
        <f t="shared" si="183"/>
        <v>C.5.06</v>
      </c>
      <c r="C804" s="311" t="s">
        <v>119</v>
      </c>
      <c r="D804" s="311">
        <v>5</v>
      </c>
      <c r="E804" s="311">
        <v>6</v>
      </c>
      <c r="F804" s="311"/>
      <c r="G804" s="316" t="s">
        <v>312</v>
      </c>
      <c r="H804" s="317" t="s">
        <v>74</v>
      </c>
      <c r="I804" s="318" t="str">
        <f t="shared" si="174"/>
        <v/>
      </c>
      <c r="J804" s="10" t="str">
        <f t="shared" si="175"/>
        <v/>
      </c>
      <c r="K804" s="10" t="str">
        <f t="shared" si="176"/>
        <v/>
      </c>
      <c r="L804" s="10">
        <f t="shared" si="177"/>
        <v>4</v>
      </c>
      <c r="M804" s="10" t="str">
        <f t="shared" si="178"/>
        <v/>
      </c>
      <c r="N804" s="10" t="str">
        <f t="shared" si="179"/>
        <v/>
      </c>
      <c r="O804" s="318">
        <f t="shared" si="180"/>
        <v>4</v>
      </c>
      <c r="Q804" s="10" t="str">
        <f t="shared" si="181"/>
        <v>06</v>
      </c>
      <c r="R804" s="319" t="str">
        <f t="shared" si="182"/>
        <v>C.5.06</v>
      </c>
      <c r="Z804" s="10" t="s">
        <v>947</v>
      </c>
      <c r="AA804" s="10" t="s">
        <v>947</v>
      </c>
      <c r="AB804" s="10" t="s">
        <v>120</v>
      </c>
      <c r="AC804" s="10">
        <f t="shared" si="184"/>
        <v>3</v>
      </c>
    </row>
    <row r="805" spans="1:29" x14ac:dyDescent="0.25">
      <c r="A805" s="297">
        <v>808</v>
      </c>
      <c r="B805" s="330" t="str">
        <f t="shared" si="183"/>
        <v>C.5.06a</v>
      </c>
      <c r="C805" s="311" t="s">
        <v>119</v>
      </c>
      <c r="D805" s="311">
        <v>5</v>
      </c>
      <c r="E805" s="311">
        <v>6</v>
      </c>
      <c r="F805" s="311" t="s">
        <v>88</v>
      </c>
      <c r="G805" s="316" t="s">
        <v>313</v>
      </c>
      <c r="H805" s="317">
        <v>3</v>
      </c>
      <c r="I805" s="318" t="str">
        <f t="shared" si="174"/>
        <v/>
      </c>
      <c r="J805" s="10" t="str">
        <f t="shared" si="175"/>
        <v/>
      </c>
      <c r="K805" s="10" t="str">
        <f t="shared" si="176"/>
        <v/>
      </c>
      <c r="L805" s="10" t="str">
        <f t="shared" si="177"/>
        <v/>
      </c>
      <c r="M805" s="10" t="str">
        <f t="shared" si="178"/>
        <v/>
      </c>
      <c r="N805" s="10">
        <f t="shared" si="179"/>
        <v>6</v>
      </c>
      <c r="O805" s="318">
        <f t="shared" si="180"/>
        <v>6</v>
      </c>
      <c r="Q805" s="10" t="str">
        <f t="shared" si="181"/>
        <v>06</v>
      </c>
      <c r="R805" s="319" t="str">
        <f t="shared" si="182"/>
        <v>C.5.06a</v>
      </c>
      <c r="Z805" s="10" t="s">
        <v>947</v>
      </c>
      <c r="AA805" s="10" t="s">
        <v>947</v>
      </c>
      <c r="AB805" s="10" t="s">
        <v>120</v>
      </c>
      <c r="AC805" s="10">
        <f t="shared" si="184"/>
        <v>3</v>
      </c>
    </row>
    <row r="806" spans="1:29" x14ac:dyDescent="0.25">
      <c r="A806" s="297">
        <v>809</v>
      </c>
      <c r="B806" s="330" t="str">
        <f t="shared" si="183"/>
        <v>C.5.06b</v>
      </c>
      <c r="C806" s="311" t="s">
        <v>119</v>
      </c>
      <c r="D806" s="311">
        <v>5</v>
      </c>
      <c r="E806" s="311">
        <v>6</v>
      </c>
      <c r="F806" s="311" t="s">
        <v>89</v>
      </c>
      <c r="G806" s="316" t="s">
        <v>936</v>
      </c>
      <c r="H806" s="317">
        <v>4</v>
      </c>
      <c r="I806" s="318" t="str">
        <f t="shared" si="174"/>
        <v/>
      </c>
      <c r="J806" s="10" t="str">
        <f t="shared" si="175"/>
        <v/>
      </c>
      <c r="K806" s="10" t="str">
        <f t="shared" si="176"/>
        <v/>
      </c>
      <c r="L806" s="10" t="str">
        <f t="shared" si="177"/>
        <v/>
      </c>
      <c r="M806" s="10" t="str">
        <f t="shared" si="178"/>
        <v/>
      </c>
      <c r="N806" s="10">
        <f t="shared" si="179"/>
        <v>6</v>
      </c>
      <c r="O806" s="318">
        <f t="shared" si="180"/>
        <v>6</v>
      </c>
      <c r="Q806" s="10" t="str">
        <f t="shared" si="181"/>
        <v>06</v>
      </c>
      <c r="R806" s="319" t="str">
        <f t="shared" si="182"/>
        <v>C.5.06b</v>
      </c>
      <c r="Z806" s="10" t="s">
        <v>947</v>
      </c>
      <c r="AA806" s="10" t="s">
        <v>947</v>
      </c>
      <c r="AB806" s="10" t="s">
        <v>120</v>
      </c>
      <c r="AC806" s="10">
        <f t="shared" si="184"/>
        <v>3</v>
      </c>
    </row>
    <row r="807" spans="1:29" x14ac:dyDescent="0.25">
      <c r="A807" s="297">
        <v>810</v>
      </c>
      <c r="B807" s="330" t="str">
        <f t="shared" si="183"/>
        <v>C.5.06c</v>
      </c>
      <c r="C807" s="311" t="s">
        <v>119</v>
      </c>
      <c r="D807" s="311">
        <v>5</v>
      </c>
      <c r="E807" s="311">
        <v>6</v>
      </c>
      <c r="F807" s="311" t="s">
        <v>90</v>
      </c>
      <c r="G807" s="316" t="s">
        <v>314</v>
      </c>
      <c r="H807" s="317">
        <v>5</v>
      </c>
      <c r="I807" s="318" t="str">
        <f t="shared" si="174"/>
        <v/>
      </c>
      <c r="J807" s="10" t="str">
        <f t="shared" si="175"/>
        <v/>
      </c>
      <c r="K807" s="10" t="str">
        <f t="shared" si="176"/>
        <v/>
      </c>
      <c r="L807" s="10" t="str">
        <f t="shared" si="177"/>
        <v/>
      </c>
      <c r="M807" s="10" t="str">
        <f t="shared" si="178"/>
        <v/>
      </c>
      <c r="N807" s="10">
        <f t="shared" si="179"/>
        <v>6</v>
      </c>
      <c r="O807" s="318">
        <f t="shared" si="180"/>
        <v>6</v>
      </c>
      <c r="Q807" s="10" t="str">
        <f t="shared" si="181"/>
        <v>06</v>
      </c>
      <c r="R807" s="319" t="str">
        <f t="shared" si="182"/>
        <v>C.5.06c</v>
      </c>
      <c r="Z807" s="10" t="s">
        <v>947</v>
      </c>
      <c r="AA807" s="10" t="s">
        <v>947</v>
      </c>
      <c r="AB807" s="10" t="s">
        <v>120</v>
      </c>
      <c r="AC807" s="10">
        <f t="shared" si="184"/>
        <v>3</v>
      </c>
    </row>
    <row r="808" spans="1:29" x14ac:dyDescent="0.25">
      <c r="A808" s="297">
        <v>811</v>
      </c>
      <c r="B808" s="330" t="str">
        <f t="shared" si="183"/>
        <v>C.5.07</v>
      </c>
      <c r="C808" s="311" t="s">
        <v>119</v>
      </c>
      <c r="D808" s="311">
        <v>5</v>
      </c>
      <c r="E808" s="311">
        <v>7</v>
      </c>
      <c r="F808" s="311"/>
      <c r="G808" s="316" t="s">
        <v>937</v>
      </c>
      <c r="H808" s="317" t="s">
        <v>74</v>
      </c>
      <c r="I808" s="318" t="str">
        <f t="shared" si="174"/>
        <v/>
      </c>
      <c r="J808" s="10" t="str">
        <f t="shared" si="175"/>
        <v/>
      </c>
      <c r="K808" s="10" t="str">
        <f t="shared" si="176"/>
        <v/>
      </c>
      <c r="L808" s="10">
        <f t="shared" si="177"/>
        <v>4</v>
      </c>
      <c r="M808" s="10" t="str">
        <f t="shared" si="178"/>
        <v/>
      </c>
      <c r="N808" s="10" t="str">
        <f t="shared" si="179"/>
        <v/>
      </c>
      <c r="O808" s="318">
        <f t="shared" si="180"/>
        <v>4</v>
      </c>
      <c r="Q808" s="10" t="str">
        <f t="shared" si="181"/>
        <v>07</v>
      </c>
      <c r="R808" s="319" t="str">
        <f t="shared" si="182"/>
        <v>C.5.07</v>
      </c>
      <c r="Z808" s="10" t="s">
        <v>947</v>
      </c>
      <c r="AA808" s="10" t="s">
        <v>947</v>
      </c>
      <c r="AB808" s="10" t="s">
        <v>120</v>
      </c>
      <c r="AC808" s="10">
        <f t="shared" si="184"/>
        <v>3</v>
      </c>
    </row>
    <row r="809" spans="1:29" ht="30" x14ac:dyDescent="0.25">
      <c r="A809" s="297">
        <v>812</v>
      </c>
      <c r="B809" s="330" t="str">
        <f t="shared" si="183"/>
        <v>C.5.07a</v>
      </c>
      <c r="C809" s="311" t="s">
        <v>119</v>
      </c>
      <c r="D809" s="311">
        <v>5</v>
      </c>
      <c r="E809" s="311">
        <v>7</v>
      </c>
      <c r="F809" s="311" t="s">
        <v>88</v>
      </c>
      <c r="G809" s="316" t="s">
        <v>938</v>
      </c>
      <c r="H809" s="317">
        <v>3</v>
      </c>
      <c r="I809" s="318" t="str">
        <f t="shared" si="174"/>
        <v/>
      </c>
      <c r="J809" s="10" t="str">
        <f t="shared" si="175"/>
        <v/>
      </c>
      <c r="K809" s="10" t="str">
        <f t="shared" si="176"/>
        <v/>
      </c>
      <c r="L809" s="10" t="str">
        <f t="shared" si="177"/>
        <v/>
      </c>
      <c r="M809" s="10" t="str">
        <f t="shared" si="178"/>
        <v/>
      </c>
      <c r="N809" s="10">
        <f t="shared" si="179"/>
        <v>6</v>
      </c>
      <c r="O809" s="318">
        <f t="shared" si="180"/>
        <v>6</v>
      </c>
      <c r="Q809" s="10" t="str">
        <f t="shared" si="181"/>
        <v>07</v>
      </c>
      <c r="R809" s="319" t="str">
        <f t="shared" si="182"/>
        <v>C.5.07a</v>
      </c>
      <c r="Z809" s="10" t="s">
        <v>947</v>
      </c>
      <c r="AA809" s="10" t="s">
        <v>947</v>
      </c>
      <c r="AB809" s="10" t="s">
        <v>120</v>
      </c>
      <c r="AC809" s="10">
        <f t="shared" si="184"/>
        <v>3</v>
      </c>
    </row>
    <row r="810" spans="1:29" ht="30" x14ac:dyDescent="0.25">
      <c r="A810" s="297">
        <v>813</v>
      </c>
      <c r="B810" s="330" t="str">
        <f t="shared" si="183"/>
        <v>C.5.07b</v>
      </c>
      <c r="C810" s="311" t="s">
        <v>119</v>
      </c>
      <c r="D810" s="311">
        <v>5</v>
      </c>
      <c r="E810" s="311">
        <v>7</v>
      </c>
      <c r="F810" s="311" t="s">
        <v>89</v>
      </c>
      <c r="G810" s="316" t="s">
        <v>939</v>
      </c>
      <c r="H810" s="317">
        <v>4</v>
      </c>
      <c r="I810" s="318" t="str">
        <f t="shared" si="174"/>
        <v/>
      </c>
      <c r="J810" s="10" t="str">
        <f t="shared" si="175"/>
        <v/>
      </c>
      <c r="K810" s="10" t="str">
        <f t="shared" si="176"/>
        <v/>
      </c>
      <c r="L810" s="10" t="str">
        <f t="shared" si="177"/>
        <v/>
      </c>
      <c r="M810" s="10" t="str">
        <f t="shared" si="178"/>
        <v/>
      </c>
      <c r="N810" s="10">
        <f t="shared" si="179"/>
        <v>6</v>
      </c>
      <c r="O810" s="318">
        <f t="shared" si="180"/>
        <v>6</v>
      </c>
      <c r="Q810" s="10" t="str">
        <f t="shared" si="181"/>
        <v>07</v>
      </c>
      <c r="R810" s="319" t="str">
        <f t="shared" si="182"/>
        <v>C.5.07b</v>
      </c>
      <c r="Z810" s="10" t="s">
        <v>947</v>
      </c>
      <c r="AA810" s="10" t="s">
        <v>947</v>
      </c>
      <c r="AB810" s="10" t="s">
        <v>120</v>
      </c>
      <c r="AC810" s="10">
        <f t="shared" si="184"/>
        <v>3</v>
      </c>
    </row>
    <row r="811" spans="1:29" x14ac:dyDescent="0.25">
      <c r="A811" s="297">
        <v>814</v>
      </c>
      <c r="B811" s="330" t="str">
        <f t="shared" si="183"/>
        <v>C.5.08</v>
      </c>
      <c r="C811" s="311" t="s">
        <v>119</v>
      </c>
      <c r="D811" s="311">
        <v>5</v>
      </c>
      <c r="E811" s="311">
        <v>8</v>
      </c>
      <c r="F811" s="311"/>
      <c r="G811" s="316" t="s">
        <v>940</v>
      </c>
      <c r="H811" s="317" t="s">
        <v>74</v>
      </c>
      <c r="I811" s="318" t="str">
        <f t="shared" si="174"/>
        <v/>
      </c>
      <c r="J811" s="10" t="str">
        <f t="shared" si="175"/>
        <v/>
      </c>
      <c r="K811" s="10" t="str">
        <f t="shared" si="176"/>
        <v/>
      </c>
      <c r="L811" s="10">
        <f t="shared" si="177"/>
        <v>4</v>
      </c>
      <c r="M811" s="10" t="str">
        <f t="shared" si="178"/>
        <v/>
      </c>
      <c r="N811" s="10" t="str">
        <f t="shared" si="179"/>
        <v/>
      </c>
      <c r="O811" s="318">
        <f t="shared" si="180"/>
        <v>4</v>
      </c>
      <c r="Q811" s="10" t="str">
        <f t="shared" si="181"/>
        <v>08</v>
      </c>
      <c r="R811" s="319" t="str">
        <f t="shared" si="182"/>
        <v>C.5.08</v>
      </c>
      <c r="Z811" s="10" t="s">
        <v>947</v>
      </c>
      <c r="AA811" s="10" t="s">
        <v>947</v>
      </c>
      <c r="AB811" s="10" t="s">
        <v>120</v>
      </c>
      <c r="AC811" s="10">
        <f t="shared" si="184"/>
        <v>3</v>
      </c>
    </row>
    <row r="812" spans="1:29" x14ac:dyDescent="0.25">
      <c r="A812" s="297">
        <v>815</v>
      </c>
      <c r="B812" s="330" t="str">
        <f t="shared" si="183"/>
        <v>C.5.08a</v>
      </c>
      <c r="C812" s="311" t="s">
        <v>119</v>
      </c>
      <c r="D812" s="311">
        <v>5</v>
      </c>
      <c r="E812" s="311">
        <v>8</v>
      </c>
      <c r="F812" s="311" t="s">
        <v>88</v>
      </c>
      <c r="G812" s="316" t="s">
        <v>941</v>
      </c>
      <c r="H812" s="317">
        <v>5</v>
      </c>
      <c r="I812" s="318" t="str">
        <f t="shared" si="174"/>
        <v/>
      </c>
      <c r="J812" s="10" t="str">
        <f t="shared" si="175"/>
        <v/>
      </c>
      <c r="K812" s="10" t="str">
        <f t="shared" si="176"/>
        <v/>
      </c>
      <c r="L812" s="10" t="str">
        <f t="shared" si="177"/>
        <v/>
      </c>
      <c r="M812" s="10" t="str">
        <f t="shared" si="178"/>
        <v/>
      </c>
      <c r="N812" s="10">
        <f t="shared" si="179"/>
        <v>6</v>
      </c>
      <c r="O812" s="318">
        <f t="shared" si="180"/>
        <v>6</v>
      </c>
      <c r="Q812" s="10" t="str">
        <f t="shared" si="181"/>
        <v>08</v>
      </c>
      <c r="R812" s="319" t="str">
        <f t="shared" si="182"/>
        <v>C.5.08a</v>
      </c>
      <c r="Z812" s="10" t="s">
        <v>947</v>
      </c>
      <c r="AA812" s="10" t="s">
        <v>947</v>
      </c>
      <c r="AB812" s="10" t="s">
        <v>120</v>
      </c>
      <c r="AC812" s="10">
        <f t="shared" si="184"/>
        <v>3</v>
      </c>
    </row>
    <row r="813" spans="1:29" x14ac:dyDescent="0.25">
      <c r="A813" s="297">
        <v>816</v>
      </c>
      <c r="B813" s="330" t="str">
        <f t="shared" si="183"/>
        <v>C.5.08b</v>
      </c>
      <c r="C813" s="311" t="s">
        <v>119</v>
      </c>
      <c r="D813" s="311">
        <v>5</v>
      </c>
      <c r="E813" s="311">
        <v>8</v>
      </c>
      <c r="F813" s="311" t="s">
        <v>89</v>
      </c>
      <c r="G813" s="316" t="s">
        <v>942</v>
      </c>
      <c r="H813" s="317">
        <v>5</v>
      </c>
      <c r="I813" s="318" t="str">
        <f t="shared" si="174"/>
        <v/>
      </c>
      <c r="J813" s="10" t="str">
        <f t="shared" si="175"/>
        <v/>
      </c>
      <c r="K813" s="10" t="str">
        <f t="shared" si="176"/>
        <v/>
      </c>
      <c r="L813" s="10" t="str">
        <f t="shared" si="177"/>
        <v/>
      </c>
      <c r="M813" s="10" t="str">
        <f t="shared" si="178"/>
        <v/>
      </c>
      <c r="N813" s="10">
        <f t="shared" si="179"/>
        <v>6</v>
      </c>
      <c r="O813" s="318">
        <f t="shared" si="180"/>
        <v>6</v>
      </c>
      <c r="Q813" s="10" t="str">
        <f t="shared" si="181"/>
        <v>08</v>
      </c>
      <c r="R813" s="319" t="str">
        <f t="shared" si="182"/>
        <v>C.5.08b</v>
      </c>
      <c r="Z813" s="10" t="s">
        <v>947</v>
      </c>
      <c r="AA813" s="10" t="s">
        <v>947</v>
      </c>
      <c r="AB813" s="10" t="s">
        <v>120</v>
      </c>
      <c r="AC813" s="10">
        <f t="shared" si="184"/>
        <v>3</v>
      </c>
    </row>
    <row r="814" spans="1:29" x14ac:dyDescent="0.25">
      <c r="A814" s="297">
        <v>817</v>
      </c>
      <c r="B814" s="330" t="str">
        <f t="shared" si="183"/>
        <v>C.6</v>
      </c>
      <c r="C814" s="311" t="s">
        <v>119</v>
      </c>
      <c r="D814" s="311">
        <v>6</v>
      </c>
      <c r="E814" s="311"/>
      <c r="F814" s="311"/>
      <c r="G814" s="316" t="s">
        <v>556</v>
      </c>
      <c r="I814" s="318" t="str">
        <f t="shared" si="174"/>
        <v/>
      </c>
      <c r="J814" s="10">
        <f t="shared" si="175"/>
        <v>2</v>
      </c>
      <c r="K814" s="10" t="str">
        <f t="shared" si="176"/>
        <v/>
      </c>
      <c r="L814" s="10" t="str">
        <f t="shared" si="177"/>
        <v/>
      </c>
      <c r="M814" s="10" t="str">
        <f t="shared" si="178"/>
        <v/>
      </c>
      <c r="N814" s="10" t="str">
        <f t="shared" si="179"/>
        <v/>
      </c>
      <c r="O814" s="318">
        <f t="shared" si="180"/>
        <v>2</v>
      </c>
      <c r="Q814" s="10" t="str">
        <f t="shared" si="181"/>
        <v/>
      </c>
      <c r="R814" s="319" t="str">
        <f t="shared" si="182"/>
        <v>C.6</v>
      </c>
      <c r="Z814" s="10" t="s">
        <v>416</v>
      </c>
      <c r="AA814" s="10" t="s">
        <v>417</v>
      </c>
      <c r="AB814" s="10" t="s">
        <v>120</v>
      </c>
      <c r="AC814" s="10">
        <f t="shared" si="184"/>
        <v>1</v>
      </c>
    </row>
    <row r="815" spans="1:29" ht="30" x14ac:dyDescent="0.25">
      <c r="A815" s="297">
        <v>818</v>
      </c>
      <c r="B815" s="330" t="str">
        <f t="shared" si="183"/>
        <v>C.6.01</v>
      </c>
      <c r="C815" s="311" t="s">
        <v>119</v>
      </c>
      <c r="D815" s="311">
        <v>6</v>
      </c>
      <c r="E815" s="311">
        <v>1</v>
      </c>
      <c r="F815" s="311"/>
      <c r="G815" s="316" t="s">
        <v>943</v>
      </c>
      <c r="H815" s="317">
        <v>5</v>
      </c>
      <c r="I815" s="318" t="str">
        <f t="shared" si="174"/>
        <v/>
      </c>
      <c r="J815" s="10" t="str">
        <f t="shared" si="175"/>
        <v/>
      </c>
      <c r="K815" s="10" t="str">
        <f t="shared" si="176"/>
        <v/>
      </c>
      <c r="L815" s="10" t="str">
        <f t="shared" si="177"/>
        <v/>
      </c>
      <c r="M815" s="10">
        <f t="shared" si="178"/>
        <v>5</v>
      </c>
      <c r="N815" s="10" t="str">
        <f t="shared" si="179"/>
        <v/>
      </c>
      <c r="O815" s="318">
        <f t="shared" si="180"/>
        <v>5</v>
      </c>
      <c r="Q815" s="10" t="str">
        <f t="shared" si="181"/>
        <v>01</v>
      </c>
      <c r="R815" s="319" t="str">
        <f t="shared" si="182"/>
        <v>C.6.01</v>
      </c>
      <c r="Z815" s="10" t="s">
        <v>416</v>
      </c>
      <c r="AA815" s="10" t="s">
        <v>947</v>
      </c>
      <c r="AB815" s="10" t="s">
        <v>947</v>
      </c>
      <c r="AC815" s="10">
        <f t="shared" si="184"/>
        <v>1</v>
      </c>
    </row>
    <row r="816" spans="1:29" ht="105" x14ac:dyDescent="0.25">
      <c r="A816" s="297">
        <v>819</v>
      </c>
      <c r="B816" s="330" t="str">
        <f t="shared" si="183"/>
        <v/>
      </c>
      <c r="C816" s="311"/>
      <c r="D816" s="311"/>
      <c r="E816" s="311"/>
      <c r="F816" s="311" t="s">
        <v>420</v>
      </c>
      <c r="G816" s="316" t="s">
        <v>1029</v>
      </c>
      <c r="I816" s="318" t="str">
        <f t="shared" si="174"/>
        <v/>
      </c>
      <c r="J816" s="10" t="str">
        <f t="shared" si="175"/>
        <v/>
      </c>
      <c r="K816" s="10">
        <f t="shared" si="176"/>
        <v>3</v>
      </c>
      <c r="L816" s="10" t="str">
        <f t="shared" si="177"/>
        <v/>
      </c>
      <c r="M816" s="10" t="str">
        <f t="shared" si="178"/>
        <v/>
      </c>
      <c r="N816" s="10" t="str">
        <f t="shared" si="179"/>
        <v/>
      </c>
      <c r="O816" s="318">
        <f t="shared" si="180"/>
        <v>3</v>
      </c>
      <c r="Q816" s="10" t="str">
        <f t="shared" si="181"/>
        <v/>
      </c>
      <c r="R816" s="319" t="str">
        <f t="shared" si="182"/>
        <v/>
      </c>
      <c r="Z816" s="10" t="s">
        <v>416</v>
      </c>
      <c r="AA816" s="10" t="s">
        <v>947</v>
      </c>
      <c r="AB816" s="10" t="s">
        <v>947</v>
      </c>
      <c r="AC816" s="10">
        <f t="shared" si="184"/>
        <v>1</v>
      </c>
    </row>
    <row r="817" spans="1:29" x14ac:dyDescent="0.25">
      <c r="A817" s="297">
        <v>820</v>
      </c>
      <c r="B817" s="330" t="str">
        <f t="shared" si="183"/>
        <v>C.6.01</v>
      </c>
      <c r="C817" s="311" t="s">
        <v>119</v>
      </c>
      <c r="D817" s="311">
        <v>6</v>
      </c>
      <c r="E817" s="311">
        <v>1</v>
      </c>
      <c r="F817" s="311"/>
      <c r="G817" s="316" t="s">
        <v>944</v>
      </c>
      <c r="H817" s="317">
        <v>1</v>
      </c>
      <c r="I817" s="318" t="str">
        <f t="shared" si="174"/>
        <v/>
      </c>
      <c r="J817" s="10" t="str">
        <f t="shared" si="175"/>
        <v/>
      </c>
      <c r="K817" s="10" t="str">
        <f t="shared" si="176"/>
        <v/>
      </c>
      <c r="L817" s="10" t="str">
        <f t="shared" si="177"/>
        <v/>
      </c>
      <c r="M817" s="10">
        <f t="shared" si="178"/>
        <v>5</v>
      </c>
      <c r="N817" s="10" t="str">
        <f t="shared" si="179"/>
        <v/>
      </c>
      <c r="O817" s="318">
        <f t="shared" si="180"/>
        <v>5</v>
      </c>
      <c r="Q817" s="10" t="str">
        <f t="shared" si="181"/>
        <v>01</v>
      </c>
      <c r="R817" s="319" t="str">
        <f t="shared" si="182"/>
        <v>C.6.01</v>
      </c>
      <c r="Z817" s="10" t="s">
        <v>947</v>
      </c>
      <c r="AA817" s="10" t="s">
        <v>417</v>
      </c>
      <c r="AB817" s="10" t="s">
        <v>947</v>
      </c>
      <c r="AC817" s="10">
        <f t="shared" si="184"/>
        <v>2</v>
      </c>
    </row>
    <row r="818" spans="1:29" ht="30" x14ac:dyDescent="0.25">
      <c r="A818" s="297">
        <v>821</v>
      </c>
      <c r="B818" s="330" t="str">
        <f t="shared" si="183"/>
        <v>C.6.02</v>
      </c>
      <c r="C818" s="311" t="s">
        <v>119</v>
      </c>
      <c r="D818" s="311">
        <v>6</v>
      </c>
      <c r="E818" s="311">
        <v>2</v>
      </c>
      <c r="F818" s="311"/>
      <c r="G818" s="316" t="s">
        <v>522</v>
      </c>
      <c r="H818" s="317">
        <v>3</v>
      </c>
      <c r="I818" s="318" t="str">
        <f t="shared" si="174"/>
        <v/>
      </c>
      <c r="J818" s="10" t="str">
        <f t="shared" si="175"/>
        <v/>
      </c>
      <c r="K818" s="10" t="str">
        <f t="shared" si="176"/>
        <v/>
      </c>
      <c r="L818" s="10" t="str">
        <f t="shared" si="177"/>
        <v/>
      </c>
      <c r="M818" s="10">
        <f t="shared" si="178"/>
        <v>5</v>
      </c>
      <c r="N818" s="10" t="str">
        <f t="shared" si="179"/>
        <v/>
      </c>
      <c r="O818" s="318">
        <f t="shared" si="180"/>
        <v>5</v>
      </c>
      <c r="Q818" s="10" t="str">
        <f t="shared" si="181"/>
        <v>02</v>
      </c>
      <c r="R818" s="319" t="str">
        <f t="shared" si="182"/>
        <v>C.6.02</v>
      </c>
      <c r="Z818" s="10" t="s">
        <v>947</v>
      </c>
      <c r="AA818" s="10" t="s">
        <v>417</v>
      </c>
      <c r="AB818" s="10" t="s">
        <v>947</v>
      </c>
      <c r="AC818" s="10">
        <f t="shared" si="184"/>
        <v>2</v>
      </c>
    </row>
    <row r="819" spans="1:29" ht="30" x14ac:dyDescent="0.25">
      <c r="A819" s="297">
        <v>822</v>
      </c>
      <c r="B819" s="330" t="str">
        <f t="shared" si="183"/>
        <v>C.6.03</v>
      </c>
      <c r="C819" s="311" t="s">
        <v>119</v>
      </c>
      <c r="D819" s="311">
        <v>6</v>
      </c>
      <c r="E819" s="311">
        <v>3</v>
      </c>
      <c r="F819" s="311"/>
      <c r="G819" s="316" t="s">
        <v>523</v>
      </c>
      <c r="H819" s="317">
        <v>3</v>
      </c>
      <c r="I819" s="318" t="str">
        <f t="shared" ref="I819:I853" si="185">IF(AND(LEN(C819)=1,LEN(D819)=0),1,"")</f>
        <v/>
      </c>
      <c r="J819" s="10" t="str">
        <f t="shared" ref="J819:J853" si="186">IF(AND(LEN(C819)=1,LEN(D819)=1,LEN(E819)=0,LEN(F819)=0),2,"")</f>
        <v/>
      </c>
      <c r="K819" s="10" t="str">
        <f t="shared" ref="K819:K853" si="187">IF(AND(LEN(C819)=0,LEN(E819)=0),3,"")</f>
        <v/>
      </c>
      <c r="L819" s="10" t="str">
        <f t="shared" ref="L819:L853" si="188">IF(AND(LEN(C819)&gt;0,LEN(D819&gt;0),LEN(E819)&gt;0,LEN(F819)=0,H819="N/A"),4,"")</f>
        <v/>
      </c>
      <c r="M819" s="10">
        <f t="shared" ref="M819:M853" si="189">IF(AND(LEN(C819)&gt;0,LEN(D819&gt;0),LEN(E819)&gt;0,LEN(F819)=0,H819&gt;0,H819&lt;6),5,"")</f>
        <v>5</v>
      </c>
      <c r="N819" s="10" t="str">
        <f t="shared" ref="N819:N853" si="190">IF(AND(LEN(C819)&gt;0,LEN(D819&gt;0),LEN(E819)&gt;0,LEN(F819)&gt;0,H819&gt;0,H819&lt;6),6,"")</f>
        <v/>
      </c>
      <c r="O819" s="318">
        <f t="shared" ref="O819:O853" si="191">SUM(I819:N819)</f>
        <v>5</v>
      </c>
      <c r="Q819" s="10" t="str">
        <f t="shared" ref="Q819:Q853" si="192">IF(LEN(E819)&gt;0,TEXT(E819,"00"),"")</f>
        <v>03</v>
      </c>
      <c r="R819" s="319" t="str">
        <f t="shared" ref="R819:R853" si="193">IF(O819=1,C819,IF(O819=2,C819&amp;"."&amp;D819,IF(O819=3,"",IF(O819=4,C819&amp;"."&amp;D819&amp;"."&amp;Q819,IF(O819=5,C819&amp;"."&amp;D819&amp;"."&amp;Q819,IF(O819=6,C819&amp;"."&amp;D819&amp;"."&amp;Q819&amp;F819,""))))))</f>
        <v>C.6.03</v>
      </c>
      <c r="Z819" s="10" t="s">
        <v>947</v>
      </c>
      <c r="AA819" s="10" t="s">
        <v>417</v>
      </c>
      <c r="AB819" s="10" t="s">
        <v>947</v>
      </c>
      <c r="AC819" s="10">
        <f t="shared" si="184"/>
        <v>2</v>
      </c>
    </row>
    <row r="820" spans="1:29" ht="30" x14ac:dyDescent="0.25">
      <c r="A820" s="297">
        <v>823</v>
      </c>
      <c r="B820" s="330" t="str">
        <f t="shared" si="183"/>
        <v>C.6.04</v>
      </c>
      <c r="C820" s="311" t="s">
        <v>119</v>
      </c>
      <c r="D820" s="311">
        <v>6</v>
      </c>
      <c r="E820" s="311">
        <v>4</v>
      </c>
      <c r="F820" s="311"/>
      <c r="G820" s="316" t="s">
        <v>524</v>
      </c>
      <c r="H820" s="317">
        <v>3</v>
      </c>
      <c r="I820" s="318" t="str">
        <f t="shared" si="185"/>
        <v/>
      </c>
      <c r="J820" s="10" t="str">
        <f t="shared" si="186"/>
        <v/>
      </c>
      <c r="K820" s="10" t="str">
        <f t="shared" si="187"/>
        <v/>
      </c>
      <c r="L820" s="10" t="str">
        <f t="shared" si="188"/>
        <v/>
      </c>
      <c r="M820" s="10">
        <f t="shared" si="189"/>
        <v>5</v>
      </c>
      <c r="N820" s="10" t="str">
        <f t="shared" si="190"/>
        <v/>
      </c>
      <c r="O820" s="318">
        <f t="shared" si="191"/>
        <v>5</v>
      </c>
      <c r="Q820" s="10" t="str">
        <f t="shared" si="192"/>
        <v>04</v>
      </c>
      <c r="R820" s="319" t="str">
        <f t="shared" si="193"/>
        <v>C.6.04</v>
      </c>
      <c r="Z820" s="10" t="s">
        <v>947</v>
      </c>
      <c r="AA820" s="10" t="s">
        <v>417</v>
      </c>
      <c r="AB820" s="10" t="s">
        <v>947</v>
      </c>
      <c r="AC820" s="10">
        <f t="shared" si="184"/>
        <v>2</v>
      </c>
    </row>
    <row r="821" spans="1:29" x14ac:dyDescent="0.25">
      <c r="A821" s="297">
        <v>824</v>
      </c>
      <c r="B821" s="330" t="str">
        <f t="shared" si="183"/>
        <v>C.6.05</v>
      </c>
      <c r="C821" s="311" t="s">
        <v>119</v>
      </c>
      <c r="D821" s="311">
        <v>6</v>
      </c>
      <c r="E821" s="311">
        <v>5</v>
      </c>
      <c r="F821" s="311"/>
      <c r="G821" s="316" t="s">
        <v>525</v>
      </c>
      <c r="H821" s="317">
        <v>4</v>
      </c>
      <c r="I821" s="318" t="str">
        <f t="shared" si="185"/>
        <v/>
      </c>
      <c r="J821" s="10" t="str">
        <f t="shared" si="186"/>
        <v/>
      </c>
      <c r="K821" s="10" t="str">
        <f t="shared" si="187"/>
        <v/>
      </c>
      <c r="L821" s="10" t="str">
        <f t="shared" si="188"/>
        <v/>
      </c>
      <c r="M821" s="10">
        <f t="shared" si="189"/>
        <v>5</v>
      </c>
      <c r="N821" s="10" t="str">
        <f t="shared" si="190"/>
        <v/>
      </c>
      <c r="O821" s="318">
        <f t="shared" si="191"/>
        <v>5</v>
      </c>
      <c r="Q821" s="10" t="str">
        <f t="shared" si="192"/>
        <v>05</v>
      </c>
      <c r="R821" s="319" t="str">
        <f t="shared" si="193"/>
        <v>C.6.05</v>
      </c>
      <c r="Z821" s="10" t="s">
        <v>947</v>
      </c>
      <c r="AA821" s="10" t="s">
        <v>417</v>
      </c>
      <c r="AB821" s="10" t="s">
        <v>947</v>
      </c>
      <c r="AC821" s="10">
        <f t="shared" si="184"/>
        <v>2</v>
      </c>
    </row>
    <row r="822" spans="1:29" ht="30" x14ac:dyDescent="0.25">
      <c r="A822" s="297">
        <v>825</v>
      </c>
      <c r="B822" s="330" t="str">
        <f t="shared" si="183"/>
        <v>C.6.06</v>
      </c>
      <c r="C822" s="311" t="s">
        <v>119</v>
      </c>
      <c r="D822" s="311">
        <v>6</v>
      </c>
      <c r="E822" s="311">
        <v>6</v>
      </c>
      <c r="F822" s="311"/>
      <c r="G822" s="316" t="s">
        <v>526</v>
      </c>
      <c r="H822" s="317">
        <v>5</v>
      </c>
      <c r="I822" s="318" t="str">
        <f t="shared" si="185"/>
        <v/>
      </c>
      <c r="J822" s="10" t="str">
        <f t="shared" si="186"/>
        <v/>
      </c>
      <c r="K822" s="10" t="str">
        <f t="shared" si="187"/>
        <v/>
      </c>
      <c r="L822" s="10" t="str">
        <f t="shared" si="188"/>
        <v/>
      </c>
      <c r="M822" s="10">
        <f t="shared" si="189"/>
        <v>5</v>
      </c>
      <c r="N822" s="10" t="str">
        <f t="shared" si="190"/>
        <v/>
      </c>
      <c r="O822" s="318">
        <f t="shared" si="191"/>
        <v>5</v>
      </c>
      <c r="Q822" s="10" t="str">
        <f t="shared" si="192"/>
        <v>06</v>
      </c>
      <c r="R822" s="319" t="str">
        <f t="shared" si="193"/>
        <v>C.6.06</v>
      </c>
      <c r="Z822" s="10" t="s">
        <v>947</v>
      </c>
      <c r="AA822" s="10" t="s">
        <v>417</v>
      </c>
      <c r="AB822" s="10" t="s">
        <v>947</v>
      </c>
      <c r="AC822" s="10">
        <f t="shared" si="184"/>
        <v>2</v>
      </c>
    </row>
    <row r="823" spans="1:29" x14ac:dyDescent="0.25">
      <c r="A823" s="297">
        <v>826</v>
      </c>
      <c r="B823" s="330" t="str">
        <f t="shared" si="183"/>
        <v>C.6.01</v>
      </c>
      <c r="C823" s="311" t="s">
        <v>119</v>
      </c>
      <c r="D823" s="311">
        <v>6</v>
      </c>
      <c r="E823" s="311">
        <v>1</v>
      </c>
      <c r="F823" s="311"/>
      <c r="G823" s="316" t="s">
        <v>944</v>
      </c>
      <c r="H823" s="317">
        <v>1</v>
      </c>
      <c r="I823" s="318" t="str">
        <f t="shared" si="185"/>
        <v/>
      </c>
      <c r="J823" s="10" t="str">
        <f t="shared" si="186"/>
        <v/>
      </c>
      <c r="K823" s="10" t="str">
        <f t="shared" si="187"/>
        <v/>
      </c>
      <c r="L823" s="10" t="str">
        <f t="shared" si="188"/>
        <v/>
      </c>
      <c r="M823" s="10">
        <f t="shared" si="189"/>
        <v>5</v>
      </c>
      <c r="N823" s="10" t="str">
        <f t="shared" si="190"/>
        <v/>
      </c>
      <c r="O823" s="318">
        <f t="shared" si="191"/>
        <v>5</v>
      </c>
      <c r="Q823" s="10" t="str">
        <f t="shared" si="192"/>
        <v>01</v>
      </c>
      <c r="R823" s="319" t="str">
        <f t="shared" si="193"/>
        <v>C.6.01</v>
      </c>
      <c r="Z823" s="10" t="s">
        <v>947</v>
      </c>
      <c r="AA823" s="10" t="s">
        <v>947</v>
      </c>
      <c r="AB823" s="10" t="s">
        <v>120</v>
      </c>
      <c r="AC823" s="10">
        <f t="shared" si="184"/>
        <v>3</v>
      </c>
    </row>
    <row r="824" spans="1:29" x14ac:dyDescent="0.25">
      <c r="A824" s="297">
        <v>827</v>
      </c>
      <c r="B824" s="330" t="str">
        <f t="shared" si="183"/>
        <v>C.6.02</v>
      </c>
      <c r="C824" s="311" t="s">
        <v>119</v>
      </c>
      <c r="D824" s="311">
        <v>6</v>
      </c>
      <c r="E824" s="311">
        <v>2</v>
      </c>
      <c r="F824" s="311"/>
      <c r="G824" s="316" t="s">
        <v>315</v>
      </c>
      <c r="H824" s="317" t="s">
        <v>74</v>
      </c>
      <c r="I824" s="318" t="str">
        <f t="shared" si="185"/>
        <v/>
      </c>
      <c r="J824" s="10" t="str">
        <f t="shared" si="186"/>
        <v/>
      </c>
      <c r="K824" s="10" t="str">
        <f t="shared" si="187"/>
        <v/>
      </c>
      <c r="L824" s="10">
        <f t="shared" si="188"/>
        <v>4</v>
      </c>
      <c r="M824" s="10" t="str">
        <f t="shared" si="189"/>
        <v/>
      </c>
      <c r="N824" s="10" t="str">
        <f t="shared" si="190"/>
        <v/>
      </c>
      <c r="O824" s="318">
        <f t="shared" si="191"/>
        <v>4</v>
      </c>
      <c r="Q824" s="10" t="str">
        <f t="shared" si="192"/>
        <v>02</v>
      </c>
      <c r="R824" s="319" t="str">
        <f t="shared" si="193"/>
        <v>C.6.02</v>
      </c>
      <c r="Z824" s="10" t="s">
        <v>947</v>
      </c>
      <c r="AA824" s="10" t="s">
        <v>947</v>
      </c>
      <c r="AB824" s="10" t="s">
        <v>120</v>
      </c>
      <c r="AC824" s="10">
        <f t="shared" si="184"/>
        <v>3</v>
      </c>
    </row>
    <row r="825" spans="1:29" x14ac:dyDescent="0.25">
      <c r="A825" s="297">
        <v>828</v>
      </c>
      <c r="B825" s="330" t="str">
        <f t="shared" si="183"/>
        <v>C.6.02a</v>
      </c>
      <c r="C825" s="311" t="s">
        <v>119</v>
      </c>
      <c r="D825" s="311">
        <v>6</v>
      </c>
      <c r="E825" s="311">
        <v>2</v>
      </c>
      <c r="F825" s="311" t="s">
        <v>88</v>
      </c>
      <c r="G825" s="316" t="s">
        <v>77</v>
      </c>
      <c r="H825" s="317">
        <v>2</v>
      </c>
      <c r="I825" s="318" t="str">
        <f t="shared" si="185"/>
        <v/>
      </c>
      <c r="J825" s="10" t="str">
        <f t="shared" si="186"/>
        <v/>
      </c>
      <c r="K825" s="10" t="str">
        <f t="shared" si="187"/>
        <v/>
      </c>
      <c r="L825" s="10" t="str">
        <f t="shared" si="188"/>
        <v/>
      </c>
      <c r="M825" s="10" t="str">
        <f t="shared" si="189"/>
        <v/>
      </c>
      <c r="N825" s="10">
        <f t="shared" si="190"/>
        <v>6</v>
      </c>
      <c r="O825" s="318">
        <f t="shared" si="191"/>
        <v>6</v>
      </c>
      <c r="Q825" s="10" t="str">
        <f t="shared" si="192"/>
        <v>02</v>
      </c>
      <c r="R825" s="319" t="str">
        <f t="shared" si="193"/>
        <v>C.6.02a</v>
      </c>
      <c r="Z825" s="10" t="s">
        <v>947</v>
      </c>
      <c r="AA825" s="10" t="s">
        <v>947</v>
      </c>
      <c r="AB825" s="10" t="s">
        <v>120</v>
      </c>
      <c r="AC825" s="10">
        <f t="shared" si="184"/>
        <v>3</v>
      </c>
    </row>
    <row r="826" spans="1:29" x14ac:dyDescent="0.25">
      <c r="A826" s="297">
        <v>829</v>
      </c>
      <c r="B826" s="330" t="str">
        <f t="shared" si="183"/>
        <v>C.6.02b</v>
      </c>
      <c r="C826" s="311" t="s">
        <v>119</v>
      </c>
      <c r="D826" s="311">
        <v>6</v>
      </c>
      <c r="E826" s="311">
        <v>2</v>
      </c>
      <c r="F826" s="311" t="s">
        <v>89</v>
      </c>
      <c r="G826" s="316" t="s">
        <v>179</v>
      </c>
      <c r="H826" s="317">
        <v>3</v>
      </c>
      <c r="I826" s="318" t="str">
        <f t="shared" si="185"/>
        <v/>
      </c>
      <c r="J826" s="10" t="str">
        <f t="shared" si="186"/>
        <v/>
      </c>
      <c r="K826" s="10" t="str">
        <f t="shared" si="187"/>
        <v/>
      </c>
      <c r="L826" s="10" t="str">
        <f t="shared" si="188"/>
        <v/>
      </c>
      <c r="M826" s="10" t="str">
        <f t="shared" si="189"/>
        <v/>
      </c>
      <c r="N826" s="10">
        <f t="shared" si="190"/>
        <v>6</v>
      </c>
      <c r="O826" s="318">
        <f t="shared" si="191"/>
        <v>6</v>
      </c>
      <c r="Q826" s="10" t="str">
        <f t="shared" si="192"/>
        <v>02</v>
      </c>
      <c r="R826" s="319" t="str">
        <f t="shared" si="193"/>
        <v>C.6.02b</v>
      </c>
      <c r="Z826" s="10" t="s">
        <v>947</v>
      </c>
      <c r="AA826" s="10" t="s">
        <v>947</v>
      </c>
      <c r="AB826" s="10" t="s">
        <v>120</v>
      </c>
      <c r="AC826" s="10">
        <f t="shared" si="184"/>
        <v>3</v>
      </c>
    </row>
    <row r="827" spans="1:29" x14ac:dyDescent="0.25">
      <c r="A827" s="297">
        <v>830</v>
      </c>
      <c r="B827" s="330" t="str">
        <f t="shared" si="183"/>
        <v>C.6.02c</v>
      </c>
      <c r="C827" s="311" t="s">
        <v>119</v>
      </c>
      <c r="D827" s="311">
        <v>6</v>
      </c>
      <c r="E827" s="311">
        <v>2</v>
      </c>
      <c r="F827" s="311" t="s">
        <v>90</v>
      </c>
      <c r="G827" s="316" t="s">
        <v>180</v>
      </c>
      <c r="H827" s="317">
        <v>3</v>
      </c>
      <c r="I827" s="318" t="str">
        <f t="shared" si="185"/>
        <v/>
      </c>
      <c r="J827" s="10" t="str">
        <f t="shared" si="186"/>
        <v/>
      </c>
      <c r="K827" s="10" t="str">
        <f t="shared" si="187"/>
        <v/>
      </c>
      <c r="L827" s="10" t="str">
        <f t="shared" si="188"/>
        <v/>
      </c>
      <c r="M827" s="10" t="str">
        <f t="shared" si="189"/>
        <v/>
      </c>
      <c r="N827" s="10">
        <f t="shared" si="190"/>
        <v>6</v>
      </c>
      <c r="O827" s="318">
        <f t="shared" si="191"/>
        <v>6</v>
      </c>
      <c r="Q827" s="10" t="str">
        <f t="shared" si="192"/>
        <v>02</v>
      </c>
      <c r="R827" s="319" t="str">
        <f t="shared" si="193"/>
        <v>C.6.02c</v>
      </c>
      <c r="Z827" s="10" t="s">
        <v>947</v>
      </c>
      <c r="AA827" s="10" t="s">
        <v>947</v>
      </c>
      <c r="AB827" s="10" t="s">
        <v>120</v>
      </c>
      <c r="AC827" s="10">
        <f t="shared" si="184"/>
        <v>3</v>
      </c>
    </row>
    <row r="828" spans="1:29" x14ac:dyDescent="0.25">
      <c r="A828" s="297">
        <v>831</v>
      </c>
      <c r="B828" s="330" t="str">
        <f t="shared" si="183"/>
        <v>C.6.02d</v>
      </c>
      <c r="C828" s="311" t="s">
        <v>119</v>
      </c>
      <c r="D828" s="311">
        <v>6</v>
      </c>
      <c r="E828" s="311">
        <v>2</v>
      </c>
      <c r="F828" s="311" t="s">
        <v>91</v>
      </c>
      <c r="G828" s="316" t="s">
        <v>76</v>
      </c>
      <c r="H828" s="317">
        <v>3</v>
      </c>
      <c r="I828" s="318" t="str">
        <f t="shared" si="185"/>
        <v/>
      </c>
      <c r="J828" s="10" t="str">
        <f t="shared" si="186"/>
        <v/>
      </c>
      <c r="K828" s="10" t="str">
        <f t="shared" si="187"/>
        <v/>
      </c>
      <c r="L828" s="10" t="str">
        <f t="shared" si="188"/>
        <v/>
      </c>
      <c r="M828" s="10" t="str">
        <f t="shared" si="189"/>
        <v/>
      </c>
      <c r="N828" s="10">
        <f t="shared" si="190"/>
        <v>6</v>
      </c>
      <c r="O828" s="318">
        <f t="shared" si="191"/>
        <v>6</v>
      </c>
      <c r="Q828" s="10" t="str">
        <f t="shared" si="192"/>
        <v>02</v>
      </c>
      <c r="R828" s="319" t="str">
        <f t="shared" si="193"/>
        <v>C.6.02d</v>
      </c>
      <c r="Z828" s="10" t="s">
        <v>947</v>
      </c>
      <c r="AA828" s="10" t="s">
        <v>947</v>
      </c>
      <c r="AB828" s="10" t="s">
        <v>120</v>
      </c>
      <c r="AC828" s="10">
        <f t="shared" si="184"/>
        <v>3</v>
      </c>
    </row>
    <row r="829" spans="1:29" x14ac:dyDescent="0.25">
      <c r="A829" s="297">
        <v>832</v>
      </c>
      <c r="B829" s="330" t="str">
        <f t="shared" si="183"/>
        <v>C.6.03</v>
      </c>
      <c r="C829" s="311" t="s">
        <v>119</v>
      </c>
      <c r="D829" s="311">
        <v>6</v>
      </c>
      <c r="E829" s="311">
        <v>3</v>
      </c>
      <c r="F829" s="311"/>
      <c r="G829" s="316" t="s">
        <v>945</v>
      </c>
      <c r="H829" s="317" t="s">
        <v>74</v>
      </c>
      <c r="I829" s="318" t="str">
        <f t="shared" si="185"/>
        <v/>
      </c>
      <c r="J829" s="10" t="str">
        <f t="shared" si="186"/>
        <v/>
      </c>
      <c r="K829" s="10" t="str">
        <f t="shared" si="187"/>
        <v/>
      </c>
      <c r="L829" s="10">
        <f t="shared" si="188"/>
        <v>4</v>
      </c>
      <c r="M829" s="10" t="str">
        <f t="shared" si="189"/>
        <v/>
      </c>
      <c r="N829" s="10" t="str">
        <f t="shared" si="190"/>
        <v/>
      </c>
      <c r="O829" s="318">
        <f t="shared" si="191"/>
        <v>4</v>
      </c>
      <c r="Q829" s="10" t="str">
        <f t="shared" si="192"/>
        <v>03</v>
      </c>
      <c r="R829" s="319" t="str">
        <f t="shared" si="193"/>
        <v>C.6.03</v>
      </c>
      <c r="Z829" s="10" t="s">
        <v>947</v>
      </c>
      <c r="AA829" s="10" t="s">
        <v>947</v>
      </c>
      <c r="AB829" s="10" t="s">
        <v>120</v>
      </c>
      <c r="AC829" s="10">
        <f t="shared" si="184"/>
        <v>3</v>
      </c>
    </row>
    <row r="830" spans="1:29" x14ac:dyDescent="0.25">
      <c r="A830" s="297">
        <v>833</v>
      </c>
      <c r="B830" s="330" t="str">
        <f t="shared" si="183"/>
        <v>C.6.03a</v>
      </c>
      <c r="C830" s="311" t="s">
        <v>119</v>
      </c>
      <c r="D830" s="311">
        <v>6</v>
      </c>
      <c r="E830" s="311">
        <v>3</v>
      </c>
      <c r="F830" s="311" t="s">
        <v>88</v>
      </c>
      <c r="G830" s="316" t="s">
        <v>316</v>
      </c>
      <c r="H830" s="317">
        <v>5</v>
      </c>
      <c r="I830" s="318" t="str">
        <f t="shared" si="185"/>
        <v/>
      </c>
      <c r="J830" s="10" t="str">
        <f t="shared" si="186"/>
        <v/>
      </c>
      <c r="K830" s="10" t="str">
        <f t="shared" si="187"/>
        <v/>
      </c>
      <c r="L830" s="10" t="str">
        <f t="shared" si="188"/>
        <v/>
      </c>
      <c r="M830" s="10" t="str">
        <f t="shared" si="189"/>
        <v/>
      </c>
      <c r="N830" s="10">
        <f t="shared" si="190"/>
        <v>6</v>
      </c>
      <c r="O830" s="318">
        <f t="shared" si="191"/>
        <v>6</v>
      </c>
      <c r="Q830" s="10" t="str">
        <f t="shared" si="192"/>
        <v>03</v>
      </c>
      <c r="R830" s="319" t="str">
        <f t="shared" si="193"/>
        <v>C.6.03a</v>
      </c>
      <c r="Z830" s="10" t="s">
        <v>947</v>
      </c>
      <c r="AA830" s="10" t="s">
        <v>947</v>
      </c>
      <c r="AB830" s="10" t="s">
        <v>120</v>
      </c>
      <c r="AC830" s="10">
        <f t="shared" si="184"/>
        <v>3</v>
      </c>
    </row>
    <row r="831" spans="1:29" x14ac:dyDescent="0.25">
      <c r="A831" s="297">
        <v>834</v>
      </c>
      <c r="B831" s="330" t="str">
        <f t="shared" ref="B831:B853" si="194">R831</f>
        <v>C.6.03b</v>
      </c>
      <c r="C831" s="311" t="s">
        <v>119</v>
      </c>
      <c r="D831" s="311">
        <v>6</v>
      </c>
      <c r="E831" s="311">
        <v>3</v>
      </c>
      <c r="F831" s="311" t="s">
        <v>89</v>
      </c>
      <c r="G831" s="316" t="s">
        <v>317</v>
      </c>
      <c r="H831" s="317">
        <v>4</v>
      </c>
      <c r="I831" s="318" t="str">
        <f t="shared" si="185"/>
        <v/>
      </c>
      <c r="J831" s="10" t="str">
        <f t="shared" si="186"/>
        <v/>
      </c>
      <c r="K831" s="10" t="str">
        <f t="shared" si="187"/>
        <v/>
      </c>
      <c r="L831" s="10" t="str">
        <f t="shared" si="188"/>
        <v/>
      </c>
      <c r="M831" s="10" t="str">
        <f t="shared" si="189"/>
        <v/>
      </c>
      <c r="N831" s="10">
        <f t="shared" si="190"/>
        <v>6</v>
      </c>
      <c r="O831" s="318">
        <f t="shared" si="191"/>
        <v>6</v>
      </c>
      <c r="Q831" s="10" t="str">
        <f t="shared" si="192"/>
        <v>03</v>
      </c>
      <c r="R831" s="319" t="str">
        <f t="shared" si="193"/>
        <v>C.6.03b</v>
      </c>
      <c r="Z831" s="10" t="s">
        <v>947</v>
      </c>
      <c r="AA831" s="10" t="s">
        <v>947</v>
      </c>
      <c r="AB831" s="10" t="s">
        <v>120</v>
      </c>
      <c r="AC831" s="10">
        <f t="shared" ref="AC831:AC853" si="195">IF(LEN(Z831)&gt;0,1,IF(LEN(AA831)&gt;0,2,3))</f>
        <v>3</v>
      </c>
    </row>
    <row r="832" spans="1:29" x14ac:dyDescent="0.25">
      <c r="A832" s="297">
        <v>835</v>
      </c>
      <c r="B832" s="330" t="str">
        <f t="shared" si="194"/>
        <v>C.6.04</v>
      </c>
      <c r="C832" s="311" t="s">
        <v>119</v>
      </c>
      <c r="D832" s="311">
        <v>6</v>
      </c>
      <c r="E832" s="311">
        <v>4</v>
      </c>
      <c r="F832" s="311"/>
      <c r="G832" s="316" t="s">
        <v>318</v>
      </c>
      <c r="H832" s="317" t="s">
        <v>74</v>
      </c>
      <c r="I832" s="318" t="str">
        <f t="shared" si="185"/>
        <v/>
      </c>
      <c r="J832" s="10" t="str">
        <f t="shared" si="186"/>
        <v/>
      </c>
      <c r="K832" s="10" t="str">
        <f t="shared" si="187"/>
        <v/>
      </c>
      <c r="L832" s="10">
        <f t="shared" si="188"/>
        <v>4</v>
      </c>
      <c r="M832" s="10" t="str">
        <f t="shared" si="189"/>
        <v/>
      </c>
      <c r="N832" s="10" t="str">
        <f t="shared" si="190"/>
        <v/>
      </c>
      <c r="O832" s="318">
        <f t="shared" si="191"/>
        <v>4</v>
      </c>
      <c r="Q832" s="10" t="str">
        <f t="shared" si="192"/>
        <v>04</v>
      </c>
      <c r="R832" s="319" t="str">
        <f t="shared" si="193"/>
        <v>C.6.04</v>
      </c>
      <c r="Z832" s="10" t="s">
        <v>947</v>
      </c>
      <c r="AA832" s="10" t="s">
        <v>947</v>
      </c>
      <c r="AB832" s="10" t="s">
        <v>120</v>
      </c>
      <c r="AC832" s="10">
        <f t="shared" si="195"/>
        <v>3</v>
      </c>
    </row>
    <row r="833" spans="1:29" x14ac:dyDescent="0.25">
      <c r="A833" s="297">
        <v>836</v>
      </c>
      <c r="B833" s="330" t="str">
        <f t="shared" si="194"/>
        <v>C.6.04a</v>
      </c>
      <c r="C833" s="311" t="s">
        <v>119</v>
      </c>
      <c r="D833" s="311">
        <v>6</v>
      </c>
      <c r="E833" s="311">
        <v>4</v>
      </c>
      <c r="F833" s="311" t="s">
        <v>88</v>
      </c>
      <c r="G833" s="316" t="s">
        <v>319</v>
      </c>
      <c r="H833" s="317">
        <v>2</v>
      </c>
      <c r="I833" s="318" t="str">
        <f t="shared" si="185"/>
        <v/>
      </c>
      <c r="J833" s="10" t="str">
        <f t="shared" si="186"/>
        <v/>
      </c>
      <c r="K833" s="10" t="str">
        <f t="shared" si="187"/>
        <v/>
      </c>
      <c r="L833" s="10" t="str">
        <f t="shared" si="188"/>
        <v/>
      </c>
      <c r="M833" s="10" t="str">
        <f t="shared" si="189"/>
        <v/>
      </c>
      <c r="N833" s="10">
        <f t="shared" si="190"/>
        <v>6</v>
      </c>
      <c r="O833" s="318">
        <f t="shared" si="191"/>
        <v>6</v>
      </c>
      <c r="Q833" s="10" t="str">
        <f t="shared" si="192"/>
        <v>04</v>
      </c>
      <c r="R833" s="319" t="str">
        <f t="shared" si="193"/>
        <v>C.6.04a</v>
      </c>
      <c r="Z833" s="10" t="s">
        <v>947</v>
      </c>
      <c r="AA833" s="10" t="s">
        <v>947</v>
      </c>
      <c r="AB833" s="10" t="s">
        <v>120</v>
      </c>
      <c r="AC833" s="10">
        <f t="shared" si="195"/>
        <v>3</v>
      </c>
    </row>
    <row r="834" spans="1:29" x14ac:dyDescent="0.25">
      <c r="A834" s="297">
        <v>837</v>
      </c>
      <c r="B834" s="330" t="str">
        <f t="shared" si="194"/>
        <v>C.6.04b</v>
      </c>
      <c r="C834" s="311" t="s">
        <v>119</v>
      </c>
      <c r="D834" s="311">
        <v>6</v>
      </c>
      <c r="E834" s="311">
        <v>4</v>
      </c>
      <c r="F834" s="311" t="s">
        <v>89</v>
      </c>
      <c r="G834" s="316" t="s">
        <v>320</v>
      </c>
      <c r="H834" s="317">
        <v>3</v>
      </c>
      <c r="I834" s="318" t="str">
        <f t="shared" si="185"/>
        <v/>
      </c>
      <c r="J834" s="10" t="str">
        <f t="shared" si="186"/>
        <v/>
      </c>
      <c r="K834" s="10" t="str">
        <f t="shared" si="187"/>
        <v/>
      </c>
      <c r="L834" s="10" t="str">
        <f t="shared" si="188"/>
        <v/>
      </c>
      <c r="M834" s="10" t="str">
        <f t="shared" si="189"/>
        <v/>
      </c>
      <c r="N834" s="10">
        <f t="shared" si="190"/>
        <v>6</v>
      </c>
      <c r="O834" s="318">
        <f t="shared" si="191"/>
        <v>6</v>
      </c>
      <c r="Q834" s="10" t="str">
        <f t="shared" si="192"/>
        <v>04</v>
      </c>
      <c r="R834" s="319" t="str">
        <f t="shared" si="193"/>
        <v>C.6.04b</v>
      </c>
      <c r="Z834" s="10" t="s">
        <v>947</v>
      </c>
      <c r="AA834" s="10" t="s">
        <v>947</v>
      </c>
      <c r="AB834" s="10" t="s">
        <v>120</v>
      </c>
      <c r="AC834" s="10">
        <f t="shared" si="195"/>
        <v>3</v>
      </c>
    </row>
    <row r="835" spans="1:29" x14ac:dyDescent="0.25">
      <c r="A835" s="297">
        <v>838</v>
      </c>
      <c r="B835" s="330" t="str">
        <f t="shared" si="194"/>
        <v>C.6.04c</v>
      </c>
      <c r="C835" s="311" t="s">
        <v>119</v>
      </c>
      <c r="D835" s="311">
        <v>6</v>
      </c>
      <c r="E835" s="311">
        <v>4</v>
      </c>
      <c r="F835" s="311" t="s">
        <v>90</v>
      </c>
      <c r="G835" s="316" t="s">
        <v>946</v>
      </c>
      <c r="H835" s="317">
        <v>3</v>
      </c>
      <c r="I835" s="318" t="str">
        <f t="shared" si="185"/>
        <v/>
      </c>
      <c r="J835" s="10" t="str">
        <f t="shared" si="186"/>
        <v/>
      </c>
      <c r="K835" s="10" t="str">
        <f t="shared" si="187"/>
        <v/>
      </c>
      <c r="L835" s="10" t="str">
        <f t="shared" si="188"/>
        <v/>
      </c>
      <c r="M835" s="10" t="str">
        <f t="shared" si="189"/>
        <v/>
      </c>
      <c r="N835" s="10">
        <f t="shared" si="190"/>
        <v>6</v>
      </c>
      <c r="O835" s="318">
        <f t="shared" si="191"/>
        <v>6</v>
      </c>
      <c r="Q835" s="10" t="str">
        <f t="shared" si="192"/>
        <v>04</v>
      </c>
      <c r="R835" s="319" t="str">
        <f t="shared" si="193"/>
        <v>C.6.04c</v>
      </c>
      <c r="Z835" s="10" t="s">
        <v>947</v>
      </c>
      <c r="AA835" s="10" t="s">
        <v>947</v>
      </c>
      <c r="AB835" s="10" t="s">
        <v>120</v>
      </c>
      <c r="AC835" s="10">
        <f t="shared" si="195"/>
        <v>3</v>
      </c>
    </row>
    <row r="836" spans="1:29" x14ac:dyDescent="0.25">
      <c r="A836" s="297">
        <v>839</v>
      </c>
      <c r="B836" s="330" t="str">
        <f t="shared" si="194"/>
        <v>C.6.04d</v>
      </c>
      <c r="C836" s="311" t="s">
        <v>119</v>
      </c>
      <c r="D836" s="311">
        <v>6</v>
      </c>
      <c r="E836" s="311">
        <v>4</v>
      </c>
      <c r="F836" s="311" t="s">
        <v>91</v>
      </c>
      <c r="G836" s="316" t="s">
        <v>321</v>
      </c>
      <c r="H836" s="317">
        <v>3</v>
      </c>
      <c r="I836" s="318" t="str">
        <f t="shared" si="185"/>
        <v/>
      </c>
      <c r="J836" s="10" t="str">
        <f t="shared" si="186"/>
        <v/>
      </c>
      <c r="K836" s="10" t="str">
        <f t="shared" si="187"/>
        <v/>
      </c>
      <c r="L836" s="10" t="str">
        <f t="shared" si="188"/>
        <v/>
      </c>
      <c r="M836" s="10" t="str">
        <f t="shared" si="189"/>
        <v/>
      </c>
      <c r="N836" s="10">
        <f t="shared" si="190"/>
        <v>6</v>
      </c>
      <c r="O836" s="318">
        <f t="shared" si="191"/>
        <v>6</v>
      </c>
      <c r="Q836" s="10" t="str">
        <f t="shared" si="192"/>
        <v>04</v>
      </c>
      <c r="R836" s="319" t="str">
        <f t="shared" si="193"/>
        <v>C.6.04d</v>
      </c>
      <c r="Z836" s="10" t="s">
        <v>947</v>
      </c>
      <c r="AA836" s="10" t="s">
        <v>947</v>
      </c>
      <c r="AB836" s="10" t="s">
        <v>120</v>
      </c>
      <c r="AC836" s="10">
        <f t="shared" si="195"/>
        <v>3</v>
      </c>
    </row>
    <row r="837" spans="1:29" x14ac:dyDescent="0.25">
      <c r="A837" s="297">
        <v>840</v>
      </c>
      <c r="B837" s="330" t="str">
        <f t="shared" si="194"/>
        <v>C.6.04e</v>
      </c>
      <c r="C837" s="311" t="s">
        <v>119</v>
      </c>
      <c r="D837" s="311">
        <v>6</v>
      </c>
      <c r="E837" s="311">
        <v>4</v>
      </c>
      <c r="F837" s="311" t="s">
        <v>92</v>
      </c>
      <c r="G837" s="316" t="s">
        <v>322</v>
      </c>
      <c r="H837" s="317">
        <v>3</v>
      </c>
      <c r="I837" s="318" t="str">
        <f t="shared" si="185"/>
        <v/>
      </c>
      <c r="J837" s="10" t="str">
        <f t="shared" si="186"/>
        <v/>
      </c>
      <c r="K837" s="10" t="str">
        <f t="shared" si="187"/>
        <v/>
      </c>
      <c r="L837" s="10" t="str">
        <f t="shared" si="188"/>
        <v/>
      </c>
      <c r="M837" s="10" t="str">
        <f t="shared" si="189"/>
        <v/>
      </c>
      <c r="N837" s="10">
        <f t="shared" si="190"/>
        <v>6</v>
      </c>
      <c r="O837" s="318">
        <f t="shared" si="191"/>
        <v>6</v>
      </c>
      <c r="Q837" s="10" t="str">
        <f t="shared" si="192"/>
        <v>04</v>
      </c>
      <c r="R837" s="319" t="str">
        <f t="shared" si="193"/>
        <v>C.6.04e</v>
      </c>
      <c r="Z837" s="10" t="s">
        <v>947</v>
      </c>
      <c r="AA837" s="10" t="s">
        <v>947</v>
      </c>
      <c r="AB837" s="10" t="s">
        <v>120</v>
      </c>
      <c r="AC837" s="10">
        <f t="shared" si="195"/>
        <v>3</v>
      </c>
    </row>
    <row r="838" spans="1:29" x14ac:dyDescent="0.25">
      <c r="A838" s="297">
        <v>841</v>
      </c>
      <c r="B838" s="330" t="str">
        <f t="shared" si="194"/>
        <v>C.6.05</v>
      </c>
      <c r="C838" s="311" t="s">
        <v>119</v>
      </c>
      <c r="D838" s="311">
        <v>6</v>
      </c>
      <c r="E838" s="311">
        <v>5</v>
      </c>
      <c r="F838" s="311"/>
      <c r="G838" s="316" t="s">
        <v>527</v>
      </c>
      <c r="H838" s="317" t="s">
        <v>74</v>
      </c>
      <c r="I838" s="318" t="str">
        <f t="shared" si="185"/>
        <v/>
      </c>
      <c r="J838" s="10" t="str">
        <f t="shared" si="186"/>
        <v/>
      </c>
      <c r="K838" s="10" t="str">
        <f t="shared" si="187"/>
        <v/>
      </c>
      <c r="L838" s="10">
        <f t="shared" si="188"/>
        <v>4</v>
      </c>
      <c r="M838" s="10" t="str">
        <f t="shared" si="189"/>
        <v/>
      </c>
      <c r="N838" s="10" t="str">
        <f t="shared" si="190"/>
        <v/>
      </c>
      <c r="O838" s="318">
        <f t="shared" si="191"/>
        <v>4</v>
      </c>
      <c r="Q838" s="10" t="str">
        <f t="shared" si="192"/>
        <v>05</v>
      </c>
      <c r="R838" s="319" t="str">
        <f t="shared" si="193"/>
        <v>C.6.05</v>
      </c>
      <c r="Z838" s="10" t="s">
        <v>947</v>
      </c>
      <c r="AA838" s="10" t="s">
        <v>947</v>
      </c>
      <c r="AB838" s="10" t="s">
        <v>120</v>
      </c>
      <c r="AC838" s="10">
        <f t="shared" si="195"/>
        <v>3</v>
      </c>
    </row>
    <row r="839" spans="1:29" x14ac:dyDescent="0.25">
      <c r="A839" s="297">
        <v>842</v>
      </c>
      <c r="B839" s="330" t="str">
        <f t="shared" si="194"/>
        <v>C.6.06</v>
      </c>
      <c r="C839" s="311" t="s">
        <v>119</v>
      </c>
      <c r="D839" s="311">
        <v>6</v>
      </c>
      <c r="E839" s="311">
        <v>6</v>
      </c>
      <c r="F839" s="311"/>
      <c r="G839" s="316" t="s">
        <v>1061</v>
      </c>
      <c r="H839" s="317" t="s">
        <v>74</v>
      </c>
      <c r="I839" s="318" t="str">
        <f t="shared" si="185"/>
        <v/>
      </c>
      <c r="J839" s="10" t="str">
        <f t="shared" si="186"/>
        <v/>
      </c>
      <c r="K839" s="10" t="str">
        <f t="shared" si="187"/>
        <v/>
      </c>
      <c r="L839" s="10">
        <f t="shared" si="188"/>
        <v>4</v>
      </c>
      <c r="M839" s="10" t="str">
        <f t="shared" si="189"/>
        <v/>
      </c>
      <c r="N839" s="10" t="str">
        <f t="shared" si="190"/>
        <v/>
      </c>
      <c r="O839" s="318">
        <f t="shared" si="191"/>
        <v>4</v>
      </c>
      <c r="Q839" s="10" t="str">
        <f t="shared" si="192"/>
        <v>06</v>
      </c>
      <c r="R839" s="319" t="str">
        <f t="shared" si="193"/>
        <v>C.6.06</v>
      </c>
      <c r="Z839" s="10" t="s">
        <v>947</v>
      </c>
      <c r="AA839" s="10" t="s">
        <v>947</v>
      </c>
      <c r="AB839" s="10" t="s">
        <v>120</v>
      </c>
      <c r="AC839" s="10">
        <f t="shared" si="195"/>
        <v>3</v>
      </c>
    </row>
    <row r="840" spans="1:29" x14ac:dyDescent="0.25">
      <c r="A840" s="297">
        <v>843</v>
      </c>
      <c r="B840" s="330" t="str">
        <f t="shared" si="194"/>
        <v>C.6.06a</v>
      </c>
      <c r="C840" s="311" t="s">
        <v>119</v>
      </c>
      <c r="D840" s="311">
        <v>6</v>
      </c>
      <c r="E840" s="311">
        <v>6</v>
      </c>
      <c r="F840" s="311" t="s">
        <v>88</v>
      </c>
      <c r="G840" s="316" t="s">
        <v>528</v>
      </c>
      <c r="H840" s="317">
        <v>3</v>
      </c>
      <c r="I840" s="318" t="str">
        <f t="shared" si="185"/>
        <v/>
      </c>
      <c r="J840" s="10" t="str">
        <f t="shared" si="186"/>
        <v/>
      </c>
      <c r="K840" s="10" t="str">
        <f t="shared" si="187"/>
        <v/>
      </c>
      <c r="L840" s="10" t="str">
        <f t="shared" si="188"/>
        <v/>
      </c>
      <c r="M840" s="10" t="str">
        <f t="shared" si="189"/>
        <v/>
      </c>
      <c r="N840" s="10">
        <f t="shared" si="190"/>
        <v>6</v>
      </c>
      <c r="O840" s="318">
        <f t="shared" si="191"/>
        <v>6</v>
      </c>
      <c r="Q840" s="10" t="str">
        <f t="shared" si="192"/>
        <v>06</v>
      </c>
      <c r="R840" s="319" t="str">
        <f t="shared" si="193"/>
        <v>C.6.06a</v>
      </c>
      <c r="Z840" s="10" t="s">
        <v>947</v>
      </c>
      <c r="AA840" s="10" t="s">
        <v>947</v>
      </c>
      <c r="AB840" s="10" t="s">
        <v>120</v>
      </c>
      <c r="AC840" s="10">
        <f t="shared" si="195"/>
        <v>3</v>
      </c>
    </row>
    <row r="841" spans="1:29" x14ac:dyDescent="0.25">
      <c r="A841" s="297">
        <v>844</v>
      </c>
      <c r="B841" s="330" t="str">
        <f t="shared" si="194"/>
        <v>C.6.06b</v>
      </c>
      <c r="C841" s="311" t="s">
        <v>119</v>
      </c>
      <c r="D841" s="311">
        <v>6</v>
      </c>
      <c r="E841" s="311">
        <v>6</v>
      </c>
      <c r="F841" s="311" t="s">
        <v>89</v>
      </c>
      <c r="G841" s="316" t="s">
        <v>529</v>
      </c>
      <c r="H841" s="317">
        <v>3</v>
      </c>
      <c r="I841" s="318" t="str">
        <f t="shared" si="185"/>
        <v/>
      </c>
      <c r="J841" s="10" t="str">
        <f t="shared" si="186"/>
        <v/>
      </c>
      <c r="K841" s="10" t="str">
        <f t="shared" si="187"/>
        <v/>
      </c>
      <c r="L841" s="10" t="str">
        <f t="shared" si="188"/>
        <v/>
      </c>
      <c r="M841" s="10" t="str">
        <f t="shared" si="189"/>
        <v/>
      </c>
      <c r="N841" s="10">
        <f t="shared" si="190"/>
        <v>6</v>
      </c>
      <c r="O841" s="318">
        <f t="shared" si="191"/>
        <v>6</v>
      </c>
      <c r="Q841" s="10" t="str">
        <f t="shared" si="192"/>
        <v>06</v>
      </c>
      <c r="R841" s="319" t="str">
        <f t="shared" si="193"/>
        <v>C.6.06b</v>
      </c>
      <c r="Z841" s="10" t="s">
        <v>947</v>
      </c>
      <c r="AA841" s="10" t="s">
        <v>947</v>
      </c>
      <c r="AB841" s="10" t="s">
        <v>120</v>
      </c>
      <c r="AC841" s="10">
        <f t="shared" si="195"/>
        <v>3</v>
      </c>
    </row>
    <row r="842" spans="1:29" x14ac:dyDescent="0.25">
      <c r="A842" s="297">
        <v>845</v>
      </c>
      <c r="B842" s="330" t="str">
        <f t="shared" si="194"/>
        <v>C.6.07</v>
      </c>
      <c r="C842" s="311" t="s">
        <v>119</v>
      </c>
      <c r="D842" s="311">
        <v>6</v>
      </c>
      <c r="E842" s="311">
        <v>7</v>
      </c>
      <c r="F842" s="311"/>
      <c r="G842" s="316" t="s">
        <v>323</v>
      </c>
      <c r="H842" s="317" t="s">
        <v>74</v>
      </c>
      <c r="I842" s="318" t="str">
        <f t="shared" si="185"/>
        <v/>
      </c>
      <c r="J842" s="10" t="str">
        <f t="shared" si="186"/>
        <v/>
      </c>
      <c r="K842" s="10" t="str">
        <f t="shared" si="187"/>
        <v/>
      </c>
      <c r="L842" s="10">
        <f t="shared" si="188"/>
        <v>4</v>
      </c>
      <c r="M842" s="10" t="str">
        <f t="shared" si="189"/>
        <v/>
      </c>
      <c r="N842" s="10" t="str">
        <f t="shared" si="190"/>
        <v/>
      </c>
      <c r="O842" s="318">
        <f t="shared" si="191"/>
        <v>4</v>
      </c>
      <c r="Q842" s="10" t="str">
        <f t="shared" si="192"/>
        <v>07</v>
      </c>
      <c r="R842" s="319" t="str">
        <f t="shared" si="193"/>
        <v>C.6.07</v>
      </c>
      <c r="Z842" s="10" t="s">
        <v>947</v>
      </c>
      <c r="AA842" s="10" t="s">
        <v>947</v>
      </c>
      <c r="AB842" s="10" t="s">
        <v>120</v>
      </c>
      <c r="AC842" s="10">
        <f t="shared" si="195"/>
        <v>3</v>
      </c>
    </row>
    <row r="843" spans="1:29" x14ac:dyDescent="0.25">
      <c r="A843" s="297">
        <v>846</v>
      </c>
      <c r="B843" s="330" t="str">
        <f t="shared" si="194"/>
        <v>C.6.07a</v>
      </c>
      <c r="C843" s="311" t="s">
        <v>119</v>
      </c>
      <c r="D843" s="311">
        <v>6</v>
      </c>
      <c r="E843" s="311">
        <v>7</v>
      </c>
      <c r="F843" s="311" t="s">
        <v>88</v>
      </c>
      <c r="G843" s="316" t="s">
        <v>75</v>
      </c>
      <c r="H843" s="317">
        <v>3</v>
      </c>
      <c r="I843" s="318" t="str">
        <f t="shared" si="185"/>
        <v/>
      </c>
      <c r="J843" s="10" t="str">
        <f t="shared" si="186"/>
        <v/>
      </c>
      <c r="K843" s="10" t="str">
        <f t="shared" si="187"/>
        <v/>
      </c>
      <c r="L843" s="10" t="str">
        <f t="shared" si="188"/>
        <v/>
      </c>
      <c r="M843" s="10" t="str">
        <f t="shared" si="189"/>
        <v/>
      </c>
      <c r="N843" s="10">
        <f t="shared" si="190"/>
        <v>6</v>
      </c>
      <c r="O843" s="318">
        <f t="shared" si="191"/>
        <v>6</v>
      </c>
      <c r="Q843" s="10" t="str">
        <f t="shared" si="192"/>
        <v>07</v>
      </c>
      <c r="R843" s="319" t="str">
        <f t="shared" si="193"/>
        <v>C.6.07a</v>
      </c>
      <c r="Z843" s="10" t="s">
        <v>947</v>
      </c>
      <c r="AA843" s="10" t="s">
        <v>947</v>
      </c>
      <c r="AB843" s="10" t="s">
        <v>120</v>
      </c>
      <c r="AC843" s="10">
        <f t="shared" si="195"/>
        <v>3</v>
      </c>
    </row>
    <row r="844" spans="1:29" x14ac:dyDescent="0.25">
      <c r="A844" s="297">
        <v>847</v>
      </c>
      <c r="B844" s="330" t="str">
        <f t="shared" si="194"/>
        <v>C.6.07b</v>
      </c>
      <c r="C844" s="311" t="s">
        <v>119</v>
      </c>
      <c r="D844" s="311">
        <v>6</v>
      </c>
      <c r="E844" s="311">
        <v>7</v>
      </c>
      <c r="F844" s="311" t="s">
        <v>89</v>
      </c>
      <c r="G844" s="316" t="s">
        <v>324</v>
      </c>
      <c r="H844" s="317">
        <v>3</v>
      </c>
      <c r="I844" s="318" t="str">
        <f t="shared" si="185"/>
        <v/>
      </c>
      <c r="J844" s="10" t="str">
        <f t="shared" si="186"/>
        <v/>
      </c>
      <c r="K844" s="10" t="str">
        <f t="shared" si="187"/>
        <v/>
      </c>
      <c r="L844" s="10" t="str">
        <f t="shared" si="188"/>
        <v/>
      </c>
      <c r="M844" s="10" t="str">
        <f t="shared" si="189"/>
        <v/>
      </c>
      <c r="N844" s="10">
        <f t="shared" si="190"/>
        <v>6</v>
      </c>
      <c r="O844" s="318">
        <f t="shared" si="191"/>
        <v>6</v>
      </c>
      <c r="Q844" s="10" t="str">
        <f t="shared" si="192"/>
        <v>07</v>
      </c>
      <c r="R844" s="319" t="str">
        <f t="shared" si="193"/>
        <v>C.6.07b</v>
      </c>
      <c r="Z844" s="10" t="s">
        <v>947</v>
      </c>
      <c r="AA844" s="10" t="s">
        <v>947</v>
      </c>
      <c r="AB844" s="10" t="s">
        <v>120</v>
      </c>
      <c r="AC844" s="10">
        <f t="shared" si="195"/>
        <v>3</v>
      </c>
    </row>
    <row r="845" spans="1:29" x14ac:dyDescent="0.25">
      <c r="A845" s="297">
        <v>848</v>
      </c>
      <c r="B845" s="330" t="str">
        <f t="shared" si="194"/>
        <v>C.6.07c</v>
      </c>
      <c r="C845" s="311" t="s">
        <v>119</v>
      </c>
      <c r="D845" s="311">
        <v>6</v>
      </c>
      <c r="E845" s="311">
        <v>7</v>
      </c>
      <c r="F845" s="311" t="s">
        <v>90</v>
      </c>
      <c r="G845" s="316" t="s">
        <v>325</v>
      </c>
      <c r="H845" s="317">
        <v>4</v>
      </c>
      <c r="I845" s="318" t="str">
        <f t="shared" si="185"/>
        <v/>
      </c>
      <c r="J845" s="10" t="str">
        <f t="shared" si="186"/>
        <v/>
      </c>
      <c r="K845" s="10" t="str">
        <f t="shared" si="187"/>
        <v/>
      </c>
      <c r="L845" s="10" t="str">
        <f t="shared" si="188"/>
        <v/>
      </c>
      <c r="M845" s="10" t="str">
        <f t="shared" si="189"/>
        <v/>
      </c>
      <c r="N845" s="10">
        <f t="shared" si="190"/>
        <v>6</v>
      </c>
      <c r="O845" s="318">
        <f t="shared" si="191"/>
        <v>6</v>
      </c>
      <c r="Q845" s="10" t="str">
        <f t="shared" si="192"/>
        <v>07</v>
      </c>
      <c r="R845" s="319" t="str">
        <f t="shared" si="193"/>
        <v>C.6.07c</v>
      </c>
      <c r="Z845" s="10" t="s">
        <v>947</v>
      </c>
      <c r="AA845" s="10" t="s">
        <v>947</v>
      </c>
      <c r="AB845" s="10" t="s">
        <v>120</v>
      </c>
      <c r="AC845" s="10">
        <f t="shared" si="195"/>
        <v>3</v>
      </c>
    </row>
    <row r="846" spans="1:29" x14ac:dyDescent="0.25">
      <c r="A846" s="297">
        <v>849</v>
      </c>
      <c r="B846" s="330" t="str">
        <f t="shared" si="194"/>
        <v>C.6.07d</v>
      </c>
      <c r="C846" s="311" t="s">
        <v>119</v>
      </c>
      <c r="D846" s="311">
        <v>6</v>
      </c>
      <c r="E846" s="311">
        <v>7</v>
      </c>
      <c r="F846" s="311" t="s">
        <v>91</v>
      </c>
      <c r="G846" s="316" t="s">
        <v>326</v>
      </c>
      <c r="H846" s="317">
        <v>5</v>
      </c>
      <c r="I846" s="318" t="str">
        <f t="shared" si="185"/>
        <v/>
      </c>
      <c r="J846" s="10" t="str">
        <f t="shared" si="186"/>
        <v/>
      </c>
      <c r="K846" s="10" t="str">
        <f t="shared" si="187"/>
        <v/>
      </c>
      <c r="L846" s="10" t="str">
        <f t="shared" si="188"/>
        <v/>
      </c>
      <c r="M846" s="10" t="str">
        <f t="shared" si="189"/>
        <v/>
      </c>
      <c r="N846" s="10">
        <f t="shared" si="190"/>
        <v>6</v>
      </c>
      <c r="O846" s="318">
        <f t="shared" si="191"/>
        <v>6</v>
      </c>
      <c r="Q846" s="10" t="str">
        <f t="shared" si="192"/>
        <v>07</v>
      </c>
      <c r="R846" s="319" t="str">
        <f t="shared" si="193"/>
        <v>C.6.07d</v>
      </c>
      <c r="Z846" s="10" t="s">
        <v>947</v>
      </c>
      <c r="AA846" s="10" t="s">
        <v>947</v>
      </c>
      <c r="AB846" s="10" t="s">
        <v>120</v>
      </c>
      <c r="AC846" s="10">
        <f t="shared" si="195"/>
        <v>3</v>
      </c>
    </row>
    <row r="847" spans="1:29" x14ac:dyDescent="0.25">
      <c r="A847" s="297">
        <v>850</v>
      </c>
      <c r="B847" s="330" t="str">
        <f t="shared" si="194"/>
        <v>C.6.08</v>
      </c>
      <c r="C847" s="311" t="s">
        <v>119</v>
      </c>
      <c r="D847" s="311">
        <v>6</v>
      </c>
      <c r="E847" s="311">
        <v>8</v>
      </c>
      <c r="F847" s="311"/>
      <c r="G847" s="316" t="s">
        <v>327</v>
      </c>
      <c r="H847" s="317" t="s">
        <v>74</v>
      </c>
      <c r="I847" s="318" t="str">
        <f t="shared" si="185"/>
        <v/>
      </c>
      <c r="J847" s="10" t="str">
        <f t="shared" si="186"/>
        <v/>
      </c>
      <c r="K847" s="10" t="str">
        <f t="shared" si="187"/>
        <v/>
      </c>
      <c r="L847" s="10">
        <f t="shared" si="188"/>
        <v>4</v>
      </c>
      <c r="M847" s="10" t="str">
        <f t="shared" si="189"/>
        <v/>
      </c>
      <c r="N847" s="10" t="str">
        <f t="shared" si="190"/>
        <v/>
      </c>
      <c r="O847" s="318">
        <f t="shared" si="191"/>
        <v>4</v>
      </c>
      <c r="Q847" s="10" t="str">
        <f t="shared" si="192"/>
        <v>08</v>
      </c>
      <c r="R847" s="319" t="str">
        <f t="shared" si="193"/>
        <v>C.6.08</v>
      </c>
      <c r="Z847" s="10" t="s">
        <v>947</v>
      </c>
      <c r="AA847" s="10" t="s">
        <v>947</v>
      </c>
      <c r="AB847" s="10" t="s">
        <v>120</v>
      </c>
      <c r="AC847" s="10">
        <f t="shared" si="195"/>
        <v>3</v>
      </c>
    </row>
    <row r="848" spans="1:29" x14ac:dyDescent="0.25">
      <c r="A848" s="297">
        <v>851</v>
      </c>
      <c r="B848" s="330" t="str">
        <f t="shared" si="194"/>
        <v>C.6.08a</v>
      </c>
      <c r="C848" s="311" t="s">
        <v>119</v>
      </c>
      <c r="D848" s="311">
        <v>6</v>
      </c>
      <c r="E848" s="311">
        <v>8</v>
      </c>
      <c r="F848" s="311" t="s">
        <v>88</v>
      </c>
      <c r="G848" s="316" t="s">
        <v>328</v>
      </c>
      <c r="H848" s="317">
        <v>2</v>
      </c>
      <c r="I848" s="318" t="str">
        <f t="shared" si="185"/>
        <v/>
      </c>
      <c r="J848" s="10" t="str">
        <f t="shared" si="186"/>
        <v/>
      </c>
      <c r="K848" s="10" t="str">
        <f t="shared" si="187"/>
        <v/>
      </c>
      <c r="L848" s="10" t="str">
        <f t="shared" si="188"/>
        <v/>
      </c>
      <c r="M848" s="10" t="str">
        <f t="shared" si="189"/>
        <v/>
      </c>
      <c r="N848" s="10">
        <f t="shared" si="190"/>
        <v>6</v>
      </c>
      <c r="O848" s="318">
        <f t="shared" si="191"/>
        <v>6</v>
      </c>
      <c r="Q848" s="10" t="str">
        <f t="shared" si="192"/>
        <v>08</v>
      </c>
      <c r="R848" s="319" t="str">
        <f t="shared" si="193"/>
        <v>C.6.08a</v>
      </c>
      <c r="Z848" s="10" t="s">
        <v>947</v>
      </c>
      <c r="AA848" s="10" t="s">
        <v>947</v>
      </c>
      <c r="AB848" s="10" t="s">
        <v>120</v>
      </c>
      <c r="AC848" s="10">
        <f t="shared" si="195"/>
        <v>3</v>
      </c>
    </row>
    <row r="849" spans="1:29" x14ac:dyDescent="0.25">
      <c r="A849" s="297">
        <v>852</v>
      </c>
      <c r="B849" s="330" t="str">
        <f t="shared" si="194"/>
        <v>C.6.08b</v>
      </c>
      <c r="C849" s="311" t="s">
        <v>119</v>
      </c>
      <c r="D849" s="311">
        <v>6</v>
      </c>
      <c r="E849" s="311">
        <v>8</v>
      </c>
      <c r="F849" s="311" t="s">
        <v>89</v>
      </c>
      <c r="G849" s="316" t="s">
        <v>329</v>
      </c>
      <c r="H849" s="317">
        <v>3</v>
      </c>
      <c r="I849" s="318" t="str">
        <f t="shared" si="185"/>
        <v/>
      </c>
      <c r="J849" s="10" t="str">
        <f t="shared" si="186"/>
        <v/>
      </c>
      <c r="K849" s="10" t="str">
        <f t="shared" si="187"/>
        <v/>
      </c>
      <c r="L849" s="10" t="str">
        <f t="shared" si="188"/>
        <v/>
      </c>
      <c r="M849" s="10" t="str">
        <f t="shared" si="189"/>
        <v/>
      </c>
      <c r="N849" s="10">
        <f t="shared" si="190"/>
        <v>6</v>
      </c>
      <c r="O849" s="318">
        <f t="shared" si="191"/>
        <v>6</v>
      </c>
      <c r="Q849" s="10" t="str">
        <f t="shared" si="192"/>
        <v>08</v>
      </c>
      <c r="R849" s="319" t="str">
        <f t="shared" si="193"/>
        <v>C.6.08b</v>
      </c>
      <c r="Z849" s="10" t="s">
        <v>947</v>
      </c>
      <c r="AA849" s="10" t="s">
        <v>947</v>
      </c>
      <c r="AB849" s="10" t="s">
        <v>120</v>
      </c>
      <c r="AC849" s="10">
        <f t="shared" si="195"/>
        <v>3</v>
      </c>
    </row>
    <row r="850" spans="1:29" x14ac:dyDescent="0.25">
      <c r="A850" s="297">
        <v>853</v>
      </c>
      <c r="B850" s="330" t="str">
        <f t="shared" si="194"/>
        <v>C.6.09</v>
      </c>
      <c r="C850" s="311" t="s">
        <v>119</v>
      </c>
      <c r="D850" s="311">
        <v>6</v>
      </c>
      <c r="E850" s="311">
        <v>9</v>
      </c>
      <c r="F850" s="311"/>
      <c r="G850" s="316" t="s">
        <v>330</v>
      </c>
      <c r="H850" s="317" t="s">
        <v>74</v>
      </c>
      <c r="I850" s="318" t="str">
        <f t="shared" si="185"/>
        <v/>
      </c>
      <c r="J850" s="10" t="str">
        <f t="shared" si="186"/>
        <v/>
      </c>
      <c r="K850" s="10" t="str">
        <f t="shared" si="187"/>
        <v/>
      </c>
      <c r="L850" s="10">
        <f t="shared" si="188"/>
        <v>4</v>
      </c>
      <c r="M850" s="10" t="str">
        <f t="shared" si="189"/>
        <v/>
      </c>
      <c r="N850" s="10" t="str">
        <f t="shared" si="190"/>
        <v/>
      </c>
      <c r="O850" s="318">
        <f t="shared" si="191"/>
        <v>4</v>
      </c>
      <c r="Q850" s="10" t="str">
        <f t="shared" si="192"/>
        <v>09</v>
      </c>
      <c r="R850" s="319" t="str">
        <f t="shared" si="193"/>
        <v>C.6.09</v>
      </c>
      <c r="Z850" s="10" t="s">
        <v>947</v>
      </c>
      <c r="AA850" s="10" t="s">
        <v>947</v>
      </c>
      <c r="AB850" s="10" t="s">
        <v>120</v>
      </c>
      <c r="AC850" s="10">
        <f t="shared" si="195"/>
        <v>3</v>
      </c>
    </row>
    <row r="851" spans="1:29" ht="30" x14ac:dyDescent="0.25">
      <c r="A851" s="297">
        <v>854</v>
      </c>
      <c r="B851" s="330" t="str">
        <f t="shared" si="194"/>
        <v>C.6.09a</v>
      </c>
      <c r="C851" s="311" t="s">
        <v>119</v>
      </c>
      <c r="D851" s="311">
        <v>6</v>
      </c>
      <c r="E851" s="311">
        <v>9</v>
      </c>
      <c r="F851" s="311" t="s">
        <v>88</v>
      </c>
      <c r="G851" s="316" t="s">
        <v>1010</v>
      </c>
      <c r="H851" s="317">
        <v>4</v>
      </c>
      <c r="I851" s="318" t="str">
        <f t="shared" si="185"/>
        <v/>
      </c>
      <c r="J851" s="10" t="str">
        <f t="shared" si="186"/>
        <v/>
      </c>
      <c r="K851" s="10" t="str">
        <f t="shared" si="187"/>
        <v/>
      </c>
      <c r="L851" s="10" t="str">
        <f t="shared" si="188"/>
        <v/>
      </c>
      <c r="M851" s="10" t="str">
        <f t="shared" si="189"/>
        <v/>
      </c>
      <c r="N851" s="10">
        <f t="shared" si="190"/>
        <v>6</v>
      </c>
      <c r="O851" s="318">
        <f t="shared" si="191"/>
        <v>6</v>
      </c>
      <c r="Q851" s="10" t="str">
        <f t="shared" si="192"/>
        <v>09</v>
      </c>
      <c r="R851" s="319" t="str">
        <f t="shared" si="193"/>
        <v>C.6.09a</v>
      </c>
      <c r="Z851" s="10" t="s">
        <v>947</v>
      </c>
      <c r="AA851" s="10" t="s">
        <v>947</v>
      </c>
      <c r="AB851" s="10" t="s">
        <v>120</v>
      </c>
      <c r="AC851" s="10">
        <f t="shared" si="195"/>
        <v>3</v>
      </c>
    </row>
    <row r="852" spans="1:29" ht="30" x14ac:dyDescent="0.25">
      <c r="A852" s="297">
        <v>855</v>
      </c>
      <c r="B852" s="330" t="str">
        <f t="shared" si="194"/>
        <v>C.6.09b</v>
      </c>
      <c r="C852" s="311" t="s">
        <v>119</v>
      </c>
      <c r="D852" s="311">
        <v>6</v>
      </c>
      <c r="E852" s="311">
        <v>9</v>
      </c>
      <c r="F852" s="311" t="s">
        <v>89</v>
      </c>
      <c r="G852" s="316" t="s">
        <v>1011</v>
      </c>
      <c r="H852" s="317">
        <v>5</v>
      </c>
      <c r="I852" s="318" t="str">
        <f t="shared" si="185"/>
        <v/>
      </c>
      <c r="J852" s="10" t="str">
        <f t="shared" si="186"/>
        <v/>
      </c>
      <c r="K852" s="10" t="str">
        <f t="shared" si="187"/>
        <v/>
      </c>
      <c r="L852" s="10" t="str">
        <f t="shared" si="188"/>
        <v/>
      </c>
      <c r="M852" s="10" t="str">
        <f t="shared" si="189"/>
        <v/>
      </c>
      <c r="N852" s="10">
        <f t="shared" si="190"/>
        <v>6</v>
      </c>
      <c r="O852" s="318">
        <f t="shared" si="191"/>
        <v>6</v>
      </c>
      <c r="Q852" s="10" t="str">
        <f t="shared" si="192"/>
        <v>09</v>
      </c>
      <c r="R852" s="319" t="str">
        <f t="shared" si="193"/>
        <v>C.6.09b</v>
      </c>
      <c r="Z852" s="10" t="s">
        <v>947</v>
      </c>
      <c r="AA852" s="10" t="s">
        <v>947</v>
      </c>
      <c r="AB852" s="10" t="s">
        <v>120</v>
      </c>
      <c r="AC852" s="10">
        <f t="shared" si="195"/>
        <v>3</v>
      </c>
    </row>
    <row r="853" spans="1:29" ht="45.75" thickBot="1" x14ac:dyDescent="0.3">
      <c r="A853" s="299">
        <v>856</v>
      </c>
      <c r="B853" s="333" t="str">
        <f t="shared" si="194"/>
        <v>C.6.09c</v>
      </c>
      <c r="C853" s="312" t="s">
        <v>119</v>
      </c>
      <c r="D853" s="312">
        <v>6</v>
      </c>
      <c r="E853" s="312">
        <v>9</v>
      </c>
      <c r="F853" s="312" t="s">
        <v>90</v>
      </c>
      <c r="G853" s="334" t="s">
        <v>1012</v>
      </c>
      <c r="H853" s="317">
        <v>5</v>
      </c>
      <c r="I853" s="318" t="str">
        <f t="shared" si="185"/>
        <v/>
      </c>
      <c r="J853" s="10" t="str">
        <f t="shared" si="186"/>
        <v/>
      </c>
      <c r="K853" s="10" t="str">
        <f t="shared" si="187"/>
        <v/>
      </c>
      <c r="L853" s="10" t="str">
        <f t="shared" si="188"/>
        <v/>
      </c>
      <c r="M853" s="10" t="str">
        <f t="shared" si="189"/>
        <v/>
      </c>
      <c r="N853" s="10">
        <f t="shared" si="190"/>
        <v>6</v>
      </c>
      <c r="O853" s="318">
        <f t="shared" si="191"/>
        <v>6</v>
      </c>
      <c r="Q853" s="10" t="str">
        <f t="shared" si="192"/>
        <v>09</v>
      </c>
      <c r="R853" s="319" t="str">
        <f t="shared" si="193"/>
        <v>C.6.09c</v>
      </c>
      <c r="Z853" s="10" t="s">
        <v>947</v>
      </c>
      <c r="AA853" s="10" t="s">
        <v>947</v>
      </c>
      <c r="AB853" s="10" t="s">
        <v>120</v>
      </c>
      <c r="AC853" s="10">
        <f t="shared" si="195"/>
        <v>3</v>
      </c>
    </row>
  </sheetData>
  <mergeCells count="2">
    <mergeCell ref="W1:X1"/>
    <mergeCell ref="A1:G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9">
    <tabColor theme="0" tint="-0.499984740745262"/>
    <pageSetUpPr autoPageBreaks="0" fitToPage="1"/>
  </sheetPr>
  <dimension ref="B2:P82"/>
  <sheetViews>
    <sheetView showGridLines="0" showRowColHeaders="0" zoomScaleNormal="100" workbookViewId="0">
      <selection activeCell="D2" sqref="D2:L5"/>
    </sheetView>
  </sheetViews>
  <sheetFormatPr defaultColWidth="9.140625" defaultRowHeight="15" x14ac:dyDescent="0.25"/>
  <cols>
    <col min="1" max="14" width="9.140625" style="13"/>
    <col min="15" max="16" width="3.5703125" style="13" customWidth="1"/>
    <col min="17" max="16384" width="9.140625" style="13"/>
  </cols>
  <sheetData>
    <row r="2" spans="2:16" ht="15" customHeight="1" x14ac:dyDescent="0.25">
      <c r="D2" s="347" t="str">
        <f>Tool_Name</f>
        <v>Penetration Testing Management
Maturity Assessment Tool</v>
      </c>
      <c r="E2" s="347"/>
      <c r="F2" s="347"/>
      <c r="G2" s="347"/>
      <c r="H2" s="347"/>
      <c r="I2" s="347"/>
      <c r="J2" s="347"/>
      <c r="K2" s="347"/>
      <c r="L2" s="347"/>
      <c r="M2" s="122"/>
      <c r="N2" s="122"/>
      <c r="O2" s="122"/>
      <c r="P2" s="122"/>
    </row>
    <row r="3" spans="2:16" ht="15" customHeight="1" x14ac:dyDescent="0.25">
      <c r="D3" s="347"/>
      <c r="E3" s="347"/>
      <c r="F3" s="347"/>
      <c r="G3" s="347"/>
      <c r="H3" s="347"/>
      <c r="I3" s="347"/>
      <c r="J3" s="347"/>
      <c r="K3" s="347"/>
      <c r="L3" s="347"/>
      <c r="M3" s="122"/>
      <c r="N3" s="122"/>
      <c r="O3" s="122"/>
      <c r="P3" s="122"/>
    </row>
    <row r="4" spans="2:16" ht="15" customHeight="1" x14ac:dyDescent="0.25">
      <c r="D4" s="347"/>
      <c r="E4" s="347"/>
      <c r="F4" s="347"/>
      <c r="G4" s="347"/>
      <c r="H4" s="347"/>
      <c r="I4" s="347"/>
      <c r="J4" s="347"/>
      <c r="K4" s="347"/>
      <c r="L4" s="347"/>
      <c r="M4" s="122"/>
      <c r="N4" s="122"/>
      <c r="O4" s="122"/>
      <c r="P4" s="122"/>
    </row>
    <row r="5" spans="2:16" ht="15" customHeight="1" x14ac:dyDescent="0.25">
      <c r="D5" s="347"/>
      <c r="E5" s="347"/>
      <c r="F5" s="347"/>
      <c r="G5" s="347"/>
      <c r="H5" s="347"/>
      <c r="I5" s="347"/>
      <c r="J5" s="347"/>
      <c r="K5" s="347"/>
      <c r="L5" s="347"/>
      <c r="M5" s="122"/>
      <c r="N5" s="122"/>
      <c r="O5" s="122"/>
      <c r="P5" s="122"/>
    </row>
    <row r="8" spans="2:16" ht="19.5" x14ac:dyDescent="0.3">
      <c r="B8" s="14" t="s">
        <v>7</v>
      </c>
      <c r="C8" s="12"/>
    </row>
    <row r="9" spans="2:16" x14ac:dyDescent="0.25">
      <c r="B9" s="10"/>
    </row>
    <row r="10" spans="2:16" ht="17.25" x14ac:dyDescent="0.3">
      <c r="B10" s="11" t="s">
        <v>100</v>
      </c>
    </row>
    <row r="11" spans="2:16" ht="6.75" customHeight="1" x14ac:dyDescent="0.25"/>
    <row r="12" spans="2:16" ht="15" customHeight="1" x14ac:dyDescent="0.25">
      <c r="B12" s="346" t="s">
        <v>595</v>
      </c>
      <c r="C12" s="346"/>
      <c r="D12" s="346"/>
      <c r="E12" s="346"/>
      <c r="F12" s="346"/>
      <c r="G12" s="346"/>
      <c r="H12" s="346"/>
      <c r="I12" s="346"/>
      <c r="J12" s="346"/>
      <c r="K12" s="346"/>
      <c r="L12" s="346"/>
    </row>
    <row r="13" spans="2:16" ht="19.5" customHeight="1" x14ac:dyDescent="0.25">
      <c r="B13" s="346"/>
      <c r="C13" s="346"/>
      <c r="D13" s="346"/>
      <c r="E13" s="346"/>
      <c r="F13" s="346"/>
      <c r="G13" s="346"/>
      <c r="H13" s="346"/>
      <c r="I13" s="346"/>
      <c r="J13" s="346"/>
      <c r="K13" s="346"/>
      <c r="L13" s="346"/>
    </row>
    <row r="15" spans="2:16" ht="15" customHeight="1" x14ac:dyDescent="0.25">
      <c r="B15" s="346" t="s">
        <v>591</v>
      </c>
      <c r="C15" s="346"/>
      <c r="D15" s="346"/>
      <c r="E15" s="346"/>
      <c r="F15" s="346"/>
      <c r="G15" s="346"/>
      <c r="H15" s="346"/>
      <c r="I15" s="346"/>
      <c r="J15" s="346"/>
      <c r="K15" s="346"/>
      <c r="L15" s="346"/>
    </row>
    <row r="16" spans="2:16" x14ac:dyDescent="0.25">
      <c r="B16" s="346"/>
      <c r="C16" s="346"/>
      <c r="D16" s="346"/>
      <c r="E16" s="346"/>
      <c r="F16" s="346"/>
      <c r="G16" s="346"/>
      <c r="H16" s="346"/>
      <c r="I16" s="346"/>
      <c r="J16" s="346"/>
      <c r="K16" s="346"/>
      <c r="L16" s="346"/>
    </row>
    <row r="17" spans="2:12" x14ac:dyDescent="0.25">
      <c r="B17" s="346"/>
      <c r="C17" s="346"/>
      <c r="D17" s="346"/>
      <c r="E17" s="346"/>
      <c r="F17" s="346"/>
      <c r="G17" s="346"/>
      <c r="H17" s="346"/>
      <c r="I17" s="346"/>
      <c r="J17" s="346"/>
      <c r="K17" s="346"/>
      <c r="L17" s="346"/>
    </row>
    <row r="18" spans="2:12" x14ac:dyDescent="0.25">
      <c r="B18" s="94"/>
      <c r="C18" s="94"/>
      <c r="D18" s="94"/>
      <c r="E18" s="94"/>
      <c r="F18" s="94"/>
      <c r="G18" s="94"/>
      <c r="H18" s="94"/>
      <c r="I18" s="94"/>
      <c r="J18" s="94"/>
      <c r="K18" s="94"/>
      <c r="L18" s="94"/>
    </row>
    <row r="34" spans="2:12" ht="15" customHeight="1" x14ac:dyDescent="0.25">
      <c r="B34" s="346" t="s">
        <v>592</v>
      </c>
      <c r="C34" s="346"/>
      <c r="D34" s="346"/>
      <c r="E34" s="346"/>
      <c r="F34" s="346"/>
      <c r="G34" s="346"/>
      <c r="H34" s="346"/>
      <c r="I34" s="346"/>
      <c r="J34" s="346"/>
      <c r="K34" s="346"/>
      <c r="L34" s="346"/>
    </row>
    <row r="35" spans="2:12" x14ac:dyDescent="0.25">
      <c r="B35" s="346"/>
      <c r="C35" s="346"/>
      <c r="D35" s="346"/>
      <c r="E35" s="346"/>
      <c r="F35" s="346"/>
      <c r="G35" s="346"/>
      <c r="H35" s="346"/>
      <c r="I35" s="346"/>
      <c r="J35" s="346"/>
      <c r="K35" s="346"/>
      <c r="L35" s="346"/>
    </row>
    <row r="36" spans="2:12" ht="32.25" customHeight="1" x14ac:dyDescent="0.25">
      <c r="B36" s="346"/>
      <c r="C36" s="346"/>
      <c r="D36" s="346"/>
      <c r="E36" s="346"/>
      <c r="F36" s="346"/>
      <c r="G36" s="346"/>
      <c r="H36" s="346"/>
      <c r="I36" s="346"/>
      <c r="J36" s="346"/>
      <c r="K36" s="346"/>
      <c r="L36" s="346"/>
    </row>
    <row r="37" spans="2:12" x14ac:dyDescent="0.25">
      <c r="B37" s="94"/>
      <c r="C37" s="94"/>
      <c r="D37" s="94"/>
      <c r="E37" s="94"/>
      <c r="F37" s="94"/>
      <c r="G37" s="94"/>
      <c r="H37" s="94"/>
      <c r="I37" s="94"/>
      <c r="J37" s="94"/>
      <c r="K37" s="94"/>
      <c r="L37" s="94"/>
    </row>
    <row r="38" spans="2:12" ht="15" customHeight="1" x14ac:dyDescent="0.25">
      <c r="B38" s="346" t="s">
        <v>115</v>
      </c>
      <c r="C38" s="346"/>
      <c r="D38" s="346"/>
      <c r="E38" s="346"/>
      <c r="F38" s="346"/>
      <c r="G38" s="346"/>
      <c r="H38" s="346"/>
      <c r="I38" s="346"/>
      <c r="J38" s="346"/>
      <c r="K38" s="346"/>
      <c r="L38" s="346"/>
    </row>
    <row r="39" spans="2:12" x14ac:dyDescent="0.25">
      <c r="B39" s="346"/>
      <c r="C39" s="346"/>
      <c r="D39" s="346"/>
      <c r="E39" s="346"/>
      <c r="F39" s="346"/>
      <c r="G39" s="346"/>
      <c r="H39" s="346"/>
      <c r="I39" s="346"/>
      <c r="J39" s="346"/>
      <c r="K39" s="346"/>
      <c r="L39" s="346"/>
    </row>
    <row r="40" spans="2:12" x14ac:dyDescent="0.25">
      <c r="B40" s="346"/>
      <c r="C40" s="346"/>
      <c r="D40" s="346"/>
      <c r="E40" s="346"/>
      <c r="F40" s="346"/>
      <c r="G40" s="346"/>
      <c r="H40" s="346"/>
      <c r="I40" s="346"/>
      <c r="J40" s="346"/>
      <c r="K40" s="346"/>
      <c r="L40" s="346"/>
    </row>
    <row r="41" spans="2:12" x14ac:dyDescent="0.25">
      <c r="B41" s="346"/>
      <c r="C41" s="346"/>
      <c r="D41" s="346"/>
      <c r="E41" s="346"/>
      <c r="F41" s="346"/>
      <c r="G41" s="346"/>
      <c r="H41" s="346"/>
      <c r="I41" s="346"/>
      <c r="J41" s="346"/>
      <c r="K41" s="346"/>
      <c r="L41" s="346"/>
    </row>
    <row r="42" spans="2:12" ht="15" customHeight="1" x14ac:dyDescent="0.25">
      <c r="B42" s="346" t="s">
        <v>593</v>
      </c>
      <c r="C42" s="346"/>
      <c r="D42" s="346"/>
      <c r="E42" s="346"/>
      <c r="F42" s="346"/>
      <c r="G42" s="346"/>
      <c r="H42" s="346"/>
      <c r="I42" s="346"/>
      <c r="J42" s="346"/>
      <c r="K42" s="346"/>
      <c r="L42" s="346"/>
    </row>
    <row r="43" spans="2:12" x14ac:dyDescent="0.25">
      <c r="B43" s="346"/>
      <c r="C43" s="346"/>
      <c r="D43" s="346"/>
      <c r="E43" s="346"/>
      <c r="F43" s="346"/>
      <c r="G43" s="346"/>
      <c r="H43" s="346"/>
      <c r="I43" s="346"/>
      <c r="J43" s="346"/>
      <c r="K43" s="346"/>
      <c r="L43" s="346"/>
    </row>
    <row r="44" spans="2:12" x14ac:dyDescent="0.25">
      <c r="B44" s="346"/>
      <c r="C44" s="346"/>
      <c r="D44" s="346"/>
      <c r="E44" s="346"/>
      <c r="F44" s="346"/>
      <c r="G44" s="346"/>
      <c r="H44" s="346"/>
      <c r="I44" s="346"/>
      <c r="J44" s="346"/>
      <c r="K44" s="346"/>
      <c r="L44" s="346"/>
    </row>
    <row r="45" spans="2:12" x14ac:dyDescent="0.25">
      <c r="B45" s="346"/>
      <c r="C45" s="346"/>
      <c r="D45" s="346"/>
      <c r="E45" s="346"/>
      <c r="F45" s="346"/>
      <c r="G45" s="346"/>
      <c r="H45" s="346"/>
      <c r="I45" s="346"/>
      <c r="J45" s="346"/>
      <c r="K45" s="346"/>
      <c r="L45" s="346"/>
    </row>
    <row r="47" spans="2:12" ht="17.25" x14ac:dyDescent="0.3">
      <c r="B47" s="11" t="s">
        <v>101</v>
      </c>
    </row>
    <row r="48" spans="2:12" ht="6.75" customHeight="1" x14ac:dyDescent="0.25"/>
    <row r="49" spans="2:12" ht="15" customHeight="1" x14ac:dyDescent="0.25">
      <c r="B49" s="348" t="s">
        <v>594</v>
      </c>
      <c r="C49" s="348"/>
      <c r="D49" s="348"/>
      <c r="E49" s="348"/>
      <c r="F49" s="348"/>
      <c r="G49" s="348"/>
      <c r="H49" s="348"/>
      <c r="I49" s="348"/>
      <c r="J49" s="348"/>
      <c r="K49" s="348"/>
      <c r="L49" s="348"/>
    </row>
    <row r="50" spans="2:12" ht="31.5" customHeight="1" x14ac:dyDescent="0.25">
      <c r="B50" s="348"/>
      <c r="C50" s="348"/>
      <c r="D50" s="348"/>
      <c r="E50" s="348"/>
      <c r="F50" s="348"/>
      <c r="G50" s="348"/>
      <c r="H50" s="348"/>
      <c r="I50" s="348"/>
      <c r="J50" s="348"/>
      <c r="K50" s="348"/>
      <c r="L50" s="348"/>
    </row>
    <row r="52" spans="2:12" ht="15" customHeight="1" x14ac:dyDescent="0.25">
      <c r="B52" s="348" t="s">
        <v>116</v>
      </c>
      <c r="C52" s="348"/>
      <c r="D52" s="348"/>
      <c r="E52" s="348"/>
      <c r="F52" s="348"/>
      <c r="G52" s="348"/>
      <c r="H52" s="348"/>
      <c r="I52" s="348"/>
      <c r="J52" s="348"/>
      <c r="K52" s="348"/>
      <c r="L52" s="348"/>
    </row>
    <row r="53" spans="2:12" x14ac:dyDescent="0.25">
      <c r="B53" s="348"/>
      <c r="C53" s="348"/>
      <c r="D53" s="348"/>
      <c r="E53" s="348"/>
      <c r="F53" s="348"/>
      <c r="G53" s="348"/>
      <c r="H53" s="348"/>
      <c r="I53" s="348"/>
      <c r="J53" s="348"/>
      <c r="K53" s="348"/>
      <c r="L53" s="348"/>
    </row>
    <row r="54" spans="2:12" x14ac:dyDescent="0.25">
      <c r="B54" s="348"/>
      <c r="C54" s="348"/>
      <c r="D54" s="348"/>
      <c r="E54" s="348"/>
      <c r="F54" s="348"/>
      <c r="G54" s="348"/>
      <c r="H54" s="348"/>
      <c r="I54" s="348"/>
      <c r="J54" s="348"/>
      <c r="K54" s="348"/>
      <c r="L54" s="348"/>
    </row>
    <row r="55" spans="2:12" ht="30" customHeight="1" x14ac:dyDescent="0.25">
      <c r="B55" s="348"/>
      <c r="C55" s="348"/>
      <c r="D55" s="348"/>
      <c r="E55" s="348"/>
      <c r="F55" s="348"/>
      <c r="G55" s="348"/>
      <c r="H55" s="348"/>
      <c r="I55" s="348"/>
      <c r="J55" s="348"/>
      <c r="K55" s="348"/>
      <c r="L55" s="348"/>
    </row>
    <row r="56" spans="2:12" ht="15" customHeight="1" x14ac:dyDescent="0.25">
      <c r="B56" s="346" t="s">
        <v>337</v>
      </c>
      <c r="C56" s="346"/>
      <c r="D56" s="346"/>
      <c r="E56" s="346"/>
      <c r="F56" s="346"/>
      <c r="G56" s="346"/>
      <c r="H56" s="346"/>
      <c r="I56" s="346"/>
      <c r="J56" s="346"/>
      <c r="K56" s="346"/>
      <c r="L56" s="346"/>
    </row>
    <row r="57" spans="2:12" x14ac:dyDescent="0.25">
      <c r="B57" s="346"/>
      <c r="C57" s="346"/>
      <c r="D57" s="346"/>
      <c r="E57" s="346"/>
      <c r="F57" s="346"/>
      <c r="G57" s="346"/>
      <c r="H57" s="346"/>
      <c r="I57" s="346"/>
      <c r="J57" s="346"/>
      <c r="K57" s="346"/>
      <c r="L57" s="346"/>
    </row>
    <row r="58" spans="2:12" x14ac:dyDescent="0.25">
      <c r="B58" s="346"/>
      <c r="C58" s="346"/>
      <c r="D58" s="346"/>
      <c r="E58" s="346"/>
      <c r="F58" s="346"/>
      <c r="G58" s="346"/>
      <c r="H58" s="346"/>
      <c r="I58" s="346"/>
      <c r="J58" s="346"/>
      <c r="K58" s="346"/>
      <c r="L58" s="346"/>
    </row>
    <row r="59" spans="2:12" x14ac:dyDescent="0.25">
      <c r="B59" s="94"/>
      <c r="C59" s="94"/>
      <c r="D59" s="94"/>
      <c r="E59" s="94"/>
      <c r="F59" s="94"/>
      <c r="G59" s="94"/>
      <c r="H59" s="94"/>
      <c r="I59" s="94"/>
      <c r="J59" s="94"/>
      <c r="K59" s="94"/>
      <c r="L59" s="94"/>
    </row>
    <row r="60" spans="2:12" ht="15" customHeight="1" x14ac:dyDescent="0.25">
      <c r="B60" s="346" t="s">
        <v>576</v>
      </c>
      <c r="C60" s="346"/>
      <c r="D60" s="346"/>
      <c r="E60" s="346"/>
      <c r="F60" s="346"/>
      <c r="G60" s="346"/>
      <c r="H60" s="346"/>
      <c r="I60" s="346"/>
      <c r="J60" s="346"/>
      <c r="K60" s="346"/>
      <c r="L60" s="346"/>
    </row>
    <row r="61" spans="2:12" ht="15" customHeight="1" x14ac:dyDescent="0.25">
      <c r="B61" s="346"/>
      <c r="C61" s="346"/>
      <c r="D61" s="346"/>
      <c r="E61" s="346"/>
      <c r="F61" s="346"/>
      <c r="G61" s="346"/>
      <c r="H61" s="346"/>
      <c r="I61" s="346"/>
      <c r="J61" s="346"/>
      <c r="K61" s="346"/>
      <c r="L61" s="346"/>
    </row>
    <row r="62" spans="2:12" ht="15" customHeight="1" x14ac:dyDescent="0.25">
      <c r="B62" s="346"/>
      <c r="C62" s="346"/>
      <c r="D62" s="346"/>
      <c r="E62" s="346"/>
      <c r="F62" s="346"/>
      <c r="G62" s="346"/>
      <c r="H62" s="346"/>
      <c r="I62" s="346"/>
      <c r="J62" s="346"/>
      <c r="K62" s="346"/>
      <c r="L62" s="346"/>
    </row>
    <row r="63" spans="2:12" ht="15" customHeight="1" x14ac:dyDescent="0.25">
      <c r="B63" s="346"/>
      <c r="C63" s="346"/>
      <c r="D63" s="346"/>
      <c r="E63" s="346"/>
      <c r="F63" s="346"/>
      <c r="G63" s="346"/>
      <c r="H63" s="346"/>
      <c r="I63" s="346"/>
      <c r="J63" s="346"/>
      <c r="K63" s="346"/>
      <c r="L63" s="346"/>
    </row>
    <row r="64" spans="2:12" ht="15" customHeight="1" x14ac:dyDescent="0.25">
      <c r="B64" s="346"/>
      <c r="C64" s="346"/>
      <c r="D64" s="346"/>
      <c r="E64" s="346"/>
      <c r="F64" s="346"/>
      <c r="G64" s="346"/>
      <c r="H64" s="346"/>
      <c r="I64" s="346"/>
      <c r="J64" s="346"/>
      <c r="K64" s="346"/>
      <c r="L64" s="346"/>
    </row>
    <row r="65" spans="2:12" ht="15" customHeight="1" x14ac:dyDescent="0.25">
      <c r="B65" s="346"/>
      <c r="C65" s="346"/>
      <c r="D65" s="346"/>
      <c r="E65" s="346"/>
      <c r="F65" s="346"/>
      <c r="G65" s="346"/>
      <c r="H65" s="346"/>
      <c r="I65" s="346"/>
      <c r="J65" s="346"/>
      <c r="K65" s="346"/>
      <c r="L65" s="346"/>
    </row>
    <row r="66" spans="2:12" ht="15" customHeight="1" x14ac:dyDescent="0.25">
      <c r="B66" s="346"/>
      <c r="C66" s="346"/>
      <c r="D66" s="346"/>
      <c r="E66" s="346"/>
      <c r="F66" s="346"/>
      <c r="G66" s="346"/>
      <c r="H66" s="346"/>
      <c r="I66" s="346"/>
      <c r="J66" s="346"/>
      <c r="K66" s="346"/>
      <c r="L66" s="346"/>
    </row>
    <row r="67" spans="2:12" x14ac:dyDescent="0.25">
      <c r="B67" s="346"/>
      <c r="C67" s="346"/>
      <c r="D67" s="346"/>
      <c r="E67" s="346"/>
      <c r="F67" s="346"/>
      <c r="G67" s="346"/>
      <c r="H67" s="346"/>
      <c r="I67" s="346"/>
      <c r="J67" s="346"/>
      <c r="K67" s="346"/>
      <c r="L67" s="346"/>
    </row>
    <row r="68" spans="2:12" x14ac:dyDescent="0.25">
      <c r="B68" s="346"/>
      <c r="C68" s="346"/>
      <c r="D68" s="346"/>
      <c r="E68" s="346"/>
      <c r="F68" s="346"/>
      <c r="G68" s="346"/>
      <c r="H68" s="346"/>
      <c r="I68" s="346"/>
      <c r="J68" s="346"/>
      <c r="K68" s="346"/>
      <c r="L68" s="346"/>
    </row>
    <row r="69" spans="2:12" ht="48.75" customHeight="1" x14ac:dyDescent="0.25">
      <c r="B69" s="346"/>
      <c r="C69" s="346"/>
      <c r="D69" s="346"/>
      <c r="E69" s="346"/>
      <c r="F69" s="346"/>
      <c r="G69" s="346"/>
      <c r="H69" s="346"/>
      <c r="I69" s="346"/>
      <c r="J69" s="346"/>
      <c r="K69" s="346"/>
      <c r="L69" s="346"/>
    </row>
    <row r="71" spans="2:12" ht="15" customHeight="1" x14ac:dyDescent="0.25">
      <c r="B71" s="346" t="s">
        <v>959</v>
      </c>
      <c r="C71" s="346"/>
      <c r="D71" s="346"/>
      <c r="E71" s="346"/>
      <c r="F71" s="346"/>
      <c r="G71" s="346"/>
      <c r="H71" s="346"/>
      <c r="I71" s="346"/>
      <c r="J71" s="346"/>
      <c r="K71" s="346"/>
      <c r="L71" s="346"/>
    </row>
    <row r="72" spans="2:12" ht="15" customHeight="1" x14ac:dyDescent="0.25">
      <c r="B72" s="346"/>
      <c r="C72" s="346"/>
      <c r="D72" s="346"/>
      <c r="E72" s="346"/>
      <c r="F72" s="346"/>
      <c r="G72" s="346"/>
      <c r="H72" s="346"/>
      <c r="I72" s="346"/>
      <c r="J72" s="346"/>
      <c r="K72" s="346"/>
      <c r="L72" s="346"/>
    </row>
    <row r="73" spans="2:12" x14ac:dyDescent="0.25">
      <c r="B73" s="346"/>
      <c r="C73" s="346"/>
      <c r="D73" s="346"/>
      <c r="E73" s="346"/>
      <c r="F73" s="346"/>
      <c r="G73" s="346"/>
      <c r="H73" s="346"/>
      <c r="I73" s="346"/>
      <c r="J73" s="346"/>
      <c r="K73" s="346"/>
      <c r="L73" s="346"/>
    </row>
    <row r="74" spans="2:12" x14ac:dyDescent="0.25">
      <c r="B74" s="346"/>
      <c r="C74" s="346"/>
      <c r="D74" s="346"/>
      <c r="E74" s="346"/>
      <c r="F74" s="346"/>
      <c r="G74" s="346"/>
      <c r="H74" s="346"/>
      <c r="I74" s="346"/>
      <c r="J74" s="346"/>
      <c r="K74" s="346"/>
      <c r="L74" s="346"/>
    </row>
    <row r="75" spans="2:12" x14ac:dyDescent="0.25">
      <c r="B75" s="346"/>
      <c r="C75" s="346"/>
      <c r="D75" s="346"/>
      <c r="E75" s="346"/>
      <c r="F75" s="346"/>
      <c r="G75" s="346"/>
      <c r="H75" s="346"/>
      <c r="I75" s="346"/>
      <c r="J75" s="346"/>
      <c r="K75" s="346"/>
      <c r="L75" s="346"/>
    </row>
    <row r="76" spans="2:12" x14ac:dyDescent="0.25">
      <c r="B76" s="115"/>
      <c r="C76" s="115"/>
      <c r="D76" s="115"/>
      <c r="E76" s="115"/>
      <c r="F76" s="115"/>
      <c r="G76" s="115"/>
      <c r="H76" s="115"/>
      <c r="I76" s="115"/>
      <c r="J76" s="115"/>
      <c r="K76" s="115"/>
      <c r="L76" s="115"/>
    </row>
    <row r="77" spans="2:12" x14ac:dyDescent="0.25">
      <c r="B77" s="346" t="s">
        <v>1067</v>
      </c>
      <c r="C77" s="346"/>
      <c r="D77" s="346"/>
      <c r="E77" s="346"/>
      <c r="F77" s="346"/>
      <c r="G77" s="346"/>
      <c r="H77" s="346"/>
      <c r="I77" s="346"/>
      <c r="J77" s="346"/>
      <c r="K77" s="346"/>
      <c r="L77" s="346"/>
    </row>
    <row r="78" spans="2:12" x14ac:dyDescent="0.25">
      <c r="B78" s="346"/>
      <c r="C78" s="346"/>
      <c r="D78" s="346"/>
      <c r="E78" s="346"/>
      <c r="F78" s="346"/>
      <c r="G78" s="346"/>
      <c r="H78" s="346"/>
      <c r="I78" s="346"/>
      <c r="J78" s="346"/>
      <c r="K78" s="346"/>
      <c r="L78" s="346"/>
    </row>
    <row r="79" spans="2:12" x14ac:dyDescent="0.25">
      <c r="B79" s="346"/>
      <c r="C79" s="346"/>
      <c r="D79" s="346"/>
      <c r="E79" s="346"/>
      <c r="F79" s="346"/>
      <c r="G79" s="346"/>
      <c r="H79" s="346"/>
      <c r="I79" s="346"/>
      <c r="J79" s="346"/>
      <c r="K79" s="346"/>
      <c r="L79" s="346"/>
    </row>
    <row r="80" spans="2:12" x14ac:dyDescent="0.25">
      <c r="B80" s="115"/>
      <c r="C80" s="115"/>
      <c r="D80" s="115"/>
      <c r="E80" s="115"/>
      <c r="F80" s="115"/>
      <c r="G80" s="115"/>
      <c r="H80" s="115"/>
      <c r="I80" s="115"/>
      <c r="J80" s="115"/>
      <c r="K80" s="115"/>
      <c r="L80" s="115"/>
    </row>
    <row r="81" spans="2:12" x14ac:dyDescent="0.25">
      <c r="B81" s="346" t="s">
        <v>960</v>
      </c>
      <c r="C81" s="346"/>
      <c r="D81" s="346"/>
      <c r="E81" s="346"/>
      <c r="F81" s="346"/>
      <c r="G81" s="346"/>
      <c r="H81" s="346"/>
      <c r="I81" s="346"/>
      <c r="J81" s="346"/>
      <c r="K81" s="346"/>
      <c r="L81" s="346"/>
    </row>
    <row r="82" spans="2:12" x14ac:dyDescent="0.25">
      <c r="B82" s="346"/>
      <c r="C82" s="346"/>
      <c r="D82" s="346"/>
      <c r="E82" s="346"/>
      <c r="F82" s="346"/>
      <c r="G82" s="346"/>
      <c r="H82" s="346"/>
      <c r="I82" s="346"/>
      <c r="J82" s="346"/>
      <c r="K82" s="346"/>
      <c r="L82" s="346"/>
    </row>
  </sheetData>
  <mergeCells count="13">
    <mergeCell ref="D2:L5"/>
    <mergeCell ref="B77:L79"/>
    <mergeCell ref="B81:L82"/>
    <mergeCell ref="B49:L50"/>
    <mergeCell ref="B52:L55"/>
    <mergeCell ref="B56:L58"/>
    <mergeCell ref="B60:L69"/>
    <mergeCell ref="B71:L75"/>
    <mergeCell ref="B42:L45"/>
    <mergeCell ref="B12:L13"/>
    <mergeCell ref="B15:L17"/>
    <mergeCell ref="B34:L36"/>
    <mergeCell ref="B38:L41"/>
  </mergeCells>
  <pageMargins left="0.7" right="0.7" top="0.75" bottom="0.75" header="0.3" footer="0.3"/>
  <pageSetup paperSize="9" scale="69" fitToHeight="0" orientation="portrait" horizontalDpi="4294967293" r:id="rId1"/>
  <rowBreaks count="1" manualBreakCount="1">
    <brk id="45" max="12" man="1"/>
  </rowBreaks>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8">
    <tabColor rgb="FFFFFF00"/>
    <pageSetUpPr autoPageBreaks="0" fitToPage="1"/>
  </sheetPr>
  <dimension ref="A1:P62"/>
  <sheetViews>
    <sheetView showGridLines="0" showRowColHeaders="0" topLeftCell="C1" zoomScaleNormal="100" zoomScaleSheetLayoutView="25" workbookViewId="0">
      <pane ySplit="2" topLeftCell="A3" activePane="bottomLeft" state="frozen"/>
      <selection activeCell="D1" sqref="D1"/>
      <selection pane="bottomLeft" activeCell="E1" sqref="E1:G1"/>
    </sheetView>
  </sheetViews>
  <sheetFormatPr defaultColWidth="9.140625" defaultRowHeight="12.75" x14ac:dyDescent="0.2"/>
  <cols>
    <col min="1" max="1" width="10.28515625" style="5" hidden="1" customWidth="1"/>
    <col min="2" max="2" width="7.5703125" style="4" hidden="1" customWidth="1"/>
    <col min="3" max="3" width="6.28515625" style="4" customWidth="1"/>
    <col min="4" max="4" width="6.28515625" style="5" customWidth="1"/>
    <col min="5" max="5" width="57.5703125" style="5" customWidth="1"/>
    <col min="6" max="7" width="32.7109375" style="5" customWidth="1"/>
    <col min="8" max="8" width="6.140625" style="5" customWidth="1"/>
    <col min="9" max="9" width="32.7109375" style="5" customWidth="1"/>
    <col min="10" max="10" width="9.140625" style="48" hidden="1" customWidth="1"/>
    <col min="11" max="16384" width="9.140625" style="5"/>
  </cols>
  <sheetData>
    <row r="1" spans="3:16" s="15" customFormat="1" ht="89.25" customHeight="1" x14ac:dyDescent="0.2">
      <c r="E1" s="349" t="str">
        <f>Tool_Name</f>
        <v>Penetration Testing Management
Maturity Assessment Tool</v>
      </c>
      <c r="F1" s="349"/>
      <c r="G1" s="349"/>
      <c r="J1" s="61"/>
    </row>
    <row r="2" spans="3:16" s="1" customFormat="1" ht="22.5" hidden="1" customHeight="1" x14ac:dyDescent="0.2">
      <c r="E2" s="2"/>
      <c r="F2" s="3"/>
      <c r="G2" s="4"/>
      <c r="H2" s="4"/>
      <c r="I2" s="4"/>
      <c r="J2" s="62"/>
      <c r="K2" s="4"/>
      <c r="L2" s="4"/>
      <c r="M2" s="4"/>
      <c r="N2" s="4"/>
      <c r="O2" s="4"/>
      <c r="P2" s="4"/>
    </row>
    <row r="3" spans="3:16" s="16" customFormat="1" ht="40.5" customHeight="1" x14ac:dyDescent="0.25">
      <c r="E3" s="17" t="s">
        <v>569</v>
      </c>
      <c r="F3" s="51"/>
      <c r="G3" s="18"/>
      <c r="H3" s="18"/>
      <c r="I3" s="18"/>
      <c r="J3" s="63"/>
      <c r="K3" s="18"/>
      <c r="L3" s="18"/>
      <c r="M3" s="18"/>
      <c r="N3" s="18"/>
      <c r="O3" s="18"/>
      <c r="P3" s="18"/>
    </row>
    <row r="4" spans="3:16" s="41" customFormat="1" ht="9.75" customHeight="1" x14ac:dyDescent="0.2">
      <c r="C4" s="42"/>
      <c r="D4" s="42"/>
      <c r="E4" s="43"/>
      <c r="F4" s="44"/>
      <c r="G4" s="45"/>
      <c r="H4" s="45"/>
      <c r="I4" s="45"/>
      <c r="J4" s="64"/>
      <c r="K4" s="45"/>
      <c r="L4" s="45"/>
      <c r="M4" s="45"/>
      <c r="N4" s="45"/>
      <c r="O4" s="45"/>
    </row>
    <row r="5" spans="3:16" s="1" customFormat="1" ht="24.95" customHeight="1" x14ac:dyDescent="0.25">
      <c r="C5" s="46"/>
      <c r="D5" s="47" t="s">
        <v>346</v>
      </c>
      <c r="E5" s="47" t="s">
        <v>344</v>
      </c>
      <c r="F5" s="350"/>
      <c r="G5" s="351"/>
      <c r="H5" s="5"/>
      <c r="I5" s="5"/>
      <c r="J5" s="48"/>
      <c r="K5" s="5"/>
      <c r="L5" s="5"/>
      <c r="M5" s="5"/>
      <c r="N5" s="5"/>
      <c r="O5" s="5"/>
    </row>
    <row r="6" spans="3:16" s="37" customFormat="1" ht="9.75" customHeight="1" x14ac:dyDescent="0.2">
      <c r="C6" s="38"/>
      <c r="D6" s="38"/>
      <c r="E6" s="39"/>
      <c r="F6" s="40"/>
      <c r="G6" s="15"/>
      <c r="H6" s="15"/>
      <c r="I6" s="15"/>
      <c r="J6" s="61"/>
      <c r="K6" s="15"/>
      <c r="L6" s="15"/>
      <c r="M6" s="15"/>
      <c r="N6" s="15"/>
      <c r="O6" s="15"/>
    </row>
    <row r="7" spans="3:16" s="41" customFormat="1" ht="9.75" customHeight="1" x14ac:dyDescent="0.2">
      <c r="C7" s="42"/>
      <c r="D7" s="42"/>
      <c r="E7" s="43"/>
      <c r="F7" s="44"/>
      <c r="G7" s="45"/>
      <c r="H7" s="45"/>
      <c r="I7" s="45"/>
      <c r="J7" s="64"/>
      <c r="K7" s="45"/>
      <c r="L7" s="45"/>
      <c r="M7" s="45"/>
      <c r="N7" s="45"/>
      <c r="O7" s="45"/>
    </row>
    <row r="8" spans="3:16" s="1" customFormat="1" ht="24.95" customHeight="1" x14ac:dyDescent="0.25">
      <c r="C8" s="46"/>
      <c r="D8" s="47" t="s">
        <v>347</v>
      </c>
      <c r="E8" s="47" t="s">
        <v>345</v>
      </c>
      <c r="F8" s="350"/>
      <c r="G8" s="351"/>
      <c r="H8" s="5"/>
      <c r="I8" s="5"/>
      <c r="J8" s="48"/>
      <c r="K8" s="5"/>
      <c r="L8" s="5"/>
      <c r="M8" s="5"/>
      <c r="N8" s="5"/>
      <c r="O8" s="5"/>
    </row>
    <row r="9" spans="3:16" s="37" customFormat="1" ht="9.75" customHeight="1" x14ac:dyDescent="0.2">
      <c r="C9" s="38"/>
      <c r="D9" s="38"/>
      <c r="E9" s="39"/>
      <c r="F9" s="40"/>
      <c r="G9" s="15"/>
      <c r="H9" s="15"/>
      <c r="I9" s="15"/>
      <c r="J9" s="61"/>
      <c r="K9" s="15"/>
      <c r="L9" s="15"/>
      <c r="M9" s="15"/>
      <c r="N9" s="15"/>
      <c r="O9" s="15"/>
    </row>
    <row r="10" spans="3:16" s="41" customFormat="1" ht="9.75" customHeight="1" x14ac:dyDescent="0.2">
      <c r="C10" s="42"/>
      <c r="D10" s="42"/>
      <c r="E10" s="43"/>
      <c r="F10" s="44"/>
      <c r="G10" s="45"/>
      <c r="H10" s="45"/>
      <c r="I10" s="45"/>
      <c r="J10" s="64"/>
      <c r="K10" s="45"/>
      <c r="L10" s="45"/>
      <c r="M10" s="45"/>
      <c r="N10" s="45"/>
      <c r="O10" s="45"/>
    </row>
    <row r="11" spans="3:16" s="1" customFormat="1" ht="24.95" customHeight="1" x14ac:dyDescent="0.25">
      <c r="C11" s="46"/>
      <c r="D11" s="47" t="s">
        <v>348</v>
      </c>
      <c r="E11" s="47" t="s">
        <v>73</v>
      </c>
      <c r="F11" s="350"/>
      <c r="G11" s="351"/>
      <c r="H11" s="5"/>
      <c r="I11" s="5"/>
      <c r="J11" s="48"/>
      <c r="K11" s="5"/>
      <c r="L11" s="5"/>
      <c r="M11" s="5"/>
      <c r="N11" s="5"/>
      <c r="O11" s="5"/>
    </row>
    <row r="12" spans="3:16" s="37" customFormat="1" ht="9.75" customHeight="1" x14ac:dyDescent="0.2">
      <c r="C12" s="38"/>
      <c r="D12" s="38"/>
      <c r="E12" s="39"/>
      <c r="F12" s="40"/>
      <c r="G12" s="15"/>
      <c r="H12" s="15"/>
      <c r="I12" s="15"/>
      <c r="J12" s="61"/>
      <c r="K12" s="15"/>
      <c r="L12" s="15"/>
      <c r="M12" s="15"/>
      <c r="N12" s="15"/>
      <c r="O12" s="15"/>
    </row>
    <row r="13" spans="3:16" s="41" customFormat="1" ht="9.75" customHeight="1" x14ac:dyDescent="0.2">
      <c r="C13" s="42"/>
      <c r="D13" s="42"/>
      <c r="E13" s="43"/>
      <c r="F13" s="44"/>
      <c r="G13" s="45"/>
      <c r="H13" s="45"/>
      <c r="I13" s="45"/>
      <c r="J13" s="64"/>
      <c r="K13" s="45"/>
      <c r="L13" s="45"/>
      <c r="M13" s="45"/>
      <c r="N13" s="45"/>
      <c r="O13" s="45"/>
    </row>
    <row r="14" spans="3:16" s="1" customFormat="1" ht="24.95" customHeight="1" x14ac:dyDescent="0.25">
      <c r="C14" s="46"/>
      <c r="D14" s="47" t="s">
        <v>349</v>
      </c>
      <c r="E14" s="47" t="s">
        <v>70</v>
      </c>
      <c r="F14" s="350"/>
      <c r="G14" s="351"/>
      <c r="H14" s="5"/>
      <c r="I14" s="5"/>
      <c r="J14" s="48"/>
      <c r="K14" s="5"/>
      <c r="L14" s="5"/>
      <c r="M14" s="5"/>
      <c r="N14" s="5"/>
      <c r="O14" s="5"/>
    </row>
    <row r="15" spans="3:16" s="37" customFormat="1" ht="9.75" customHeight="1" x14ac:dyDescent="0.2">
      <c r="C15" s="38"/>
      <c r="D15" s="38"/>
      <c r="E15" s="39"/>
      <c r="F15" s="40"/>
      <c r="G15" s="15"/>
      <c r="H15" s="15"/>
      <c r="I15" s="15"/>
      <c r="J15" s="61"/>
      <c r="K15" s="15"/>
      <c r="L15" s="15"/>
      <c r="M15" s="15"/>
      <c r="N15" s="15"/>
      <c r="O15" s="15"/>
    </row>
    <row r="16" spans="3:16" s="41" customFormat="1" ht="9.75" customHeight="1" x14ac:dyDescent="0.2">
      <c r="C16" s="42"/>
      <c r="D16" s="42"/>
      <c r="E16" s="43"/>
      <c r="F16" s="44"/>
      <c r="G16" s="45"/>
      <c r="H16" s="45"/>
      <c r="I16" s="45"/>
      <c r="J16" s="64"/>
      <c r="K16" s="45"/>
      <c r="L16" s="45"/>
      <c r="M16" s="45"/>
      <c r="N16" s="45"/>
      <c r="O16" s="45"/>
    </row>
    <row r="17" spans="3:16" s="1" customFormat="1" ht="24.95" customHeight="1" x14ac:dyDescent="0.25">
      <c r="C17" s="46"/>
      <c r="D17" s="47" t="s">
        <v>350</v>
      </c>
      <c r="E17" s="47" t="s">
        <v>71</v>
      </c>
      <c r="F17" s="13"/>
      <c r="G17" s="13"/>
      <c r="H17" s="5"/>
      <c r="I17" s="5"/>
      <c r="J17" s="48">
        <v>1</v>
      </c>
      <c r="K17" s="5"/>
      <c r="L17" s="5"/>
      <c r="M17" s="5"/>
      <c r="N17" s="5"/>
      <c r="O17" s="5"/>
    </row>
    <row r="18" spans="3:16" s="37" customFormat="1" ht="9.75" customHeight="1" x14ac:dyDescent="0.2">
      <c r="C18" s="38"/>
      <c r="D18" s="38"/>
      <c r="E18" s="39"/>
      <c r="F18" s="40"/>
      <c r="G18" s="15"/>
      <c r="H18" s="15"/>
      <c r="I18" s="15"/>
      <c r="J18" s="61"/>
      <c r="K18" s="15"/>
      <c r="L18" s="15"/>
      <c r="M18" s="15"/>
      <c r="N18" s="15"/>
      <c r="O18" s="15"/>
    </row>
    <row r="19" spans="3:16" s="41" customFormat="1" ht="9.75" customHeight="1" x14ac:dyDescent="0.2">
      <c r="C19" s="42"/>
      <c r="D19" s="42"/>
      <c r="E19" s="43"/>
      <c r="F19" s="44"/>
      <c r="G19" s="45"/>
      <c r="H19" s="45"/>
      <c r="I19" s="45"/>
      <c r="J19" s="64"/>
      <c r="K19" s="45"/>
      <c r="L19" s="45"/>
      <c r="M19" s="45"/>
      <c r="N19" s="45"/>
      <c r="O19" s="45"/>
    </row>
    <row r="20" spans="3:16" s="1" customFormat="1" ht="24.95" customHeight="1" x14ac:dyDescent="0.25">
      <c r="C20" s="46"/>
      <c r="D20" s="47" t="s">
        <v>351</v>
      </c>
      <c r="E20" s="47" t="s">
        <v>354</v>
      </c>
      <c r="F20" s="13"/>
      <c r="G20" s="13"/>
      <c r="H20" s="5"/>
      <c r="I20" s="5"/>
      <c r="J20" s="48">
        <v>1</v>
      </c>
      <c r="K20" s="5"/>
      <c r="L20" s="5"/>
      <c r="M20" s="5"/>
      <c r="N20" s="5"/>
      <c r="O20" s="5"/>
    </row>
    <row r="21" spans="3:16" s="37" customFormat="1" ht="9.75" customHeight="1" x14ac:dyDescent="0.2">
      <c r="C21" s="38"/>
      <c r="D21" s="38"/>
      <c r="E21" s="39"/>
      <c r="F21" s="40"/>
      <c r="G21" s="15"/>
      <c r="H21" s="15"/>
      <c r="I21" s="15"/>
      <c r="J21" s="61"/>
      <c r="K21" s="15"/>
      <c r="L21" s="15"/>
      <c r="M21" s="15"/>
      <c r="N21" s="15"/>
      <c r="O21" s="15"/>
    </row>
    <row r="22" spans="3:16" s="41" customFormat="1" ht="9.75" customHeight="1" x14ac:dyDescent="0.2">
      <c r="C22" s="42"/>
      <c r="D22" s="42"/>
      <c r="E22" s="43"/>
      <c r="F22" s="44"/>
      <c r="G22" s="45"/>
      <c r="H22" s="45"/>
      <c r="I22" s="45"/>
      <c r="J22" s="64"/>
      <c r="K22" s="45"/>
      <c r="L22" s="45"/>
      <c r="M22" s="45"/>
      <c r="N22" s="45"/>
      <c r="O22" s="45"/>
    </row>
    <row r="23" spans="3:16" s="1" customFormat="1" ht="24.95" customHeight="1" x14ac:dyDescent="0.25">
      <c r="C23" s="46"/>
      <c r="D23" s="47" t="s">
        <v>352</v>
      </c>
      <c r="E23" s="47" t="s">
        <v>364</v>
      </c>
      <c r="F23" s="13"/>
      <c r="G23" s="13"/>
      <c r="H23" s="5"/>
      <c r="I23" s="5"/>
      <c r="J23" s="48">
        <v>1</v>
      </c>
      <c r="K23" s="5"/>
      <c r="L23" s="5"/>
      <c r="M23" s="5"/>
      <c r="N23" s="5"/>
      <c r="O23" s="5"/>
    </row>
    <row r="24" spans="3:16" s="37" customFormat="1" ht="9.75" customHeight="1" x14ac:dyDescent="0.2">
      <c r="C24" s="38"/>
      <c r="D24" s="38"/>
      <c r="E24" s="39"/>
      <c r="F24" s="40"/>
      <c r="G24" s="15"/>
      <c r="H24" s="15"/>
      <c r="I24" s="15"/>
      <c r="J24" s="61"/>
      <c r="K24" s="15"/>
      <c r="L24" s="15"/>
      <c r="M24" s="15"/>
      <c r="N24" s="15"/>
      <c r="O24" s="15"/>
    </row>
    <row r="25" spans="3:16" s="41" customFormat="1" ht="9.75" customHeight="1" x14ac:dyDescent="0.2">
      <c r="C25" s="42"/>
      <c r="D25" s="42"/>
      <c r="E25" s="43"/>
      <c r="F25" s="44"/>
      <c r="G25" s="45"/>
      <c r="H25" s="45"/>
      <c r="I25" s="45"/>
      <c r="J25" s="64"/>
      <c r="K25" s="45"/>
      <c r="L25" s="45"/>
      <c r="M25" s="45"/>
      <c r="N25" s="45"/>
      <c r="O25" s="45"/>
    </row>
    <row r="26" spans="3:16" s="1" customFormat="1" ht="24.95" customHeight="1" x14ac:dyDescent="0.25">
      <c r="C26" s="46"/>
      <c r="D26" s="47" t="s">
        <v>353</v>
      </c>
      <c r="E26" s="47" t="s">
        <v>72</v>
      </c>
      <c r="F26" s="213"/>
      <c r="G26" s="13"/>
      <c r="H26" s="5"/>
      <c r="I26" s="5"/>
      <c r="J26" s="48"/>
      <c r="K26" s="5"/>
      <c r="L26" s="5"/>
      <c r="M26" s="5"/>
      <c r="N26" s="5"/>
      <c r="O26" s="5"/>
    </row>
    <row r="27" spans="3:16" s="37" customFormat="1" ht="9.75" customHeight="1" x14ac:dyDescent="0.2">
      <c r="C27" s="38"/>
      <c r="D27" s="38"/>
      <c r="E27" s="39"/>
      <c r="F27" s="40"/>
      <c r="G27" s="15"/>
      <c r="H27" s="15"/>
      <c r="I27" s="15"/>
      <c r="J27" s="61"/>
      <c r="K27" s="15"/>
      <c r="L27" s="15"/>
      <c r="M27" s="15"/>
      <c r="N27" s="15"/>
      <c r="O27" s="15"/>
    </row>
    <row r="28" spans="3:16" s="16" customFormat="1" ht="40.5" customHeight="1" x14ac:dyDescent="0.25">
      <c r="E28" s="17" t="s">
        <v>570</v>
      </c>
      <c r="F28" s="51"/>
      <c r="G28" s="18"/>
      <c r="H28" s="18"/>
      <c r="I28" s="18"/>
      <c r="J28" s="63"/>
      <c r="K28" s="18"/>
      <c r="L28" s="18"/>
      <c r="M28" s="18"/>
      <c r="N28" s="18"/>
      <c r="O28" s="18"/>
      <c r="P28" s="18"/>
    </row>
    <row r="29" spans="3:16" s="41" customFormat="1" ht="9.75" customHeight="1" x14ac:dyDescent="0.2">
      <c r="C29" s="42"/>
      <c r="D29" s="42"/>
      <c r="E29" s="43"/>
      <c r="F29" s="44"/>
      <c r="G29" s="45"/>
      <c r="H29" s="45"/>
      <c r="I29" s="45"/>
      <c r="J29" s="64"/>
      <c r="K29" s="45"/>
      <c r="L29" s="45"/>
      <c r="M29" s="45"/>
      <c r="N29" s="45"/>
      <c r="O29" s="45"/>
    </row>
    <row r="30" spans="3:16" s="1" customFormat="1" ht="24.95" customHeight="1" x14ac:dyDescent="0.25">
      <c r="C30" s="46"/>
      <c r="D30" s="47" t="s">
        <v>365</v>
      </c>
      <c r="E30" s="47" t="s">
        <v>571</v>
      </c>
      <c r="H30" s="5"/>
      <c r="I30" s="5"/>
      <c r="J30" s="49">
        <v>1</v>
      </c>
      <c r="K30"/>
      <c r="L30" s="5"/>
      <c r="M30" s="5"/>
      <c r="N30" s="5"/>
      <c r="O30" s="5"/>
    </row>
    <row r="31" spans="3:16" s="37" customFormat="1" ht="9.75" customHeight="1" x14ac:dyDescent="0.2">
      <c r="C31" s="38"/>
      <c r="D31" s="38"/>
      <c r="E31" s="39"/>
      <c r="F31" s="40"/>
      <c r="G31" s="15"/>
      <c r="H31" s="15"/>
      <c r="I31" s="15"/>
      <c r="J31" s="61"/>
      <c r="K31" s="15"/>
      <c r="L31" s="15"/>
      <c r="M31" s="15"/>
      <c r="N31" s="15"/>
      <c r="O31" s="15"/>
    </row>
    <row r="32" spans="3:16" s="41" customFormat="1" ht="9.75" customHeight="1" x14ac:dyDescent="0.2">
      <c r="C32" s="42"/>
      <c r="D32" s="42"/>
      <c r="E32" s="43"/>
      <c r="F32" s="44"/>
      <c r="G32" s="45"/>
      <c r="H32" s="45"/>
      <c r="I32" s="45"/>
      <c r="J32" s="64"/>
      <c r="K32" s="45"/>
      <c r="L32" s="45"/>
      <c r="M32" s="45"/>
      <c r="N32" s="45"/>
      <c r="O32" s="45"/>
    </row>
    <row r="33" spans="3:16" s="1" customFormat="1" ht="24.95" customHeight="1" x14ac:dyDescent="0.25">
      <c r="C33" s="46"/>
      <c r="D33" s="47" t="s">
        <v>366</v>
      </c>
      <c r="E33" s="47" t="s">
        <v>372</v>
      </c>
      <c r="F33" s="13"/>
      <c r="G33" s="13"/>
      <c r="H33" s="5"/>
      <c r="I33" s="5"/>
      <c r="J33" s="48">
        <v>1</v>
      </c>
      <c r="K33" s="5"/>
      <c r="L33" s="5"/>
      <c r="M33" s="5"/>
      <c r="N33" s="5"/>
      <c r="O33" s="5"/>
    </row>
    <row r="34" spans="3:16" s="37" customFormat="1" ht="9.75" customHeight="1" x14ac:dyDescent="0.2">
      <c r="C34" s="38"/>
      <c r="D34" s="38"/>
      <c r="E34" s="39"/>
      <c r="F34" s="40"/>
      <c r="G34" s="15"/>
      <c r="H34" s="15"/>
      <c r="I34" s="15"/>
      <c r="J34" s="61"/>
      <c r="K34" s="15"/>
      <c r="L34" s="15"/>
      <c r="M34" s="15"/>
      <c r="N34" s="15"/>
      <c r="O34" s="15"/>
    </row>
    <row r="35" spans="3:16" s="41" customFormat="1" ht="9.75" customHeight="1" x14ac:dyDescent="0.2">
      <c r="C35" s="42"/>
      <c r="D35" s="42"/>
      <c r="E35" s="43"/>
      <c r="F35" s="44"/>
      <c r="G35" s="45"/>
      <c r="H35" s="45"/>
      <c r="I35" s="45"/>
      <c r="J35" s="64"/>
      <c r="K35" s="45"/>
      <c r="L35" s="45"/>
      <c r="M35" s="45"/>
      <c r="N35" s="45"/>
      <c r="O35" s="45"/>
    </row>
    <row r="36" spans="3:16" s="1" customFormat="1" ht="24.95" customHeight="1" x14ac:dyDescent="0.25">
      <c r="C36" s="46"/>
      <c r="D36" s="47" t="s">
        <v>367</v>
      </c>
      <c r="E36" s="47" t="s">
        <v>373</v>
      </c>
      <c r="F36" s="13"/>
      <c r="G36" s="13"/>
      <c r="H36" s="5"/>
      <c r="I36" s="5"/>
      <c r="J36" s="48">
        <v>1</v>
      </c>
      <c r="K36" s="5"/>
      <c r="L36" s="5"/>
      <c r="M36" s="5"/>
      <c r="N36" s="5"/>
      <c r="O36" s="5"/>
    </row>
    <row r="37" spans="3:16" s="37" customFormat="1" ht="9.75" customHeight="1" x14ac:dyDescent="0.2">
      <c r="C37" s="38"/>
      <c r="D37" s="38"/>
      <c r="E37" s="39"/>
      <c r="F37" s="40"/>
      <c r="G37" s="15"/>
      <c r="H37" s="15"/>
      <c r="I37" s="15"/>
      <c r="J37" s="61"/>
      <c r="K37" s="15"/>
      <c r="L37" s="15"/>
      <c r="M37" s="15"/>
      <c r="N37" s="15"/>
      <c r="O37" s="15"/>
    </row>
    <row r="38" spans="3:16" s="16" customFormat="1" ht="40.5" customHeight="1" x14ac:dyDescent="0.25">
      <c r="E38" s="17" t="s">
        <v>397</v>
      </c>
      <c r="F38" s="51"/>
      <c r="G38" s="18"/>
      <c r="H38" s="18"/>
      <c r="I38" s="18"/>
      <c r="J38" s="63"/>
      <c r="K38" s="18"/>
      <c r="L38" s="18"/>
      <c r="M38" s="18"/>
      <c r="N38" s="18"/>
      <c r="O38" s="18"/>
      <c r="P38" s="18"/>
    </row>
    <row r="39" spans="3:16" s="41" customFormat="1" ht="9.75" customHeight="1" x14ac:dyDescent="0.2">
      <c r="C39" s="42"/>
      <c r="D39" s="42"/>
      <c r="E39" s="43"/>
      <c r="F39" s="44"/>
      <c r="G39" s="45"/>
      <c r="H39" s="45"/>
      <c r="I39" s="45"/>
      <c r="J39" s="64"/>
      <c r="K39" s="45"/>
      <c r="L39" s="45"/>
      <c r="M39" s="45"/>
      <c r="N39" s="45"/>
      <c r="O39" s="45"/>
    </row>
    <row r="40" spans="3:16" s="1" customFormat="1" ht="24.95" customHeight="1" x14ac:dyDescent="0.25">
      <c r="C40" s="46"/>
      <c r="D40" s="47" t="s">
        <v>398</v>
      </c>
      <c r="E40" s="47" t="s">
        <v>399</v>
      </c>
      <c r="H40" s="5"/>
      <c r="I40" s="5"/>
      <c r="J40" s="49">
        <v>1</v>
      </c>
      <c r="K40" s="13"/>
      <c r="L40" s="5"/>
      <c r="M40" s="5"/>
      <c r="N40" s="5"/>
      <c r="O40" s="5"/>
    </row>
    <row r="41" spans="3:16" s="37" customFormat="1" ht="9.75" customHeight="1" x14ac:dyDescent="0.2">
      <c r="C41" s="38"/>
      <c r="D41" s="38"/>
      <c r="E41" s="39"/>
      <c r="F41" s="40"/>
      <c r="G41" s="15"/>
      <c r="H41" s="15"/>
      <c r="I41" s="15"/>
      <c r="J41" s="61"/>
      <c r="K41" s="15"/>
      <c r="L41" s="15"/>
      <c r="M41" s="15"/>
      <c r="N41" s="15"/>
      <c r="O41" s="15"/>
    </row>
    <row r="42" spans="3:16" s="41" customFormat="1" ht="9.75" customHeight="1" x14ac:dyDescent="0.2">
      <c r="C42" s="42"/>
      <c r="D42" s="42"/>
      <c r="E42" s="43"/>
      <c r="F42" s="44"/>
      <c r="G42" s="45"/>
      <c r="H42" s="45"/>
      <c r="I42" s="45"/>
      <c r="J42" s="64"/>
      <c r="K42" s="45"/>
      <c r="L42" s="45"/>
      <c r="M42" s="45"/>
      <c r="N42" s="45"/>
      <c r="O42" s="45"/>
    </row>
    <row r="43" spans="3:16" s="1" customFormat="1" ht="24.95" customHeight="1" x14ac:dyDescent="0.25">
      <c r="C43" s="46"/>
      <c r="D43" s="47" t="s">
        <v>400</v>
      </c>
      <c r="E43" s="47" t="s">
        <v>401</v>
      </c>
      <c r="H43" s="5"/>
      <c r="I43" s="5"/>
      <c r="J43" s="49">
        <v>1</v>
      </c>
      <c r="K43" s="13"/>
      <c r="L43" s="5"/>
      <c r="M43" s="5"/>
      <c r="N43" s="5"/>
      <c r="O43" s="5"/>
    </row>
    <row r="44" spans="3:16" s="37" customFormat="1" ht="9.75" customHeight="1" x14ac:dyDescent="0.2">
      <c r="C44" s="38"/>
      <c r="D44" s="38"/>
      <c r="E44" s="39"/>
      <c r="F44" s="40"/>
      <c r="G44" s="15"/>
      <c r="H44" s="15"/>
      <c r="I44" s="15"/>
      <c r="J44" s="61"/>
      <c r="K44" s="15"/>
      <c r="L44" s="15"/>
      <c r="M44" s="15"/>
      <c r="N44" s="15"/>
      <c r="O44" s="15"/>
    </row>
    <row r="45" spans="3:16" s="41" customFormat="1" ht="9.75" customHeight="1" x14ac:dyDescent="0.2">
      <c r="C45" s="42"/>
      <c r="D45" s="42"/>
      <c r="E45" s="43"/>
      <c r="F45" s="44"/>
      <c r="G45" s="45"/>
      <c r="H45" s="45"/>
      <c r="I45" s="45"/>
      <c r="J45" s="64"/>
      <c r="K45" s="45"/>
      <c r="L45" s="45"/>
      <c r="M45" s="45"/>
      <c r="N45" s="45"/>
      <c r="O45" s="45"/>
    </row>
    <row r="46" spans="3:16" s="1" customFormat="1" ht="24.95" customHeight="1" x14ac:dyDescent="0.25">
      <c r="C46" s="46"/>
      <c r="D46" s="47" t="s">
        <v>402</v>
      </c>
      <c r="E46" s="47" t="s">
        <v>403</v>
      </c>
      <c r="H46" s="5"/>
      <c r="I46" s="5"/>
      <c r="J46" s="49">
        <v>1</v>
      </c>
      <c r="K46" s="13"/>
      <c r="L46" s="5"/>
      <c r="M46" s="5"/>
      <c r="N46" s="5"/>
      <c r="O46" s="5"/>
    </row>
    <row r="47" spans="3:16" s="37" customFormat="1" ht="9.75" customHeight="1" x14ac:dyDescent="0.2">
      <c r="C47" s="38"/>
      <c r="D47" s="38"/>
      <c r="E47" s="39"/>
      <c r="F47" s="40"/>
      <c r="G47" s="15"/>
      <c r="H47" s="15"/>
      <c r="I47" s="15"/>
      <c r="J47" s="61"/>
      <c r="K47" s="15"/>
      <c r="L47" s="15"/>
      <c r="M47" s="15"/>
      <c r="N47" s="15"/>
      <c r="O47" s="15"/>
    </row>
    <row r="48" spans="3:16" s="41" customFormat="1" ht="9.75" customHeight="1" x14ac:dyDescent="0.2">
      <c r="C48" s="42"/>
      <c r="D48" s="42"/>
      <c r="E48" s="43"/>
      <c r="F48" s="44"/>
      <c r="G48" s="45"/>
      <c r="H48" s="45"/>
      <c r="I48" s="45"/>
      <c r="J48" s="64"/>
      <c r="K48" s="45"/>
      <c r="L48" s="45"/>
      <c r="M48" s="45"/>
      <c r="N48" s="45"/>
      <c r="O48" s="45"/>
    </row>
    <row r="49" spans="3:15" s="1" customFormat="1" ht="24.95" customHeight="1" x14ac:dyDescent="0.25">
      <c r="C49" s="46"/>
      <c r="D49" s="47" t="s">
        <v>404</v>
      </c>
      <c r="E49" s="47" t="s">
        <v>405</v>
      </c>
      <c r="H49" s="5"/>
      <c r="I49" s="5"/>
      <c r="J49" s="49">
        <v>1</v>
      </c>
      <c r="K49" s="13"/>
      <c r="L49" s="5"/>
      <c r="M49" s="5"/>
      <c r="N49" s="5"/>
      <c r="O49" s="5"/>
    </row>
    <row r="50" spans="3:15" s="37" customFormat="1" ht="9.75" customHeight="1" x14ac:dyDescent="0.2">
      <c r="C50" s="38"/>
      <c r="D50" s="38"/>
      <c r="E50" s="39"/>
      <c r="F50" s="40"/>
      <c r="G50" s="15"/>
      <c r="H50" s="15"/>
      <c r="I50" s="15"/>
      <c r="J50" s="61"/>
      <c r="K50" s="15"/>
      <c r="L50" s="15"/>
      <c r="M50" s="15"/>
      <c r="N50" s="15"/>
      <c r="O50" s="15"/>
    </row>
    <row r="51" spans="3:15" s="41" customFormat="1" ht="9.75" customHeight="1" x14ac:dyDescent="0.2">
      <c r="C51" s="42"/>
      <c r="D51" s="42"/>
      <c r="E51" s="43"/>
      <c r="F51" s="44"/>
      <c r="G51" s="45"/>
      <c r="H51" s="45"/>
      <c r="I51" s="45"/>
      <c r="J51" s="64"/>
      <c r="K51" s="45"/>
      <c r="L51" s="45"/>
      <c r="M51" s="45"/>
      <c r="N51" s="45"/>
      <c r="O51" s="45"/>
    </row>
    <row r="52" spans="3:15" s="1" customFormat="1" ht="24.95" customHeight="1" x14ac:dyDescent="0.25">
      <c r="C52" s="46"/>
      <c r="D52" s="47" t="s">
        <v>406</v>
      </c>
      <c r="E52" s="47" t="s">
        <v>407</v>
      </c>
      <c r="H52" s="5"/>
      <c r="I52" s="5"/>
      <c r="J52" s="49">
        <v>1</v>
      </c>
      <c r="K52" s="13"/>
      <c r="L52" s="5"/>
      <c r="M52" s="5"/>
      <c r="N52" s="5"/>
      <c r="O52" s="5"/>
    </row>
    <row r="53" spans="3:15" s="37" customFormat="1" ht="9.75" customHeight="1" x14ac:dyDescent="0.2">
      <c r="C53" s="38"/>
      <c r="D53" s="38"/>
      <c r="E53" s="39"/>
      <c r="F53" s="40"/>
      <c r="G53" s="15"/>
      <c r="H53" s="15"/>
      <c r="I53" s="15"/>
      <c r="J53" s="61"/>
      <c r="K53" s="15"/>
      <c r="L53" s="15"/>
      <c r="M53" s="15"/>
      <c r="N53" s="15"/>
      <c r="O53" s="15"/>
    </row>
    <row r="54" spans="3:15" s="41" customFormat="1" ht="9.75" customHeight="1" x14ac:dyDescent="0.2">
      <c r="C54" s="42"/>
      <c r="D54" s="42"/>
      <c r="E54" s="43"/>
      <c r="F54" s="44"/>
      <c r="G54" s="45"/>
      <c r="H54" s="45"/>
      <c r="I54" s="45"/>
      <c r="J54" s="64"/>
      <c r="K54" s="45"/>
      <c r="L54" s="45"/>
      <c r="M54" s="45"/>
      <c r="N54" s="45"/>
      <c r="O54" s="45"/>
    </row>
    <row r="55" spans="3:15" s="1" customFormat="1" ht="24.95" customHeight="1" x14ac:dyDescent="0.25">
      <c r="C55" s="46"/>
      <c r="D55" s="47" t="s">
        <v>408</v>
      </c>
      <c r="E55" s="47" t="s">
        <v>409</v>
      </c>
      <c r="H55" s="5"/>
      <c r="I55" s="5"/>
      <c r="J55" s="49">
        <v>1</v>
      </c>
      <c r="K55" s="13"/>
      <c r="L55" s="5"/>
      <c r="M55" s="5"/>
      <c r="N55" s="5"/>
      <c r="O55" s="5"/>
    </row>
    <row r="56" spans="3:15" s="37" customFormat="1" ht="9.75" customHeight="1" x14ac:dyDescent="0.2">
      <c r="C56" s="38"/>
      <c r="D56" s="38"/>
      <c r="E56" s="39"/>
      <c r="F56" s="40"/>
      <c r="G56" s="15"/>
      <c r="H56" s="15"/>
      <c r="I56" s="15"/>
      <c r="J56" s="61"/>
      <c r="K56" s="15"/>
      <c r="L56" s="15"/>
      <c r="M56" s="15"/>
      <c r="N56" s="15"/>
      <c r="O56" s="15"/>
    </row>
    <row r="57" spans="3:15" s="41" customFormat="1" ht="9.75" customHeight="1" x14ac:dyDescent="0.2">
      <c r="C57" s="42"/>
      <c r="D57" s="42"/>
      <c r="E57" s="43"/>
      <c r="F57" s="44"/>
      <c r="G57" s="45"/>
      <c r="H57" s="45"/>
      <c r="I57" s="45"/>
      <c r="J57" s="64"/>
      <c r="K57" s="45"/>
      <c r="L57" s="45"/>
      <c r="M57" s="45"/>
      <c r="N57" s="45"/>
      <c r="O57" s="45"/>
    </row>
    <row r="58" spans="3:15" s="1" customFormat="1" ht="24.95" customHeight="1" x14ac:dyDescent="0.25">
      <c r="C58" s="46"/>
      <c r="D58" s="47" t="s">
        <v>410</v>
      </c>
      <c r="E58" s="47" t="s">
        <v>411</v>
      </c>
      <c r="H58" s="5"/>
      <c r="I58" s="5"/>
      <c r="J58" s="49">
        <v>1</v>
      </c>
      <c r="K58" s="13"/>
      <c r="L58" s="5"/>
      <c r="M58" s="5"/>
      <c r="N58" s="5"/>
      <c r="O58" s="5"/>
    </row>
    <row r="59" spans="3:15" s="37" customFormat="1" ht="9.75" customHeight="1" x14ac:dyDescent="0.2">
      <c r="C59" s="38"/>
      <c r="D59" s="38"/>
      <c r="E59" s="39"/>
      <c r="F59" s="40"/>
      <c r="G59" s="15"/>
      <c r="H59" s="15"/>
      <c r="I59" s="15"/>
      <c r="J59" s="61"/>
      <c r="K59" s="15"/>
      <c r="L59" s="15"/>
      <c r="M59" s="15"/>
      <c r="N59" s="15"/>
      <c r="O59" s="15"/>
    </row>
    <row r="60" spans="3:15" s="41" customFormat="1" ht="9.75" customHeight="1" x14ac:dyDescent="0.2">
      <c r="C60" s="42"/>
      <c r="D60" s="42"/>
      <c r="E60" s="43"/>
      <c r="F60" s="44"/>
      <c r="G60" s="45"/>
      <c r="H60" s="45"/>
      <c r="I60" s="45"/>
      <c r="J60" s="64"/>
      <c r="K60" s="45"/>
      <c r="L60" s="45"/>
      <c r="M60" s="45"/>
      <c r="N60" s="45"/>
      <c r="O60" s="45"/>
    </row>
    <row r="61" spans="3:15" s="1" customFormat="1" ht="24.95" customHeight="1" x14ac:dyDescent="0.25">
      <c r="C61" s="46"/>
      <c r="D61" s="47" t="s">
        <v>412</v>
      </c>
      <c r="E61" s="47" t="s">
        <v>413</v>
      </c>
      <c r="H61" s="5"/>
      <c r="I61" s="5"/>
      <c r="J61" s="49">
        <v>1</v>
      </c>
      <c r="K61" s="13"/>
      <c r="L61" s="5"/>
      <c r="M61" s="5"/>
      <c r="N61" s="5"/>
      <c r="O61" s="5"/>
    </row>
    <row r="62" spans="3:15" s="37" customFormat="1" ht="9.75" customHeight="1" x14ac:dyDescent="0.2">
      <c r="C62" s="38"/>
      <c r="D62" s="38"/>
      <c r="E62" s="39"/>
      <c r="F62" s="40"/>
      <c r="G62" s="15"/>
      <c r="H62" s="15"/>
      <c r="I62" s="15"/>
      <c r="J62" s="61"/>
      <c r="K62" s="15"/>
      <c r="L62" s="15"/>
      <c r="M62" s="15"/>
      <c r="N62" s="15"/>
      <c r="O62" s="15"/>
    </row>
  </sheetData>
  <dataConsolidate/>
  <mergeCells count="5">
    <mergeCell ref="E1:G1"/>
    <mergeCell ref="F5:G5"/>
    <mergeCell ref="F8:G8"/>
    <mergeCell ref="F11:G11"/>
    <mergeCell ref="F14:G14"/>
  </mergeCells>
  <conditionalFormatting sqref="A14:C14 H14:XFD14 E14">
    <cfRule type="expression" dxfId="267" priority="241" stopIfTrue="1">
      <formula>#REF!=11</formula>
    </cfRule>
    <cfRule type="expression" dxfId="266" priority="242">
      <formula>LEN(#REF!)=0</formula>
    </cfRule>
  </conditionalFormatting>
  <conditionalFormatting sqref="A13:XFD13">
    <cfRule type="expression" dxfId="265" priority="239" stopIfTrue="1">
      <formula>#REF!=11</formula>
    </cfRule>
    <cfRule type="expression" dxfId="264" priority="240">
      <formula>LEN(#REF!)=0</formula>
    </cfRule>
  </conditionalFormatting>
  <conditionalFormatting sqref="A15:XFD15">
    <cfRule type="expression" dxfId="263" priority="237" stopIfTrue="1">
      <formula>#REF!=11</formula>
    </cfRule>
    <cfRule type="expression" dxfId="262" priority="238">
      <formula>LEN(#REF!)=0</formula>
    </cfRule>
  </conditionalFormatting>
  <conditionalFormatting sqref="H5:XFD5 A5:E5">
    <cfRule type="expression" dxfId="261" priority="211" stopIfTrue="1">
      <formula>#REF!=11</formula>
    </cfRule>
    <cfRule type="expression" dxfId="260" priority="212">
      <formula>LEN(#REF!)=0</formula>
    </cfRule>
  </conditionalFormatting>
  <conditionalFormatting sqref="A4:XFD4">
    <cfRule type="expression" dxfId="259" priority="209" stopIfTrue="1">
      <formula>#REF!=11</formula>
    </cfRule>
    <cfRule type="expression" dxfId="258" priority="210">
      <formula>LEN(#REF!)=0</formula>
    </cfRule>
  </conditionalFormatting>
  <conditionalFormatting sqref="A6:XFD6">
    <cfRule type="expression" dxfId="257" priority="207" stopIfTrue="1">
      <formula>#REF!=11</formula>
    </cfRule>
    <cfRule type="expression" dxfId="256" priority="208">
      <formula>LEN(#REF!)=0</formula>
    </cfRule>
  </conditionalFormatting>
  <conditionalFormatting sqref="F5">
    <cfRule type="expression" dxfId="255" priority="205" stopIfTrue="1">
      <formula>#REF!=11</formula>
    </cfRule>
    <cfRule type="expression" dxfId="254" priority="206">
      <formula>LEN(#REF!)=0</formula>
    </cfRule>
  </conditionalFormatting>
  <conditionalFormatting sqref="A8:C8 H8:XFD8 E8">
    <cfRule type="expression" dxfId="253" priority="203" stopIfTrue="1">
      <formula>#REF!=11</formula>
    </cfRule>
    <cfRule type="expression" dxfId="252" priority="204">
      <formula>LEN(#REF!)=0</formula>
    </cfRule>
  </conditionalFormatting>
  <conditionalFormatting sqref="A7:XFD7">
    <cfRule type="expression" dxfId="251" priority="201" stopIfTrue="1">
      <formula>#REF!=11</formula>
    </cfRule>
    <cfRule type="expression" dxfId="250" priority="202">
      <formula>LEN(#REF!)=0</formula>
    </cfRule>
  </conditionalFormatting>
  <conditionalFormatting sqref="A9:XFD9">
    <cfRule type="expression" dxfId="249" priority="199" stopIfTrue="1">
      <formula>#REF!=11</formula>
    </cfRule>
    <cfRule type="expression" dxfId="248" priority="200">
      <formula>LEN(#REF!)=0</formula>
    </cfRule>
  </conditionalFormatting>
  <conditionalFormatting sqref="A11:C11 H11:XFD11 E11">
    <cfRule type="expression" dxfId="247" priority="195" stopIfTrue="1">
      <formula>#REF!=11</formula>
    </cfRule>
    <cfRule type="expression" dxfId="246" priority="196">
      <formula>LEN(#REF!)=0</formula>
    </cfRule>
  </conditionalFormatting>
  <conditionalFormatting sqref="A10:XFD10">
    <cfRule type="expression" dxfId="245" priority="193" stopIfTrue="1">
      <formula>#REF!=11</formula>
    </cfRule>
    <cfRule type="expression" dxfId="244" priority="194">
      <formula>LEN(#REF!)=0</formula>
    </cfRule>
  </conditionalFormatting>
  <conditionalFormatting sqref="A12:XFD12">
    <cfRule type="expression" dxfId="243" priority="191" stopIfTrue="1">
      <formula>#REF!=11</formula>
    </cfRule>
    <cfRule type="expression" dxfId="242" priority="192">
      <formula>LEN(#REF!)=0</formula>
    </cfRule>
  </conditionalFormatting>
  <conditionalFormatting sqref="A17:C17 H17:XFD17 E17">
    <cfRule type="expression" dxfId="241" priority="179" stopIfTrue="1">
      <formula>#REF!=11</formula>
    </cfRule>
    <cfRule type="expression" dxfId="240" priority="180">
      <formula>LEN(#REF!)=0</formula>
    </cfRule>
  </conditionalFormatting>
  <conditionalFormatting sqref="A16:XFD16">
    <cfRule type="expression" dxfId="239" priority="177" stopIfTrue="1">
      <formula>#REF!=11</formula>
    </cfRule>
    <cfRule type="expression" dxfId="238" priority="178">
      <formula>LEN(#REF!)=0</formula>
    </cfRule>
  </conditionalFormatting>
  <conditionalFormatting sqref="A18:XFD18">
    <cfRule type="expression" dxfId="237" priority="175" stopIfTrue="1">
      <formula>#REF!=11</formula>
    </cfRule>
    <cfRule type="expression" dxfId="236" priority="176">
      <formula>LEN(#REF!)=0</formula>
    </cfRule>
  </conditionalFormatting>
  <conditionalFormatting sqref="A30:C30 H30:I30 L30:XFD30 E30">
    <cfRule type="expression" dxfId="235" priority="173" stopIfTrue="1">
      <formula>#REF!=11</formula>
    </cfRule>
    <cfRule type="expression" dxfId="234" priority="174">
      <formula>LEN(#REF!)=0</formula>
    </cfRule>
  </conditionalFormatting>
  <conditionalFormatting sqref="A29:XFD29">
    <cfRule type="expression" dxfId="233" priority="171" stopIfTrue="1">
      <formula>#REF!=11</formula>
    </cfRule>
    <cfRule type="expression" dxfId="232" priority="172">
      <formula>LEN(#REF!)=0</formula>
    </cfRule>
  </conditionalFormatting>
  <conditionalFormatting sqref="A31:XFD31">
    <cfRule type="expression" dxfId="231" priority="169" stopIfTrue="1">
      <formula>#REF!=11</formula>
    </cfRule>
    <cfRule type="expression" dxfId="230" priority="170">
      <formula>LEN(#REF!)=0</formula>
    </cfRule>
  </conditionalFormatting>
  <conditionalFormatting sqref="A26:C26 H26:XFD26 E26">
    <cfRule type="expression" dxfId="229" priority="139" stopIfTrue="1">
      <formula>#REF!=11</formula>
    </cfRule>
    <cfRule type="expression" dxfId="228" priority="140">
      <formula>LEN(#REF!)=0</formula>
    </cfRule>
  </conditionalFormatting>
  <conditionalFormatting sqref="A25:XFD25">
    <cfRule type="expression" dxfId="227" priority="137" stopIfTrue="1">
      <formula>#REF!=11</formula>
    </cfRule>
    <cfRule type="expression" dxfId="226" priority="138">
      <formula>LEN(#REF!)=0</formula>
    </cfRule>
  </conditionalFormatting>
  <conditionalFormatting sqref="A27:XFD27">
    <cfRule type="expression" dxfId="225" priority="135" stopIfTrue="1">
      <formula>#REF!=11</formula>
    </cfRule>
    <cfRule type="expression" dxfId="224" priority="136">
      <formula>LEN(#REF!)=0</formula>
    </cfRule>
  </conditionalFormatting>
  <conditionalFormatting sqref="A20:C20 H20:XFD20 E20">
    <cfRule type="expression" dxfId="223" priority="133" stopIfTrue="1">
      <formula>#REF!=11</formula>
    </cfRule>
    <cfRule type="expression" dxfId="222" priority="134">
      <formula>LEN(#REF!)=0</formula>
    </cfRule>
  </conditionalFormatting>
  <conditionalFormatting sqref="A19:XFD19">
    <cfRule type="expression" dxfId="221" priority="131" stopIfTrue="1">
      <formula>#REF!=11</formula>
    </cfRule>
    <cfRule type="expression" dxfId="220" priority="132">
      <formula>LEN(#REF!)=0</formula>
    </cfRule>
  </conditionalFormatting>
  <conditionalFormatting sqref="A21:XFD21">
    <cfRule type="expression" dxfId="219" priority="129" stopIfTrue="1">
      <formula>#REF!=11</formula>
    </cfRule>
    <cfRule type="expression" dxfId="218" priority="130">
      <formula>LEN(#REF!)=0</formula>
    </cfRule>
  </conditionalFormatting>
  <conditionalFormatting sqref="D30">
    <cfRule type="expression" dxfId="217" priority="109" stopIfTrue="1">
      <formula>#REF!=11</formula>
    </cfRule>
    <cfRule type="expression" dxfId="216" priority="110">
      <formula>LEN(#REF!)=0</formula>
    </cfRule>
  </conditionalFormatting>
  <conditionalFormatting sqref="D8">
    <cfRule type="expression" dxfId="215" priority="125" stopIfTrue="1">
      <formula>#REF!=11</formula>
    </cfRule>
    <cfRule type="expression" dxfId="214" priority="126">
      <formula>LEN(#REF!)=0</formula>
    </cfRule>
  </conditionalFormatting>
  <conditionalFormatting sqref="D11">
    <cfRule type="expression" dxfId="213" priority="123" stopIfTrue="1">
      <formula>#REF!=11</formula>
    </cfRule>
    <cfRule type="expression" dxfId="212" priority="124">
      <formula>LEN(#REF!)=0</formula>
    </cfRule>
  </conditionalFormatting>
  <conditionalFormatting sqref="D14">
    <cfRule type="expression" dxfId="211" priority="121" stopIfTrue="1">
      <formula>#REF!=11</formula>
    </cfRule>
    <cfRule type="expression" dxfId="210" priority="122">
      <formula>LEN(#REF!)=0</formula>
    </cfRule>
  </conditionalFormatting>
  <conditionalFormatting sqref="D17">
    <cfRule type="expression" dxfId="209" priority="119" stopIfTrue="1">
      <formula>#REF!=11</formula>
    </cfRule>
    <cfRule type="expression" dxfId="208" priority="120">
      <formula>LEN(#REF!)=0</formula>
    </cfRule>
  </conditionalFormatting>
  <conditionalFormatting sqref="D20">
    <cfRule type="expression" dxfId="207" priority="117" stopIfTrue="1">
      <formula>#REF!=11</formula>
    </cfRule>
    <cfRule type="expression" dxfId="206" priority="118">
      <formula>LEN(#REF!)=0</formula>
    </cfRule>
  </conditionalFormatting>
  <conditionalFormatting sqref="D26">
    <cfRule type="expression" dxfId="205" priority="115" stopIfTrue="1">
      <formula>#REF!=11</formula>
    </cfRule>
    <cfRule type="expression" dxfId="204" priority="116">
      <formula>LEN(#REF!)=0</formula>
    </cfRule>
  </conditionalFormatting>
  <conditionalFormatting sqref="D23">
    <cfRule type="expression" dxfId="203" priority="101" stopIfTrue="1">
      <formula>#REF!=11</formula>
    </cfRule>
    <cfRule type="expression" dxfId="202" priority="102">
      <formula>LEN(#REF!)=0</formula>
    </cfRule>
  </conditionalFormatting>
  <conditionalFormatting sqref="A23:C23 H23:XFD23 E23">
    <cfRule type="expression" dxfId="201" priority="107" stopIfTrue="1">
      <formula>#REF!=11</formula>
    </cfRule>
    <cfRule type="expression" dxfId="200" priority="108">
      <formula>LEN(#REF!)=0</formula>
    </cfRule>
  </conditionalFormatting>
  <conditionalFormatting sqref="A22:XFD22">
    <cfRule type="expression" dxfId="199" priority="105" stopIfTrue="1">
      <formula>#REF!=11</formula>
    </cfRule>
    <cfRule type="expression" dxfId="198" priority="106">
      <formula>LEN(#REF!)=0</formula>
    </cfRule>
  </conditionalFormatting>
  <conditionalFormatting sqref="A24:XFD24">
    <cfRule type="expression" dxfId="197" priority="103" stopIfTrue="1">
      <formula>#REF!=11</formula>
    </cfRule>
    <cfRule type="expression" dxfId="196" priority="104">
      <formula>LEN(#REF!)=0</formula>
    </cfRule>
  </conditionalFormatting>
  <conditionalFormatting sqref="D33">
    <cfRule type="expression" dxfId="195" priority="83" stopIfTrue="1">
      <formula>#REF!=11</formula>
    </cfRule>
    <cfRule type="expression" dxfId="194" priority="84">
      <formula>LEN(#REF!)=0</formula>
    </cfRule>
  </conditionalFormatting>
  <conditionalFormatting sqref="D36">
    <cfRule type="expression" dxfId="193" priority="75" stopIfTrue="1">
      <formula>#REF!=11</formula>
    </cfRule>
    <cfRule type="expression" dxfId="192" priority="76">
      <formula>LEN(#REF!)=0</formula>
    </cfRule>
  </conditionalFormatting>
  <conditionalFormatting sqref="A33:C33 H33:XFD33 E33">
    <cfRule type="expression" dxfId="191" priority="89" stopIfTrue="1">
      <formula>#REF!=11</formula>
    </cfRule>
    <cfRule type="expression" dxfId="190" priority="90">
      <formula>LEN(#REF!)=0</formula>
    </cfRule>
  </conditionalFormatting>
  <conditionalFormatting sqref="A32:XFD32">
    <cfRule type="expression" dxfId="189" priority="87" stopIfTrue="1">
      <formula>#REF!=11</formula>
    </cfRule>
    <cfRule type="expression" dxfId="188" priority="88">
      <formula>LEN(#REF!)=0</formula>
    </cfRule>
  </conditionalFormatting>
  <conditionalFormatting sqref="A34:XFD34">
    <cfRule type="expression" dxfId="187" priority="85" stopIfTrue="1">
      <formula>#REF!=11</formula>
    </cfRule>
    <cfRule type="expression" dxfId="186" priority="86">
      <formula>LEN(#REF!)=0</formula>
    </cfRule>
  </conditionalFormatting>
  <conditionalFormatting sqref="A36:C36 H36:XFD36 E36">
    <cfRule type="expression" dxfId="185" priority="81" stopIfTrue="1">
      <formula>#REF!=11</formula>
    </cfRule>
    <cfRule type="expression" dxfId="184" priority="82">
      <formula>LEN(#REF!)=0</formula>
    </cfRule>
  </conditionalFormatting>
  <conditionalFormatting sqref="A35:XFD35">
    <cfRule type="expression" dxfId="183" priority="79" stopIfTrue="1">
      <formula>#REF!=11</formula>
    </cfRule>
    <cfRule type="expression" dxfId="182" priority="80">
      <formula>LEN(#REF!)=0</formula>
    </cfRule>
  </conditionalFormatting>
  <conditionalFormatting sqref="A37:XFD37">
    <cfRule type="expression" dxfId="181" priority="77" stopIfTrue="1">
      <formula>#REF!=11</formula>
    </cfRule>
    <cfRule type="expression" dxfId="180" priority="78">
      <formula>LEN(#REF!)=0</formula>
    </cfRule>
  </conditionalFormatting>
  <conditionalFormatting sqref="A40:C40 H40:I40 L40:XFD40 E40">
    <cfRule type="expression" dxfId="179" priority="73" stopIfTrue="1">
      <formula>#REF!=11</formula>
    </cfRule>
    <cfRule type="expression" dxfId="178" priority="74">
      <formula>LEN(#REF!)=0</formula>
    </cfRule>
  </conditionalFormatting>
  <conditionalFormatting sqref="A39:XFD39">
    <cfRule type="expression" dxfId="177" priority="71" stopIfTrue="1">
      <formula>#REF!=11</formula>
    </cfRule>
    <cfRule type="expression" dxfId="176" priority="72">
      <formula>LEN(#REF!)=0</formula>
    </cfRule>
  </conditionalFormatting>
  <conditionalFormatting sqref="A41:XFD41">
    <cfRule type="expression" dxfId="175" priority="69" stopIfTrue="1">
      <formula>#REF!=11</formula>
    </cfRule>
    <cfRule type="expression" dxfId="174" priority="70">
      <formula>LEN(#REF!)=0</formula>
    </cfRule>
  </conditionalFormatting>
  <conditionalFormatting sqref="D40">
    <cfRule type="expression" dxfId="173" priority="67" stopIfTrue="1">
      <formula>#REF!=11</formula>
    </cfRule>
    <cfRule type="expression" dxfId="172" priority="68">
      <formula>LEN(#REF!)=0</formula>
    </cfRule>
  </conditionalFormatting>
  <conditionalFormatting sqref="A43:C43 H43:I43 L43:XFD43 E43">
    <cfRule type="expression" dxfId="171" priority="65" stopIfTrue="1">
      <formula>#REF!=11</formula>
    </cfRule>
    <cfRule type="expression" dxfId="170" priority="66">
      <formula>LEN(#REF!)=0</formula>
    </cfRule>
  </conditionalFormatting>
  <conditionalFormatting sqref="A42:XFD42">
    <cfRule type="expression" dxfId="169" priority="63" stopIfTrue="1">
      <formula>#REF!=11</formula>
    </cfRule>
    <cfRule type="expression" dxfId="168" priority="64">
      <formula>LEN(#REF!)=0</formula>
    </cfRule>
  </conditionalFormatting>
  <conditionalFormatting sqref="A44:XFD44">
    <cfRule type="expression" dxfId="167" priority="61" stopIfTrue="1">
      <formula>#REF!=11</formula>
    </cfRule>
    <cfRule type="expression" dxfId="166" priority="62">
      <formula>LEN(#REF!)=0</formula>
    </cfRule>
  </conditionalFormatting>
  <conditionalFormatting sqref="D43">
    <cfRule type="expression" dxfId="165" priority="59" stopIfTrue="1">
      <formula>#REF!=11</formula>
    </cfRule>
    <cfRule type="expression" dxfId="164" priority="60">
      <formula>LEN(#REF!)=0</formula>
    </cfRule>
  </conditionalFormatting>
  <conditionalFormatting sqref="A46:C46 H46:I46 L46:XFD46 E46">
    <cfRule type="expression" dxfId="163" priority="57" stopIfTrue="1">
      <formula>#REF!=11</formula>
    </cfRule>
    <cfRule type="expression" dxfId="162" priority="58">
      <formula>LEN(#REF!)=0</formula>
    </cfRule>
  </conditionalFormatting>
  <conditionalFormatting sqref="A45:XFD45">
    <cfRule type="expression" dxfId="161" priority="55" stopIfTrue="1">
      <formula>#REF!=11</formula>
    </cfRule>
    <cfRule type="expression" dxfId="160" priority="56">
      <formula>LEN(#REF!)=0</formula>
    </cfRule>
  </conditionalFormatting>
  <conditionalFormatting sqref="A47:XFD47">
    <cfRule type="expression" dxfId="159" priority="53" stopIfTrue="1">
      <formula>#REF!=11</formula>
    </cfRule>
    <cfRule type="expression" dxfId="158" priority="54">
      <formula>LEN(#REF!)=0</formula>
    </cfRule>
  </conditionalFormatting>
  <conditionalFormatting sqref="D46">
    <cfRule type="expression" dxfId="157" priority="51" stopIfTrue="1">
      <formula>#REF!=11</formula>
    </cfRule>
    <cfRule type="expression" dxfId="156" priority="52">
      <formula>LEN(#REF!)=0</formula>
    </cfRule>
  </conditionalFormatting>
  <conditionalFormatting sqref="A49:C49 H49:I49 L49:XFD49 E49">
    <cfRule type="expression" dxfId="155" priority="49" stopIfTrue="1">
      <formula>#REF!=11</formula>
    </cfRule>
    <cfRule type="expression" dxfId="154" priority="50">
      <formula>LEN(#REF!)=0</formula>
    </cfRule>
  </conditionalFormatting>
  <conditionalFormatting sqref="A48:XFD48">
    <cfRule type="expression" dxfId="153" priority="47" stopIfTrue="1">
      <formula>#REF!=11</formula>
    </cfRule>
    <cfRule type="expression" dxfId="152" priority="48">
      <formula>LEN(#REF!)=0</formula>
    </cfRule>
  </conditionalFormatting>
  <conditionalFormatting sqref="A50:XFD50">
    <cfRule type="expression" dxfId="151" priority="45" stopIfTrue="1">
      <formula>#REF!=11</formula>
    </cfRule>
    <cfRule type="expression" dxfId="150" priority="46">
      <formula>LEN(#REF!)=0</formula>
    </cfRule>
  </conditionalFormatting>
  <conditionalFormatting sqref="D49">
    <cfRule type="expression" dxfId="149" priority="43" stopIfTrue="1">
      <formula>#REF!=11</formula>
    </cfRule>
    <cfRule type="expression" dxfId="148" priority="44">
      <formula>LEN(#REF!)=0</formula>
    </cfRule>
  </conditionalFormatting>
  <conditionalFormatting sqref="A52:C52 H52:I52 L52:XFD52 E52">
    <cfRule type="expression" dxfId="147" priority="41" stopIfTrue="1">
      <formula>#REF!=11</formula>
    </cfRule>
    <cfRule type="expression" dxfId="146" priority="42">
      <formula>LEN(#REF!)=0</formula>
    </cfRule>
  </conditionalFormatting>
  <conditionalFormatting sqref="A51:XFD51">
    <cfRule type="expression" dxfId="145" priority="39" stopIfTrue="1">
      <formula>#REF!=11</formula>
    </cfRule>
    <cfRule type="expression" dxfId="144" priority="40">
      <formula>LEN(#REF!)=0</formula>
    </cfRule>
  </conditionalFormatting>
  <conditionalFormatting sqref="A53:XFD53">
    <cfRule type="expression" dxfId="143" priority="37" stopIfTrue="1">
      <formula>#REF!=11</formula>
    </cfRule>
    <cfRule type="expression" dxfId="142" priority="38">
      <formula>LEN(#REF!)=0</formula>
    </cfRule>
  </conditionalFormatting>
  <conditionalFormatting sqref="D52">
    <cfRule type="expression" dxfId="141" priority="35" stopIfTrue="1">
      <formula>#REF!=11</formula>
    </cfRule>
    <cfRule type="expression" dxfId="140" priority="36">
      <formula>LEN(#REF!)=0</formula>
    </cfRule>
  </conditionalFormatting>
  <conditionalFormatting sqref="A55:C55 H55:I55 L55:XFD55 E55">
    <cfRule type="expression" dxfId="139" priority="33" stopIfTrue="1">
      <formula>#REF!=11</formula>
    </cfRule>
    <cfRule type="expression" dxfId="138" priority="34">
      <formula>LEN(#REF!)=0</formula>
    </cfRule>
  </conditionalFormatting>
  <conditionalFormatting sqref="A54:XFD54">
    <cfRule type="expression" dxfId="137" priority="31" stopIfTrue="1">
      <formula>#REF!=11</formula>
    </cfRule>
    <cfRule type="expression" dxfId="136" priority="32">
      <formula>LEN(#REF!)=0</formula>
    </cfRule>
  </conditionalFormatting>
  <conditionalFormatting sqref="A56:XFD56">
    <cfRule type="expression" dxfId="135" priority="29" stopIfTrue="1">
      <formula>#REF!=11</formula>
    </cfRule>
    <cfRule type="expression" dxfId="134" priority="30">
      <formula>LEN(#REF!)=0</formula>
    </cfRule>
  </conditionalFormatting>
  <conditionalFormatting sqref="D55">
    <cfRule type="expression" dxfId="133" priority="27" stopIfTrue="1">
      <formula>#REF!=11</formula>
    </cfRule>
    <cfRule type="expression" dxfId="132" priority="28">
      <formula>LEN(#REF!)=0</formula>
    </cfRule>
  </conditionalFormatting>
  <conditionalFormatting sqref="A58:C58 H58:I58 L58:XFD58 E58">
    <cfRule type="expression" dxfId="131" priority="25" stopIfTrue="1">
      <formula>#REF!=11</formula>
    </cfRule>
    <cfRule type="expression" dxfId="130" priority="26">
      <formula>LEN(#REF!)=0</formula>
    </cfRule>
  </conditionalFormatting>
  <conditionalFormatting sqref="A57:XFD57">
    <cfRule type="expression" dxfId="129" priority="23" stopIfTrue="1">
      <formula>#REF!=11</formula>
    </cfRule>
    <cfRule type="expression" dxfId="128" priority="24">
      <formula>LEN(#REF!)=0</formula>
    </cfRule>
  </conditionalFormatting>
  <conditionalFormatting sqref="A59:XFD59">
    <cfRule type="expression" dxfId="127" priority="21" stopIfTrue="1">
      <formula>#REF!=11</formula>
    </cfRule>
    <cfRule type="expression" dxfId="126" priority="22">
      <formula>LEN(#REF!)=0</formula>
    </cfRule>
  </conditionalFormatting>
  <conditionalFormatting sqref="D58">
    <cfRule type="expression" dxfId="125" priority="19" stopIfTrue="1">
      <formula>#REF!=11</formula>
    </cfRule>
    <cfRule type="expression" dxfId="124" priority="20">
      <formula>LEN(#REF!)=0</formula>
    </cfRule>
  </conditionalFormatting>
  <conditionalFormatting sqref="A61:C61 H61:I61 L61:XFD61 E61">
    <cfRule type="expression" dxfId="123" priority="17" stopIfTrue="1">
      <formula>#REF!=11</formula>
    </cfRule>
    <cfRule type="expression" dxfId="122" priority="18">
      <formula>LEN(#REF!)=0</formula>
    </cfRule>
  </conditionalFormatting>
  <conditionalFormatting sqref="A60:XFD60">
    <cfRule type="expression" dxfId="121" priority="15" stopIfTrue="1">
      <formula>#REF!=11</formula>
    </cfRule>
    <cfRule type="expression" dxfId="120" priority="16">
      <formula>LEN(#REF!)=0</formula>
    </cfRule>
  </conditionalFormatting>
  <conditionalFormatting sqref="A62:XFD62">
    <cfRule type="expression" dxfId="119" priority="13" stopIfTrue="1">
      <formula>#REF!=11</formula>
    </cfRule>
    <cfRule type="expression" dxfId="118" priority="14">
      <formula>LEN(#REF!)=0</formula>
    </cfRule>
  </conditionalFormatting>
  <conditionalFormatting sqref="D61">
    <cfRule type="expression" dxfId="117" priority="11" stopIfTrue="1">
      <formula>#REF!=11</formula>
    </cfRule>
    <cfRule type="expression" dxfId="116" priority="12">
      <formula>LEN(#REF!)=0</formula>
    </cfRule>
  </conditionalFormatting>
  <conditionalFormatting sqref="F8">
    <cfRule type="expression" dxfId="115" priority="7" stopIfTrue="1">
      <formula>#REF!=11</formula>
    </cfRule>
    <cfRule type="expression" dxfId="114" priority="8">
      <formula>LEN(#REF!)=0</formula>
    </cfRule>
  </conditionalFormatting>
  <conditionalFormatting sqref="F11">
    <cfRule type="expression" dxfId="113" priority="5" stopIfTrue="1">
      <formula>#REF!=11</formula>
    </cfRule>
    <cfRule type="expression" dxfId="112" priority="6">
      <formula>LEN(#REF!)=0</formula>
    </cfRule>
  </conditionalFormatting>
  <conditionalFormatting sqref="F14">
    <cfRule type="expression" dxfId="111" priority="3" stopIfTrue="1">
      <formula>#REF!=11</formula>
    </cfRule>
    <cfRule type="expression" dxfId="110" priority="4">
      <formula>LEN(#REF!)=0</formula>
    </cfRule>
  </conditionalFormatting>
  <conditionalFormatting sqref="F26">
    <cfRule type="expression" dxfId="109" priority="1" stopIfTrue="1">
      <formula>#REF!=11</formula>
    </cfRule>
    <cfRule type="expression" dxfId="108" priority="2">
      <formula>LEN(#REF!)=0</formula>
    </cfRule>
  </conditionalFormatting>
  <dataValidations disablePrompts="1" count="1">
    <dataValidation type="date" allowBlank="1" showInputMessage="1" showErrorMessage="1" errorTitle="Not a valid date" error="Only dates are valid in this field e.g. 2017-01-24" sqref="F26" xr:uid="{00000000-0002-0000-0300-000000000000}">
      <formula1>1</formula1>
      <formula2>109939</formula2>
    </dataValidation>
  </dataValidations>
  <printOptions horizontalCentered="1"/>
  <pageMargins left="0.51181102362204722" right="0.43307086614173229" top="0.59055118110236227" bottom="0.62992125984251968" header="0.51181102362204722" footer="0.51181102362204722"/>
  <pageSetup paperSize="9" fitToHeight="0" orientation="landscape" horizontalDpi="4294967293" verticalDpi="1200" r:id="rId1"/>
  <headerFooter alignWithMargins="0"/>
  <rowBreaks count="1" manualBreakCount="1">
    <brk id="27" min="3" max="7" man="1"/>
  </rowBreaks>
  <drawing r:id="rId2"/>
  <legacyDrawing r:id="rId3"/>
  <mc:AlternateContent xmlns:mc="http://schemas.openxmlformats.org/markup-compatibility/2006">
    <mc:Choice Requires="x14">
      <controls>
        <mc:AlternateContent xmlns:mc="http://schemas.openxmlformats.org/markup-compatibility/2006">
          <mc:Choice Requires="x14">
            <control shapeId="25640" r:id="rId4" name="Drop Down 40">
              <controlPr locked="0" defaultSize="0" autoFill="0" autoPict="0">
                <anchor moveWithCells="1">
                  <from>
                    <xdr:col>5</xdr:col>
                    <xdr:colOff>0</xdr:colOff>
                    <xdr:row>16</xdr:row>
                    <xdr:rowOff>47625</xdr:rowOff>
                  </from>
                  <to>
                    <xdr:col>6</xdr:col>
                    <xdr:colOff>1123950</xdr:colOff>
                    <xdr:row>16</xdr:row>
                    <xdr:rowOff>266700</xdr:rowOff>
                  </to>
                </anchor>
              </controlPr>
            </control>
          </mc:Choice>
        </mc:AlternateContent>
        <mc:AlternateContent xmlns:mc="http://schemas.openxmlformats.org/markup-compatibility/2006">
          <mc:Choice Requires="x14">
            <control shapeId="25641" r:id="rId5" name="Drop Down 41">
              <controlPr locked="0" defaultSize="0" autoFill="0" autoPict="0">
                <anchor moveWithCells="1">
                  <from>
                    <xdr:col>5</xdr:col>
                    <xdr:colOff>0</xdr:colOff>
                    <xdr:row>29</xdr:row>
                    <xdr:rowOff>47625</xdr:rowOff>
                  </from>
                  <to>
                    <xdr:col>6</xdr:col>
                    <xdr:colOff>1123950</xdr:colOff>
                    <xdr:row>29</xdr:row>
                    <xdr:rowOff>266700</xdr:rowOff>
                  </to>
                </anchor>
              </controlPr>
            </control>
          </mc:Choice>
        </mc:AlternateContent>
        <mc:AlternateContent xmlns:mc="http://schemas.openxmlformats.org/markup-compatibility/2006">
          <mc:Choice Requires="x14">
            <control shapeId="25646" r:id="rId6" name="Drop Down 46">
              <controlPr locked="0" defaultSize="0" autoFill="0" autoPict="0">
                <anchor moveWithCells="1">
                  <from>
                    <xdr:col>5</xdr:col>
                    <xdr:colOff>0</xdr:colOff>
                    <xdr:row>19</xdr:row>
                    <xdr:rowOff>47625</xdr:rowOff>
                  </from>
                  <to>
                    <xdr:col>6</xdr:col>
                    <xdr:colOff>1123950</xdr:colOff>
                    <xdr:row>19</xdr:row>
                    <xdr:rowOff>266700</xdr:rowOff>
                  </to>
                </anchor>
              </controlPr>
            </control>
          </mc:Choice>
        </mc:AlternateContent>
        <mc:AlternateContent xmlns:mc="http://schemas.openxmlformats.org/markup-compatibility/2006">
          <mc:Choice Requires="x14">
            <control shapeId="25647" r:id="rId7" name="Drop Down 47">
              <controlPr locked="0" defaultSize="0" autoFill="0" autoPict="0">
                <anchor moveWithCells="1">
                  <from>
                    <xdr:col>5</xdr:col>
                    <xdr:colOff>0</xdr:colOff>
                    <xdr:row>22</xdr:row>
                    <xdr:rowOff>47625</xdr:rowOff>
                  </from>
                  <to>
                    <xdr:col>6</xdr:col>
                    <xdr:colOff>1123950</xdr:colOff>
                    <xdr:row>22</xdr:row>
                    <xdr:rowOff>266700</xdr:rowOff>
                  </to>
                </anchor>
              </controlPr>
            </control>
          </mc:Choice>
        </mc:AlternateContent>
        <mc:AlternateContent xmlns:mc="http://schemas.openxmlformats.org/markup-compatibility/2006">
          <mc:Choice Requires="x14">
            <control shapeId="25648" r:id="rId8" name="Drop Down 48">
              <controlPr locked="0" defaultSize="0" autoFill="0" autoPict="0">
                <anchor moveWithCells="1">
                  <from>
                    <xdr:col>5</xdr:col>
                    <xdr:colOff>0</xdr:colOff>
                    <xdr:row>32</xdr:row>
                    <xdr:rowOff>47625</xdr:rowOff>
                  </from>
                  <to>
                    <xdr:col>6</xdr:col>
                    <xdr:colOff>1123950</xdr:colOff>
                    <xdr:row>32</xdr:row>
                    <xdr:rowOff>266700</xdr:rowOff>
                  </to>
                </anchor>
              </controlPr>
            </control>
          </mc:Choice>
        </mc:AlternateContent>
        <mc:AlternateContent xmlns:mc="http://schemas.openxmlformats.org/markup-compatibility/2006">
          <mc:Choice Requires="x14">
            <control shapeId="25649" r:id="rId9" name="Drop Down 49">
              <controlPr locked="0" defaultSize="0" autoFill="0" autoPict="0">
                <anchor moveWithCells="1">
                  <from>
                    <xdr:col>5</xdr:col>
                    <xdr:colOff>0</xdr:colOff>
                    <xdr:row>35</xdr:row>
                    <xdr:rowOff>47625</xdr:rowOff>
                  </from>
                  <to>
                    <xdr:col>6</xdr:col>
                    <xdr:colOff>1123950</xdr:colOff>
                    <xdr:row>35</xdr:row>
                    <xdr:rowOff>266700</xdr:rowOff>
                  </to>
                </anchor>
              </controlPr>
            </control>
          </mc:Choice>
        </mc:AlternateContent>
        <mc:AlternateContent xmlns:mc="http://schemas.openxmlformats.org/markup-compatibility/2006">
          <mc:Choice Requires="x14">
            <control shapeId="25650" r:id="rId10" name="Drop Down 50">
              <controlPr locked="0" defaultSize="0" autoFill="0" autoPict="0">
                <anchor moveWithCells="1">
                  <from>
                    <xdr:col>5</xdr:col>
                    <xdr:colOff>0</xdr:colOff>
                    <xdr:row>39</xdr:row>
                    <xdr:rowOff>47625</xdr:rowOff>
                  </from>
                  <to>
                    <xdr:col>6</xdr:col>
                    <xdr:colOff>1123950</xdr:colOff>
                    <xdr:row>39</xdr:row>
                    <xdr:rowOff>266700</xdr:rowOff>
                  </to>
                </anchor>
              </controlPr>
            </control>
          </mc:Choice>
        </mc:AlternateContent>
        <mc:AlternateContent xmlns:mc="http://schemas.openxmlformats.org/markup-compatibility/2006">
          <mc:Choice Requires="x14">
            <control shapeId="25651" r:id="rId11" name="Drop Down 51">
              <controlPr locked="0" defaultSize="0" autoFill="0" autoPict="0">
                <anchor moveWithCells="1">
                  <from>
                    <xdr:col>5</xdr:col>
                    <xdr:colOff>0</xdr:colOff>
                    <xdr:row>42</xdr:row>
                    <xdr:rowOff>47625</xdr:rowOff>
                  </from>
                  <to>
                    <xdr:col>6</xdr:col>
                    <xdr:colOff>1123950</xdr:colOff>
                    <xdr:row>42</xdr:row>
                    <xdr:rowOff>266700</xdr:rowOff>
                  </to>
                </anchor>
              </controlPr>
            </control>
          </mc:Choice>
        </mc:AlternateContent>
        <mc:AlternateContent xmlns:mc="http://schemas.openxmlformats.org/markup-compatibility/2006">
          <mc:Choice Requires="x14">
            <control shapeId="25652" r:id="rId12" name="Drop Down 52">
              <controlPr locked="0" defaultSize="0" autoFill="0" autoPict="0">
                <anchor moveWithCells="1">
                  <from>
                    <xdr:col>5</xdr:col>
                    <xdr:colOff>0</xdr:colOff>
                    <xdr:row>45</xdr:row>
                    <xdr:rowOff>47625</xdr:rowOff>
                  </from>
                  <to>
                    <xdr:col>6</xdr:col>
                    <xdr:colOff>1123950</xdr:colOff>
                    <xdr:row>45</xdr:row>
                    <xdr:rowOff>266700</xdr:rowOff>
                  </to>
                </anchor>
              </controlPr>
            </control>
          </mc:Choice>
        </mc:AlternateContent>
        <mc:AlternateContent xmlns:mc="http://schemas.openxmlformats.org/markup-compatibility/2006">
          <mc:Choice Requires="x14">
            <control shapeId="25653" r:id="rId13" name="Drop Down 53">
              <controlPr locked="0" defaultSize="0" autoFill="0" autoPict="0">
                <anchor moveWithCells="1">
                  <from>
                    <xdr:col>5</xdr:col>
                    <xdr:colOff>0</xdr:colOff>
                    <xdr:row>48</xdr:row>
                    <xdr:rowOff>47625</xdr:rowOff>
                  </from>
                  <to>
                    <xdr:col>6</xdr:col>
                    <xdr:colOff>1123950</xdr:colOff>
                    <xdr:row>48</xdr:row>
                    <xdr:rowOff>266700</xdr:rowOff>
                  </to>
                </anchor>
              </controlPr>
            </control>
          </mc:Choice>
        </mc:AlternateContent>
        <mc:AlternateContent xmlns:mc="http://schemas.openxmlformats.org/markup-compatibility/2006">
          <mc:Choice Requires="x14">
            <control shapeId="25654" r:id="rId14" name="Drop Down 54">
              <controlPr locked="0" defaultSize="0" autoFill="0" autoPict="0">
                <anchor moveWithCells="1">
                  <from>
                    <xdr:col>5</xdr:col>
                    <xdr:colOff>0</xdr:colOff>
                    <xdr:row>51</xdr:row>
                    <xdr:rowOff>47625</xdr:rowOff>
                  </from>
                  <to>
                    <xdr:col>6</xdr:col>
                    <xdr:colOff>1123950</xdr:colOff>
                    <xdr:row>51</xdr:row>
                    <xdr:rowOff>266700</xdr:rowOff>
                  </to>
                </anchor>
              </controlPr>
            </control>
          </mc:Choice>
        </mc:AlternateContent>
        <mc:AlternateContent xmlns:mc="http://schemas.openxmlformats.org/markup-compatibility/2006">
          <mc:Choice Requires="x14">
            <control shapeId="25655" r:id="rId15" name="Drop Down 55">
              <controlPr locked="0" defaultSize="0" autoFill="0" autoPict="0">
                <anchor moveWithCells="1">
                  <from>
                    <xdr:col>5</xdr:col>
                    <xdr:colOff>0</xdr:colOff>
                    <xdr:row>54</xdr:row>
                    <xdr:rowOff>47625</xdr:rowOff>
                  </from>
                  <to>
                    <xdr:col>6</xdr:col>
                    <xdr:colOff>1123950</xdr:colOff>
                    <xdr:row>54</xdr:row>
                    <xdr:rowOff>266700</xdr:rowOff>
                  </to>
                </anchor>
              </controlPr>
            </control>
          </mc:Choice>
        </mc:AlternateContent>
        <mc:AlternateContent xmlns:mc="http://schemas.openxmlformats.org/markup-compatibility/2006">
          <mc:Choice Requires="x14">
            <control shapeId="25656" r:id="rId16" name="Drop Down 56">
              <controlPr locked="0" defaultSize="0" autoFill="0" autoPict="0">
                <anchor moveWithCells="1">
                  <from>
                    <xdr:col>5</xdr:col>
                    <xdr:colOff>0</xdr:colOff>
                    <xdr:row>57</xdr:row>
                    <xdr:rowOff>47625</xdr:rowOff>
                  </from>
                  <to>
                    <xdr:col>6</xdr:col>
                    <xdr:colOff>1123950</xdr:colOff>
                    <xdr:row>57</xdr:row>
                    <xdr:rowOff>266700</xdr:rowOff>
                  </to>
                </anchor>
              </controlPr>
            </control>
          </mc:Choice>
        </mc:AlternateContent>
        <mc:AlternateContent xmlns:mc="http://schemas.openxmlformats.org/markup-compatibility/2006">
          <mc:Choice Requires="x14">
            <control shapeId="25657" r:id="rId17" name="Drop Down 57">
              <controlPr locked="0" defaultSize="0" autoFill="0" autoPict="0">
                <anchor moveWithCells="1">
                  <from>
                    <xdr:col>5</xdr:col>
                    <xdr:colOff>0</xdr:colOff>
                    <xdr:row>60</xdr:row>
                    <xdr:rowOff>47625</xdr:rowOff>
                  </from>
                  <to>
                    <xdr:col>6</xdr:col>
                    <xdr:colOff>1123950</xdr:colOff>
                    <xdr:row>60</xdr:row>
                    <xdr:rowOff>266700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4">
    <tabColor rgb="FFFFFF00"/>
    <pageSetUpPr autoPageBreaks="0" fitToPage="1"/>
  </sheetPr>
  <dimension ref="A1:BA37"/>
  <sheetViews>
    <sheetView showGridLines="0" showRowColHeaders="0" zoomScale="80" zoomScaleNormal="80" workbookViewId="0">
      <selection activeCell="D1" sqref="D1"/>
    </sheetView>
  </sheetViews>
  <sheetFormatPr defaultColWidth="9.140625" defaultRowHeight="15" x14ac:dyDescent="0.25"/>
  <cols>
    <col min="1" max="1" width="4.140625" style="13" customWidth="1"/>
    <col min="2" max="2" width="6.28515625" style="13" hidden="1" customWidth="1"/>
    <col min="3" max="3" width="47.5703125" style="13" hidden="1" customWidth="1"/>
    <col min="4" max="4" width="77" style="13" customWidth="1"/>
    <col min="5" max="5" width="21.5703125" style="13" customWidth="1"/>
    <col min="6" max="6" width="9.7109375" style="13" customWidth="1"/>
    <col min="7" max="7" width="7.28515625" style="13" customWidth="1"/>
    <col min="8" max="8" width="11.85546875" style="13" customWidth="1"/>
    <col min="9" max="9" width="13.5703125" style="13" customWidth="1"/>
    <col min="10" max="10" width="7" style="13" customWidth="1"/>
    <col min="11" max="13" width="9.140625" style="13" hidden="1" customWidth="1"/>
    <col min="14" max="14" width="12" style="13" customWidth="1"/>
    <col min="15" max="17" width="12.85546875" style="13" customWidth="1"/>
    <col min="18" max="19" width="11.42578125" style="13" customWidth="1"/>
    <col min="20" max="20" width="9.140625" style="13" customWidth="1"/>
    <col min="21" max="21" width="9.140625" style="21" customWidth="1"/>
    <col min="22" max="24" width="9.140625" style="13"/>
    <col min="25" max="36" width="9.140625" customWidth="1"/>
    <col min="37" max="37" width="8.85546875" customWidth="1"/>
    <col min="38" max="16384" width="9.140625" style="13"/>
  </cols>
  <sheetData>
    <row r="1" spans="1:53" ht="111.6" customHeight="1" x14ac:dyDescent="0.25">
      <c r="D1" s="116" t="s">
        <v>958</v>
      </c>
      <c r="E1" s="116"/>
      <c r="F1" s="116"/>
      <c r="G1" s="355"/>
      <c r="H1" s="355"/>
      <c r="I1" s="355"/>
      <c r="J1" s="355"/>
      <c r="K1" s="116"/>
      <c r="L1" s="116"/>
      <c r="M1" s="116"/>
      <c r="N1" s="354" t="s">
        <v>335</v>
      </c>
      <c r="O1" s="354"/>
      <c r="P1" s="354"/>
      <c r="Q1" s="354"/>
      <c r="R1" s="354"/>
      <c r="S1" s="354"/>
    </row>
    <row r="2" spans="1:53" s="7" customFormat="1" ht="15.75" customHeight="1" x14ac:dyDescent="0.25">
      <c r="B2" s="6"/>
      <c r="C2" s="6" t="s">
        <v>111</v>
      </c>
      <c r="D2" s="35" t="s">
        <v>111</v>
      </c>
      <c r="E2" s="352" t="s">
        <v>13</v>
      </c>
      <c r="F2" s="353"/>
      <c r="G2" s="123"/>
      <c r="H2" s="356" t="s">
        <v>333</v>
      </c>
      <c r="I2" s="356"/>
      <c r="J2" s="124"/>
      <c r="U2" s="208"/>
      <c r="Y2"/>
      <c r="Z2"/>
      <c r="AA2"/>
      <c r="AB2"/>
      <c r="AC2"/>
      <c r="AD2"/>
      <c r="AE2"/>
      <c r="AF2"/>
      <c r="AG2"/>
      <c r="AH2"/>
      <c r="AI2"/>
      <c r="AJ2"/>
      <c r="AK2"/>
      <c r="BA2" s="7" t="b">
        <v>0</v>
      </c>
    </row>
    <row r="3" spans="1:53" ht="30" hidden="1" customHeight="1" x14ac:dyDescent="0.25">
      <c r="A3" s="7"/>
      <c r="B3" s="22" t="s">
        <v>16</v>
      </c>
      <c r="C3" s="22" t="e">
        <f ca="1">VLOOKUP(B3,MMAT_Header_Text,2,FALSE)</f>
        <v>#N/A</v>
      </c>
      <c r="D3" s="36" t="e">
        <f ca="1">B3&amp;" - "&amp;C3</f>
        <v>#N/A</v>
      </c>
      <c r="E3" s="23" t="e">
        <f ca="1">F3</f>
        <v>#N/A</v>
      </c>
      <c r="F3" s="25" t="e">
        <f ca="1">VLOOKUP(B3,MMAT_Header_Text,6,FALSE)</f>
        <v>#N/A</v>
      </c>
      <c r="G3" s="123"/>
      <c r="H3" s="356"/>
      <c r="I3" s="356"/>
      <c r="J3" s="124"/>
      <c r="L3" s="49" t="b">
        <v>0</v>
      </c>
    </row>
    <row r="4" spans="1:53" ht="30" customHeight="1" x14ac:dyDescent="0.25">
      <c r="A4" s="7"/>
      <c r="B4" s="196" t="str">
        <f ca="1">'MMAT Ref'!AB2</f>
        <v>A</v>
      </c>
      <c r="C4" s="196" t="str">
        <f t="shared" ref="C4:C28" ca="1" si="0">VLOOKUP(B4,MMAT_Text_Ref,3,FALSE)</f>
        <v>Preparation</v>
      </c>
      <c r="D4" s="96" t="str">
        <f t="shared" ref="D4:D28" ca="1" si="1">VLOOKUP(B4,MMAT_Text_Ref,2,FALSE)&amp; " - "&amp;C4</f>
        <v>Stage A - Preparation</v>
      </c>
      <c r="E4" s="97"/>
      <c r="F4" s="275"/>
      <c r="G4" s="123"/>
      <c r="H4" s="356"/>
      <c r="I4" s="356"/>
      <c r="J4" s="124"/>
      <c r="L4" s="49" t="b">
        <v>0</v>
      </c>
      <c r="N4" s="276" t="s">
        <v>568</v>
      </c>
      <c r="O4" s="280" t="s">
        <v>334</v>
      </c>
      <c r="P4" s="280" t="s">
        <v>103</v>
      </c>
      <c r="Q4" s="280" t="s">
        <v>577</v>
      </c>
      <c r="R4" s="280" t="s">
        <v>104</v>
      </c>
      <c r="S4" s="283" t="s">
        <v>105</v>
      </c>
    </row>
    <row r="5" spans="1:53" ht="30" customHeight="1" x14ac:dyDescent="0.25">
      <c r="A5" s="7"/>
      <c r="B5" s="8" t="str">
        <f ca="1">'MMAT Ref'!AB3</f>
        <v>A.1</v>
      </c>
      <c r="C5" s="8" t="str">
        <f t="shared" ca="1" si="0"/>
        <v>Maintain a technical security assurance framework</v>
      </c>
      <c r="D5" s="32" t="str">
        <f t="shared" ca="1" si="1"/>
        <v>Step 1 - Maintain a technical security assurance framework</v>
      </c>
      <c r="E5" s="23">
        <f>F5</f>
        <v>4</v>
      </c>
      <c r="F5" s="270">
        <f>IF(L$3,N5,IF(L$4,O5,IF(L$5,P5,IF(L$6,Q5,IF(L$7,R5,IF(L$8,S5))))))</f>
        <v>4</v>
      </c>
      <c r="L5" s="49" t="b">
        <v>0</v>
      </c>
      <c r="N5" s="277">
        <v>1.6</v>
      </c>
      <c r="O5" s="281">
        <v>2.4</v>
      </c>
      <c r="P5" s="281">
        <v>3.2</v>
      </c>
      <c r="Q5" s="281">
        <v>4</v>
      </c>
      <c r="R5" s="281">
        <v>4.8</v>
      </c>
      <c r="S5" s="284">
        <v>3.4</v>
      </c>
    </row>
    <row r="6" spans="1:53" ht="30" customHeight="1" x14ac:dyDescent="0.25">
      <c r="B6" s="8" t="str">
        <f ca="1">'MMAT Ref'!AB4</f>
        <v>A.2</v>
      </c>
      <c r="C6" s="8" t="str">
        <f t="shared" ca="1" si="0"/>
        <v>Establish a penetration testing governance structure</v>
      </c>
      <c r="D6" s="8" t="str">
        <f t="shared" ca="1" si="1"/>
        <v>Step 2 - Establish a penetration testing governance structure</v>
      </c>
      <c r="E6" s="23">
        <f>F6</f>
        <v>4</v>
      </c>
      <c r="F6" s="270">
        <f t="shared" ref="F6:F21" si="2">IF(L$3,N6,IF(L$4,O6,IF(L$5,P6,IF(L$6,Q6,IF(L$7,R6,IF(L$8,S6))))))</f>
        <v>4</v>
      </c>
      <c r="L6" s="49" t="b">
        <v>1</v>
      </c>
      <c r="N6" s="277">
        <v>1.6</v>
      </c>
      <c r="O6" s="281">
        <v>2.4</v>
      </c>
      <c r="P6" s="281">
        <v>3.2</v>
      </c>
      <c r="Q6" s="281">
        <v>4</v>
      </c>
      <c r="R6" s="281">
        <v>4.8</v>
      </c>
      <c r="S6" s="284">
        <v>3</v>
      </c>
    </row>
    <row r="7" spans="1:53" ht="30" customHeight="1" x14ac:dyDescent="0.25">
      <c r="B7" s="8" t="str">
        <f ca="1">'MMAT Ref'!AB5</f>
        <v>A.3</v>
      </c>
      <c r="C7" s="8" t="str">
        <f t="shared" ca="1" si="0"/>
        <v>Evaluate drivers for conducting penetration tests</v>
      </c>
      <c r="D7" s="8" t="str">
        <f t="shared" ca="1" si="1"/>
        <v>Step 3 - Evaluate drivers for conducting penetration tests</v>
      </c>
      <c r="E7" s="23">
        <f>F7</f>
        <v>4</v>
      </c>
      <c r="F7" s="270">
        <f t="shared" si="2"/>
        <v>4</v>
      </c>
      <c r="L7" s="49" t="b">
        <v>0</v>
      </c>
      <c r="N7" s="277">
        <v>1.6</v>
      </c>
      <c r="O7" s="281">
        <v>2.4</v>
      </c>
      <c r="P7" s="281">
        <v>3.2</v>
      </c>
      <c r="Q7" s="281">
        <v>4</v>
      </c>
      <c r="R7" s="281">
        <v>4.8</v>
      </c>
      <c r="S7" s="284">
        <v>3.5</v>
      </c>
    </row>
    <row r="8" spans="1:53" ht="30" customHeight="1" x14ac:dyDescent="0.25">
      <c r="B8" s="33" t="str">
        <f ca="1">'MMAT Ref'!AB6</f>
        <v>A.4</v>
      </c>
      <c r="C8" s="33" t="str">
        <f t="shared" ca="1" si="0"/>
        <v>Identify target environments</v>
      </c>
      <c r="D8" s="33" t="str">
        <f t="shared" ca="1" si="1"/>
        <v>Step 4 - Identify target environments</v>
      </c>
      <c r="E8" s="23">
        <f>F8</f>
        <v>4</v>
      </c>
      <c r="F8" s="270">
        <f t="shared" si="2"/>
        <v>4</v>
      </c>
      <c r="L8" s="49" t="b">
        <v>0</v>
      </c>
      <c r="N8" s="277">
        <v>1.6</v>
      </c>
      <c r="O8" s="281">
        <v>2.4</v>
      </c>
      <c r="P8" s="281">
        <v>3.2</v>
      </c>
      <c r="Q8" s="281">
        <v>4</v>
      </c>
      <c r="R8" s="281">
        <v>4.8</v>
      </c>
      <c r="S8" s="284">
        <v>2.8</v>
      </c>
    </row>
    <row r="9" spans="1:53" ht="30" customHeight="1" x14ac:dyDescent="0.25">
      <c r="A9" s="7"/>
      <c r="B9" s="33" t="str">
        <f ca="1">'MMAT Ref'!AB7</f>
        <v>A.5</v>
      </c>
      <c r="C9" s="33" t="str">
        <f t="shared" ca="1" si="0"/>
        <v>Define the purpose of the penetration tests</v>
      </c>
      <c r="D9" s="8" t="str">
        <f t="shared" ca="1" si="1"/>
        <v>Step 5 - Define the purpose of the penetration tests</v>
      </c>
      <c r="E9" s="23">
        <f>F9</f>
        <v>4</v>
      </c>
      <c r="F9" s="270">
        <f t="shared" si="2"/>
        <v>4</v>
      </c>
      <c r="H9" s="90"/>
      <c r="L9" s="49"/>
      <c r="N9" s="277">
        <v>1.6</v>
      </c>
      <c r="O9" s="281">
        <v>2.4</v>
      </c>
      <c r="P9" s="281">
        <v>3.2</v>
      </c>
      <c r="Q9" s="281">
        <v>4</v>
      </c>
      <c r="R9" s="281">
        <v>4.8</v>
      </c>
      <c r="S9" s="284">
        <v>2.8</v>
      </c>
      <c r="Y9" s="13"/>
      <c r="Z9" s="13"/>
      <c r="AA9" s="13"/>
      <c r="AB9" s="13"/>
      <c r="AC9" s="13"/>
      <c r="AD9" s="13"/>
      <c r="AE9" s="13"/>
      <c r="AF9" s="13"/>
      <c r="AG9" s="13"/>
      <c r="AH9" s="13"/>
      <c r="AI9" s="13"/>
      <c r="AJ9" s="13"/>
      <c r="AK9" s="13"/>
    </row>
    <row r="10" spans="1:53" ht="30" customHeight="1" x14ac:dyDescent="0.25">
      <c r="B10" s="32" t="str">
        <f ca="1">'MMAT Ref'!AB8</f>
        <v>A.6</v>
      </c>
      <c r="C10" s="32" t="str">
        <f t="shared" ca="1" si="0"/>
        <v>Produce requirements specifications</v>
      </c>
      <c r="D10" s="32" t="str">
        <f t="shared" ca="1" si="1"/>
        <v>Step 6 - Produce requirements specifications</v>
      </c>
      <c r="E10" s="23">
        <f t="shared" ref="E10:E13" si="3">F10</f>
        <v>4</v>
      </c>
      <c r="F10" s="270">
        <f t="shared" si="2"/>
        <v>4</v>
      </c>
      <c r="N10" s="277">
        <v>1.6</v>
      </c>
      <c r="O10" s="281">
        <v>2.4</v>
      </c>
      <c r="P10" s="281">
        <v>3.2</v>
      </c>
      <c r="Q10" s="281">
        <v>4</v>
      </c>
      <c r="R10" s="281">
        <v>4.8</v>
      </c>
      <c r="S10" s="284">
        <v>2.2999999999999998</v>
      </c>
      <c r="Y10" s="13"/>
      <c r="Z10" s="13"/>
      <c r="AA10" s="13"/>
      <c r="AB10" s="13"/>
      <c r="AC10" s="13"/>
      <c r="AD10" s="13"/>
      <c r="AE10" s="13"/>
      <c r="AF10" s="13"/>
      <c r="AG10" s="13"/>
      <c r="AH10" s="13"/>
      <c r="AI10" s="13"/>
      <c r="AJ10" s="13"/>
      <c r="AK10" s="13"/>
    </row>
    <row r="11" spans="1:53" ht="30" customHeight="1" x14ac:dyDescent="0.25">
      <c r="B11" s="8" t="str">
        <f ca="1">'MMAT Ref'!AB9</f>
        <v>A.7</v>
      </c>
      <c r="C11" s="8" t="str">
        <f t="shared" ca="1" si="0"/>
        <v>Select suitable suppliers</v>
      </c>
      <c r="D11" s="32" t="str">
        <f t="shared" ca="1" si="1"/>
        <v>Step 7 - Select suitable suppliers</v>
      </c>
      <c r="E11" s="23">
        <f t="shared" si="3"/>
        <v>4</v>
      </c>
      <c r="F11" s="270">
        <f t="shared" si="2"/>
        <v>4</v>
      </c>
      <c r="N11" s="277">
        <v>1.6</v>
      </c>
      <c r="O11" s="281">
        <v>2.4</v>
      </c>
      <c r="P11" s="281">
        <v>3.2</v>
      </c>
      <c r="Q11" s="281">
        <v>4</v>
      </c>
      <c r="R11" s="281">
        <v>4.8</v>
      </c>
      <c r="S11" s="284">
        <v>2.6</v>
      </c>
    </row>
    <row r="12" spans="1:53" ht="30" customHeight="1" x14ac:dyDescent="0.25">
      <c r="B12" s="196" t="str">
        <f ca="1">'MMAT Ref'!AB10</f>
        <v>B</v>
      </c>
      <c r="C12" s="196" t="str">
        <f t="shared" ca="1" si="0"/>
        <v>Testing</v>
      </c>
      <c r="D12" s="96" t="str">
        <f t="shared" ca="1" si="1"/>
        <v>Stage B - Testing</v>
      </c>
      <c r="E12" s="97"/>
      <c r="F12" s="286"/>
      <c r="N12" s="278"/>
      <c r="O12" s="278"/>
      <c r="P12" s="278"/>
      <c r="Q12" s="278"/>
      <c r="R12" s="278"/>
      <c r="S12" s="278"/>
    </row>
    <row r="13" spans="1:53" ht="30" customHeight="1" x14ac:dyDescent="0.25">
      <c r="B13" s="8" t="str">
        <f ca="1">'MMAT Ref'!AB11</f>
        <v>B.1</v>
      </c>
      <c r="C13" s="8" t="str">
        <f t="shared" ca="1" si="0"/>
        <v>Agree testing style and type</v>
      </c>
      <c r="D13" s="8" t="str">
        <f t="shared" ca="1" si="1"/>
        <v>Step 1 - Agree testing style and type</v>
      </c>
      <c r="E13" s="23">
        <f t="shared" si="3"/>
        <v>4</v>
      </c>
      <c r="F13" s="270">
        <f t="shared" si="2"/>
        <v>4</v>
      </c>
      <c r="N13" s="277">
        <v>1.6</v>
      </c>
      <c r="O13" s="281">
        <v>2.4</v>
      </c>
      <c r="P13" s="281">
        <v>3.2</v>
      </c>
      <c r="Q13" s="281">
        <v>4</v>
      </c>
      <c r="R13" s="281">
        <v>4.8</v>
      </c>
      <c r="S13" s="284">
        <v>2.8</v>
      </c>
    </row>
    <row r="14" spans="1:53" ht="30" customHeight="1" x14ac:dyDescent="0.25">
      <c r="A14" s="7"/>
      <c r="B14" s="8" t="str">
        <f ca="1">'MMAT Ref'!AB12</f>
        <v>B.2</v>
      </c>
      <c r="C14" s="8" t="str">
        <f t="shared" ca="1" si="0"/>
        <v>Identify testing constraints</v>
      </c>
      <c r="D14" s="8" t="str">
        <f t="shared" ca="1" si="1"/>
        <v>Step 2 - Identify testing constraints</v>
      </c>
      <c r="E14" s="23">
        <f>F14</f>
        <v>4</v>
      </c>
      <c r="F14" s="270">
        <f t="shared" si="2"/>
        <v>4</v>
      </c>
      <c r="H14" s="90"/>
      <c r="L14" s="49"/>
      <c r="N14" s="277">
        <v>1.6</v>
      </c>
      <c r="O14" s="281">
        <v>2.4</v>
      </c>
      <c r="P14" s="281">
        <v>3.2</v>
      </c>
      <c r="Q14" s="281">
        <v>4</v>
      </c>
      <c r="R14" s="281">
        <v>4.8</v>
      </c>
      <c r="S14" s="284">
        <v>3.6</v>
      </c>
      <c r="Y14" s="13"/>
      <c r="Z14" s="13"/>
      <c r="AA14" s="13"/>
      <c r="AB14" s="13"/>
      <c r="AC14" s="13"/>
      <c r="AD14" s="13"/>
      <c r="AE14" s="13"/>
      <c r="AF14" s="13"/>
      <c r="AG14" s="13"/>
      <c r="AH14" s="13"/>
      <c r="AI14" s="13"/>
      <c r="AJ14" s="13"/>
      <c r="AK14" s="13"/>
    </row>
    <row r="15" spans="1:53" ht="30" customHeight="1" x14ac:dyDescent="0.25">
      <c r="B15" s="8" t="str">
        <f ca="1">'MMAT Ref'!AB13</f>
        <v>B.3</v>
      </c>
      <c r="C15" s="8" t="str">
        <f t="shared" ca="1" si="0"/>
        <v>Produce scope statements</v>
      </c>
      <c r="D15" s="8" t="str">
        <f t="shared" ca="1" si="1"/>
        <v>Step 3 - Produce scope statements</v>
      </c>
      <c r="E15" s="23">
        <f>F15</f>
        <v>4</v>
      </c>
      <c r="F15" s="270">
        <f t="shared" si="2"/>
        <v>4</v>
      </c>
      <c r="N15" s="277">
        <v>1.6</v>
      </c>
      <c r="O15" s="281">
        <v>2.4</v>
      </c>
      <c r="P15" s="281">
        <v>3.2</v>
      </c>
      <c r="Q15" s="281">
        <v>4</v>
      </c>
      <c r="R15" s="281">
        <v>4.8</v>
      </c>
      <c r="S15" s="284">
        <v>3.6</v>
      </c>
      <c r="Y15" s="13"/>
      <c r="Z15" s="13"/>
      <c r="AA15" s="13"/>
      <c r="AB15" s="13"/>
      <c r="AC15" s="13"/>
      <c r="AD15" s="13"/>
      <c r="AE15" s="13"/>
      <c r="AF15" s="13"/>
      <c r="AG15" s="13"/>
      <c r="AH15" s="13"/>
      <c r="AI15" s="13"/>
      <c r="AJ15" s="13"/>
      <c r="AK15" s="13"/>
    </row>
    <row r="16" spans="1:53" ht="30" customHeight="1" x14ac:dyDescent="0.25">
      <c r="B16" s="8" t="str">
        <f ca="1">'MMAT Ref'!AB14</f>
        <v>B.4</v>
      </c>
      <c r="C16" s="8" t="str">
        <f t="shared" ca="1" si="0"/>
        <v>Establish a management assurance framework</v>
      </c>
      <c r="D16" s="8" t="str">
        <f t="shared" ca="1" si="1"/>
        <v>Step 4 - Establish a management assurance framework</v>
      </c>
      <c r="E16" s="23">
        <f t="shared" ref="E16:E21" si="4">F16</f>
        <v>4</v>
      </c>
      <c r="F16" s="270">
        <f t="shared" si="2"/>
        <v>4</v>
      </c>
      <c r="N16" s="277">
        <v>1.6</v>
      </c>
      <c r="O16" s="281">
        <v>2.4</v>
      </c>
      <c r="P16" s="281">
        <v>3.2</v>
      </c>
      <c r="Q16" s="281">
        <v>4</v>
      </c>
      <c r="R16" s="281">
        <v>4.8</v>
      </c>
      <c r="S16" s="284">
        <v>1</v>
      </c>
    </row>
    <row r="17" spans="1:37" ht="30" customHeight="1" x14ac:dyDescent="0.25">
      <c r="B17" s="8" t="str">
        <f ca="1">'MMAT Ref'!AB15</f>
        <v>B.5</v>
      </c>
      <c r="C17" s="8" t="str">
        <f t="shared" ca="1" si="0"/>
        <v>Implement management control processes</v>
      </c>
      <c r="D17" s="8" t="str">
        <f t="shared" ca="1" si="1"/>
        <v>Step 5 - Implement management control processes</v>
      </c>
      <c r="E17" s="23">
        <f t="shared" si="4"/>
        <v>4</v>
      </c>
      <c r="F17" s="270">
        <f t="shared" si="2"/>
        <v>4</v>
      </c>
      <c r="N17" s="277">
        <v>1.6</v>
      </c>
      <c r="O17" s="281">
        <v>2.4</v>
      </c>
      <c r="P17" s="281">
        <v>3.2</v>
      </c>
      <c r="Q17" s="281">
        <v>4</v>
      </c>
      <c r="R17" s="281">
        <v>4.8</v>
      </c>
      <c r="S17" s="284">
        <v>1</v>
      </c>
      <c r="Y17" s="13"/>
      <c r="Z17" s="13"/>
      <c r="AA17" s="13"/>
      <c r="AB17" s="13"/>
      <c r="AC17" s="13"/>
      <c r="AD17" s="13"/>
      <c r="AE17" s="13"/>
      <c r="AF17" s="13"/>
      <c r="AG17" s="13"/>
      <c r="AH17" s="13"/>
      <c r="AI17" s="13"/>
      <c r="AJ17" s="13"/>
      <c r="AK17" s="13"/>
    </row>
    <row r="18" spans="1:37" ht="30" customHeight="1" x14ac:dyDescent="0.25">
      <c r="B18" s="8" t="str">
        <f ca="1">'MMAT Ref'!AB16</f>
        <v>B.6</v>
      </c>
      <c r="C18" s="8" t="str">
        <f t="shared" ca="1" si="0"/>
        <v>Use an effective testing methodology</v>
      </c>
      <c r="D18" s="8" t="str">
        <f t="shared" ca="1" si="1"/>
        <v>Step 6 - Use an effective testing methodology</v>
      </c>
      <c r="E18" s="23">
        <f t="shared" si="4"/>
        <v>4</v>
      </c>
      <c r="F18" s="270">
        <f t="shared" si="2"/>
        <v>4</v>
      </c>
      <c r="N18" s="277">
        <v>1.6</v>
      </c>
      <c r="O18" s="281">
        <v>2.4</v>
      </c>
      <c r="P18" s="281">
        <v>3.2</v>
      </c>
      <c r="Q18" s="281">
        <v>4</v>
      </c>
      <c r="R18" s="281">
        <v>4.8</v>
      </c>
      <c r="S18" s="284">
        <v>1</v>
      </c>
      <c r="Y18" s="13"/>
      <c r="Z18" s="13"/>
      <c r="AA18" s="13"/>
      <c r="AB18" s="13"/>
      <c r="AC18" s="13"/>
      <c r="AD18" s="13"/>
      <c r="AE18" s="13"/>
      <c r="AF18" s="13"/>
      <c r="AG18" s="13"/>
      <c r="AH18" s="13"/>
      <c r="AI18" s="13"/>
      <c r="AJ18" s="13"/>
      <c r="AK18" s="13"/>
    </row>
    <row r="19" spans="1:37" ht="30" customHeight="1" x14ac:dyDescent="0.25">
      <c r="A19" s="7"/>
      <c r="B19" s="8" t="str">
        <f ca="1">'MMAT Ref'!AB17</f>
        <v>B.7</v>
      </c>
      <c r="C19" s="8" t="str">
        <f t="shared" ca="1" si="0"/>
        <v>Conduct sufficient research and planning</v>
      </c>
      <c r="D19" s="8" t="str">
        <f t="shared" ca="1" si="1"/>
        <v>Step 7 - Conduct sufficient research and planning</v>
      </c>
      <c r="E19" s="23">
        <f t="shared" si="4"/>
        <v>4</v>
      </c>
      <c r="F19" s="270">
        <f t="shared" si="2"/>
        <v>4</v>
      </c>
      <c r="H19" s="90"/>
      <c r="L19" s="49"/>
      <c r="N19" s="277">
        <v>1.6</v>
      </c>
      <c r="O19" s="281">
        <v>2.4</v>
      </c>
      <c r="P19" s="281">
        <v>3.2</v>
      </c>
      <c r="Q19" s="281">
        <v>4</v>
      </c>
      <c r="R19" s="281">
        <v>4.8</v>
      </c>
      <c r="S19" s="284">
        <v>1</v>
      </c>
      <c r="Y19" s="13"/>
      <c r="Z19" s="13"/>
      <c r="AA19" s="13"/>
      <c r="AB19" s="13"/>
      <c r="AC19" s="13"/>
      <c r="AD19" s="13"/>
      <c r="AE19" s="13"/>
      <c r="AF19" s="13"/>
      <c r="AG19" s="13"/>
      <c r="AH19" s="13"/>
      <c r="AI19" s="13"/>
      <c r="AJ19" s="13"/>
      <c r="AK19" s="13"/>
    </row>
    <row r="20" spans="1:37" ht="30" customHeight="1" x14ac:dyDescent="0.25">
      <c r="B20" s="8" t="str">
        <f ca="1">'MMAT Ref'!AB18</f>
        <v>B.8</v>
      </c>
      <c r="C20" s="8" t="str">
        <f t="shared" ca="1" si="0"/>
        <v>Identify and exploit vulnerabilities</v>
      </c>
      <c r="D20" s="8" t="str">
        <f t="shared" ca="1" si="1"/>
        <v>Step 8 - Identify and exploit vulnerabilities</v>
      </c>
      <c r="E20" s="23">
        <f t="shared" si="4"/>
        <v>4</v>
      </c>
      <c r="F20" s="270">
        <f t="shared" si="2"/>
        <v>4</v>
      </c>
      <c r="N20" s="277">
        <v>1.6</v>
      </c>
      <c r="O20" s="281">
        <v>2.4</v>
      </c>
      <c r="P20" s="281">
        <v>3.2</v>
      </c>
      <c r="Q20" s="281">
        <v>4</v>
      </c>
      <c r="R20" s="281">
        <v>4.8</v>
      </c>
      <c r="S20" s="284">
        <v>1</v>
      </c>
      <c r="Y20" s="13"/>
      <c r="Z20" s="13"/>
      <c r="AA20" s="13"/>
      <c r="AB20" s="13"/>
      <c r="AC20" s="13"/>
      <c r="AD20" s="13"/>
      <c r="AE20" s="13"/>
      <c r="AF20" s="13"/>
      <c r="AG20" s="13"/>
      <c r="AH20" s="13"/>
      <c r="AI20" s="13"/>
      <c r="AJ20" s="13"/>
      <c r="AK20" s="13"/>
    </row>
    <row r="21" spans="1:37" ht="30" customHeight="1" x14ac:dyDescent="0.25">
      <c r="B21" s="8" t="str">
        <f ca="1">'MMAT Ref'!AB19</f>
        <v>B.9</v>
      </c>
      <c r="C21" s="8" t="str">
        <f t="shared" ca="1" si="0"/>
        <v>Report key findings</v>
      </c>
      <c r="D21" s="8" t="str">
        <f t="shared" ca="1" si="1"/>
        <v>Step 9 - Report key findings</v>
      </c>
      <c r="E21" s="23">
        <f t="shared" si="4"/>
        <v>4</v>
      </c>
      <c r="F21" s="270">
        <f t="shared" si="2"/>
        <v>4</v>
      </c>
      <c r="N21" s="277">
        <v>1.6</v>
      </c>
      <c r="O21" s="281">
        <v>2.4</v>
      </c>
      <c r="P21" s="281">
        <v>3.2</v>
      </c>
      <c r="Q21" s="281">
        <v>4</v>
      </c>
      <c r="R21" s="281">
        <v>4.8</v>
      </c>
      <c r="S21" s="284">
        <v>1</v>
      </c>
      <c r="Y21" s="13"/>
      <c r="Z21" s="13"/>
      <c r="AA21" s="13"/>
      <c r="AB21" s="13"/>
      <c r="AC21" s="13"/>
      <c r="AD21" s="13"/>
      <c r="AE21" s="13"/>
      <c r="AF21" s="13"/>
      <c r="AG21" s="13"/>
      <c r="AH21" s="13"/>
      <c r="AI21" s="13"/>
      <c r="AJ21" s="13"/>
      <c r="AK21" s="13"/>
    </row>
    <row r="22" spans="1:37" ht="30" customHeight="1" x14ac:dyDescent="0.25">
      <c r="B22" s="196" t="str">
        <f ca="1">'MMAT Ref'!AB20</f>
        <v>C</v>
      </c>
      <c r="C22" s="196" t="str">
        <f t="shared" ca="1" si="0"/>
        <v>Follow up</v>
      </c>
      <c r="D22" s="96" t="str">
        <f t="shared" ca="1" si="1"/>
        <v>Stage C - Follow up</v>
      </c>
      <c r="E22" s="97"/>
      <c r="F22" s="286"/>
      <c r="N22" s="278"/>
      <c r="O22" s="278"/>
      <c r="P22" s="278"/>
      <c r="Q22" s="278"/>
      <c r="R22" s="278"/>
      <c r="S22" s="278"/>
      <c r="Y22" s="13"/>
      <c r="Z22" s="13"/>
      <c r="AA22" s="13"/>
      <c r="AB22" s="13"/>
      <c r="AC22" s="13"/>
      <c r="AD22" s="13"/>
      <c r="AE22" s="13"/>
      <c r="AF22" s="13"/>
      <c r="AG22" s="13"/>
      <c r="AH22" s="13"/>
      <c r="AI22" s="13"/>
      <c r="AJ22" s="13"/>
      <c r="AK22" s="13"/>
    </row>
    <row r="23" spans="1:37" ht="30" customHeight="1" x14ac:dyDescent="0.25">
      <c r="B23" s="8" t="str">
        <f ca="1">'MMAT Ref'!AB21</f>
        <v>C.1</v>
      </c>
      <c r="C23" s="8" t="str">
        <f t="shared" ca="1" si="0"/>
        <v>Remediate weaknesses</v>
      </c>
      <c r="D23" s="8" t="str">
        <f t="shared" ca="1" si="1"/>
        <v>Step 1 - Remediate weaknesses</v>
      </c>
      <c r="E23" s="23">
        <f t="shared" ref="E23:E28" si="5">F23</f>
        <v>4</v>
      </c>
      <c r="F23" s="270">
        <f t="shared" ref="F23:F28" si="6">IF(L$3,N23,IF(L$4,O23,IF(L$5,P23,IF(L$6,Q23,IF(L$7,R23,IF(L$8,S23))))))</f>
        <v>4</v>
      </c>
      <c r="N23" s="277">
        <v>1.6</v>
      </c>
      <c r="O23" s="281">
        <v>2.4</v>
      </c>
      <c r="P23" s="281">
        <v>3.2</v>
      </c>
      <c r="Q23" s="281">
        <v>4</v>
      </c>
      <c r="R23" s="281">
        <v>4.8</v>
      </c>
      <c r="S23" s="284">
        <v>1</v>
      </c>
      <c r="Y23" s="13"/>
      <c r="Z23" s="13"/>
      <c r="AA23" s="13"/>
      <c r="AB23" s="13"/>
      <c r="AC23" s="13"/>
      <c r="AD23" s="13"/>
      <c r="AE23" s="13"/>
      <c r="AF23" s="13"/>
      <c r="AG23" s="13"/>
      <c r="AH23" s="13"/>
      <c r="AI23" s="13"/>
      <c r="AJ23" s="13"/>
      <c r="AK23" s="13"/>
    </row>
    <row r="24" spans="1:37" ht="30" customHeight="1" x14ac:dyDescent="0.25">
      <c r="B24" s="8" t="str">
        <f ca="1">'MMAT Ref'!AB22</f>
        <v>C.2</v>
      </c>
      <c r="C24" s="8" t="str">
        <f t="shared" ca="1" si="0"/>
        <v>Address root causes of weaknesses</v>
      </c>
      <c r="D24" s="8" t="str">
        <f t="shared" ca="1" si="1"/>
        <v>Step 2 - Address root causes of weaknesses</v>
      </c>
      <c r="E24" s="23">
        <f t="shared" si="5"/>
        <v>4</v>
      </c>
      <c r="F24" s="270">
        <f t="shared" si="6"/>
        <v>4</v>
      </c>
      <c r="N24" s="277">
        <v>1.6</v>
      </c>
      <c r="O24" s="281">
        <v>2.4</v>
      </c>
      <c r="P24" s="281">
        <v>3.2</v>
      </c>
      <c r="Q24" s="281">
        <v>4</v>
      </c>
      <c r="R24" s="281">
        <v>4.8</v>
      </c>
      <c r="S24" s="284">
        <v>1</v>
      </c>
      <c r="Y24" s="13"/>
      <c r="Z24" s="13"/>
      <c r="AA24" s="13"/>
      <c r="AB24" s="13"/>
      <c r="AC24" s="13"/>
      <c r="AD24" s="13"/>
      <c r="AE24" s="13"/>
      <c r="AF24" s="13"/>
      <c r="AG24" s="13"/>
      <c r="AH24" s="13"/>
      <c r="AI24" s="13"/>
      <c r="AJ24" s="13"/>
      <c r="AK24" s="13"/>
    </row>
    <row r="25" spans="1:37" ht="30" customHeight="1" x14ac:dyDescent="0.25">
      <c r="B25" s="8" t="str">
        <f ca="1">'MMAT Ref'!AB23</f>
        <v>C.3</v>
      </c>
      <c r="C25" s="8" t="str">
        <f t="shared" ca="1" si="0"/>
        <v>Initiate improvement programme</v>
      </c>
      <c r="D25" s="8" t="str">
        <f t="shared" ca="1" si="1"/>
        <v>Step 3 - Initiate improvement programme</v>
      </c>
      <c r="E25" s="23">
        <f t="shared" si="5"/>
        <v>4</v>
      </c>
      <c r="F25" s="270">
        <f t="shared" si="6"/>
        <v>4</v>
      </c>
      <c r="N25" s="277">
        <v>1.6</v>
      </c>
      <c r="O25" s="281">
        <v>2.4</v>
      </c>
      <c r="P25" s="281">
        <v>3.2</v>
      </c>
      <c r="Q25" s="281">
        <v>4</v>
      </c>
      <c r="R25" s="281">
        <v>4.8</v>
      </c>
      <c r="S25" s="284">
        <v>1</v>
      </c>
      <c r="Y25" s="13"/>
      <c r="Z25" s="13"/>
      <c r="AA25" s="13"/>
      <c r="AB25" s="13"/>
      <c r="AC25" s="13"/>
      <c r="AD25" s="13"/>
      <c r="AE25" s="13"/>
      <c r="AF25" s="13"/>
      <c r="AG25" s="13"/>
      <c r="AH25" s="13"/>
      <c r="AI25" s="13"/>
      <c r="AJ25" s="13"/>
      <c r="AK25" s="13"/>
    </row>
    <row r="26" spans="1:37" ht="30" customHeight="1" x14ac:dyDescent="0.25">
      <c r="A26" s="7"/>
      <c r="B26" s="8" t="str">
        <f ca="1">'MMAT Ref'!AB24</f>
        <v>C.4</v>
      </c>
      <c r="C26" s="8" t="str">
        <f t="shared" ca="1" si="0"/>
        <v>Evaluate penetration testing effectiveness</v>
      </c>
      <c r="D26" s="8" t="str">
        <f t="shared" ca="1" si="1"/>
        <v>Step 4 - Evaluate penetration testing effectiveness</v>
      </c>
      <c r="E26" s="23">
        <f t="shared" si="5"/>
        <v>4</v>
      </c>
      <c r="F26" s="270">
        <f t="shared" si="6"/>
        <v>4</v>
      </c>
      <c r="H26" s="90"/>
      <c r="L26" s="49"/>
      <c r="N26" s="277">
        <v>1.6</v>
      </c>
      <c r="O26" s="281">
        <v>2.4</v>
      </c>
      <c r="P26" s="281">
        <v>3.2</v>
      </c>
      <c r="Q26" s="281">
        <v>4</v>
      </c>
      <c r="R26" s="281">
        <v>4.8</v>
      </c>
      <c r="S26" s="284">
        <v>1</v>
      </c>
      <c r="Y26" s="13"/>
      <c r="Z26" s="13"/>
      <c r="AA26" s="13"/>
      <c r="AB26" s="13"/>
      <c r="AC26" s="13"/>
      <c r="AD26" s="13"/>
      <c r="AE26" s="13"/>
      <c r="AF26" s="13"/>
      <c r="AG26" s="13"/>
      <c r="AH26" s="13"/>
      <c r="AI26" s="13"/>
      <c r="AJ26" s="13"/>
      <c r="AK26" s="13"/>
    </row>
    <row r="27" spans="1:37" ht="30" customHeight="1" x14ac:dyDescent="0.25">
      <c r="B27" s="8" t="str">
        <f ca="1">'MMAT Ref'!AB25</f>
        <v>C.5</v>
      </c>
      <c r="C27" s="8" t="str">
        <f t="shared" ca="1" si="0"/>
        <v>Build on lessons learned</v>
      </c>
      <c r="D27" s="8" t="str">
        <f t="shared" ca="1" si="1"/>
        <v>Step 5 - Build on lessons learned</v>
      </c>
      <c r="E27" s="23">
        <f t="shared" si="5"/>
        <v>4</v>
      </c>
      <c r="F27" s="270">
        <f t="shared" si="6"/>
        <v>4</v>
      </c>
      <c r="N27" s="277">
        <v>1.6</v>
      </c>
      <c r="O27" s="281">
        <v>2.4</v>
      </c>
      <c r="P27" s="281">
        <v>3.2</v>
      </c>
      <c r="Q27" s="281">
        <v>4</v>
      </c>
      <c r="R27" s="281">
        <v>4.8</v>
      </c>
      <c r="S27" s="284">
        <v>1</v>
      </c>
      <c r="Y27" s="13"/>
      <c r="Z27" s="13"/>
      <c r="AA27" s="13"/>
      <c r="AB27" s="13"/>
      <c r="AC27" s="13"/>
      <c r="AD27" s="13"/>
      <c r="AE27" s="13"/>
      <c r="AF27" s="13"/>
      <c r="AG27" s="13"/>
      <c r="AH27" s="13"/>
      <c r="AI27" s="13"/>
      <c r="AJ27" s="13"/>
      <c r="AK27" s="13"/>
    </row>
    <row r="28" spans="1:37" ht="30" customHeight="1" x14ac:dyDescent="0.25">
      <c r="B28" s="8" t="str">
        <f ca="1">'MMAT Ref'!AB26</f>
        <v>C.6</v>
      </c>
      <c r="C28" s="8" t="str">
        <f t="shared" ca="1" si="0"/>
        <v>Create and monitor action plans</v>
      </c>
      <c r="D28" s="8" t="str">
        <f t="shared" ca="1" si="1"/>
        <v>Step 6 - Create and monitor action plans</v>
      </c>
      <c r="E28" s="24">
        <f t="shared" si="5"/>
        <v>4</v>
      </c>
      <c r="F28" s="273">
        <f t="shared" si="6"/>
        <v>4</v>
      </c>
      <c r="N28" s="279">
        <v>1.6</v>
      </c>
      <c r="O28" s="282">
        <v>2.4</v>
      </c>
      <c r="P28" s="282">
        <v>3.2</v>
      </c>
      <c r="Q28" s="282">
        <v>4</v>
      </c>
      <c r="R28" s="282">
        <v>4.8</v>
      </c>
      <c r="S28" s="285">
        <v>1</v>
      </c>
      <c r="Y28" s="13"/>
      <c r="Z28" s="13"/>
      <c r="AA28" s="13"/>
      <c r="AB28" s="13"/>
      <c r="AC28" s="13"/>
      <c r="AD28" s="13"/>
      <c r="AE28" s="13"/>
      <c r="AF28" s="13"/>
      <c r="AG28" s="13"/>
      <c r="AH28" s="13"/>
      <c r="AI28" s="13"/>
      <c r="AJ28" s="13"/>
      <c r="AK28" s="13"/>
    </row>
    <row r="29" spans="1:37" ht="30" customHeight="1" x14ac:dyDescent="0.25">
      <c r="B29"/>
      <c r="C29"/>
      <c r="D29"/>
      <c r="E29"/>
      <c r="F29" s="267"/>
      <c r="N29" s="268"/>
      <c r="O29" s="268"/>
      <c r="P29" s="268"/>
      <c r="Q29" s="268"/>
      <c r="R29" s="268"/>
      <c r="S29" s="268"/>
      <c r="T29"/>
      <c r="Y29" s="13"/>
      <c r="Z29" s="13"/>
      <c r="AA29" s="13"/>
      <c r="AB29" s="13"/>
      <c r="AC29" s="13"/>
      <c r="AD29" s="13"/>
      <c r="AE29" s="13"/>
      <c r="AF29" s="13"/>
      <c r="AG29" s="13"/>
      <c r="AH29" s="13"/>
      <c r="AI29" s="13"/>
      <c r="AJ29" s="13"/>
      <c r="AK29" s="13"/>
    </row>
    <row r="30" spans="1:37" x14ac:dyDescent="0.25">
      <c r="B30"/>
      <c r="C30"/>
      <c r="D30"/>
      <c r="E30"/>
      <c r="F30" s="267"/>
      <c r="N30" s="268"/>
      <c r="O30" s="268"/>
      <c r="P30" s="268"/>
      <c r="Q30" s="268"/>
      <c r="R30" s="268"/>
      <c r="S30" s="268"/>
      <c r="T30"/>
    </row>
    <row r="31" spans="1:37" x14ac:dyDescent="0.25">
      <c r="B31"/>
      <c r="C31"/>
      <c r="D31"/>
      <c r="E31"/>
      <c r="F31" s="267"/>
      <c r="N31" s="268"/>
      <c r="O31" s="268"/>
      <c r="P31" s="268"/>
      <c r="Q31" s="268"/>
      <c r="R31" s="268"/>
      <c r="S31" s="268"/>
      <c r="T31"/>
    </row>
    <row r="32" spans="1:37" x14ac:dyDescent="0.25">
      <c r="B32"/>
      <c r="C32"/>
      <c r="D32"/>
      <c r="E32"/>
      <c r="F32" s="267"/>
      <c r="N32" s="268"/>
      <c r="O32" s="268"/>
      <c r="P32" s="268"/>
      <c r="Q32" s="268"/>
      <c r="R32" s="268"/>
      <c r="S32" s="268"/>
      <c r="T32"/>
    </row>
    <row r="33" spans="2:20" x14ac:dyDescent="0.25">
      <c r="B33"/>
      <c r="C33"/>
      <c r="D33"/>
      <c r="E33"/>
      <c r="F33" s="267"/>
      <c r="N33" s="268"/>
      <c r="O33" s="268"/>
      <c r="P33" s="268"/>
      <c r="Q33" s="268"/>
      <c r="R33" s="268"/>
      <c r="S33" s="268"/>
      <c r="T33"/>
    </row>
    <row r="34" spans="2:20" x14ac:dyDescent="0.25">
      <c r="B34"/>
      <c r="C34"/>
      <c r="D34"/>
      <c r="E34"/>
      <c r="F34" s="267"/>
      <c r="N34" s="268"/>
      <c r="O34" s="268"/>
      <c r="P34" s="268"/>
      <c r="Q34" s="268"/>
      <c r="R34" s="268"/>
      <c r="S34" s="268"/>
      <c r="T34"/>
    </row>
    <row r="35" spans="2:20" x14ac:dyDescent="0.25">
      <c r="B35"/>
      <c r="C35"/>
      <c r="D35"/>
      <c r="E35"/>
      <c r="F35" s="267"/>
      <c r="N35" s="268"/>
      <c r="O35" s="268"/>
      <c r="P35" s="268"/>
      <c r="Q35" s="268"/>
      <c r="R35" s="268"/>
      <c r="S35" s="268"/>
      <c r="T35"/>
    </row>
    <row r="36" spans="2:20" x14ac:dyDescent="0.25">
      <c r="F36" s="267"/>
      <c r="N36" s="268"/>
      <c r="O36" s="268"/>
      <c r="P36" s="268"/>
      <c r="Q36" s="268"/>
      <c r="R36" s="268"/>
      <c r="S36" s="268"/>
      <c r="T36"/>
    </row>
    <row r="37" spans="2:20" x14ac:dyDescent="0.25">
      <c r="F37" s="21"/>
      <c r="N37"/>
      <c r="O37"/>
      <c r="R37"/>
      <c r="S37"/>
      <c r="T37"/>
    </row>
  </sheetData>
  <mergeCells count="4">
    <mergeCell ref="E2:F2"/>
    <mergeCell ref="N1:S1"/>
    <mergeCell ref="G1:J1"/>
    <mergeCell ref="H2:I4"/>
  </mergeCells>
  <conditionalFormatting sqref="E5">
    <cfRule type="dataBar" priority="20">
      <dataBar>
        <cfvo type="num" val="0"/>
        <cfvo type="num" val="5"/>
        <color theme="7" tint="0.79998168889431442"/>
      </dataBar>
      <extLst>
        <ext xmlns:x14="http://schemas.microsoft.com/office/spreadsheetml/2009/9/main" uri="{B025F937-C7B1-47D3-B67F-A62EFF666E3E}">
          <x14:id>{3A5EB843-3860-4A82-80B4-4C44A3877570}</x14:id>
        </ext>
      </extLst>
    </cfRule>
  </conditionalFormatting>
  <conditionalFormatting sqref="E3">
    <cfRule type="dataBar" priority="19">
      <dataBar>
        <cfvo type="num" val="0"/>
        <cfvo type="num" val="5"/>
        <color rgb="FF7D62A2"/>
      </dataBar>
      <extLst>
        <ext xmlns:x14="http://schemas.microsoft.com/office/spreadsheetml/2009/9/main" uri="{B025F937-C7B1-47D3-B67F-A62EFF666E3E}">
          <x14:id>{841CCB33-F29B-4E70-A417-B7C0567A3CB6}</x14:id>
        </ext>
      </extLst>
    </cfRule>
  </conditionalFormatting>
  <conditionalFormatting sqref="E10:E11 E13">
    <cfRule type="dataBar" priority="11">
      <dataBar>
        <cfvo type="num" val="0"/>
        <cfvo type="num" val="5"/>
        <color theme="7" tint="0.79998168889431442"/>
      </dataBar>
      <extLst>
        <ext xmlns:x14="http://schemas.microsoft.com/office/spreadsheetml/2009/9/main" uri="{B025F937-C7B1-47D3-B67F-A62EFF666E3E}">
          <x14:id>{51E0919E-7F74-433C-A908-6B5D8561F318}</x14:id>
        </ext>
      </extLst>
    </cfRule>
  </conditionalFormatting>
  <conditionalFormatting sqref="E6:E9">
    <cfRule type="dataBar" priority="12">
      <dataBar>
        <cfvo type="num" val="0"/>
        <cfvo type="num" val="5"/>
        <color theme="7" tint="0.79998168889431442"/>
      </dataBar>
      <extLst>
        <ext xmlns:x14="http://schemas.microsoft.com/office/spreadsheetml/2009/9/main" uri="{B025F937-C7B1-47D3-B67F-A62EFF666E3E}">
          <x14:id>{2CB805BE-E250-40DF-9896-EEFA6E14A72C}</x14:id>
        </ext>
      </extLst>
    </cfRule>
  </conditionalFormatting>
  <conditionalFormatting sqref="E14:E15">
    <cfRule type="dataBar" priority="4">
      <dataBar>
        <cfvo type="num" val="0"/>
        <cfvo type="num" val="5"/>
        <color theme="7" tint="0.79998168889431442"/>
      </dataBar>
      <extLst>
        <ext xmlns:x14="http://schemas.microsoft.com/office/spreadsheetml/2009/9/main" uri="{B025F937-C7B1-47D3-B67F-A62EFF666E3E}">
          <x14:id>{28DF80AE-D220-4C68-9D09-A5D78D4EC86D}</x14:id>
        </ext>
      </extLst>
    </cfRule>
  </conditionalFormatting>
  <conditionalFormatting sqref="E16:E21">
    <cfRule type="dataBar" priority="3">
      <dataBar>
        <cfvo type="num" val="0"/>
        <cfvo type="num" val="5"/>
        <color theme="7" tint="0.79998168889431442"/>
      </dataBar>
      <extLst>
        <ext xmlns:x14="http://schemas.microsoft.com/office/spreadsheetml/2009/9/main" uri="{B025F937-C7B1-47D3-B67F-A62EFF666E3E}">
          <x14:id>{EA0D8366-A3EF-4941-845B-165AE688E306}</x14:id>
        </ext>
      </extLst>
    </cfRule>
  </conditionalFormatting>
  <conditionalFormatting sqref="E23:E28">
    <cfRule type="dataBar" priority="2">
      <dataBar>
        <cfvo type="num" val="0"/>
        <cfvo type="num" val="5"/>
        <color theme="7" tint="0.79998168889431442"/>
      </dataBar>
      <extLst>
        <ext xmlns:x14="http://schemas.microsoft.com/office/spreadsheetml/2009/9/main" uri="{B025F937-C7B1-47D3-B67F-A62EFF666E3E}">
          <x14:id>{EB10504F-417E-4D32-975C-6B007B0D88F9}</x14:id>
        </ext>
      </extLst>
    </cfRule>
  </conditionalFormatting>
  <dataValidations count="1">
    <dataValidation type="decimal" allowBlank="1" showErrorMessage="1" errorTitle="Invalid target" error="Targets must be between 0 and 5" sqref="N23:S28 N5:S11 N13:S21" xr:uid="{00000000-0002-0000-0400-000000000000}">
      <formula1>0</formula1>
      <formula2>5</formula2>
    </dataValidation>
  </dataValidations>
  <pageMargins left="0.7" right="0.7" top="0.75" bottom="0.75" header="0.3" footer="0.3"/>
  <pageSetup paperSize="9" scale="68" fitToHeight="0" orientation="landscape" horizontalDpi="4294967293" r:id="rId1"/>
  <drawing r:id="rId2"/>
  <legacyDrawing r:id="rId3"/>
  <controls>
    <mc:AlternateContent xmlns:mc="http://schemas.openxmlformats.org/markup-compatibility/2006">
      <mc:Choice Requires="x14">
        <control shapeId="67597" r:id="rId4" name="OptionButton4">
          <controlPr defaultSize="0" autoFill="0" autoLine="0" linkedCell="L8" r:id="rId5">
            <anchor moveWithCells="1">
              <from>
                <xdr:col>7</xdr:col>
                <xdr:colOff>114300</xdr:colOff>
                <xdr:row>9</xdr:row>
                <xdr:rowOff>171450</xdr:rowOff>
              </from>
              <to>
                <xdr:col>8</xdr:col>
                <xdr:colOff>352425</xdr:colOff>
                <xdr:row>10</xdr:row>
                <xdr:rowOff>95250</xdr:rowOff>
              </to>
            </anchor>
          </controlPr>
        </control>
      </mc:Choice>
      <mc:Fallback>
        <control shapeId="67597" r:id="rId4" name="OptionButton4"/>
      </mc:Fallback>
    </mc:AlternateContent>
    <mc:AlternateContent xmlns:mc="http://schemas.openxmlformats.org/markup-compatibility/2006">
      <mc:Choice Requires="x14">
        <control shapeId="67596" r:id="rId6" name="OptionButton3">
          <controlPr defaultSize="0" autoFill="0" autoLine="0" linkedCell="L6" r:id="rId7">
            <anchor moveWithCells="1">
              <from>
                <xdr:col>7</xdr:col>
                <xdr:colOff>114300</xdr:colOff>
                <xdr:row>7</xdr:row>
                <xdr:rowOff>161925</xdr:rowOff>
              </from>
              <to>
                <xdr:col>8</xdr:col>
                <xdr:colOff>866775</xdr:colOff>
                <xdr:row>8</xdr:row>
                <xdr:rowOff>95250</xdr:rowOff>
              </to>
            </anchor>
          </controlPr>
        </control>
      </mc:Choice>
      <mc:Fallback>
        <control shapeId="67596" r:id="rId6" name="OptionButton3"/>
      </mc:Fallback>
    </mc:AlternateContent>
    <mc:AlternateContent xmlns:mc="http://schemas.openxmlformats.org/markup-compatibility/2006">
      <mc:Choice Requires="x14">
        <control shapeId="67595" r:id="rId8" name="OptionButton2">
          <controlPr defaultSize="0" autoFill="0" autoLine="0" autoPict="0" linkedCell="L5" r:id="rId9">
            <anchor moveWithCells="1">
              <from>
                <xdr:col>7</xdr:col>
                <xdr:colOff>114300</xdr:colOff>
                <xdr:row>6</xdr:row>
                <xdr:rowOff>161925</xdr:rowOff>
              </from>
              <to>
                <xdr:col>8</xdr:col>
                <xdr:colOff>581025</xdr:colOff>
                <xdr:row>7</xdr:row>
                <xdr:rowOff>95250</xdr:rowOff>
              </to>
            </anchor>
          </controlPr>
        </control>
      </mc:Choice>
      <mc:Fallback>
        <control shapeId="67595" r:id="rId8" name="OptionButton2"/>
      </mc:Fallback>
    </mc:AlternateContent>
    <mc:AlternateContent xmlns:mc="http://schemas.openxmlformats.org/markup-compatibility/2006">
      <mc:Choice Requires="x14">
        <control shapeId="67594" r:id="rId10" name="OptionButton1">
          <controlPr defaultSize="0" autoFill="0" autoLine="0" autoPict="0" linkedCell="L4" r:id="rId11">
            <anchor moveWithCells="1">
              <from>
                <xdr:col>7</xdr:col>
                <xdr:colOff>114300</xdr:colOff>
                <xdr:row>5</xdr:row>
                <xdr:rowOff>161925</xdr:rowOff>
              </from>
              <to>
                <xdr:col>8</xdr:col>
                <xdr:colOff>533400</xdr:colOff>
                <xdr:row>6</xdr:row>
                <xdr:rowOff>95250</xdr:rowOff>
              </to>
            </anchor>
          </controlPr>
        </control>
      </mc:Choice>
      <mc:Fallback>
        <control shapeId="67594" r:id="rId10" name="OptionButton1"/>
      </mc:Fallback>
    </mc:AlternateContent>
    <mc:AlternateContent xmlns:mc="http://schemas.openxmlformats.org/markup-compatibility/2006">
      <mc:Choice Requires="x14">
        <control shapeId="67599" r:id="rId12" name="OptionButton5">
          <controlPr defaultSize="0" autoFill="0" autoLine="0" autoPict="0" linkedCell="L3" r:id="rId13">
            <anchor moveWithCells="1">
              <from>
                <xdr:col>7</xdr:col>
                <xdr:colOff>114300</xdr:colOff>
                <xdr:row>4</xdr:row>
                <xdr:rowOff>152400</xdr:rowOff>
              </from>
              <to>
                <xdr:col>8</xdr:col>
                <xdr:colOff>847725</xdr:colOff>
                <xdr:row>5</xdr:row>
                <xdr:rowOff>85725</xdr:rowOff>
              </to>
            </anchor>
          </controlPr>
        </control>
      </mc:Choice>
      <mc:Fallback>
        <control shapeId="67599" r:id="rId12" name="OptionButton5"/>
      </mc:Fallback>
    </mc:AlternateContent>
    <mc:AlternateContent xmlns:mc="http://schemas.openxmlformats.org/markup-compatibility/2006">
      <mc:Choice Requires="x14">
        <control shapeId="67600" r:id="rId14" name="OptionButton6">
          <controlPr defaultSize="0" autoFill="0" autoLine="0" linkedCell="L7" r:id="rId15">
            <anchor moveWithCells="1">
              <from>
                <xdr:col>7</xdr:col>
                <xdr:colOff>114300</xdr:colOff>
                <xdr:row>8</xdr:row>
                <xdr:rowOff>171450</xdr:rowOff>
              </from>
              <to>
                <xdr:col>8</xdr:col>
                <xdr:colOff>581025</xdr:colOff>
                <xdr:row>9</xdr:row>
                <xdr:rowOff>104775</xdr:rowOff>
              </to>
            </anchor>
          </controlPr>
        </control>
      </mc:Choice>
      <mc:Fallback>
        <control shapeId="67600" r:id="rId14" name="OptionButton6"/>
      </mc:Fallback>
    </mc:AlternateContent>
    <mc:AlternateContent xmlns:mc="http://schemas.openxmlformats.org/markup-compatibility/2006">
      <mc:Choice Requires="x14">
        <control shapeId="67593" r:id="rId16" name="Group Box 9">
          <controlPr defaultSize="0" autoFill="0" autoPict="0" altText="">
            <anchor moveWithCells="1">
              <from>
                <xdr:col>7</xdr:col>
                <xdr:colOff>28575</xdr:colOff>
                <xdr:row>4</xdr:row>
                <xdr:rowOff>19050</xdr:rowOff>
              </from>
              <to>
                <xdr:col>8</xdr:col>
                <xdr:colOff>895350</xdr:colOff>
                <xdr:row>10</xdr:row>
                <xdr:rowOff>238125</xdr:rowOff>
              </to>
            </anchor>
          </controlPr>
        </control>
      </mc:Choice>
    </mc:AlternateContent>
  </controls>
  <extLst>
    <ext xmlns:x14="http://schemas.microsoft.com/office/spreadsheetml/2009/9/main" uri="{78C0D931-6437-407d-A8EE-F0AAD7539E65}">
      <x14:conditionalFormattings>
        <x14:conditionalFormatting xmlns:xm="http://schemas.microsoft.com/office/excel/2006/main">
          <x14:cfRule type="dataBar" id="{3A5EB843-3860-4A82-80B4-4C44A3877570}">
            <x14:dataBar minLength="0" maxLength="100" gradient="0">
              <x14:cfvo type="num">
                <xm:f>0</xm:f>
              </x14:cfvo>
              <x14:cfvo type="num">
                <xm:f>5</xm:f>
              </x14:cfvo>
              <x14:negativeFillColor rgb="FFFF0000"/>
              <x14:axisColor rgb="FF000000"/>
            </x14:dataBar>
          </x14:cfRule>
          <xm:sqref>E5</xm:sqref>
        </x14:conditionalFormatting>
        <x14:conditionalFormatting xmlns:xm="http://schemas.microsoft.com/office/excel/2006/main">
          <x14:cfRule type="dataBar" id="{841CCB33-F29B-4E70-A417-B7C0567A3CB6}">
            <x14:dataBar minLength="0" maxLength="100" gradient="0">
              <x14:cfvo type="num">
                <xm:f>0</xm:f>
              </x14:cfvo>
              <x14:cfvo type="num">
                <xm:f>5</xm:f>
              </x14:cfvo>
              <x14:negativeFillColor rgb="FFFF0000"/>
              <x14:axisColor rgb="FF000000"/>
            </x14:dataBar>
          </x14:cfRule>
          <xm:sqref>E3</xm:sqref>
        </x14:conditionalFormatting>
        <x14:conditionalFormatting xmlns:xm="http://schemas.microsoft.com/office/excel/2006/main">
          <x14:cfRule type="dataBar" id="{51E0919E-7F74-433C-A908-6B5D8561F318}">
            <x14:dataBar minLength="0" maxLength="100" gradient="0">
              <x14:cfvo type="num">
                <xm:f>0</xm:f>
              </x14:cfvo>
              <x14:cfvo type="num">
                <xm:f>5</xm:f>
              </x14:cfvo>
              <x14:negativeFillColor rgb="FFFF0000"/>
              <x14:axisColor rgb="FF000000"/>
            </x14:dataBar>
          </x14:cfRule>
          <xm:sqref>E10:E11 E13</xm:sqref>
        </x14:conditionalFormatting>
        <x14:conditionalFormatting xmlns:xm="http://schemas.microsoft.com/office/excel/2006/main">
          <x14:cfRule type="dataBar" id="{2CB805BE-E250-40DF-9896-EEFA6E14A72C}">
            <x14:dataBar minLength="0" maxLength="100" gradient="0">
              <x14:cfvo type="num">
                <xm:f>0</xm:f>
              </x14:cfvo>
              <x14:cfvo type="num">
                <xm:f>5</xm:f>
              </x14:cfvo>
              <x14:negativeFillColor rgb="FFFF0000"/>
              <x14:axisColor rgb="FF000000"/>
            </x14:dataBar>
          </x14:cfRule>
          <xm:sqref>E6:E9</xm:sqref>
        </x14:conditionalFormatting>
        <x14:conditionalFormatting xmlns:xm="http://schemas.microsoft.com/office/excel/2006/main">
          <x14:cfRule type="dataBar" id="{28DF80AE-D220-4C68-9D09-A5D78D4EC86D}">
            <x14:dataBar minLength="0" maxLength="100" gradient="0">
              <x14:cfvo type="num">
                <xm:f>0</xm:f>
              </x14:cfvo>
              <x14:cfvo type="num">
                <xm:f>5</xm:f>
              </x14:cfvo>
              <x14:negativeFillColor rgb="FFFF0000"/>
              <x14:axisColor rgb="FF000000"/>
            </x14:dataBar>
          </x14:cfRule>
          <xm:sqref>E14:E15</xm:sqref>
        </x14:conditionalFormatting>
        <x14:conditionalFormatting xmlns:xm="http://schemas.microsoft.com/office/excel/2006/main">
          <x14:cfRule type="dataBar" id="{EA0D8366-A3EF-4941-845B-165AE688E306}">
            <x14:dataBar minLength="0" maxLength="100" gradient="0">
              <x14:cfvo type="num">
                <xm:f>0</xm:f>
              </x14:cfvo>
              <x14:cfvo type="num">
                <xm:f>5</xm:f>
              </x14:cfvo>
              <x14:negativeFillColor rgb="FFFF0000"/>
              <x14:axisColor rgb="FF000000"/>
            </x14:dataBar>
          </x14:cfRule>
          <xm:sqref>E16:E21</xm:sqref>
        </x14:conditionalFormatting>
        <x14:conditionalFormatting xmlns:xm="http://schemas.microsoft.com/office/excel/2006/main">
          <x14:cfRule type="dataBar" id="{EB10504F-417E-4D32-975C-6B007B0D88F9}">
            <x14:dataBar minLength="0" maxLength="100" gradient="0">
              <x14:cfvo type="num">
                <xm:f>0</xm:f>
              </x14:cfvo>
              <x14:cfvo type="num">
                <xm:f>5</xm:f>
              </x14:cfvo>
              <x14:negativeFillColor rgb="FFFF0000"/>
              <x14:axisColor rgb="FF000000"/>
            </x14:dataBar>
          </x14:cfRule>
          <xm:sqref>E23:E28</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tabColor rgb="FFFFFF00"/>
    <pageSetUpPr autoPageBreaks="0" fitToPage="1"/>
  </sheetPr>
  <dimension ref="A1:AI641"/>
  <sheetViews>
    <sheetView showGridLines="0" topLeftCell="D1" zoomScaleNormal="100" workbookViewId="0">
      <pane ySplit="7" topLeftCell="A625" activePane="bottomLeft" state="frozen"/>
      <selection pane="bottomLeft" activeCell="G626" sqref="G626"/>
    </sheetView>
  </sheetViews>
  <sheetFormatPr defaultColWidth="9.140625" defaultRowHeight="15" x14ac:dyDescent="0.25"/>
  <cols>
    <col min="1" max="1" width="9.28515625" style="9" hidden="1" customWidth="1"/>
    <col min="2" max="2" width="8.85546875" style="65" hidden="1" customWidth="1"/>
    <col min="3" max="3" width="8.85546875" style="13" hidden="1" customWidth="1"/>
    <col min="4" max="4" width="6.28515625" style="20" customWidth="1"/>
    <col min="5" max="5" width="15.5703125" style="13" customWidth="1"/>
    <col min="6" max="6" width="67.42578125" style="13" customWidth="1"/>
    <col min="7" max="7" width="20.28515625" style="13" customWidth="1"/>
    <col min="8" max="13" width="12.7109375" style="13" customWidth="1"/>
    <col min="14" max="17" width="9.140625" style="13" customWidth="1"/>
    <col min="18" max="22" width="9.140625" style="13" hidden="1" customWidth="1"/>
    <col min="23" max="24" width="9.140625" style="75" hidden="1" customWidth="1"/>
    <col min="25" max="25" width="9.140625" style="49" hidden="1" customWidth="1"/>
    <col min="26" max="29" width="9.140625" style="19" customWidth="1"/>
    <col min="30" max="34" width="9.140625" style="19" hidden="1" customWidth="1"/>
    <col min="35" max="35" width="9.140625" style="155" hidden="1" customWidth="1"/>
    <col min="36" max="36" width="9.140625" style="19" customWidth="1"/>
    <col min="37" max="16384" width="9.140625" style="19"/>
  </cols>
  <sheetData>
    <row r="1" spans="1:35" s="13" customFormat="1" x14ac:dyDescent="0.25">
      <c r="A1" s="9"/>
      <c r="B1" s="65"/>
      <c r="D1" s="20"/>
      <c r="W1" s="75"/>
      <c r="X1" s="75"/>
      <c r="Y1" s="49"/>
      <c r="AI1" s="49"/>
    </row>
    <row r="2" spans="1:35" s="100" customFormat="1" ht="15" customHeight="1" x14ac:dyDescent="0.4">
      <c r="A2" s="98"/>
      <c r="B2" s="99"/>
      <c r="D2" s="76"/>
      <c r="E2" s="19"/>
      <c r="F2" s="357" t="s">
        <v>102</v>
      </c>
      <c r="W2" s="101"/>
      <c r="X2" s="101"/>
      <c r="Y2" s="101"/>
      <c r="AA2" s="173"/>
      <c r="AB2" s="173"/>
      <c r="AC2" s="173"/>
      <c r="AI2" s="101"/>
    </row>
    <row r="3" spans="1:35" s="100" customFormat="1" ht="15" customHeight="1" thickBot="1" x14ac:dyDescent="0.45">
      <c r="A3" s="98"/>
      <c r="B3" s="99"/>
      <c r="D3" s="76"/>
      <c r="E3" s="19"/>
      <c r="F3" s="357"/>
      <c r="I3" s="102" t="s">
        <v>61</v>
      </c>
      <c r="J3" s="102" t="s">
        <v>62</v>
      </c>
      <c r="K3" s="102" t="s">
        <v>63</v>
      </c>
      <c r="L3" s="102" t="s">
        <v>64</v>
      </c>
      <c r="M3" s="102" t="s">
        <v>65</v>
      </c>
      <c r="W3" s="101"/>
      <c r="X3" s="101"/>
      <c r="Y3" s="101"/>
      <c r="AA3" s="173"/>
      <c r="AB3" s="173"/>
      <c r="AC3" s="173"/>
      <c r="AI3" s="101"/>
    </row>
    <row r="4" spans="1:35" s="100" customFormat="1" ht="15" customHeight="1" thickTop="1" thickBot="1" x14ac:dyDescent="0.45">
      <c r="A4" s="98"/>
      <c r="B4" s="99"/>
      <c r="D4" s="76"/>
      <c r="E4" s="19"/>
      <c r="F4" s="357"/>
      <c r="I4" s="104" t="s">
        <v>336</v>
      </c>
      <c r="J4" s="104" t="s">
        <v>66</v>
      </c>
      <c r="K4" s="104" t="s">
        <v>67</v>
      </c>
      <c r="L4" s="104" t="s">
        <v>68</v>
      </c>
      <c r="M4" s="104" t="s">
        <v>69</v>
      </c>
      <c r="R4" s="103">
        <f>VALUE(TRIM(LEFT(I4,FIND("-",I4)-1)))</f>
        <v>0</v>
      </c>
      <c r="S4" s="103">
        <f>VALUE(TRIM(LEFT(J4,FIND("-",J4)-1)))</f>
        <v>9</v>
      </c>
      <c r="T4" s="103">
        <f>VALUE(TRIM(LEFT(K4,FIND("-",K4)-1)))</f>
        <v>31</v>
      </c>
      <c r="U4" s="103">
        <f>VALUE(TRIM(LEFT(L4,FIND("-",L4)-1)))</f>
        <v>71</v>
      </c>
      <c r="V4" s="103">
        <f>VALUE(TRIM(LEFT(M4,FIND("-",M4)-1)))</f>
        <v>93</v>
      </c>
      <c r="W4" s="103"/>
      <c r="X4" s="101"/>
      <c r="Y4" s="101"/>
      <c r="AA4" s="173"/>
      <c r="AB4" s="173"/>
      <c r="AC4" s="173"/>
      <c r="AI4" s="101"/>
    </row>
    <row r="5" spans="1:35" s="100" customFormat="1" ht="15" customHeight="1" thickTop="1" x14ac:dyDescent="0.4">
      <c r="A5" s="98"/>
      <c r="B5" s="99"/>
      <c r="D5" s="76"/>
      <c r="E5" s="19"/>
      <c r="F5" s="357"/>
      <c r="I5" s="105" t="s">
        <v>39</v>
      </c>
      <c r="J5" s="105" t="s">
        <v>40</v>
      </c>
      <c r="K5" s="105" t="s">
        <v>41</v>
      </c>
      <c r="L5" s="105" t="s">
        <v>42</v>
      </c>
      <c r="M5" s="105" t="s">
        <v>43</v>
      </c>
      <c r="R5" s="103" t="s">
        <v>39</v>
      </c>
      <c r="S5" s="103" t="s">
        <v>40</v>
      </c>
      <c r="T5" s="103" t="s">
        <v>41</v>
      </c>
      <c r="U5" s="103" t="s">
        <v>42</v>
      </c>
      <c r="V5" s="103" t="s">
        <v>43</v>
      </c>
      <c r="W5" s="103"/>
      <c r="X5" s="101"/>
      <c r="Y5" s="101"/>
      <c r="AA5" s="173"/>
      <c r="AB5" s="173"/>
      <c r="AC5" s="173"/>
      <c r="AI5" s="101"/>
    </row>
    <row r="6" spans="1:35" s="13" customFormat="1" ht="11.25" customHeight="1" x14ac:dyDescent="0.25">
      <c r="A6" s="9"/>
      <c r="B6" s="65"/>
      <c r="D6" s="20"/>
      <c r="R6" s="49">
        <v>1</v>
      </c>
      <c r="S6" s="49">
        <v>2</v>
      </c>
      <c r="T6" s="49">
        <v>3</v>
      </c>
      <c r="U6" s="49">
        <v>4</v>
      </c>
      <c r="V6" s="49">
        <v>5</v>
      </c>
      <c r="W6" s="49"/>
      <c r="X6" s="75"/>
      <c r="Y6" s="49"/>
      <c r="AI6" s="49"/>
    </row>
    <row r="7" spans="1:35" s="13" customFormat="1" ht="36" customHeight="1" x14ac:dyDescent="0.3">
      <c r="A7" s="9" t="s">
        <v>82</v>
      </c>
      <c r="B7" s="65" t="s">
        <v>87</v>
      </c>
      <c r="C7" s="13" t="s">
        <v>86</v>
      </c>
      <c r="D7" s="20"/>
      <c r="F7" s="34"/>
      <c r="G7" s="52" t="s">
        <v>8</v>
      </c>
      <c r="H7" s="58"/>
      <c r="I7" s="58"/>
      <c r="J7" s="58"/>
      <c r="K7" s="58"/>
      <c r="L7" s="58"/>
      <c r="W7" s="75"/>
      <c r="X7" s="75"/>
      <c r="Y7" s="49"/>
      <c r="AD7" s="172" t="s">
        <v>416</v>
      </c>
      <c r="AE7" s="172" t="s">
        <v>417</v>
      </c>
      <c r="AF7" s="172" t="s">
        <v>120</v>
      </c>
      <c r="AG7" s="172" t="s">
        <v>419</v>
      </c>
      <c r="AI7" s="49"/>
    </row>
    <row r="8" spans="1:35" s="76" customFormat="1" ht="35.1" customHeight="1" x14ac:dyDescent="0.25">
      <c r="A8" s="72">
        <v>1</v>
      </c>
      <c r="B8" s="176" t="str">
        <f t="shared" ref="B8:B56" ca="1" si="0">VLOOKUP(A8,contentrefmockup,2,FALSE)</f>
        <v>A</v>
      </c>
      <c r="C8" s="20">
        <f t="shared" ref="C8:C56" ca="1" si="1">VLOOKUP(A8,contentrefmockup,15,FALSE)</f>
        <v>1</v>
      </c>
      <c r="D8" s="20" t="s">
        <v>565</v>
      </c>
      <c r="E8" s="120" t="str">
        <f t="shared" ref="E8:E56" ca="1" si="2">IF(C8=1,"Stage "&amp;B8,IF(C8=2,"Step "&amp;VLOOKUP(A8,contentrefmockup,4,FALSE),B8))</f>
        <v>Stage A</v>
      </c>
      <c r="F8" s="121" t="str">
        <f t="shared" ref="F8:F56" ca="1" si="3">VLOOKUP(A8,contentrefmockup,7,FALSE)</f>
        <v>Preparation</v>
      </c>
      <c r="G8" s="109"/>
      <c r="H8" s="110"/>
      <c r="I8" s="110"/>
      <c r="J8" s="110"/>
      <c r="K8" s="110"/>
      <c r="L8" s="110"/>
      <c r="M8" s="109"/>
      <c r="N8" s="109"/>
      <c r="O8" s="109"/>
      <c r="P8" s="109"/>
      <c r="Q8" s="109"/>
      <c r="R8" s="109"/>
      <c r="S8" s="109"/>
      <c r="T8" s="91" t="str">
        <f t="shared" ref="T8:T56" ca="1" si="4">E8</f>
        <v>Stage A</v>
      </c>
      <c r="U8" s="109"/>
      <c r="V8" s="109"/>
      <c r="W8" s="79">
        <v>0</v>
      </c>
      <c r="X8" s="177">
        <f t="shared" ref="X8:X56" ca="1" si="5">VLOOKUP(A8,contentrefmockup,8,FALSE)</f>
        <v>0</v>
      </c>
      <c r="Y8" s="117" t="e">
        <f t="shared" ref="Y8:Y56" si="6">VLOOKUP(W8,weighting_response_reverse,2,FALSE)</f>
        <v>#N/A</v>
      </c>
      <c r="AD8" s="76" t="str">
        <f t="shared" ref="AD8:AD56" ca="1" si="7">VLOOKUP(A8,contentrefmockup,26,FALSE)</f>
        <v>S</v>
      </c>
      <c r="AE8" s="76" t="str">
        <f t="shared" ref="AE8:AE56" ca="1" si="8">VLOOKUP(A8,contentrefmockup,27,FALSE)</f>
        <v>I</v>
      </c>
      <c r="AF8" s="76" t="str">
        <f t="shared" ref="AF8:AF56" ca="1" si="9">VLOOKUP(A8,contentrefmockup,28,FALSE)</f>
        <v>D</v>
      </c>
      <c r="AG8" s="76">
        <f t="shared" ref="AG8:AG56" ca="1" si="10">IF(AD8="S",1,IF(AE8="I",2,IF(AF8="D",3,4)))</f>
        <v>1</v>
      </c>
      <c r="AI8" s="84"/>
    </row>
    <row r="9" spans="1:35" s="76" customFormat="1" ht="30" customHeight="1" x14ac:dyDescent="0.25">
      <c r="A9" s="72">
        <v>2</v>
      </c>
      <c r="B9" s="176" t="str">
        <f t="shared" ca="1" si="0"/>
        <v>A.1</v>
      </c>
      <c r="C9" s="20">
        <f t="shared" ca="1" si="1"/>
        <v>2</v>
      </c>
      <c r="D9" s="20"/>
      <c r="E9" s="66" t="str">
        <f t="shared" ca="1" si="2"/>
        <v>Step 1</v>
      </c>
      <c r="F9" s="232" t="str">
        <f t="shared" ca="1" si="3"/>
        <v>Maintain a technical security assurance framework</v>
      </c>
      <c r="G9" s="212"/>
      <c r="H9" s="211"/>
      <c r="I9" s="211"/>
      <c r="J9" s="211"/>
      <c r="K9" s="211"/>
      <c r="L9" s="211"/>
      <c r="M9" s="212"/>
      <c r="N9" s="212"/>
      <c r="O9" s="212"/>
      <c r="P9" s="212"/>
      <c r="Q9" s="212"/>
      <c r="R9" s="244"/>
      <c r="S9" s="244"/>
      <c r="T9" s="91" t="str">
        <f t="shared" ca="1" si="4"/>
        <v>Step 1</v>
      </c>
      <c r="U9" s="244"/>
      <c r="V9" s="244"/>
      <c r="W9" s="79">
        <v>0</v>
      </c>
      <c r="X9" s="177">
        <f t="shared" ca="1" si="5"/>
        <v>0</v>
      </c>
      <c r="Y9" s="117" t="e">
        <f t="shared" si="6"/>
        <v>#N/A</v>
      </c>
      <c r="AD9" s="76" t="str">
        <f t="shared" ca="1" si="7"/>
        <v>S</v>
      </c>
      <c r="AE9" s="76" t="str">
        <f t="shared" ca="1" si="8"/>
        <v>I</v>
      </c>
      <c r="AF9" s="76" t="str">
        <f t="shared" ca="1" si="9"/>
        <v>D</v>
      </c>
      <c r="AG9" s="76">
        <f t="shared" ca="1" si="10"/>
        <v>1</v>
      </c>
      <c r="AI9" s="84">
        <v>3</v>
      </c>
    </row>
    <row r="10" spans="1:35" s="77" customFormat="1" ht="30" customHeight="1" x14ac:dyDescent="0.25">
      <c r="A10" s="67">
        <v>14</v>
      </c>
      <c r="B10" s="174" t="str">
        <f t="shared" ca="1" si="0"/>
        <v>A.1.01</v>
      </c>
      <c r="C10" s="69">
        <f t="shared" ca="1" si="1"/>
        <v>5</v>
      </c>
      <c r="D10" s="20"/>
      <c r="E10" s="70" t="str">
        <f t="shared" ca="1" si="2"/>
        <v>A.1.01</v>
      </c>
      <c r="F10" s="71" t="str">
        <f t="shared" ca="1" si="3"/>
        <v>Have you identified all main internal systems that support your organisation?</v>
      </c>
      <c r="G10" s="188"/>
      <c r="H10" s="189"/>
      <c r="I10" s="189"/>
      <c r="J10" s="189"/>
      <c r="K10" s="189"/>
      <c r="L10" s="189"/>
      <c r="M10" s="189"/>
      <c r="N10" s="69"/>
      <c r="O10" s="69"/>
      <c r="P10" s="69"/>
      <c r="Q10" s="69"/>
      <c r="R10" s="69"/>
      <c r="S10" s="69"/>
      <c r="T10" s="78" t="str">
        <f t="shared" ca="1" si="4"/>
        <v>A.1.01</v>
      </c>
      <c r="U10" s="69"/>
      <c r="V10" s="69"/>
      <c r="W10" s="80">
        <v>1</v>
      </c>
      <c r="X10" s="81">
        <f t="shared" ca="1" si="5"/>
        <v>1</v>
      </c>
      <c r="Y10" s="80" t="str">
        <f t="shared" si="6"/>
        <v>x 1</v>
      </c>
      <c r="AD10" s="77" t="str">
        <f t="shared" ca="1" si="7"/>
        <v/>
      </c>
      <c r="AE10" s="77" t="str">
        <f t="shared" ca="1" si="8"/>
        <v/>
      </c>
      <c r="AF10" s="77" t="str">
        <f t="shared" ca="1" si="9"/>
        <v>D</v>
      </c>
      <c r="AG10" s="77">
        <f t="shared" ca="1" si="10"/>
        <v>3</v>
      </c>
      <c r="AH10" s="76">
        <v>1</v>
      </c>
      <c r="AI10" s="85"/>
    </row>
    <row r="11" spans="1:35" s="77" customFormat="1" ht="45" x14ac:dyDescent="0.25">
      <c r="A11" s="67">
        <v>15</v>
      </c>
      <c r="B11" s="174" t="str">
        <f t="shared" ca="1" si="0"/>
        <v>A.1.02</v>
      </c>
      <c r="C11" s="69">
        <f t="shared" ca="1" si="1"/>
        <v>5</v>
      </c>
      <c r="D11" s="20"/>
      <c r="E11" s="70" t="str">
        <f t="shared" ca="1" si="2"/>
        <v>A.1.02</v>
      </c>
      <c r="F11" s="71" t="str">
        <f t="shared" ca="1" si="3"/>
        <v>Are details of all main internal systems recorded in a registry or equivalent, such as an asset registry or a Configuration Management Database (CMDB)?</v>
      </c>
      <c r="G11" s="188"/>
      <c r="H11" s="189"/>
      <c r="I11" s="189"/>
      <c r="J11" s="189"/>
      <c r="K11" s="189"/>
      <c r="L11" s="189"/>
      <c r="M11" s="189"/>
      <c r="N11" s="69"/>
      <c r="O11" s="69"/>
      <c r="P11" s="69"/>
      <c r="Q11" s="69"/>
      <c r="R11" s="69"/>
      <c r="S11" s="69"/>
      <c r="T11" s="78" t="str">
        <f t="shared" ca="1" si="4"/>
        <v>A.1.02</v>
      </c>
      <c r="U11" s="69"/>
      <c r="V11" s="69"/>
      <c r="W11" s="80">
        <v>2</v>
      </c>
      <c r="X11" s="81">
        <f t="shared" ca="1" si="5"/>
        <v>2</v>
      </c>
      <c r="Y11" s="80" t="str">
        <f t="shared" si="6"/>
        <v>x 2</v>
      </c>
      <c r="AD11" s="77" t="str">
        <f t="shared" ca="1" si="7"/>
        <v/>
      </c>
      <c r="AE11" s="77" t="str">
        <f t="shared" ca="1" si="8"/>
        <v/>
      </c>
      <c r="AF11" s="77" t="str">
        <f t="shared" ca="1" si="9"/>
        <v>D</v>
      </c>
      <c r="AG11" s="77">
        <f t="shared" ca="1" si="10"/>
        <v>3</v>
      </c>
      <c r="AH11" s="76">
        <v>1</v>
      </c>
      <c r="AI11" s="85"/>
    </row>
    <row r="12" spans="1:35" s="77" customFormat="1" ht="30" customHeight="1" x14ac:dyDescent="0.25">
      <c r="A12" s="67">
        <v>16</v>
      </c>
      <c r="B12" s="174" t="str">
        <f t="shared" ca="1" si="0"/>
        <v>A.1.03</v>
      </c>
      <c r="C12" s="69">
        <f t="shared" ca="1" si="1"/>
        <v>4</v>
      </c>
      <c r="D12" s="20"/>
      <c r="E12" s="70" t="str">
        <f t="shared" ca="1" si="2"/>
        <v>A.1.03</v>
      </c>
      <c r="F12" s="71" t="str">
        <f t="shared" ca="1" si="3"/>
        <v>With regards to these systems and processes, have you documented:</v>
      </c>
      <c r="G12" s="188"/>
      <c r="H12" s="189"/>
      <c r="I12" s="189"/>
      <c r="J12" s="189"/>
      <c r="K12" s="189"/>
      <c r="L12" s="189"/>
      <c r="M12" s="189"/>
      <c r="N12" s="69"/>
      <c r="O12" s="69"/>
      <c r="P12" s="69"/>
      <c r="Q12" s="69"/>
      <c r="R12" s="69"/>
      <c r="S12" s="69"/>
      <c r="T12" s="78" t="str">
        <f t="shared" ca="1" si="4"/>
        <v>A.1.03</v>
      </c>
      <c r="U12" s="69"/>
      <c r="V12" s="69"/>
      <c r="W12" s="80" t="s">
        <v>74</v>
      </c>
      <c r="X12" s="81" t="str">
        <f t="shared" ca="1" si="5"/>
        <v>N/A</v>
      </c>
      <c r="Y12" s="80" t="e">
        <f t="shared" si="6"/>
        <v>#N/A</v>
      </c>
      <c r="AD12" s="77" t="str">
        <f t="shared" ca="1" si="7"/>
        <v/>
      </c>
      <c r="AE12" s="77" t="str">
        <f t="shared" ca="1" si="8"/>
        <v/>
      </c>
      <c r="AF12" s="77" t="str">
        <f t="shared" ca="1" si="9"/>
        <v>D</v>
      </c>
      <c r="AG12" s="77">
        <f t="shared" ca="1" si="10"/>
        <v>3</v>
      </c>
      <c r="AH12" s="76">
        <v>1</v>
      </c>
      <c r="AI12" s="85"/>
    </row>
    <row r="13" spans="1:35" s="77" customFormat="1" ht="30" customHeight="1" x14ac:dyDescent="0.25">
      <c r="A13" s="67">
        <v>17</v>
      </c>
      <c r="B13" s="174" t="str">
        <f t="shared" ca="1" si="0"/>
        <v>A.1.03a</v>
      </c>
      <c r="C13" s="69">
        <f t="shared" ca="1" si="1"/>
        <v>6</v>
      </c>
      <c r="D13" s="20"/>
      <c r="E13" s="70" t="str">
        <f t="shared" ca="1" si="2"/>
        <v>A.1.03a</v>
      </c>
      <c r="F13" s="74" t="str">
        <f t="shared" ca="1" si="3"/>
        <v>Their level of criticality to the business?</v>
      </c>
      <c r="G13" s="188"/>
      <c r="H13" s="189"/>
      <c r="I13" s="189"/>
      <c r="J13" s="189"/>
      <c r="K13" s="189"/>
      <c r="L13" s="189"/>
      <c r="M13" s="189"/>
      <c r="N13" s="69"/>
      <c r="O13" s="69"/>
      <c r="P13" s="69"/>
      <c r="Q13" s="69"/>
      <c r="R13" s="69"/>
      <c r="S13" s="69"/>
      <c r="T13" s="78" t="str">
        <f t="shared" ca="1" si="4"/>
        <v>A.1.03a</v>
      </c>
      <c r="U13" s="69"/>
      <c r="V13" s="69"/>
      <c r="W13" s="80">
        <v>4</v>
      </c>
      <c r="X13" s="81">
        <f t="shared" ca="1" si="5"/>
        <v>4</v>
      </c>
      <c r="Y13" s="80" t="str">
        <f t="shared" si="6"/>
        <v>x 4</v>
      </c>
      <c r="AD13" s="77" t="str">
        <f t="shared" ca="1" si="7"/>
        <v/>
      </c>
      <c r="AE13" s="77" t="str">
        <f t="shared" ca="1" si="8"/>
        <v/>
      </c>
      <c r="AF13" s="77" t="str">
        <f t="shared" ca="1" si="9"/>
        <v>D</v>
      </c>
      <c r="AG13" s="77">
        <f t="shared" ca="1" si="10"/>
        <v>3</v>
      </c>
      <c r="AH13" s="76">
        <v>1</v>
      </c>
      <c r="AI13" s="85"/>
    </row>
    <row r="14" spans="1:35" s="77" customFormat="1" ht="30" x14ac:dyDescent="0.25">
      <c r="A14" s="67">
        <v>18</v>
      </c>
      <c r="B14" s="174" t="str">
        <f t="shared" ca="1" si="0"/>
        <v>A.1.03b</v>
      </c>
      <c r="C14" s="69">
        <f t="shared" ca="1" si="1"/>
        <v>6</v>
      </c>
      <c r="D14" s="20"/>
      <c r="E14" s="70" t="str">
        <f t="shared" ca="1" si="2"/>
        <v>A.1.03b</v>
      </c>
      <c r="F14" s="74" t="str">
        <f t="shared" ca="1" si="3"/>
        <v>The sensitivity of any information they handle (e.g. via an information classification scheme)?</v>
      </c>
      <c r="G14" s="188"/>
      <c r="H14" s="189"/>
      <c r="I14" s="189"/>
      <c r="J14" s="189"/>
      <c r="K14" s="189"/>
      <c r="L14" s="189"/>
      <c r="M14" s="189"/>
      <c r="N14" s="69"/>
      <c r="O14" s="69"/>
      <c r="P14" s="69"/>
      <c r="Q14" s="69"/>
      <c r="R14" s="69"/>
      <c r="S14" s="69"/>
      <c r="T14" s="78" t="str">
        <f t="shared" ca="1" si="4"/>
        <v>A.1.03b</v>
      </c>
      <c r="U14" s="69"/>
      <c r="V14" s="69"/>
      <c r="W14" s="80">
        <v>3</v>
      </c>
      <c r="X14" s="81">
        <f t="shared" ca="1" si="5"/>
        <v>3</v>
      </c>
      <c r="Y14" s="80" t="str">
        <f t="shared" si="6"/>
        <v>x 3</v>
      </c>
      <c r="AD14" s="77" t="str">
        <f t="shared" ca="1" si="7"/>
        <v/>
      </c>
      <c r="AE14" s="77" t="str">
        <f t="shared" ca="1" si="8"/>
        <v/>
      </c>
      <c r="AF14" s="77" t="str">
        <f t="shared" ca="1" si="9"/>
        <v>D</v>
      </c>
      <c r="AG14" s="77">
        <f t="shared" ca="1" si="10"/>
        <v>3</v>
      </c>
      <c r="AH14" s="76">
        <v>1</v>
      </c>
      <c r="AI14" s="85"/>
    </row>
    <row r="15" spans="1:35" s="77" customFormat="1" ht="30" x14ac:dyDescent="0.25">
      <c r="A15" s="67">
        <v>19</v>
      </c>
      <c r="B15" s="174" t="str">
        <f t="shared" ca="1" si="0"/>
        <v>A.1.03c</v>
      </c>
      <c r="C15" s="69">
        <f t="shared" ca="1" si="1"/>
        <v>6</v>
      </c>
      <c r="D15" s="20"/>
      <c r="E15" s="70" t="str">
        <f t="shared" ca="1" si="2"/>
        <v>A.1.03c</v>
      </c>
      <c r="F15" s="74" t="str">
        <f t="shared" ca="1" si="3"/>
        <v>Any key dependencies (e.g. on other systems or networks, information feeds, physical equipment)?</v>
      </c>
      <c r="G15" s="188"/>
      <c r="H15" s="189"/>
      <c r="I15" s="189"/>
      <c r="J15" s="189"/>
      <c r="K15" s="189"/>
      <c r="L15" s="189"/>
      <c r="M15" s="189"/>
      <c r="N15" s="69"/>
      <c r="O15" s="69"/>
      <c r="P15" s="69"/>
      <c r="Q15" s="69"/>
      <c r="R15" s="69"/>
      <c r="S15" s="69"/>
      <c r="T15" s="78" t="str">
        <f t="shared" ca="1" si="4"/>
        <v>A.1.03c</v>
      </c>
      <c r="U15" s="69"/>
      <c r="V15" s="69"/>
      <c r="W15" s="80">
        <v>4</v>
      </c>
      <c r="X15" s="81">
        <f t="shared" ca="1" si="5"/>
        <v>4</v>
      </c>
      <c r="Y15" s="80" t="str">
        <f t="shared" si="6"/>
        <v>x 4</v>
      </c>
      <c r="AD15" s="77" t="str">
        <f t="shared" ca="1" si="7"/>
        <v/>
      </c>
      <c r="AE15" s="77" t="str">
        <f t="shared" ca="1" si="8"/>
        <v/>
      </c>
      <c r="AF15" s="77" t="str">
        <f t="shared" ca="1" si="9"/>
        <v>D</v>
      </c>
      <c r="AG15" s="77">
        <f t="shared" ca="1" si="10"/>
        <v>3</v>
      </c>
      <c r="AH15" s="76">
        <v>1</v>
      </c>
      <c r="AI15" s="85"/>
    </row>
    <row r="16" spans="1:35" s="77" customFormat="1" ht="30" customHeight="1" x14ac:dyDescent="0.25">
      <c r="A16" s="67">
        <v>20</v>
      </c>
      <c r="B16" s="174" t="str">
        <f t="shared" ca="1" si="0"/>
        <v>A.1.03d</v>
      </c>
      <c r="C16" s="69">
        <f t="shared" ca="1" si="1"/>
        <v>6</v>
      </c>
      <c r="D16" s="20"/>
      <c r="E16" s="70" t="str">
        <f t="shared" ca="1" si="2"/>
        <v>A.1.03d</v>
      </c>
      <c r="F16" s="74" t="str">
        <f t="shared" ca="1" si="3"/>
        <v>Network diagrams, data flow and trust boundaries?</v>
      </c>
      <c r="G16" s="188"/>
      <c r="H16" s="189"/>
      <c r="I16" s="189"/>
      <c r="J16" s="189"/>
      <c r="K16" s="189"/>
      <c r="L16" s="189"/>
      <c r="M16" s="189"/>
      <c r="N16" s="69"/>
      <c r="O16" s="69"/>
      <c r="P16" s="69"/>
      <c r="Q16" s="69"/>
      <c r="R16" s="69"/>
      <c r="S16" s="69"/>
      <c r="T16" s="78" t="str">
        <f t="shared" ca="1" si="4"/>
        <v>A.1.03d</v>
      </c>
      <c r="U16" s="69"/>
      <c r="V16" s="69"/>
      <c r="W16" s="80">
        <v>3</v>
      </c>
      <c r="X16" s="81">
        <f t="shared" ca="1" si="5"/>
        <v>3</v>
      </c>
      <c r="Y16" s="80" t="str">
        <f t="shared" si="6"/>
        <v>x 3</v>
      </c>
      <c r="AD16" s="77" t="str">
        <f t="shared" ca="1" si="7"/>
        <v/>
      </c>
      <c r="AE16" s="77" t="str">
        <f t="shared" ca="1" si="8"/>
        <v/>
      </c>
      <c r="AF16" s="77" t="str">
        <f t="shared" ca="1" si="9"/>
        <v>D</v>
      </c>
      <c r="AG16" s="77">
        <f t="shared" ca="1" si="10"/>
        <v>3</v>
      </c>
      <c r="AH16" s="76">
        <v>1</v>
      </c>
      <c r="AI16" s="85"/>
    </row>
    <row r="17" spans="1:35" s="77" customFormat="1" ht="30" customHeight="1" x14ac:dyDescent="0.25">
      <c r="A17" s="67">
        <v>21</v>
      </c>
      <c r="B17" s="174" t="str">
        <f t="shared" ca="1" si="0"/>
        <v>A.1.03e</v>
      </c>
      <c r="C17" s="69">
        <f t="shared" ca="1" si="1"/>
        <v>6</v>
      </c>
      <c r="D17" s="20"/>
      <c r="E17" s="70" t="str">
        <f t="shared" ca="1" si="2"/>
        <v>A.1.03e</v>
      </c>
      <c r="F17" s="74" t="str">
        <f t="shared" ca="1" si="3"/>
        <v>Details about important third party suppliers?</v>
      </c>
      <c r="G17" s="188"/>
      <c r="H17" s="189"/>
      <c r="I17" s="189"/>
      <c r="J17" s="189"/>
      <c r="K17" s="189"/>
      <c r="L17" s="189"/>
      <c r="M17" s="189"/>
      <c r="N17" s="69"/>
      <c r="O17" s="69"/>
      <c r="P17" s="69"/>
      <c r="Q17" s="69"/>
      <c r="R17" s="69"/>
      <c r="S17" s="69"/>
      <c r="T17" s="78" t="str">
        <f t="shared" ca="1" si="4"/>
        <v>A.1.03e</v>
      </c>
      <c r="U17" s="69"/>
      <c r="V17" s="69"/>
      <c r="W17" s="80">
        <v>3</v>
      </c>
      <c r="X17" s="81">
        <f t="shared" ca="1" si="5"/>
        <v>3</v>
      </c>
      <c r="Y17" s="80" t="str">
        <f t="shared" si="6"/>
        <v>x 3</v>
      </c>
      <c r="AD17" s="77" t="str">
        <f t="shared" ca="1" si="7"/>
        <v/>
      </c>
      <c r="AE17" s="77" t="str">
        <f t="shared" ca="1" si="8"/>
        <v/>
      </c>
      <c r="AF17" s="77" t="str">
        <f t="shared" ca="1" si="9"/>
        <v>D</v>
      </c>
      <c r="AG17" s="77">
        <f t="shared" ca="1" si="10"/>
        <v>3</v>
      </c>
      <c r="AH17" s="76">
        <v>1</v>
      </c>
      <c r="AI17" s="85"/>
    </row>
    <row r="18" spans="1:35" s="77" customFormat="1" ht="30" customHeight="1" x14ac:dyDescent="0.25">
      <c r="A18" s="67">
        <v>22</v>
      </c>
      <c r="B18" s="174" t="str">
        <f t="shared" ca="1" si="0"/>
        <v>A.1.03f</v>
      </c>
      <c r="C18" s="69">
        <f t="shared" ca="1" si="1"/>
        <v>6</v>
      </c>
      <c r="D18" s="20"/>
      <c r="E18" s="70" t="str">
        <f t="shared" ca="1" si="2"/>
        <v>A.1.03f</v>
      </c>
      <c r="F18" s="74" t="str">
        <f t="shared" ca="1" si="3"/>
        <v>IT infrastructure?</v>
      </c>
      <c r="G18" s="188"/>
      <c r="H18" s="189"/>
      <c r="I18" s="189"/>
      <c r="J18" s="189"/>
      <c r="K18" s="189"/>
      <c r="L18" s="189"/>
      <c r="M18" s="189"/>
      <c r="N18" s="69"/>
      <c r="O18" s="69"/>
      <c r="P18" s="69"/>
      <c r="Q18" s="69"/>
      <c r="R18" s="69"/>
      <c r="S18" s="69"/>
      <c r="T18" s="78" t="str">
        <f t="shared" ca="1" si="4"/>
        <v>A.1.03f</v>
      </c>
      <c r="U18" s="69"/>
      <c r="V18" s="69"/>
      <c r="W18" s="80">
        <v>2</v>
      </c>
      <c r="X18" s="81">
        <f t="shared" ca="1" si="5"/>
        <v>2</v>
      </c>
      <c r="Y18" s="80" t="str">
        <f t="shared" si="6"/>
        <v>x 2</v>
      </c>
      <c r="AD18" s="77" t="str">
        <f t="shared" ca="1" si="7"/>
        <v/>
      </c>
      <c r="AE18" s="77" t="str">
        <f t="shared" ca="1" si="8"/>
        <v/>
      </c>
      <c r="AF18" s="77" t="str">
        <f t="shared" ca="1" si="9"/>
        <v>D</v>
      </c>
      <c r="AG18" s="77">
        <f t="shared" ca="1" si="10"/>
        <v>3</v>
      </c>
      <c r="AH18" s="76">
        <v>1</v>
      </c>
      <c r="AI18" s="85"/>
    </row>
    <row r="19" spans="1:35" s="77" customFormat="1" ht="30" customHeight="1" x14ac:dyDescent="0.25">
      <c r="A19" s="67">
        <v>23</v>
      </c>
      <c r="B19" s="174" t="str">
        <f t="shared" ca="1" si="0"/>
        <v>A.1.03g</v>
      </c>
      <c r="C19" s="69">
        <f t="shared" ca="1" si="1"/>
        <v>6</v>
      </c>
      <c r="D19" s="20"/>
      <c r="E19" s="70" t="str">
        <f t="shared" ca="1" si="2"/>
        <v>A.1.03g</v>
      </c>
      <c r="F19" s="74" t="str">
        <f t="shared" ca="1" si="3"/>
        <v>Points of contact, roles and responsibilities?</v>
      </c>
      <c r="G19" s="188"/>
      <c r="H19" s="189"/>
      <c r="I19" s="189"/>
      <c r="J19" s="189"/>
      <c r="K19" s="189"/>
      <c r="L19" s="189"/>
      <c r="M19" s="189"/>
      <c r="N19" s="69"/>
      <c r="O19" s="69"/>
      <c r="P19" s="69"/>
      <c r="Q19" s="69"/>
      <c r="R19" s="69"/>
      <c r="S19" s="69"/>
      <c r="T19" s="78" t="str">
        <f t="shared" ca="1" si="4"/>
        <v>A.1.03g</v>
      </c>
      <c r="U19" s="69"/>
      <c r="V19" s="69"/>
      <c r="W19" s="80">
        <v>4</v>
      </c>
      <c r="X19" s="81">
        <f t="shared" ca="1" si="5"/>
        <v>4</v>
      </c>
      <c r="Y19" s="80" t="str">
        <f t="shared" si="6"/>
        <v>x 4</v>
      </c>
      <c r="AD19" s="77" t="str">
        <f t="shared" ca="1" si="7"/>
        <v/>
      </c>
      <c r="AE19" s="77" t="str">
        <f t="shared" ca="1" si="8"/>
        <v/>
      </c>
      <c r="AF19" s="77" t="str">
        <f t="shared" ca="1" si="9"/>
        <v>D</v>
      </c>
      <c r="AG19" s="77">
        <f t="shared" ca="1" si="10"/>
        <v>3</v>
      </c>
      <c r="AH19" s="76">
        <v>1</v>
      </c>
      <c r="AI19" s="85"/>
    </row>
    <row r="20" spans="1:35" s="77" customFormat="1" ht="45" x14ac:dyDescent="0.25">
      <c r="A20" s="67">
        <v>24</v>
      </c>
      <c r="B20" s="174" t="str">
        <f t="shared" ca="1" si="0"/>
        <v>A.1.04</v>
      </c>
      <c r="C20" s="69">
        <f t="shared" ca="1" si="1"/>
        <v>5</v>
      </c>
      <c r="D20" s="20"/>
      <c r="E20" s="70" t="str">
        <f t="shared" ca="1" si="2"/>
        <v>A.1.04</v>
      </c>
      <c r="F20" s="71" t="str">
        <f t="shared" ca="1" si="3"/>
        <v>Do you apply different levels of security assurance for different systems based on their criticality or the sensitivity of the information they handle?</v>
      </c>
      <c r="G20" s="188"/>
      <c r="H20" s="189"/>
      <c r="I20" s="189"/>
      <c r="J20" s="189"/>
      <c r="K20" s="189"/>
      <c r="L20" s="189"/>
      <c r="M20" s="189"/>
      <c r="N20" s="69"/>
      <c r="O20" s="69"/>
      <c r="P20" s="69"/>
      <c r="Q20" s="69"/>
      <c r="R20" s="69"/>
      <c r="S20" s="69"/>
      <c r="T20" s="78" t="str">
        <f t="shared" ca="1" si="4"/>
        <v>A.1.04</v>
      </c>
      <c r="U20" s="69"/>
      <c r="V20" s="69"/>
      <c r="W20" s="80">
        <v>5</v>
      </c>
      <c r="X20" s="81">
        <f t="shared" ca="1" si="5"/>
        <v>5</v>
      </c>
      <c r="Y20" s="80" t="str">
        <f t="shared" si="6"/>
        <v>x 5</v>
      </c>
      <c r="AD20" s="77" t="str">
        <f t="shared" ca="1" si="7"/>
        <v/>
      </c>
      <c r="AE20" s="77" t="str">
        <f t="shared" ca="1" si="8"/>
        <v/>
      </c>
      <c r="AF20" s="77" t="str">
        <f t="shared" ca="1" si="9"/>
        <v>D</v>
      </c>
      <c r="AG20" s="77">
        <f t="shared" ca="1" si="10"/>
        <v>3</v>
      </c>
      <c r="AH20" s="76">
        <v>1</v>
      </c>
      <c r="AI20" s="85"/>
    </row>
    <row r="21" spans="1:35" s="77" customFormat="1" ht="30" customHeight="1" x14ac:dyDescent="0.25">
      <c r="A21" s="67">
        <v>25</v>
      </c>
      <c r="B21" s="174" t="str">
        <f t="shared" ca="1" si="0"/>
        <v>A.1.05</v>
      </c>
      <c r="C21" s="69">
        <f t="shared" ca="1" si="1"/>
        <v>5</v>
      </c>
      <c r="D21" s="20"/>
      <c r="E21" s="70" t="str">
        <f t="shared" ca="1" si="2"/>
        <v>A.1.05</v>
      </c>
      <c r="F21" s="71" t="str">
        <f t="shared" ca="1" si="3"/>
        <v>Have you identified all main third party systems that support your organisation?</v>
      </c>
      <c r="G21" s="188"/>
      <c r="H21" s="189"/>
      <c r="I21" s="189"/>
      <c r="J21" s="189"/>
      <c r="K21" s="189"/>
      <c r="L21" s="189"/>
      <c r="M21" s="189"/>
      <c r="N21" s="69"/>
      <c r="O21" s="69"/>
      <c r="P21" s="69"/>
      <c r="Q21" s="69"/>
      <c r="R21" s="69"/>
      <c r="S21" s="69"/>
      <c r="T21" s="78" t="str">
        <f t="shared" ca="1" si="4"/>
        <v>A.1.05</v>
      </c>
      <c r="U21" s="69"/>
      <c r="V21" s="69"/>
      <c r="W21" s="80">
        <v>3</v>
      </c>
      <c r="X21" s="81">
        <f t="shared" ca="1" si="5"/>
        <v>3</v>
      </c>
      <c r="Y21" s="80" t="str">
        <f t="shared" si="6"/>
        <v>x 3</v>
      </c>
      <c r="AD21" s="77" t="str">
        <f t="shared" ca="1" si="7"/>
        <v/>
      </c>
      <c r="AE21" s="77" t="str">
        <f t="shared" ca="1" si="8"/>
        <v/>
      </c>
      <c r="AF21" s="77" t="str">
        <f t="shared" ca="1" si="9"/>
        <v>D</v>
      </c>
      <c r="AG21" s="77">
        <f t="shared" ca="1" si="10"/>
        <v>3</v>
      </c>
      <c r="AH21" s="76">
        <v>1</v>
      </c>
      <c r="AI21" s="85"/>
    </row>
    <row r="22" spans="1:35" s="77" customFormat="1" ht="30" customHeight="1" x14ac:dyDescent="0.25">
      <c r="A22" s="67">
        <v>26</v>
      </c>
      <c r="B22" s="174" t="str">
        <f t="shared" ca="1" si="0"/>
        <v>A.1.06</v>
      </c>
      <c r="C22" s="20">
        <f t="shared" ca="1" si="1"/>
        <v>4</v>
      </c>
      <c r="D22" s="20"/>
      <c r="E22" s="70" t="str">
        <f t="shared" ca="1" si="2"/>
        <v>A.1.06</v>
      </c>
      <c r="F22" s="71" t="str">
        <f t="shared" ca="1" si="3"/>
        <v>Have you identified and categorised all main third party:</v>
      </c>
      <c r="G22" s="188"/>
      <c r="H22" s="189"/>
      <c r="I22" s="189"/>
      <c r="J22" s="189"/>
      <c r="K22" s="189"/>
      <c r="L22" s="189"/>
      <c r="M22" s="189"/>
      <c r="N22" s="69"/>
      <c r="O22" s="69"/>
      <c r="P22" s="69"/>
      <c r="Q22" s="69"/>
      <c r="R22" s="69"/>
      <c r="S22" s="69"/>
      <c r="T22" s="78" t="str">
        <f t="shared" ca="1" si="4"/>
        <v>A.1.06</v>
      </c>
      <c r="U22" s="69"/>
      <c r="V22" s="69"/>
      <c r="W22" s="80" t="s">
        <v>74</v>
      </c>
      <c r="X22" s="81" t="str">
        <f t="shared" ca="1" si="5"/>
        <v>N/A</v>
      </c>
      <c r="Y22" s="80" t="e">
        <f t="shared" si="6"/>
        <v>#N/A</v>
      </c>
      <c r="AD22" s="77" t="str">
        <f t="shared" ca="1" si="7"/>
        <v/>
      </c>
      <c r="AE22" s="77" t="str">
        <f t="shared" ca="1" si="8"/>
        <v/>
      </c>
      <c r="AF22" s="77" t="str">
        <f t="shared" ca="1" si="9"/>
        <v>D</v>
      </c>
      <c r="AG22" s="77">
        <f t="shared" ca="1" si="10"/>
        <v>3</v>
      </c>
      <c r="AH22" s="77">
        <v>1</v>
      </c>
      <c r="AI22" s="85"/>
    </row>
    <row r="23" spans="1:35" s="77" customFormat="1" ht="30" x14ac:dyDescent="0.25">
      <c r="A23" s="67">
        <v>27</v>
      </c>
      <c r="B23" s="174" t="str">
        <f t="shared" ca="1" si="0"/>
        <v>A.1.06a</v>
      </c>
      <c r="C23" s="20">
        <f t="shared" ca="1" si="1"/>
        <v>6</v>
      </c>
      <c r="D23" s="20"/>
      <c r="E23" s="70" t="str">
        <f t="shared" ca="1" si="2"/>
        <v>A.1.06a</v>
      </c>
      <c r="F23" s="74" t="str">
        <f t="shared" ca="1" si="3"/>
        <v>Systems that could be utilised to compromise the technical security environment of your organisation?</v>
      </c>
      <c r="G23" s="188"/>
      <c r="H23" s="189"/>
      <c r="I23" s="189"/>
      <c r="J23" s="189"/>
      <c r="K23" s="189"/>
      <c r="L23" s="189"/>
      <c r="M23" s="189"/>
      <c r="N23" s="69"/>
      <c r="O23" s="69"/>
      <c r="P23" s="69"/>
      <c r="Q23" s="69"/>
      <c r="R23" s="69"/>
      <c r="S23" s="69"/>
      <c r="T23" s="78" t="str">
        <f t="shared" ca="1" si="4"/>
        <v>A.1.06a</v>
      </c>
      <c r="U23" s="69"/>
      <c r="V23" s="69"/>
      <c r="W23" s="80">
        <v>3</v>
      </c>
      <c r="X23" s="81">
        <f t="shared" ca="1" si="5"/>
        <v>3</v>
      </c>
      <c r="Y23" s="80" t="str">
        <f t="shared" si="6"/>
        <v>x 3</v>
      </c>
      <c r="AD23" s="77" t="str">
        <f t="shared" ca="1" si="7"/>
        <v/>
      </c>
      <c r="AE23" s="77" t="str">
        <f t="shared" ca="1" si="8"/>
        <v/>
      </c>
      <c r="AF23" s="77" t="str">
        <f t="shared" ca="1" si="9"/>
        <v>D</v>
      </c>
      <c r="AG23" s="77">
        <f t="shared" ca="1" si="10"/>
        <v>3</v>
      </c>
      <c r="AH23" s="77">
        <v>1</v>
      </c>
      <c r="AI23" s="85"/>
    </row>
    <row r="24" spans="1:35" s="77" customFormat="1" ht="45" x14ac:dyDescent="0.25">
      <c r="A24" s="67">
        <v>28</v>
      </c>
      <c r="B24" s="174" t="str">
        <f t="shared" ca="1" si="0"/>
        <v>A.1.06b</v>
      </c>
      <c r="C24" s="20">
        <f t="shared" ca="1" si="1"/>
        <v>6</v>
      </c>
      <c r="D24" s="20"/>
      <c r="E24" s="70" t="str">
        <f t="shared" ca="1" si="2"/>
        <v>A.1.06b</v>
      </c>
      <c r="F24" s="74" t="str">
        <f t="shared" ca="1" si="3"/>
        <v>Functions that could be utilised to provide information from which information could be obtained to mount a social engineering attack on the business?</v>
      </c>
      <c r="G24" s="188"/>
      <c r="H24" s="189"/>
      <c r="I24" s="189"/>
      <c r="J24" s="189"/>
      <c r="K24" s="189"/>
      <c r="L24" s="189"/>
      <c r="M24" s="189"/>
      <c r="N24" s="69"/>
      <c r="O24" s="69"/>
      <c r="P24" s="69"/>
      <c r="Q24" s="69"/>
      <c r="R24" s="69"/>
      <c r="S24" s="69"/>
      <c r="T24" s="78" t="str">
        <f t="shared" ca="1" si="4"/>
        <v>A.1.06b</v>
      </c>
      <c r="U24" s="69"/>
      <c r="V24" s="69"/>
      <c r="W24" s="80">
        <v>3</v>
      </c>
      <c r="X24" s="81">
        <f t="shared" ca="1" si="5"/>
        <v>3</v>
      </c>
      <c r="Y24" s="80" t="str">
        <f t="shared" si="6"/>
        <v>x 3</v>
      </c>
      <c r="AD24" s="77" t="str">
        <f t="shared" ca="1" si="7"/>
        <v/>
      </c>
      <c r="AE24" s="77" t="str">
        <f t="shared" ca="1" si="8"/>
        <v/>
      </c>
      <c r="AF24" s="77" t="str">
        <f t="shared" ca="1" si="9"/>
        <v>D</v>
      </c>
      <c r="AG24" s="77">
        <f t="shared" ca="1" si="10"/>
        <v>3</v>
      </c>
      <c r="AH24" s="77">
        <v>1</v>
      </c>
      <c r="AI24" s="85"/>
    </row>
    <row r="25" spans="1:35" s="77" customFormat="1" ht="45" x14ac:dyDescent="0.25">
      <c r="A25" s="67">
        <v>29</v>
      </c>
      <c r="B25" s="174" t="str">
        <f t="shared" ca="1" si="0"/>
        <v>A.1.07</v>
      </c>
      <c r="C25" s="20">
        <f t="shared" ca="1" si="1"/>
        <v>5</v>
      </c>
      <c r="D25" s="20"/>
      <c r="E25" s="70" t="str">
        <f t="shared" ca="1" si="2"/>
        <v>A.1.07</v>
      </c>
      <c r="F25" s="71" t="str">
        <f t="shared" ca="1" si="3"/>
        <v>Do you maintain an underlying technical security assurance framework that is reviewed and approved by appropriate business and IT management?</v>
      </c>
      <c r="G25" s="188"/>
      <c r="H25" s="189"/>
      <c r="I25" s="189"/>
      <c r="J25" s="189"/>
      <c r="K25" s="189"/>
      <c r="L25" s="189"/>
      <c r="M25" s="189"/>
      <c r="N25" s="69"/>
      <c r="O25" s="69"/>
      <c r="P25" s="69"/>
      <c r="Q25" s="69"/>
      <c r="R25" s="69"/>
      <c r="S25" s="69"/>
      <c r="T25" s="78" t="str">
        <f t="shared" ca="1" si="4"/>
        <v>A.1.07</v>
      </c>
      <c r="U25" s="69"/>
      <c r="V25" s="69"/>
      <c r="W25" s="80">
        <v>4</v>
      </c>
      <c r="X25" s="81">
        <f t="shared" ca="1" si="5"/>
        <v>4</v>
      </c>
      <c r="Y25" s="80" t="str">
        <f t="shared" si="6"/>
        <v>x 4</v>
      </c>
      <c r="AD25" s="77" t="str">
        <f t="shared" ca="1" si="7"/>
        <v/>
      </c>
      <c r="AE25" s="77" t="str">
        <f t="shared" ca="1" si="8"/>
        <v/>
      </c>
      <c r="AF25" s="77" t="str">
        <f t="shared" ca="1" si="9"/>
        <v>D</v>
      </c>
      <c r="AG25" s="77">
        <f t="shared" ca="1" si="10"/>
        <v>3</v>
      </c>
      <c r="AH25" s="77">
        <v>1</v>
      </c>
      <c r="AI25" s="85"/>
    </row>
    <row r="26" spans="1:35" s="77" customFormat="1" ht="30" customHeight="1" x14ac:dyDescent="0.25">
      <c r="A26" s="67">
        <v>30</v>
      </c>
      <c r="B26" s="174" t="str">
        <f t="shared" ca="1" si="0"/>
        <v>A.1.08</v>
      </c>
      <c r="C26" s="20">
        <f t="shared" ca="1" si="1"/>
        <v>4</v>
      </c>
      <c r="D26" s="20"/>
      <c r="E26" s="70" t="str">
        <f t="shared" ca="1" si="2"/>
        <v>A.1.08</v>
      </c>
      <c r="F26" s="71" t="str">
        <f t="shared" ca="1" si="3"/>
        <v xml:space="preserve">Does your technical security assurance framework include: </v>
      </c>
      <c r="G26" s="188"/>
      <c r="H26" s="189"/>
      <c r="I26" s="189"/>
      <c r="J26" s="189"/>
      <c r="K26" s="189"/>
      <c r="L26" s="189"/>
      <c r="M26" s="189"/>
      <c r="N26" s="69"/>
      <c r="O26" s="69"/>
      <c r="P26" s="69"/>
      <c r="Q26" s="69"/>
      <c r="R26" s="69"/>
      <c r="S26" s="69"/>
      <c r="T26" s="78" t="str">
        <f t="shared" ca="1" si="4"/>
        <v>A.1.08</v>
      </c>
      <c r="U26" s="69"/>
      <c r="V26" s="69"/>
      <c r="W26" s="80" t="s">
        <v>74</v>
      </c>
      <c r="X26" s="81" t="str">
        <f t="shared" ca="1" si="5"/>
        <v>N/A</v>
      </c>
      <c r="Y26" s="80" t="e">
        <f t="shared" si="6"/>
        <v>#N/A</v>
      </c>
      <c r="AD26" s="77" t="str">
        <f t="shared" ca="1" si="7"/>
        <v/>
      </c>
      <c r="AE26" s="77" t="str">
        <f t="shared" ca="1" si="8"/>
        <v/>
      </c>
      <c r="AF26" s="77" t="str">
        <f t="shared" ca="1" si="9"/>
        <v>D</v>
      </c>
      <c r="AG26" s="77">
        <f t="shared" ca="1" si="10"/>
        <v>3</v>
      </c>
      <c r="AH26" s="77">
        <v>1</v>
      </c>
      <c r="AI26" s="85"/>
    </row>
    <row r="27" spans="1:35" s="77" customFormat="1" ht="30" customHeight="1" x14ac:dyDescent="0.25">
      <c r="A27" s="67">
        <v>31</v>
      </c>
      <c r="B27" s="174" t="str">
        <f t="shared" ca="1" si="0"/>
        <v>A.1.08a</v>
      </c>
      <c r="C27" s="20">
        <f t="shared" ca="1" si="1"/>
        <v>6</v>
      </c>
      <c r="D27" s="20"/>
      <c r="E27" s="70" t="str">
        <f t="shared" ca="1" si="2"/>
        <v>A.1.08a</v>
      </c>
      <c r="F27" s="74" t="str">
        <f t="shared" ca="1" si="3"/>
        <v>Multiple environments for testing (e.g. development, staging and live)?</v>
      </c>
      <c r="G27" s="188"/>
      <c r="H27" s="189"/>
      <c r="I27" s="189"/>
      <c r="J27" s="189"/>
      <c r="K27" s="189"/>
      <c r="L27" s="189"/>
      <c r="M27" s="189"/>
      <c r="N27" s="69"/>
      <c r="O27" s="69"/>
      <c r="P27" s="69"/>
      <c r="Q27" s="69"/>
      <c r="R27" s="69"/>
      <c r="S27" s="69"/>
      <c r="T27" s="78" t="str">
        <f t="shared" ca="1" si="4"/>
        <v>A.1.08a</v>
      </c>
      <c r="U27" s="69"/>
      <c r="V27" s="69"/>
      <c r="W27" s="80">
        <v>2</v>
      </c>
      <c r="X27" s="81">
        <f t="shared" ca="1" si="5"/>
        <v>2</v>
      </c>
      <c r="Y27" s="80" t="str">
        <f t="shared" si="6"/>
        <v>x 2</v>
      </c>
      <c r="AD27" s="77" t="str">
        <f t="shared" ca="1" si="7"/>
        <v/>
      </c>
      <c r="AE27" s="77" t="str">
        <f t="shared" ca="1" si="8"/>
        <v/>
      </c>
      <c r="AF27" s="77" t="str">
        <f t="shared" ca="1" si="9"/>
        <v>D</v>
      </c>
      <c r="AG27" s="77">
        <f t="shared" ca="1" si="10"/>
        <v>3</v>
      </c>
      <c r="AH27" s="77">
        <v>1</v>
      </c>
      <c r="AI27" s="85"/>
    </row>
    <row r="28" spans="1:35" s="77" customFormat="1" ht="30" customHeight="1" x14ac:dyDescent="0.25">
      <c r="A28" s="67">
        <v>32</v>
      </c>
      <c r="B28" s="174" t="str">
        <f t="shared" ca="1" si="0"/>
        <v>A.1.08b</v>
      </c>
      <c r="C28" s="20">
        <f t="shared" ca="1" si="1"/>
        <v>6</v>
      </c>
      <c r="D28" s="20"/>
      <c r="E28" s="70" t="str">
        <f t="shared" ca="1" si="2"/>
        <v>A.1.08b</v>
      </c>
      <c r="F28" s="74" t="str">
        <f t="shared" ca="1" si="3"/>
        <v>A security architecture?</v>
      </c>
      <c r="G28" s="188"/>
      <c r="H28" s="189"/>
      <c r="I28" s="189"/>
      <c r="J28" s="189"/>
      <c r="K28" s="189"/>
      <c r="L28" s="189"/>
      <c r="M28" s="189"/>
      <c r="N28" s="69"/>
      <c r="O28" s="69"/>
      <c r="P28" s="69"/>
      <c r="Q28" s="69"/>
      <c r="R28" s="69"/>
      <c r="S28" s="69"/>
      <c r="T28" s="78" t="str">
        <f t="shared" ca="1" si="4"/>
        <v>A.1.08b</v>
      </c>
      <c r="U28" s="69"/>
      <c r="V28" s="69"/>
      <c r="W28" s="80">
        <v>4</v>
      </c>
      <c r="X28" s="81">
        <f t="shared" ca="1" si="5"/>
        <v>4</v>
      </c>
      <c r="Y28" s="80" t="str">
        <f t="shared" si="6"/>
        <v>x 4</v>
      </c>
      <c r="AD28" s="77" t="str">
        <f t="shared" ca="1" si="7"/>
        <v/>
      </c>
      <c r="AE28" s="77" t="str">
        <f t="shared" ca="1" si="8"/>
        <v/>
      </c>
      <c r="AF28" s="77" t="str">
        <f t="shared" ca="1" si="9"/>
        <v>D</v>
      </c>
      <c r="AG28" s="77">
        <f t="shared" ca="1" si="10"/>
        <v>3</v>
      </c>
      <c r="AH28" s="77">
        <v>1</v>
      </c>
      <c r="AI28" s="85"/>
    </row>
    <row r="29" spans="1:35" s="77" customFormat="1" ht="30" customHeight="1" x14ac:dyDescent="0.25">
      <c r="A29" s="67">
        <v>33</v>
      </c>
      <c r="B29" s="174" t="str">
        <f t="shared" ca="1" si="0"/>
        <v>A.1.08c</v>
      </c>
      <c r="C29" s="20">
        <f t="shared" ca="1" si="1"/>
        <v>6</v>
      </c>
      <c r="D29" s="20"/>
      <c r="E29" s="70" t="str">
        <f t="shared" ca="1" si="2"/>
        <v>A.1.08c</v>
      </c>
      <c r="F29" s="74" t="str">
        <f t="shared" ca="1" si="3"/>
        <v>A balanced selection of preventative, detective and reactive security controls?</v>
      </c>
      <c r="G29" s="188"/>
      <c r="H29" s="189"/>
      <c r="I29" s="189"/>
      <c r="J29" s="189"/>
      <c r="K29" s="189"/>
      <c r="L29" s="189"/>
      <c r="M29" s="189"/>
      <c r="N29" s="69"/>
      <c r="O29" s="69"/>
      <c r="P29" s="69"/>
      <c r="Q29" s="69"/>
      <c r="R29" s="69"/>
      <c r="S29" s="69"/>
      <c r="T29" s="78" t="str">
        <f t="shared" ca="1" si="4"/>
        <v>A.1.08c</v>
      </c>
      <c r="U29" s="69"/>
      <c r="V29" s="69"/>
      <c r="W29" s="80">
        <v>4</v>
      </c>
      <c r="X29" s="81">
        <f t="shared" ca="1" si="5"/>
        <v>4</v>
      </c>
      <c r="Y29" s="80" t="str">
        <f t="shared" si="6"/>
        <v>x 4</v>
      </c>
      <c r="AD29" s="77" t="str">
        <f t="shared" ca="1" si="7"/>
        <v/>
      </c>
      <c r="AE29" s="77" t="str">
        <f t="shared" ca="1" si="8"/>
        <v/>
      </c>
      <c r="AF29" s="77" t="str">
        <f t="shared" ca="1" si="9"/>
        <v>D</v>
      </c>
      <c r="AG29" s="77">
        <f t="shared" ca="1" si="10"/>
        <v>3</v>
      </c>
      <c r="AH29" s="77">
        <v>1</v>
      </c>
      <c r="AI29" s="85"/>
    </row>
    <row r="30" spans="1:35" s="77" customFormat="1" ht="30" x14ac:dyDescent="0.25">
      <c r="A30" s="67">
        <v>34</v>
      </c>
      <c r="B30" s="174" t="str">
        <f t="shared" ca="1" si="0"/>
        <v>A.1.08d</v>
      </c>
      <c r="C30" s="20">
        <f t="shared" ca="1" si="1"/>
        <v>6</v>
      </c>
      <c r="D30" s="20"/>
      <c r="E30" s="70" t="str">
        <f t="shared" ca="1" si="2"/>
        <v>A.1.08d</v>
      </c>
      <c r="F30" s="74" t="str">
        <f t="shared" ca="1" si="3"/>
        <v>An ongoing security monitoring services, for example as part of a Security Operations Centre (SOC)?</v>
      </c>
      <c r="G30" s="188"/>
      <c r="H30" s="189"/>
      <c r="I30" s="189"/>
      <c r="J30" s="189"/>
      <c r="K30" s="189"/>
      <c r="L30" s="189"/>
      <c r="M30" s="189"/>
      <c r="N30" s="69"/>
      <c r="O30" s="69"/>
      <c r="P30" s="69"/>
      <c r="Q30" s="69"/>
      <c r="R30" s="69"/>
      <c r="S30" s="69"/>
      <c r="T30" s="78" t="str">
        <f t="shared" ca="1" si="4"/>
        <v>A.1.08d</v>
      </c>
      <c r="U30" s="69"/>
      <c r="V30" s="69"/>
      <c r="W30" s="80">
        <v>5</v>
      </c>
      <c r="X30" s="81">
        <f t="shared" ca="1" si="5"/>
        <v>5</v>
      </c>
      <c r="Y30" s="80" t="str">
        <f t="shared" si="6"/>
        <v>x 5</v>
      </c>
      <c r="AD30" s="77" t="str">
        <f t="shared" ca="1" si="7"/>
        <v/>
      </c>
      <c r="AE30" s="77" t="str">
        <f t="shared" ca="1" si="8"/>
        <v/>
      </c>
      <c r="AF30" s="77" t="str">
        <f t="shared" ca="1" si="9"/>
        <v>D</v>
      </c>
      <c r="AG30" s="77">
        <f t="shared" ca="1" si="10"/>
        <v>3</v>
      </c>
      <c r="AH30" s="77">
        <v>1</v>
      </c>
      <c r="AI30" s="85"/>
    </row>
    <row r="31" spans="1:35" s="77" customFormat="1" ht="30" x14ac:dyDescent="0.25">
      <c r="A31" s="67">
        <v>35</v>
      </c>
      <c r="B31" s="174" t="str">
        <f t="shared" ca="1" si="0"/>
        <v>A.1.08e</v>
      </c>
      <c r="C31" s="20">
        <f t="shared" ca="1" si="1"/>
        <v>6</v>
      </c>
      <c r="D31" s="20"/>
      <c r="E31" s="70" t="str">
        <f t="shared" ca="1" si="2"/>
        <v>A.1.08e</v>
      </c>
      <c r="F31" s="74" t="str">
        <f t="shared" ca="1" si="3"/>
        <v>An adequate range of technical security services (e.g. malware protection, traffic filtering and intrusion detection systems)?</v>
      </c>
      <c r="G31" s="188"/>
      <c r="H31" s="189"/>
      <c r="I31" s="189"/>
      <c r="J31" s="189"/>
      <c r="K31" s="189"/>
      <c r="L31" s="189"/>
      <c r="M31" s="189"/>
      <c r="N31" s="69"/>
      <c r="O31" s="69"/>
      <c r="P31" s="69"/>
      <c r="Q31" s="69"/>
      <c r="R31" s="69"/>
      <c r="S31" s="69"/>
      <c r="T31" s="78" t="str">
        <f t="shared" ca="1" si="4"/>
        <v>A.1.08e</v>
      </c>
      <c r="U31" s="69"/>
      <c r="V31" s="69"/>
      <c r="W31" s="80">
        <v>3</v>
      </c>
      <c r="X31" s="81">
        <f t="shared" ca="1" si="5"/>
        <v>3</v>
      </c>
      <c r="Y31" s="80" t="str">
        <f t="shared" si="6"/>
        <v>x 3</v>
      </c>
      <c r="AD31" s="77" t="str">
        <f t="shared" ca="1" si="7"/>
        <v/>
      </c>
      <c r="AE31" s="77" t="str">
        <f t="shared" ca="1" si="8"/>
        <v/>
      </c>
      <c r="AF31" s="77" t="str">
        <f t="shared" ca="1" si="9"/>
        <v>D</v>
      </c>
      <c r="AG31" s="77">
        <f t="shared" ca="1" si="10"/>
        <v>3</v>
      </c>
      <c r="AH31" s="77">
        <v>1</v>
      </c>
      <c r="AI31" s="85"/>
    </row>
    <row r="32" spans="1:35" s="77" customFormat="1" ht="30" customHeight="1" x14ac:dyDescent="0.25">
      <c r="A32" s="67">
        <v>36</v>
      </c>
      <c r="B32" s="174" t="str">
        <f t="shared" ca="1" si="0"/>
        <v>A.1.08f</v>
      </c>
      <c r="C32" s="20">
        <f t="shared" ca="1" si="1"/>
        <v>6</v>
      </c>
      <c r="D32" s="20"/>
      <c r="E32" s="70" t="str">
        <f t="shared" ca="1" si="2"/>
        <v>A.1.08f</v>
      </c>
      <c r="F32" s="74" t="str">
        <f t="shared" ca="1" si="3"/>
        <v>Continuous vulnerability assessment?</v>
      </c>
      <c r="G32" s="188"/>
      <c r="H32" s="189"/>
      <c r="I32" s="189"/>
      <c r="J32" s="189"/>
      <c r="K32" s="189"/>
      <c r="L32" s="189"/>
      <c r="M32" s="189"/>
      <c r="N32" s="69"/>
      <c r="O32" s="69"/>
      <c r="P32" s="69"/>
      <c r="Q32" s="69"/>
      <c r="R32" s="69"/>
      <c r="S32" s="69"/>
      <c r="T32" s="78" t="str">
        <f t="shared" ca="1" si="4"/>
        <v>A.1.08f</v>
      </c>
      <c r="U32" s="69"/>
      <c r="V32" s="69"/>
      <c r="W32" s="80">
        <v>5</v>
      </c>
      <c r="X32" s="81">
        <f t="shared" ca="1" si="5"/>
        <v>5</v>
      </c>
      <c r="Y32" s="80" t="str">
        <f t="shared" si="6"/>
        <v>x 5</v>
      </c>
      <c r="AD32" s="77" t="str">
        <f t="shared" ca="1" si="7"/>
        <v/>
      </c>
      <c r="AE32" s="77" t="str">
        <f t="shared" ca="1" si="8"/>
        <v/>
      </c>
      <c r="AF32" s="77" t="str">
        <f t="shared" ca="1" si="9"/>
        <v>D</v>
      </c>
      <c r="AG32" s="77">
        <f t="shared" ca="1" si="10"/>
        <v>3</v>
      </c>
      <c r="AH32" s="77">
        <v>1</v>
      </c>
      <c r="AI32" s="85"/>
    </row>
    <row r="33" spans="1:35" s="77" customFormat="1" ht="30" x14ac:dyDescent="0.25">
      <c r="A33" s="67">
        <v>37</v>
      </c>
      <c r="B33" s="174" t="str">
        <f t="shared" ca="1" si="0"/>
        <v>A.1.08g</v>
      </c>
      <c r="C33" s="20">
        <f t="shared" ca="1" si="1"/>
        <v>6</v>
      </c>
      <c r="D33" s="20"/>
      <c r="E33" s="70" t="str">
        <f t="shared" ca="1" si="2"/>
        <v>A.1.08g</v>
      </c>
      <c r="F33" s="74" t="str">
        <f t="shared" ca="1" si="3"/>
        <v>Methods of collecting, interpreting and acting upon appropriate sources of threat intelligence?</v>
      </c>
      <c r="G33" s="188"/>
      <c r="H33" s="189"/>
      <c r="I33" s="189"/>
      <c r="J33" s="189"/>
      <c r="K33" s="189"/>
      <c r="L33" s="189"/>
      <c r="M33" s="189"/>
      <c r="N33" s="69"/>
      <c r="O33" s="69"/>
      <c r="P33" s="69"/>
      <c r="Q33" s="69"/>
      <c r="R33" s="69"/>
      <c r="S33" s="69"/>
      <c r="T33" s="78" t="str">
        <f t="shared" ca="1" si="4"/>
        <v>A.1.08g</v>
      </c>
      <c r="U33" s="69"/>
      <c r="V33" s="69"/>
      <c r="W33" s="80">
        <v>5</v>
      </c>
      <c r="X33" s="81">
        <f t="shared" ca="1" si="5"/>
        <v>5</v>
      </c>
      <c r="Y33" s="80" t="str">
        <f t="shared" si="6"/>
        <v>x 5</v>
      </c>
      <c r="AD33" s="77" t="str">
        <f t="shared" ca="1" si="7"/>
        <v/>
      </c>
      <c r="AE33" s="77" t="str">
        <f t="shared" ca="1" si="8"/>
        <v/>
      </c>
      <c r="AF33" s="77" t="str">
        <f t="shared" ca="1" si="9"/>
        <v>D</v>
      </c>
      <c r="AG33" s="77">
        <f t="shared" ca="1" si="10"/>
        <v>3</v>
      </c>
      <c r="AH33" s="77">
        <v>1</v>
      </c>
      <c r="AI33" s="85"/>
    </row>
    <row r="34" spans="1:35" s="77" customFormat="1" ht="30" x14ac:dyDescent="0.25">
      <c r="A34" s="67">
        <v>38</v>
      </c>
      <c r="B34" s="174" t="str">
        <f t="shared" ca="1" si="0"/>
        <v>A.1.08h</v>
      </c>
      <c r="C34" s="20">
        <f t="shared" ca="1" si="1"/>
        <v>6</v>
      </c>
      <c r="D34" s="20"/>
      <c r="E34" s="70" t="str">
        <f t="shared" ca="1" si="2"/>
        <v>A.1.08h</v>
      </c>
      <c r="F34" s="74" t="str">
        <f t="shared" ca="1" si="3"/>
        <v>A road map or similar to provide a short, medium and long term outlook for security posture?</v>
      </c>
      <c r="G34" s="188"/>
      <c r="H34" s="189"/>
      <c r="I34" s="189"/>
      <c r="J34" s="189"/>
      <c r="K34" s="189"/>
      <c r="L34" s="189"/>
      <c r="M34" s="189"/>
      <c r="N34" s="69"/>
      <c r="O34" s="69"/>
      <c r="P34" s="69"/>
      <c r="Q34" s="69"/>
      <c r="R34" s="69"/>
      <c r="S34" s="69"/>
      <c r="T34" s="78" t="str">
        <f t="shared" ca="1" si="4"/>
        <v>A.1.08h</v>
      </c>
      <c r="U34" s="69"/>
      <c r="V34" s="69"/>
      <c r="W34" s="80">
        <v>5</v>
      </c>
      <c r="X34" s="81">
        <f t="shared" ca="1" si="5"/>
        <v>5</v>
      </c>
      <c r="Y34" s="80" t="str">
        <f t="shared" si="6"/>
        <v>x 5</v>
      </c>
      <c r="AD34" s="77" t="str">
        <f t="shared" ca="1" si="7"/>
        <v/>
      </c>
      <c r="AE34" s="77" t="str">
        <f t="shared" ca="1" si="8"/>
        <v/>
      </c>
      <c r="AF34" s="77" t="str">
        <f t="shared" ca="1" si="9"/>
        <v>D</v>
      </c>
      <c r="AG34" s="77">
        <f t="shared" ca="1" si="10"/>
        <v>3</v>
      </c>
      <c r="AH34" s="77">
        <v>1</v>
      </c>
      <c r="AI34" s="85"/>
    </row>
    <row r="35" spans="1:35" s="77" customFormat="1" ht="30" customHeight="1" x14ac:dyDescent="0.25">
      <c r="A35" s="67">
        <v>39</v>
      </c>
      <c r="B35" s="174" t="str">
        <f t="shared" ca="1" si="0"/>
        <v>A.1.09</v>
      </c>
      <c r="C35" s="20">
        <f t="shared" ca="1" si="1"/>
        <v>4</v>
      </c>
      <c r="D35" s="20"/>
      <c r="E35" s="70" t="str">
        <f t="shared" ca="1" si="2"/>
        <v>A.1.09</v>
      </c>
      <c r="F35" s="71" t="str">
        <f t="shared" ca="1" si="3"/>
        <v>Does your technical security assurance framework include testing:</v>
      </c>
      <c r="G35" s="188"/>
      <c r="H35" s="189"/>
      <c r="I35" s="189"/>
      <c r="J35" s="189"/>
      <c r="K35" s="189"/>
      <c r="L35" s="189"/>
      <c r="M35" s="189"/>
      <c r="N35" s="69"/>
      <c r="O35" s="69"/>
      <c r="P35" s="69"/>
      <c r="Q35" s="69"/>
      <c r="R35" s="69"/>
      <c r="S35" s="69"/>
      <c r="T35" s="78" t="str">
        <f t="shared" ca="1" si="4"/>
        <v>A.1.09</v>
      </c>
      <c r="U35" s="69"/>
      <c r="V35" s="69"/>
      <c r="W35" s="80" t="s">
        <v>74</v>
      </c>
      <c r="X35" s="81" t="str">
        <f t="shared" ca="1" si="5"/>
        <v>N/A</v>
      </c>
      <c r="Y35" s="80" t="e">
        <f t="shared" si="6"/>
        <v>#N/A</v>
      </c>
      <c r="AD35" s="77" t="str">
        <f t="shared" ca="1" si="7"/>
        <v/>
      </c>
      <c r="AE35" s="77" t="str">
        <f t="shared" ca="1" si="8"/>
        <v/>
      </c>
      <c r="AF35" s="77" t="str">
        <f t="shared" ca="1" si="9"/>
        <v>D</v>
      </c>
      <c r="AG35" s="77">
        <f t="shared" ca="1" si="10"/>
        <v>3</v>
      </c>
      <c r="AH35" s="77">
        <v>1</v>
      </c>
      <c r="AI35" s="85"/>
    </row>
    <row r="36" spans="1:35" s="77" customFormat="1" ht="30" x14ac:dyDescent="0.25">
      <c r="A36" s="67">
        <v>40</v>
      </c>
      <c r="B36" s="174" t="str">
        <f t="shared" ca="1" si="0"/>
        <v>A.1.09a</v>
      </c>
      <c r="C36" s="20">
        <f t="shared" ca="1" si="1"/>
        <v>6</v>
      </c>
      <c r="D36" s="20"/>
      <c r="E36" s="70" t="str">
        <f t="shared" ca="1" si="2"/>
        <v>A.1.09a</v>
      </c>
      <c r="F36" s="74" t="str">
        <f t="shared" ca="1" si="3"/>
        <v>Backups, to ensure that critical information and systems can be restored within critical timescales?</v>
      </c>
      <c r="G36" s="188"/>
      <c r="H36" s="189"/>
      <c r="I36" s="189"/>
      <c r="J36" s="189"/>
      <c r="K36" s="189"/>
      <c r="L36" s="189"/>
      <c r="M36" s="189"/>
      <c r="N36" s="69"/>
      <c r="O36" s="69"/>
      <c r="P36" s="69"/>
      <c r="Q36" s="69"/>
      <c r="R36" s="69"/>
      <c r="S36" s="69"/>
      <c r="T36" s="78" t="str">
        <f t="shared" ca="1" si="4"/>
        <v>A.1.09a</v>
      </c>
      <c r="U36" s="69"/>
      <c r="V36" s="69"/>
      <c r="W36" s="80">
        <v>1</v>
      </c>
      <c r="X36" s="81">
        <f t="shared" ca="1" si="5"/>
        <v>1</v>
      </c>
      <c r="Y36" s="80" t="str">
        <f t="shared" si="6"/>
        <v>x 1</v>
      </c>
      <c r="AD36" s="77" t="str">
        <f t="shared" ca="1" si="7"/>
        <v/>
      </c>
      <c r="AE36" s="77" t="str">
        <f t="shared" ca="1" si="8"/>
        <v/>
      </c>
      <c r="AF36" s="77" t="str">
        <f t="shared" ca="1" si="9"/>
        <v>D</v>
      </c>
      <c r="AG36" s="77">
        <f t="shared" ca="1" si="10"/>
        <v>3</v>
      </c>
      <c r="AH36" s="77">
        <v>1</v>
      </c>
      <c r="AI36" s="85"/>
    </row>
    <row r="37" spans="1:35" s="77" customFormat="1" ht="30" customHeight="1" x14ac:dyDescent="0.25">
      <c r="A37" s="67">
        <v>41</v>
      </c>
      <c r="B37" s="174" t="str">
        <f t="shared" ca="1" si="0"/>
        <v>A.1.09b</v>
      </c>
      <c r="C37" s="20">
        <f t="shared" ca="1" si="1"/>
        <v>6</v>
      </c>
      <c r="D37" s="20"/>
      <c r="E37" s="70" t="str">
        <f t="shared" ca="1" si="2"/>
        <v>A.1.09b</v>
      </c>
      <c r="F37" s="74" t="str">
        <f t="shared" ca="1" si="3"/>
        <v>Incident response processes?</v>
      </c>
      <c r="G37" s="188"/>
      <c r="H37" s="189"/>
      <c r="I37" s="189"/>
      <c r="J37" s="189"/>
      <c r="K37" s="189"/>
      <c r="L37" s="189"/>
      <c r="M37" s="189"/>
      <c r="N37" s="69"/>
      <c r="O37" s="69"/>
      <c r="P37" s="69"/>
      <c r="Q37" s="69"/>
      <c r="R37" s="69"/>
      <c r="S37" s="69"/>
      <c r="T37" s="78" t="str">
        <f t="shared" ca="1" si="4"/>
        <v>A.1.09b</v>
      </c>
      <c r="U37" s="69"/>
      <c r="V37" s="69"/>
      <c r="W37" s="80">
        <v>3</v>
      </c>
      <c r="X37" s="81">
        <f t="shared" ca="1" si="5"/>
        <v>3</v>
      </c>
      <c r="Y37" s="80" t="str">
        <f t="shared" si="6"/>
        <v>x 3</v>
      </c>
      <c r="AD37" s="77" t="str">
        <f t="shared" ca="1" si="7"/>
        <v/>
      </c>
      <c r="AE37" s="77" t="str">
        <f t="shared" ca="1" si="8"/>
        <v/>
      </c>
      <c r="AF37" s="77" t="str">
        <f t="shared" ca="1" si="9"/>
        <v>D</v>
      </c>
      <c r="AG37" s="77">
        <f t="shared" ca="1" si="10"/>
        <v>3</v>
      </c>
      <c r="AH37" s="77">
        <v>1</v>
      </c>
      <c r="AI37" s="85"/>
    </row>
    <row r="38" spans="1:35" s="77" customFormat="1" ht="30" customHeight="1" x14ac:dyDescent="0.25">
      <c r="A38" s="67">
        <v>42</v>
      </c>
      <c r="B38" s="174" t="str">
        <f t="shared" ca="1" si="0"/>
        <v>A.1.09c</v>
      </c>
      <c r="C38" s="20">
        <f t="shared" ca="1" si="1"/>
        <v>6</v>
      </c>
      <c r="D38" s="20"/>
      <c r="E38" s="70" t="str">
        <f t="shared" ca="1" si="2"/>
        <v>A.1.09c</v>
      </c>
      <c r="F38" s="74" t="str">
        <f t="shared" ca="1" si="3"/>
        <v>Disaster recovery / fail-over processes?</v>
      </c>
      <c r="G38" s="188"/>
      <c r="H38" s="189"/>
      <c r="I38" s="189"/>
      <c r="J38" s="189"/>
      <c r="K38" s="189"/>
      <c r="L38" s="189"/>
      <c r="M38" s="189"/>
      <c r="N38" s="69"/>
      <c r="O38" s="69"/>
      <c r="P38" s="69"/>
      <c r="Q38" s="69"/>
      <c r="R38" s="69"/>
      <c r="S38" s="69"/>
      <c r="T38" s="78" t="str">
        <f t="shared" ca="1" si="4"/>
        <v>A.1.09c</v>
      </c>
      <c r="U38" s="69"/>
      <c r="V38" s="69"/>
      <c r="W38" s="80">
        <v>2</v>
      </c>
      <c r="X38" s="81">
        <f t="shared" ca="1" si="5"/>
        <v>2</v>
      </c>
      <c r="Y38" s="80" t="str">
        <f t="shared" si="6"/>
        <v>x 2</v>
      </c>
      <c r="AD38" s="77" t="str">
        <f t="shared" ca="1" si="7"/>
        <v/>
      </c>
      <c r="AE38" s="77" t="str">
        <f t="shared" ca="1" si="8"/>
        <v/>
      </c>
      <c r="AF38" s="77" t="str">
        <f t="shared" ca="1" si="9"/>
        <v>D</v>
      </c>
      <c r="AG38" s="77">
        <f t="shared" ca="1" si="10"/>
        <v>3</v>
      </c>
      <c r="AH38" s="77">
        <v>1</v>
      </c>
      <c r="AI38" s="85"/>
    </row>
    <row r="39" spans="1:35" s="77" customFormat="1" ht="30" customHeight="1" x14ac:dyDescent="0.25">
      <c r="A39" s="67">
        <v>43</v>
      </c>
      <c r="B39" s="174" t="str">
        <f t="shared" ca="1" si="0"/>
        <v>A.1.10</v>
      </c>
      <c r="C39" s="20">
        <f t="shared" ca="1" si="1"/>
        <v>4</v>
      </c>
      <c r="D39" s="20"/>
      <c r="E39" s="70" t="str">
        <f t="shared" ca="1" si="2"/>
        <v>A.1.10</v>
      </c>
      <c r="F39" s="71" t="str">
        <f t="shared" ca="1" si="3"/>
        <v>Is your technical security assurance framework supported by sufficient:</v>
      </c>
      <c r="G39" s="188"/>
      <c r="H39" s="189"/>
      <c r="I39" s="189"/>
      <c r="J39" s="189"/>
      <c r="K39" s="189"/>
      <c r="L39" s="189"/>
      <c r="M39" s="189"/>
      <c r="N39" s="69"/>
      <c r="O39" s="69"/>
      <c r="P39" s="69"/>
      <c r="Q39" s="69"/>
      <c r="R39" s="69"/>
      <c r="S39" s="69"/>
      <c r="T39" s="78" t="str">
        <f t="shared" ca="1" si="4"/>
        <v>A.1.10</v>
      </c>
      <c r="U39" s="69"/>
      <c r="V39" s="69"/>
      <c r="W39" s="80" t="s">
        <v>74</v>
      </c>
      <c r="X39" s="81" t="str">
        <f t="shared" ca="1" si="5"/>
        <v>N/A</v>
      </c>
      <c r="Y39" s="80" t="e">
        <f t="shared" si="6"/>
        <v>#N/A</v>
      </c>
      <c r="AD39" s="77" t="str">
        <f t="shared" ca="1" si="7"/>
        <v/>
      </c>
      <c r="AE39" s="77" t="str">
        <f t="shared" ca="1" si="8"/>
        <v/>
      </c>
      <c r="AF39" s="77" t="str">
        <f t="shared" ca="1" si="9"/>
        <v>D</v>
      </c>
      <c r="AG39" s="77">
        <f t="shared" ca="1" si="10"/>
        <v>3</v>
      </c>
      <c r="AH39" s="77">
        <v>1</v>
      </c>
      <c r="AI39" s="85"/>
    </row>
    <row r="40" spans="1:35" s="77" customFormat="1" ht="30" customHeight="1" x14ac:dyDescent="0.25">
      <c r="A40" s="67">
        <v>44</v>
      </c>
      <c r="B40" s="174" t="str">
        <f t="shared" ca="1" si="0"/>
        <v>A.1.10a</v>
      </c>
      <c r="C40" s="20">
        <f t="shared" ca="1" si="1"/>
        <v>6</v>
      </c>
      <c r="D40" s="20"/>
      <c r="E40" s="70" t="str">
        <f t="shared" ca="1" si="2"/>
        <v>A.1.10a</v>
      </c>
      <c r="F40" s="74" t="str">
        <f t="shared" ca="1" si="3"/>
        <v>Budget?</v>
      </c>
      <c r="G40" s="188"/>
      <c r="H40" s="189"/>
      <c r="I40" s="189"/>
      <c r="J40" s="189"/>
      <c r="K40" s="189"/>
      <c r="L40" s="189"/>
      <c r="M40" s="189"/>
      <c r="N40" s="69"/>
      <c r="O40" s="69"/>
      <c r="P40" s="69"/>
      <c r="Q40" s="69"/>
      <c r="R40" s="69"/>
      <c r="S40" s="69"/>
      <c r="T40" s="78" t="str">
        <f t="shared" ca="1" si="4"/>
        <v>A.1.10a</v>
      </c>
      <c r="U40" s="69"/>
      <c r="V40" s="69"/>
      <c r="W40" s="80">
        <v>3</v>
      </c>
      <c r="X40" s="81">
        <f t="shared" ca="1" si="5"/>
        <v>3</v>
      </c>
      <c r="Y40" s="80" t="str">
        <f t="shared" si="6"/>
        <v>x 3</v>
      </c>
      <c r="AD40" s="77" t="str">
        <f t="shared" ca="1" si="7"/>
        <v/>
      </c>
      <c r="AE40" s="77" t="str">
        <f t="shared" ca="1" si="8"/>
        <v/>
      </c>
      <c r="AF40" s="77" t="str">
        <f t="shared" ca="1" si="9"/>
        <v>D</v>
      </c>
      <c r="AG40" s="77">
        <f t="shared" ca="1" si="10"/>
        <v>3</v>
      </c>
      <c r="AH40" s="77">
        <v>1</v>
      </c>
      <c r="AI40" s="85"/>
    </row>
    <row r="41" spans="1:35" s="77" customFormat="1" ht="30" customHeight="1" x14ac:dyDescent="0.25">
      <c r="A41" s="67">
        <v>45</v>
      </c>
      <c r="B41" s="174" t="str">
        <f t="shared" ca="1" si="0"/>
        <v>A.1.10b</v>
      </c>
      <c r="C41" s="20">
        <f t="shared" ca="1" si="1"/>
        <v>6</v>
      </c>
      <c r="D41" s="20"/>
      <c r="E41" s="70" t="str">
        <f t="shared" ca="1" si="2"/>
        <v>A.1.10b</v>
      </c>
      <c r="F41" s="74" t="str">
        <f t="shared" ca="1" si="3"/>
        <v>Skilled resources?</v>
      </c>
      <c r="G41" s="188"/>
      <c r="H41" s="189"/>
      <c r="I41" s="189"/>
      <c r="J41" s="189"/>
      <c r="K41" s="189"/>
      <c r="L41" s="189"/>
      <c r="M41" s="189"/>
      <c r="N41" s="69"/>
      <c r="O41" s="69"/>
      <c r="P41" s="69"/>
      <c r="Q41" s="69"/>
      <c r="R41" s="69"/>
      <c r="S41" s="69"/>
      <c r="T41" s="78" t="str">
        <f t="shared" ca="1" si="4"/>
        <v>A.1.10b</v>
      </c>
      <c r="U41" s="69"/>
      <c r="V41" s="69"/>
      <c r="W41" s="80">
        <v>4</v>
      </c>
      <c r="X41" s="81">
        <f t="shared" ca="1" si="5"/>
        <v>4</v>
      </c>
      <c r="Y41" s="80" t="str">
        <f t="shared" si="6"/>
        <v>x 4</v>
      </c>
      <c r="AD41" s="77" t="str">
        <f t="shared" ca="1" si="7"/>
        <v/>
      </c>
      <c r="AE41" s="77" t="str">
        <f t="shared" ca="1" si="8"/>
        <v/>
      </c>
      <c r="AF41" s="77" t="str">
        <f t="shared" ca="1" si="9"/>
        <v>D</v>
      </c>
      <c r="AG41" s="77">
        <f t="shared" ca="1" si="10"/>
        <v>3</v>
      </c>
      <c r="AH41" s="77">
        <v>1</v>
      </c>
      <c r="AI41" s="85"/>
    </row>
    <row r="42" spans="1:35" s="77" customFormat="1" ht="30" customHeight="1" x14ac:dyDescent="0.25">
      <c r="A42" s="67">
        <v>46</v>
      </c>
      <c r="B42" s="174" t="str">
        <f t="shared" ca="1" si="0"/>
        <v>A.1.10c</v>
      </c>
      <c r="C42" s="20">
        <f t="shared" ca="1" si="1"/>
        <v>6</v>
      </c>
      <c r="D42" s="20"/>
      <c r="E42" s="70" t="str">
        <f t="shared" ca="1" si="2"/>
        <v>A.1.10c</v>
      </c>
      <c r="F42" s="74" t="str">
        <f t="shared" ca="1" si="3"/>
        <v>Processes?</v>
      </c>
      <c r="G42" s="188"/>
      <c r="H42" s="189"/>
      <c r="I42" s="189"/>
      <c r="J42" s="189"/>
      <c r="K42" s="189"/>
      <c r="L42" s="189"/>
      <c r="M42" s="189"/>
      <c r="N42" s="69"/>
      <c r="O42" s="69"/>
      <c r="P42" s="69"/>
      <c r="Q42" s="69"/>
      <c r="R42" s="69"/>
      <c r="S42" s="69"/>
      <c r="T42" s="78" t="str">
        <f t="shared" ca="1" si="4"/>
        <v>A.1.10c</v>
      </c>
      <c r="U42" s="69"/>
      <c r="V42" s="69"/>
      <c r="W42" s="80">
        <v>3</v>
      </c>
      <c r="X42" s="81">
        <f t="shared" ca="1" si="5"/>
        <v>3</v>
      </c>
      <c r="Y42" s="80" t="str">
        <f t="shared" si="6"/>
        <v>x 3</v>
      </c>
      <c r="AD42" s="77" t="str">
        <f t="shared" ca="1" si="7"/>
        <v/>
      </c>
      <c r="AE42" s="77" t="str">
        <f t="shared" ca="1" si="8"/>
        <v/>
      </c>
      <c r="AF42" s="77" t="str">
        <f t="shared" ca="1" si="9"/>
        <v>D</v>
      </c>
      <c r="AG42" s="77">
        <f t="shared" ca="1" si="10"/>
        <v>3</v>
      </c>
      <c r="AH42" s="77">
        <v>1</v>
      </c>
      <c r="AI42" s="85"/>
    </row>
    <row r="43" spans="1:35" s="77" customFormat="1" ht="30" customHeight="1" x14ac:dyDescent="0.25">
      <c r="A43" s="67">
        <v>47</v>
      </c>
      <c r="B43" s="174" t="str">
        <f t="shared" ca="1" si="0"/>
        <v>A.1.10d</v>
      </c>
      <c r="C43" s="20">
        <f t="shared" ca="1" si="1"/>
        <v>6</v>
      </c>
      <c r="D43" s="20"/>
      <c r="E43" s="70" t="str">
        <f t="shared" ca="1" si="2"/>
        <v>A.1.10d</v>
      </c>
      <c r="F43" s="74" t="str">
        <f t="shared" ca="1" si="3"/>
        <v>Tools and technology?</v>
      </c>
      <c r="G43" s="188"/>
      <c r="H43" s="189"/>
      <c r="I43" s="189"/>
      <c r="J43" s="189"/>
      <c r="K43" s="189"/>
      <c r="L43" s="189"/>
      <c r="M43" s="189"/>
      <c r="N43" s="69"/>
      <c r="O43" s="69"/>
      <c r="P43" s="69"/>
      <c r="Q43" s="69"/>
      <c r="R43" s="69"/>
      <c r="S43" s="69"/>
      <c r="T43" s="78" t="str">
        <f t="shared" ca="1" si="4"/>
        <v>A.1.10d</v>
      </c>
      <c r="U43" s="69"/>
      <c r="V43" s="69"/>
      <c r="W43" s="80">
        <v>3</v>
      </c>
      <c r="X43" s="81">
        <f t="shared" ca="1" si="5"/>
        <v>3</v>
      </c>
      <c r="Y43" s="80" t="str">
        <f t="shared" si="6"/>
        <v>x 3</v>
      </c>
      <c r="AD43" s="77" t="str">
        <f t="shared" ca="1" si="7"/>
        <v/>
      </c>
      <c r="AE43" s="77" t="str">
        <f t="shared" ca="1" si="8"/>
        <v/>
      </c>
      <c r="AF43" s="77" t="str">
        <f t="shared" ca="1" si="9"/>
        <v>D</v>
      </c>
      <c r="AG43" s="77">
        <f t="shared" ca="1" si="10"/>
        <v>3</v>
      </c>
      <c r="AH43" s="77">
        <v>1</v>
      </c>
      <c r="AI43" s="85"/>
    </row>
    <row r="44" spans="1:35" s="77" customFormat="1" ht="30" x14ac:dyDescent="0.25">
      <c r="A44" s="67">
        <v>48</v>
      </c>
      <c r="B44" s="174" t="str">
        <f t="shared" ca="1" si="0"/>
        <v>A.1.11</v>
      </c>
      <c r="C44" s="20">
        <f t="shared" ca="1" si="1"/>
        <v>4</v>
      </c>
      <c r="D44" s="20"/>
      <c r="E44" s="70" t="str">
        <f t="shared" ca="1" si="2"/>
        <v>A.1.11</v>
      </c>
      <c r="F44" s="71" t="str">
        <f t="shared" ca="1" si="3"/>
        <v>Does your technical security assurance framework receive adequate management support in terms of:</v>
      </c>
      <c r="G44" s="188"/>
      <c r="H44" s="189"/>
      <c r="I44" s="189"/>
      <c r="J44" s="189"/>
      <c r="K44" s="189"/>
      <c r="L44" s="189"/>
      <c r="M44" s="189"/>
      <c r="N44" s="69"/>
      <c r="O44" s="69"/>
      <c r="P44" s="69"/>
      <c r="Q44" s="69"/>
      <c r="R44" s="69"/>
      <c r="S44" s="69"/>
      <c r="T44" s="78" t="str">
        <f t="shared" ca="1" si="4"/>
        <v>A.1.11</v>
      </c>
      <c r="U44" s="69"/>
      <c r="V44" s="69"/>
      <c r="W44" s="80" t="s">
        <v>74</v>
      </c>
      <c r="X44" s="81" t="str">
        <f t="shared" ca="1" si="5"/>
        <v>N/A</v>
      </c>
      <c r="Y44" s="80" t="e">
        <f t="shared" si="6"/>
        <v>#N/A</v>
      </c>
      <c r="AD44" s="77" t="str">
        <f t="shared" ca="1" si="7"/>
        <v/>
      </c>
      <c r="AE44" s="77" t="str">
        <f t="shared" ca="1" si="8"/>
        <v/>
      </c>
      <c r="AF44" s="77" t="str">
        <f t="shared" ca="1" si="9"/>
        <v>D</v>
      </c>
      <c r="AG44" s="77">
        <f t="shared" ca="1" si="10"/>
        <v>3</v>
      </c>
      <c r="AH44" s="77">
        <v>1</v>
      </c>
      <c r="AI44" s="85"/>
    </row>
    <row r="45" spans="1:35" s="77" customFormat="1" ht="30" customHeight="1" x14ac:dyDescent="0.25">
      <c r="A45" s="67">
        <v>49</v>
      </c>
      <c r="B45" s="174" t="str">
        <f t="shared" ca="1" si="0"/>
        <v>A.1.11a</v>
      </c>
      <c r="C45" s="20">
        <f t="shared" ca="1" si="1"/>
        <v>6</v>
      </c>
      <c r="D45" s="20"/>
      <c r="E45" s="70" t="str">
        <f t="shared" ca="1" si="2"/>
        <v>A.1.11a</v>
      </c>
      <c r="F45" s="74" t="str">
        <f t="shared" ca="1" si="3"/>
        <v>Cooperation, authority and escalation processes?</v>
      </c>
      <c r="G45" s="188"/>
      <c r="H45" s="189"/>
      <c r="I45" s="189"/>
      <c r="J45" s="189"/>
      <c r="K45" s="189"/>
      <c r="L45" s="189"/>
      <c r="M45" s="189"/>
      <c r="N45" s="69"/>
      <c r="O45" s="69"/>
      <c r="P45" s="69"/>
      <c r="Q45" s="69"/>
      <c r="R45" s="69"/>
      <c r="S45" s="69"/>
      <c r="T45" s="78" t="str">
        <f t="shared" ca="1" si="4"/>
        <v>A.1.11a</v>
      </c>
      <c r="U45" s="69"/>
      <c r="V45" s="69"/>
      <c r="W45" s="80">
        <v>3</v>
      </c>
      <c r="X45" s="81">
        <f t="shared" ca="1" si="5"/>
        <v>3</v>
      </c>
      <c r="Y45" s="80" t="str">
        <f t="shared" si="6"/>
        <v>x 3</v>
      </c>
      <c r="AD45" s="77" t="str">
        <f t="shared" ca="1" si="7"/>
        <v/>
      </c>
      <c r="AE45" s="77" t="str">
        <f t="shared" ca="1" si="8"/>
        <v/>
      </c>
      <c r="AF45" s="77" t="str">
        <f t="shared" ca="1" si="9"/>
        <v>D</v>
      </c>
      <c r="AG45" s="77">
        <f t="shared" ca="1" si="10"/>
        <v>3</v>
      </c>
      <c r="AH45" s="77">
        <v>1</v>
      </c>
      <c r="AI45" s="85"/>
    </row>
    <row r="46" spans="1:35" s="77" customFormat="1" ht="30" customHeight="1" x14ac:dyDescent="0.25">
      <c r="A46" s="67">
        <v>50</v>
      </c>
      <c r="B46" s="174" t="str">
        <f t="shared" ca="1" si="0"/>
        <v>A.1.11b</v>
      </c>
      <c r="C46" s="20">
        <f t="shared" ca="1" si="1"/>
        <v>6</v>
      </c>
      <c r="D46" s="20"/>
      <c r="E46" s="70" t="str">
        <f t="shared" ca="1" si="2"/>
        <v>A.1.11b</v>
      </c>
      <c r="F46" s="74" t="str">
        <f t="shared" ca="1" si="3"/>
        <v>Integration into your procurement process?</v>
      </c>
      <c r="G46" s="188"/>
      <c r="H46" s="189"/>
      <c r="I46" s="189"/>
      <c r="J46" s="189"/>
      <c r="K46" s="189"/>
      <c r="L46" s="189"/>
      <c r="M46" s="189"/>
      <c r="N46" s="69"/>
      <c r="O46" s="69"/>
      <c r="P46" s="69"/>
      <c r="Q46" s="69"/>
      <c r="R46" s="69"/>
      <c r="S46" s="69"/>
      <c r="T46" s="78" t="str">
        <f t="shared" ca="1" si="4"/>
        <v>A.1.11b</v>
      </c>
      <c r="U46" s="69"/>
      <c r="V46" s="69"/>
      <c r="W46" s="80">
        <v>4</v>
      </c>
      <c r="X46" s="81">
        <f t="shared" ca="1" si="5"/>
        <v>4</v>
      </c>
      <c r="Y46" s="80" t="str">
        <f t="shared" si="6"/>
        <v>x 4</v>
      </c>
      <c r="AD46" s="77" t="str">
        <f t="shared" ca="1" si="7"/>
        <v/>
      </c>
      <c r="AE46" s="77" t="str">
        <f t="shared" ca="1" si="8"/>
        <v/>
      </c>
      <c r="AF46" s="77" t="str">
        <f t="shared" ca="1" si="9"/>
        <v>D</v>
      </c>
      <c r="AG46" s="77">
        <f t="shared" ca="1" si="10"/>
        <v>3</v>
      </c>
      <c r="AH46" s="77">
        <v>1</v>
      </c>
      <c r="AI46" s="85"/>
    </row>
    <row r="47" spans="1:35" s="77" customFormat="1" ht="30" customHeight="1" x14ac:dyDescent="0.25">
      <c r="A47" s="67">
        <v>51</v>
      </c>
      <c r="B47" s="174" t="str">
        <f t="shared" ca="1" si="0"/>
        <v>A.1.11c</v>
      </c>
      <c r="C47" s="20">
        <f t="shared" ca="1" si="1"/>
        <v>6</v>
      </c>
      <c r="D47" s="20"/>
      <c r="E47" s="70" t="str">
        <f t="shared" ca="1" si="2"/>
        <v>A.1.11c</v>
      </c>
      <c r="F47" s="74" t="str">
        <f t="shared" ca="1" si="3"/>
        <v>Performing regular penetration testing of key elements?</v>
      </c>
      <c r="G47" s="188"/>
      <c r="H47" s="189"/>
      <c r="I47" s="189"/>
      <c r="J47" s="189"/>
      <c r="K47" s="189"/>
      <c r="L47" s="189"/>
      <c r="M47" s="189"/>
      <c r="N47" s="69"/>
      <c r="O47" s="69"/>
      <c r="P47" s="69"/>
      <c r="Q47" s="69"/>
      <c r="R47" s="69"/>
      <c r="S47" s="69"/>
      <c r="T47" s="78" t="str">
        <f t="shared" ca="1" si="4"/>
        <v>A.1.11c</v>
      </c>
      <c r="U47" s="69"/>
      <c r="V47" s="69"/>
      <c r="W47" s="80">
        <v>4</v>
      </c>
      <c r="X47" s="81">
        <f t="shared" ca="1" si="5"/>
        <v>4</v>
      </c>
      <c r="Y47" s="80" t="str">
        <f t="shared" si="6"/>
        <v>x 4</v>
      </c>
      <c r="AD47" s="77" t="str">
        <f t="shared" ca="1" si="7"/>
        <v/>
      </c>
      <c r="AE47" s="77" t="str">
        <f t="shared" ca="1" si="8"/>
        <v/>
      </c>
      <c r="AF47" s="77" t="str">
        <f t="shared" ca="1" si="9"/>
        <v>D</v>
      </c>
      <c r="AG47" s="77">
        <f t="shared" ca="1" si="10"/>
        <v>3</v>
      </c>
      <c r="AH47" s="77">
        <v>1</v>
      </c>
      <c r="AI47" s="85"/>
    </row>
    <row r="48" spans="1:35" s="77" customFormat="1" ht="30" customHeight="1" x14ac:dyDescent="0.25">
      <c r="A48" s="67">
        <v>52</v>
      </c>
      <c r="B48" s="174" t="str">
        <f t="shared" ca="1" si="0"/>
        <v>A.1.11d</v>
      </c>
      <c r="C48" s="20">
        <f t="shared" ca="1" si="1"/>
        <v>6</v>
      </c>
      <c r="D48" s="20"/>
      <c r="E48" s="70" t="str">
        <f t="shared" ca="1" si="2"/>
        <v>A.1.11d</v>
      </c>
      <c r="F48" s="74" t="str">
        <f t="shared" ca="1" si="3"/>
        <v>Independent review?</v>
      </c>
      <c r="G48" s="188"/>
      <c r="H48" s="189"/>
      <c r="I48" s="189"/>
      <c r="J48" s="189"/>
      <c r="K48" s="189"/>
      <c r="L48" s="189"/>
      <c r="M48" s="189"/>
      <c r="N48" s="69"/>
      <c r="O48" s="69"/>
      <c r="P48" s="69"/>
      <c r="Q48" s="69"/>
      <c r="R48" s="69"/>
      <c r="S48" s="69"/>
      <c r="T48" s="78" t="str">
        <f t="shared" ca="1" si="4"/>
        <v>A.1.11d</v>
      </c>
      <c r="U48" s="69"/>
      <c r="V48" s="69"/>
      <c r="W48" s="80">
        <v>3</v>
      </c>
      <c r="X48" s="81">
        <f t="shared" ca="1" si="5"/>
        <v>3</v>
      </c>
      <c r="Y48" s="80" t="str">
        <f t="shared" si="6"/>
        <v>x 3</v>
      </c>
      <c r="AD48" s="77" t="str">
        <f t="shared" ca="1" si="7"/>
        <v/>
      </c>
      <c r="AE48" s="77" t="str">
        <f t="shared" ca="1" si="8"/>
        <v/>
      </c>
      <c r="AF48" s="77" t="str">
        <f t="shared" ca="1" si="9"/>
        <v>D</v>
      </c>
      <c r="AG48" s="77">
        <f t="shared" ca="1" si="10"/>
        <v>3</v>
      </c>
      <c r="AH48" s="77">
        <v>1</v>
      </c>
      <c r="AI48" s="85"/>
    </row>
    <row r="49" spans="1:35" s="77" customFormat="1" ht="30" x14ac:dyDescent="0.25">
      <c r="A49" s="67">
        <v>53</v>
      </c>
      <c r="B49" s="174" t="str">
        <f t="shared" ca="1" si="0"/>
        <v>A.1.12</v>
      </c>
      <c r="C49" s="20">
        <f t="shared" ca="1" si="1"/>
        <v>5</v>
      </c>
      <c r="D49" s="20"/>
      <c r="E49" s="70" t="str">
        <f t="shared" ca="1" si="2"/>
        <v>A.1.12</v>
      </c>
      <c r="F49" s="71" t="str">
        <f t="shared" ca="1" si="3"/>
        <v>Is your technical security assurance framework supported by an information, IT or Cyber security risk management programme?</v>
      </c>
      <c r="G49" s="188"/>
      <c r="H49" s="189"/>
      <c r="I49" s="189"/>
      <c r="J49" s="189"/>
      <c r="K49" s="189"/>
      <c r="L49" s="189"/>
      <c r="M49" s="189"/>
      <c r="N49" s="69"/>
      <c r="O49" s="69"/>
      <c r="P49" s="69"/>
      <c r="Q49" s="69"/>
      <c r="R49" s="69"/>
      <c r="S49" s="69"/>
      <c r="T49" s="78" t="str">
        <f t="shared" ca="1" si="4"/>
        <v>A.1.12</v>
      </c>
      <c r="U49" s="69"/>
      <c r="V49" s="69"/>
      <c r="W49" s="80">
        <v>3</v>
      </c>
      <c r="X49" s="81">
        <f t="shared" ca="1" si="5"/>
        <v>3</v>
      </c>
      <c r="Y49" s="80" t="str">
        <f t="shared" si="6"/>
        <v>x 3</v>
      </c>
      <c r="AD49" s="77" t="str">
        <f t="shared" ca="1" si="7"/>
        <v/>
      </c>
      <c r="AE49" s="77" t="str">
        <f t="shared" ca="1" si="8"/>
        <v/>
      </c>
      <c r="AF49" s="77" t="str">
        <f t="shared" ca="1" si="9"/>
        <v>D</v>
      </c>
      <c r="AG49" s="77">
        <f t="shared" ca="1" si="10"/>
        <v>3</v>
      </c>
      <c r="AH49" s="77">
        <v>1</v>
      </c>
      <c r="AI49" s="85"/>
    </row>
    <row r="50" spans="1:35" s="77" customFormat="1" ht="30" customHeight="1" x14ac:dyDescent="0.25">
      <c r="A50" s="67">
        <v>54</v>
      </c>
      <c r="B50" s="174" t="str">
        <f t="shared" ca="1" si="0"/>
        <v>A.1.13</v>
      </c>
      <c r="C50" s="20">
        <f t="shared" ca="1" si="1"/>
        <v>4</v>
      </c>
      <c r="D50" s="20"/>
      <c r="E50" s="70" t="str">
        <f t="shared" ca="1" si="2"/>
        <v>A.1.13</v>
      </c>
      <c r="F50" s="71" t="str">
        <f t="shared" ca="1" si="3"/>
        <v>Does your IT or Cyber security risk management programme include:</v>
      </c>
      <c r="G50" s="188"/>
      <c r="H50" s="189"/>
      <c r="I50" s="189"/>
      <c r="J50" s="189"/>
      <c r="K50" s="189"/>
      <c r="L50" s="189"/>
      <c r="M50" s="189"/>
      <c r="N50" s="69"/>
      <c r="O50" s="69"/>
      <c r="P50" s="69"/>
      <c r="Q50" s="69"/>
      <c r="R50" s="69"/>
      <c r="S50" s="69"/>
      <c r="T50" s="78" t="str">
        <f t="shared" ca="1" si="4"/>
        <v>A.1.13</v>
      </c>
      <c r="U50" s="69"/>
      <c r="V50" s="69"/>
      <c r="W50" s="80" t="s">
        <v>74</v>
      </c>
      <c r="X50" s="81" t="str">
        <f t="shared" ca="1" si="5"/>
        <v>N/A</v>
      </c>
      <c r="Y50" s="80" t="e">
        <f t="shared" si="6"/>
        <v>#N/A</v>
      </c>
      <c r="AD50" s="77" t="str">
        <f t="shared" ca="1" si="7"/>
        <v/>
      </c>
      <c r="AE50" s="77" t="str">
        <f t="shared" ca="1" si="8"/>
        <v/>
      </c>
      <c r="AF50" s="77" t="str">
        <f t="shared" ca="1" si="9"/>
        <v>D</v>
      </c>
      <c r="AG50" s="77">
        <f t="shared" ca="1" si="10"/>
        <v>3</v>
      </c>
      <c r="AH50" s="77">
        <v>1</v>
      </c>
      <c r="AI50" s="85"/>
    </row>
    <row r="51" spans="1:35" s="77" customFormat="1" ht="45" x14ac:dyDescent="0.25">
      <c r="A51" s="67">
        <v>55</v>
      </c>
      <c r="B51" s="174" t="str">
        <f t="shared" ca="1" si="0"/>
        <v>A.1.13a</v>
      </c>
      <c r="C51" s="20">
        <f t="shared" ca="1" si="1"/>
        <v>6</v>
      </c>
      <c r="D51" s="20"/>
      <c r="E51" s="70" t="str">
        <f t="shared" ca="1" si="2"/>
        <v>A.1.13a</v>
      </c>
      <c r="F51" s="74" t="str">
        <f t="shared" ca="1" si="3"/>
        <v>Details of your organisations primary concerns for the protection of the confidentiality, integrity and availability of information and supporting systems (e.g. in a documented risk appetite statement)?</v>
      </c>
      <c r="G51" s="188"/>
      <c r="H51" s="189"/>
      <c r="I51" s="189"/>
      <c r="J51" s="189"/>
      <c r="K51" s="189"/>
      <c r="L51" s="189"/>
      <c r="M51" s="189"/>
      <c r="N51" s="69"/>
      <c r="O51" s="69"/>
      <c r="P51" s="69"/>
      <c r="Q51" s="69"/>
      <c r="R51" s="69"/>
      <c r="S51" s="69"/>
      <c r="T51" s="78" t="str">
        <f t="shared" ca="1" si="4"/>
        <v>A.1.13a</v>
      </c>
      <c r="U51" s="69"/>
      <c r="V51" s="69"/>
      <c r="W51" s="80">
        <v>4</v>
      </c>
      <c r="X51" s="81">
        <f t="shared" ca="1" si="5"/>
        <v>4</v>
      </c>
      <c r="Y51" s="80" t="str">
        <f t="shared" si="6"/>
        <v>x 4</v>
      </c>
      <c r="AD51" s="77" t="str">
        <f t="shared" ca="1" si="7"/>
        <v/>
      </c>
      <c r="AE51" s="77" t="str">
        <f t="shared" ca="1" si="8"/>
        <v/>
      </c>
      <c r="AF51" s="77" t="str">
        <f t="shared" ca="1" si="9"/>
        <v>D</v>
      </c>
      <c r="AG51" s="77">
        <f t="shared" ca="1" si="10"/>
        <v>3</v>
      </c>
      <c r="AH51" s="77">
        <v>1</v>
      </c>
      <c r="AI51" s="85"/>
    </row>
    <row r="52" spans="1:35" s="77" customFormat="1" ht="30" x14ac:dyDescent="0.25">
      <c r="A52" s="67">
        <v>56</v>
      </c>
      <c r="B52" s="174" t="str">
        <f t="shared" ca="1" si="0"/>
        <v>A.1.13b</v>
      </c>
      <c r="C52" s="20">
        <f t="shared" ca="1" si="1"/>
        <v>6</v>
      </c>
      <c r="D52" s="20"/>
      <c r="E52" s="70" t="str">
        <f t="shared" ca="1" si="2"/>
        <v>A.1.13b</v>
      </c>
      <c r="F52" s="74" t="str">
        <f t="shared" ca="1" si="3"/>
        <v>An up-to-date list of all relevant legal, regulatory and contractual compliance requirements?</v>
      </c>
      <c r="G52" s="188"/>
      <c r="H52" s="189"/>
      <c r="I52" s="189"/>
      <c r="J52" s="189"/>
      <c r="K52" s="189"/>
      <c r="L52" s="189"/>
      <c r="M52" s="189"/>
      <c r="N52" s="69"/>
      <c r="O52" s="69"/>
      <c r="P52" s="69"/>
      <c r="Q52" s="69"/>
      <c r="R52" s="69"/>
      <c r="S52" s="69"/>
      <c r="T52" s="78" t="str">
        <f t="shared" ca="1" si="4"/>
        <v>A.1.13b</v>
      </c>
      <c r="U52" s="69"/>
      <c r="V52" s="69"/>
      <c r="W52" s="80">
        <v>3</v>
      </c>
      <c r="X52" s="81">
        <f t="shared" ca="1" si="5"/>
        <v>3</v>
      </c>
      <c r="Y52" s="80" t="str">
        <f t="shared" si="6"/>
        <v>x 3</v>
      </c>
      <c r="AD52" s="77" t="str">
        <f t="shared" ca="1" si="7"/>
        <v/>
      </c>
      <c r="AE52" s="77" t="str">
        <f t="shared" ca="1" si="8"/>
        <v/>
      </c>
      <c r="AF52" s="77" t="str">
        <f t="shared" ca="1" si="9"/>
        <v>D</v>
      </c>
      <c r="AG52" s="77">
        <f t="shared" ca="1" si="10"/>
        <v>3</v>
      </c>
      <c r="AH52" s="77">
        <v>1</v>
      </c>
      <c r="AI52" s="85"/>
    </row>
    <row r="53" spans="1:35" s="77" customFormat="1" ht="30" customHeight="1" x14ac:dyDescent="0.25">
      <c r="A53" s="67">
        <v>57</v>
      </c>
      <c r="B53" s="174" t="str">
        <f t="shared" ca="1" si="0"/>
        <v>A.1.13c</v>
      </c>
      <c r="C53" s="20">
        <f t="shared" ca="1" si="1"/>
        <v>6</v>
      </c>
      <c r="D53" s="20"/>
      <c r="E53" s="70" t="str">
        <f t="shared" ca="1" si="2"/>
        <v>A.1.13c</v>
      </c>
      <c r="F53" s="74" t="str">
        <f t="shared" ca="1" si="3"/>
        <v>A list of all main threats?</v>
      </c>
      <c r="G53" s="188"/>
      <c r="H53" s="189"/>
      <c r="I53" s="189"/>
      <c r="J53" s="189"/>
      <c r="K53" s="189"/>
      <c r="L53" s="189"/>
      <c r="M53" s="189"/>
      <c r="N53" s="69"/>
      <c r="O53" s="69"/>
      <c r="P53" s="69"/>
      <c r="Q53" s="69"/>
      <c r="R53" s="69"/>
      <c r="S53" s="69"/>
      <c r="T53" s="78" t="str">
        <f t="shared" ca="1" si="4"/>
        <v>A.1.13c</v>
      </c>
      <c r="U53" s="69"/>
      <c r="V53" s="69"/>
      <c r="W53" s="80">
        <v>4</v>
      </c>
      <c r="X53" s="81">
        <f t="shared" ca="1" si="5"/>
        <v>4</v>
      </c>
      <c r="Y53" s="80" t="str">
        <f t="shared" si="6"/>
        <v>x 4</v>
      </c>
      <c r="AD53" s="77" t="str">
        <f t="shared" ca="1" si="7"/>
        <v/>
      </c>
      <c r="AE53" s="77" t="str">
        <f t="shared" ca="1" si="8"/>
        <v/>
      </c>
      <c r="AF53" s="77" t="str">
        <f t="shared" ca="1" si="9"/>
        <v>D</v>
      </c>
      <c r="AG53" s="77">
        <f t="shared" ca="1" si="10"/>
        <v>3</v>
      </c>
      <c r="AH53" s="77">
        <v>1</v>
      </c>
      <c r="AI53" s="85"/>
    </row>
    <row r="54" spans="1:35" s="77" customFormat="1" ht="30" customHeight="1" x14ac:dyDescent="0.25">
      <c r="A54" s="67">
        <v>58</v>
      </c>
      <c r="B54" s="174" t="str">
        <f t="shared" ca="1" si="0"/>
        <v>A.1.13d</v>
      </c>
      <c r="C54" s="20">
        <f t="shared" ca="1" si="1"/>
        <v>6</v>
      </c>
      <c r="D54" s="20"/>
      <c r="E54" s="70" t="str">
        <f t="shared" ca="1" si="2"/>
        <v>A.1.13d</v>
      </c>
      <c r="F54" s="74" t="str">
        <f t="shared" ca="1" si="3"/>
        <v>A risk register showing exposure of key assets?</v>
      </c>
      <c r="G54" s="188"/>
      <c r="H54" s="189"/>
      <c r="I54" s="189"/>
      <c r="J54" s="189"/>
      <c r="K54" s="189"/>
      <c r="L54" s="189"/>
      <c r="M54" s="189"/>
      <c r="N54" s="69"/>
      <c r="O54" s="69"/>
      <c r="P54" s="69"/>
      <c r="Q54" s="69"/>
      <c r="R54" s="69"/>
      <c r="S54" s="69"/>
      <c r="T54" s="78" t="str">
        <f t="shared" ca="1" si="4"/>
        <v>A.1.13d</v>
      </c>
      <c r="U54" s="69"/>
      <c r="V54" s="69"/>
      <c r="W54" s="80">
        <v>3</v>
      </c>
      <c r="X54" s="81">
        <f t="shared" ca="1" si="5"/>
        <v>3</v>
      </c>
      <c r="Y54" s="80" t="str">
        <f t="shared" si="6"/>
        <v>x 3</v>
      </c>
      <c r="AD54" s="77" t="str">
        <f t="shared" ca="1" si="7"/>
        <v/>
      </c>
      <c r="AE54" s="77" t="str">
        <f t="shared" ca="1" si="8"/>
        <v/>
      </c>
      <c r="AF54" s="77" t="str">
        <f t="shared" ca="1" si="9"/>
        <v>D</v>
      </c>
      <c r="AG54" s="77">
        <f t="shared" ca="1" si="10"/>
        <v>3</v>
      </c>
      <c r="AH54" s="77">
        <v>1</v>
      </c>
      <c r="AI54" s="85"/>
    </row>
    <row r="55" spans="1:35" s="77" customFormat="1" ht="30" customHeight="1" x14ac:dyDescent="0.25">
      <c r="A55" s="67">
        <v>59</v>
      </c>
      <c r="B55" s="174" t="str">
        <f t="shared" ca="1" si="0"/>
        <v>A.1.13e</v>
      </c>
      <c r="C55" s="20">
        <f t="shared" ca="1" si="1"/>
        <v>6</v>
      </c>
      <c r="D55" s="20"/>
      <c r="E55" s="70" t="str">
        <f t="shared" ca="1" si="2"/>
        <v>A.1.13e</v>
      </c>
      <c r="F55" s="74" t="str">
        <f t="shared" ca="1" si="3"/>
        <v>A method of assessing the effectiveness of technical security arrangements?</v>
      </c>
      <c r="G55" s="188"/>
      <c r="H55" s="189"/>
      <c r="I55" s="189"/>
      <c r="J55" s="189"/>
      <c r="K55" s="189"/>
      <c r="L55" s="189"/>
      <c r="M55" s="189"/>
      <c r="N55" s="69"/>
      <c r="O55" s="69"/>
      <c r="P55" s="69"/>
      <c r="Q55" s="69"/>
      <c r="R55" s="69"/>
      <c r="S55" s="69"/>
      <c r="T55" s="78" t="str">
        <f t="shared" ca="1" si="4"/>
        <v>A.1.13e</v>
      </c>
      <c r="U55" s="69"/>
      <c r="V55" s="69"/>
      <c r="W55" s="80">
        <v>4</v>
      </c>
      <c r="X55" s="81">
        <f t="shared" ca="1" si="5"/>
        <v>4</v>
      </c>
      <c r="Y55" s="80" t="str">
        <f t="shared" si="6"/>
        <v>x 4</v>
      </c>
      <c r="AD55" s="77" t="str">
        <f t="shared" ca="1" si="7"/>
        <v/>
      </c>
      <c r="AE55" s="77" t="str">
        <f t="shared" ca="1" si="8"/>
        <v/>
      </c>
      <c r="AF55" s="77" t="str">
        <f t="shared" ca="1" si="9"/>
        <v>D</v>
      </c>
      <c r="AG55" s="77">
        <f t="shared" ca="1" si="10"/>
        <v>3</v>
      </c>
      <c r="AH55" s="77">
        <v>1</v>
      </c>
      <c r="AI55" s="85"/>
    </row>
    <row r="56" spans="1:35" s="77" customFormat="1" ht="30" customHeight="1" x14ac:dyDescent="0.25">
      <c r="A56" s="67">
        <v>60</v>
      </c>
      <c r="B56" s="174" t="str">
        <f t="shared" ca="1" si="0"/>
        <v>A.2</v>
      </c>
      <c r="C56" s="20">
        <f t="shared" ca="1" si="1"/>
        <v>2</v>
      </c>
      <c r="D56" s="20"/>
      <c r="E56" s="230" t="str">
        <f t="shared" ca="1" si="2"/>
        <v>Step 2</v>
      </c>
      <c r="F56" s="235" t="str">
        <f t="shared" ca="1" si="3"/>
        <v>Establish a penetration testing governance structure</v>
      </c>
      <c r="G56" s="238"/>
      <c r="H56" s="242"/>
      <c r="I56" s="242"/>
      <c r="J56" s="242"/>
      <c r="K56" s="242"/>
      <c r="L56" s="242"/>
      <c r="M56" s="238"/>
      <c r="N56" s="238"/>
      <c r="O56" s="238"/>
      <c r="P56" s="238"/>
      <c r="Q56" s="238"/>
      <c r="R56" s="245"/>
      <c r="S56" s="245"/>
      <c r="T56" s="78" t="str">
        <f t="shared" ca="1" si="4"/>
        <v>Step 2</v>
      </c>
      <c r="U56" s="245"/>
      <c r="V56" s="245"/>
      <c r="W56" s="81">
        <v>0</v>
      </c>
      <c r="X56" s="81">
        <f t="shared" ca="1" si="5"/>
        <v>0</v>
      </c>
      <c r="Y56" s="80" t="e">
        <f t="shared" si="6"/>
        <v>#N/A</v>
      </c>
      <c r="AD56" s="77" t="str">
        <f t="shared" ca="1" si="7"/>
        <v>S</v>
      </c>
      <c r="AE56" s="77" t="str">
        <f t="shared" ca="1" si="8"/>
        <v>I</v>
      </c>
      <c r="AF56" s="77" t="str">
        <f t="shared" ca="1" si="9"/>
        <v>D</v>
      </c>
      <c r="AG56" s="77">
        <f t="shared" ca="1" si="10"/>
        <v>1</v>
      </c>
      <c r="AI56" s="85">
        <v>3</v>
      </c>
    </row>
    <row r="57" spans="1:35" s="77" customFormat="1" ht="30" x14ac:dyDescent="0.25">
      <c r="A57" s="67">
        <v>74</v>
      </c>
      <c r="B57" s="174" t="str">
        <f t="shared" ref="B57:B103" ca="1" si="11">VLOOKUP(A57,contentrefmockup,2,FALSE)</f>
        <v>A.2.01</v>
      </c>
      <c r="C57" s="20">
        <f t="shared" ref="C57:C103" ca="1" si="12">VLOOKUP(A57,contentrefmockup,15,FALSE)</f>
        <v>5</v>
      </c>
      <c r="D57" s="20"/>
      <c r="E57" s="70" t="str">
        <f t="shared" ref="E57:E103" ca="1" si="13">IF(C57=1,"Stage "&amp;B57,IF(C57=2,"Step "&amp;VLOOKUP(A57,contentrefmockup,4,FALSE),B57))</f>
        <v>A.2.01</v>
      </c>
      <c r="F57" s="71" t="str">
        <f t="shared" ref="F57:F103" ca="1" si="14">VLOOKUP(A57,contentrefmockup,7,FALSE)</f>
        <v>Have you established a suitable governance structure to oversee and coordinate a regular penetration testing programme?</v>
      </c>
      <c r="G57" s="188"/>
      <c r="H57" s="189"/>
      <c r="I57" s="189"/>
      <c r="J57" s="189"/>
      <c r="K57" s="189"/>
      <c r="L57" s="189"/>
      <c r="M57" s="189"/>
      <c r="N57" s="69"/>
      <c r="O57" s="69"/>
      <c r="P57" s="69"/>
      <c r="Q57" s="69"/>
      <c r="R57" s="69"/>
      <c r="S57" s="69"/>
      <c r="T57" s="78" t="str">
        <f t="shared" ref="T57:T103" ca="1" si="15">E57</f>
        <v>A.2.01</v>
      </c>
      <c r="U57" s="69"/>
      <c r="V57" s="69"/>
      <c r="W57" s="80">
        <v>1</v>
      </c>
      <c r="X57" s="81">
        <f t="shared" ref="X57:X103" ca="1" si="16">VLOOKUP(A57,contentrefmockup,8,FALSE)</f>
        <v>1</v>
      </c>
      <c r="Y57" s="80" t="str">
        <f t="shared" ref="Y57:Y103" si="17">VLOOKUP(W57,weighting_response_reverse,2,FALSE)</f>
        <v>x 1</v>
      </c>
      <c r="AD57" s="77" t="str">
        <f t="shared" ref="AD57:AD103" ca="1" si="18">VLOOKUP(A57,contentrefmockup,26,FALSE)</f>
        <v/>
      </c>
      <c r="AE57" s="77" t="str">
        <f t="shared" ref="AE57:AE103" ca="1" si="19">VLOOKUP(A57,contentrefmockup,27,FALSE)</f>
        <v/>
      </c>
      <c r="AF57" s="77" t="str">
        <f t="shared" ref="AF57:AF103" ca="1" si="20">VLOOKUP(A57,contentrefmockup,28,FALSE)</f>
        <v>D</v>
      </c>
      <c r="AG57" s="77">
        <f t="shared" ref="AG57:AG103" ca="1" si="21">IF(AD57="S",1,IF(AE57="I",2,IF(AF57="D",3,4)))</f>
        <v>3</v>
      </c>
      <c r="AH57" s="77">
        <v>1</v>
      </c>
      <c r="AI57" s="85"/>
    </row>
    <row r="58" spans="1:35" s="77" customFormat="1" ht="45" x14ac:dyDescent="0.25">
      <c r="A58" s="67">
        <v>75</v>
      </c>
      <c r="B58" s="174" t="str">
        <f t="shared" ca="1" si="11"/>
        <v>A.2.02</v>
      </c>
      <c r="C58" s="20">
        <f t="shared" ca="1" si="12"/>
        <v>5</v>
      </c>
      <c r="D58" s="20"/>
      <c r="E58" s="70" t="str">
        <f t="shared" ca="1" si="13"/>
        <v>A.2.02</v>
      </c>
      <c r="F58" s="71" t="str">
        <f t="shared" ca="1" si="14"/>
        <v>Is your governance structure supported by a joint management and technical team to agree the programme and scope of regular penetration testing?</v>
      </c>
      <c r="G58" s="188"/>
      <c r="H58" s="189"/>
      <c r="I58" s="189"/>
      <c r="J58" s="189"/>
      <c r="K58" s="189"/>
      <c r="L58" s="189"/>
      <c r="M58" s="189"/>
      <c r="N58" s="69"/>
      <c r="O58" s="69"/>
      <c r="P58" s="69"/>
      <c r="Q58" s="69"/>
      <c r="R58" s="69"/>
      <c r="S58" s="69"/>
      <c r="T58" s="78" t="str">
        <f t="shared" ca="1" si="15"/>
        <v>A.2.02</v>
      </c>
      <c r="U58" s="69"/>
      <c r="V58" s="69"/>
      <c r="W58" s="80">
        <v>3</v>
      </c>
      <c r="X58" s="81">
        <f t="shared" ca="1" si="16"/>
        <v>3</v>
      </c>
      <c r="Y58" s="80" t="str">
        <f t="shared" si="17"/>
        <v>x 3</v>
      </c>
      <c r="AD58" s="77" t="str">
        <f t="shared" ca="1" si="18"/>
        <v/>
      </c>
      <c r="AE58" s="77" t="str">
        <f t="shared" ca="1" si="19"/>
        <v/>
      </c>
      <c r="AF58" s="77" t="str">
        <f t="shared" ca="1" si="20"/>
        <v>D</v>
      </c>
      <c r="AG58" s="77">
        <f t="shared" ca="1" si="21"/>
        <v>3</v>
      </c>
      <c r="AH58" s="77">
        <v>1</v>
      </c>
      <c r="AI58" s="85"/>
    </row>
    <row r="59" spans="1:35" s="77" customFormat="1" ht="30" customHeight="1" x14ac:dyDescent="0.25">
      <c r="A59" s="67">
        <v>76</v>
      </c>
      <c r="B59" s="174" t="str">
        <f t="shared" ca="1" si="11"/>
        <v>A.2.03</v>
      </c>
      <c r="C59" s="20">
        <f t="shared" ca="1" si="12"/>
        <v>4</v>
      </c>
      <c r="D59" s="20"/>
      <c r="E59" s="70" t="str">
        <f t="shared" ca="1" si="13"/>
        <v>A.2.03</v>
      </c>
      <c r="F59" s="71" t="str">
        <f t="shared" ca="1" si="14"/>
        <v>Does your management and technical team have:</v>
      </c>
      <c r="G59" s="188"/>
      <c r="H59" s="189"/>
      <c r="I59" s="189"/>
      <c r="J59" s="189"/>
      <c r="K59" s="189"/>
      <c r="L59" s="189"/>
      <c r="M59" s="189"/>
      <c r="N59" s="69"/>
      <c r="O59" s="69"/>
      <c r="P59" s="69"/>
      <c r="Q59" s="69"/>
      <c r="R59" s="69"/>
      <c r="S59" s="69"/>
      <c r="T59" s="78" t="str">
        <f t="shared" ca="1" si="15"/>
        <v>A.2.03</v>
      </c>
      <c r="U59" s="69"/>
      <c r="V59" s="69"/>
      <c r="W59" s="80" t="s">
        <v>74</v>
      </c>
      <c r="X59" s="81" t="str">
        <f t="shared" ca="1" si="16"/>
        <v>N/A</v>
      </c>
      <c r="Y59" s="80" t="e">
        <f t="shared" si="17"/>
        <v>#N/A</v>
      </c>
      <c r="AD59" s="77" t="str">
        <f t="shared" ca="1" si="18"/>
        <v/>
      </c>
      <c r="AE59" s="77" t="str">
        <f t="shared" ca="1" si="19"/>
        <v/>
      </c>
      <c r="AF59" s="77" t="str">
        <f t="shared" ca="1" si="20"/>
        <v>D</v>
      </c>
      <c r="AG59" s="77">
        <f t="shared" ca="1" si="21"/>
        <v>3</v>
      </c>
      <c r="AH59" s="77">
        <v>1</v>
      </c>
      <c r="AI59" s="85"/>
    </row>
    <row r="60" spans="1:35" s="77" customFormat="1" ht="30" customHeight="1" x14ac:dyDescent="0.25">
      <c r="A60" s="67">
        <v>77</v>
      </c>
      <c r="B60" s="174" t="str">
        <f t="shared" ca="1" si="11"/>
        <v>A.2.03a</v>
      </c>
      <c r="C60" s="20">
        <f t="shared" ca="1" si="12"/>
        <v>6</v>
      </c>
      <c r="D60" s="20"/>
      <c r="E60" s="70" t="str">
        <f t="shared" ca="1" si="13"/>
        <v>A.2.03a</v>
      </c>
      <c r="F60" s="74" t="str">
        <f t="shared" ca="1" si="14"/>
        <v>Direct access to senior management to raise significant concerns?</v>
      </c>
      <c r="G60" s="188"/>
      <c r="H60" s="189"/>
      <c r="I60" s="189"/>
      <c r="J60" s="189"/>
      <c r="K60" s="189"/>
      <c r="L60" s="189"/>
      <c r="M60" s="189"/>
      <c r="N60" s="69"/>
      <c r="O60" s="69"/>
      <c r="P60" s="69"/>
      <c r="Q60" s="69"/>
      <c r="R60" s="69"/>
      <c r="S60" s="69"/>
      <c r="T60" s="78" t="str">
        <f t="shared" ca="1" si="15"/>
        <v>A.2.03a</v>
      </c>
      <c r="U60" s="69"/>
      <c r="V60" s="69"/>
      <c r="W60" s="80">
        <v>4</v>
      </c>
      <c r="X60" s="81">
        <f t="shared" ca="1" si="16"/>
        <v>4</v>
      </c>
      <c r="Y60" s="80" t="str">
        <f t="shared" si="17"/>
        <v>x 4</v>
      </c>
      <c r="AD60" s="77" t="str">
        <f t="shared" ca="1" si="18"/>
        <v/>
      </c>
      <c r="AE60" s="77" t="str">
        <f t="shared" ca="1" si="19"/>
        <v/>
      </c>
      <c r="AF60" s="77" t="str">
        <f t="shared" ca="1" si="20"/>
        <v>D</v>
      </c>
      <c r="AG60" s="77">
        <f t="shared" ca="1" si="21"/>
        <v>3</v>
      </c>
      <c r="AH60" s="77">
        <v>1</v>
      </c>
      <c r="AI60" s="85"/>
    </row>
    <row r="61" spans="1:35" s="77" customFormat="1" ht="30" customHeight="1" x14ac:dyDescent="0.25">
      <c r="A61" s="67">
        <v>78</v>
      </c>
      <c r="B61" s="174" t="str">
        <f t="shared" ca="1" si="11"/>
        <v>A.2.03b</v>
      </c>
      <c r="C61" s="20">
        <f t="shared" ca="1" si="12"/>
        <v>6</v>
      </c>
      <c r="D61" s="20"/>
      <c r="E61" s="70" t="str">
        <f t="shared" ca="1" si="13"/>
        <v>A.2.03b</v>
      </c>
      <c r="F61" s="74" t="str">
        <f t="shared" ca="1" si="14"/>
        <v>The ability and authority to contribute to a wider security improvement plan?</v>
      </c>
      <c r="G61" s="188"/>
      <c r="H61" s="189"/>
      <c r="I61" s="189"/>
      <c r="J61" s="189"/>
      <c r="K61" s="189"/>
      <c r="L61" s="189"/>
      <c r="M61" s="189"/>
      <c r="N61" s="69"/>
      <c r="O61" s="69"/>
      <c r="P61" s="69"/>
      <c r="Q61" s="69"/>
      <c r="R61" s="69"/>
      <c r="S61" s="69"/>
      <c r="T61" s="78" t="str">
        <f t="shared" ca="1" si="15"/>
        <v>A.2.03b</v>
      </c>
      <c r="U61" s="69"/>
      <c r="V61" s="69"/>
      <c r="W61" s="80">
        <v>4</v>
      </c>
      <c r="X61" s="81">
        <f t="shared" ca="1" si="16"/>
        <v>4</v>
      </c>
      <c r="Y61" s="80" t="str">
        <f t="shared" si="17"/>
        <v>x 4</v>
      </c>
      <c r="AD61" s="77" t="str">
        <f t="shared" ca="1" si="18"/>
        <v/>
      </c>
      <c r="AE61" s="77" t="str">
        <f t="shared" ca="1" si="19"/>
        <v/>
      </c>
      <c r="AF61" s="77" t="str">
        <f t="shared" ca="1" si="20"/>
        <v>D</v>
      </c>
      <c r="AG61" s="77">
        <f t="shared" ca="1" si="21"/>
        <v>3</v>
      </c>
      <c r="AH61" s="77">
        <v>1</v>
      </c>
      <c r="AI61" s="85"/>
    </row>
    <row r="62" spans="1:35" s="77" customFormat="1" ht="30" customHeight="1" x14ac:dyDescent="0.25">
      <c r="A62" s="67">
        <v>79</v>
      </c>
      <c r="B62" s="174" t="str">
        <f t="shared" ca="1" si="11"/>
        <v>A.2.03c</v>
      </c>
      <c r="C62" s="20">
        <f t="shared" ca="1" si="12"/>
        <v>6</v>
      </c>
      <c r="D62" s="20"/>
      <c r="E62" s="70" t="str">
        <f t="shared" ca="1" si="13"/>
        <v>A.2.03c</v>
      </c>
      <c r="F62" s="74" t="str">
        <f t="shared" ca="1" si="14"/>
        <v>Adequate control over the penetration testing programme?</v>
      </c>
      <c r="G62" s="188"/>
      <c r="H62" s="189"/>
      <c r="I62" s="189"/>
      <c r="J62" s="189"/>
      <c r="K62" s="189"/>
      <c r="L62" s="189"/>
      <c r="M62" s="189"/>
      <c r="N62" s="69"/>
      <c r="O62" s="69"/>
      <c r="P62" s="69"/>
      <c r="Q62" s="69"/>
      <c r="R62" s="69"/>
      <c r="S62" s="69"/>
      <c r="T62" s="78" t="str">
        <f t="shared" ca="1" si="15"/>
        <v>A.2.03c</v>
      </c>
      <c r="U62" s="69"/>
      <c r="V62" s="69"/>
      <c r="W62" s="80">
        <v>4</v>
      </c>
      <c r="X62" s="81">
        <f t="shared" ca="1" si="16"/>
        <v>4</v>
      </c>
      <c r="Y62" s="80" t="str">
        <f t="shared" si="17"/>
        <v>x 4</v>
      </c>
      <c r="AD62" s="77" t="str">
        <f t="shared" ca="1" si="18"/>
        <v/>
      </c>
      <c r="AE62" s="77" t="str">
        <f t="shared" ca="1" si="19"/>
        <v/>
      </c>
      <c r="AF62" s="77" t="str">
        <f t="shared" ca="1" si="20"/>
        <v>D</v>
      </c>
      <c r="AG62" s="77">
        <f t="shared" ca="1" si="21"/>
        <v>3</v>
      </c>
      <c r="AH62" s="77">
        <v>1</v>
      </c>
      <c r="AI62" s="85"/>
    </row>
    <row r="63" spans="1:35" s="77" customFormat="1" ht="30" customHeight="1" x14ac:dyDescent="0.25">
      <c r="A63" s="67">
        <v>80</v>
      </c>
      <c r="B63" s="174" t="str">
        <f t="shared" ca="1" si="11"/>
        <v>A.2.04</v>
      </c>
      <c r="C63" s="20">
        <f t="shared" ca="1" si="12"/>
        <v>4</v>
      </c>
      <c r="D63" s="20"/>
      <c r="E63" s="70" t="str">
        <f t="shared" ca="1" si="13"/>
        <v>A.2.04</v>
      </c>
      <c r="F63" s="71" t="str">
        <f t="shared" ca="1" si="14"/>
        <v>Does your penetration testing programme:</v>
      </c>
      <c r="G63" s="188"/>
      <c r="H63" s="189"/>
      <c r="I63" s="189"/>
      <c r="J63" s="189"/>
      <c r="K63" s="189"/>
      <c r="L63" s="189"/>
      <c r="M63" s="189"/>
      <c r="N63" s="69"/>
      <c r="O63" s="69"/>
      <c r="P63" s="69"/>
      <c r="Q63" s="69"/>
      <c r="R63" s="69"/>
      <c r="S63" s="69"/>
      <c r="T63" s="78" t="str">
        <f t="shared" ca="1" si="15"/>
        <v>A.2.04</v>
      </c>
      <c r="U63" s="69"/>
      <c r="V63" s="69"/>
      <c r="W63" s="80" t="s">
        <v>74</v>
      </c>
      <c r="X63" s="81" t="str">
        <f t="shared" ca="1" si="16"/>
        <v>N/A</v>
      </c>
      <c r="Y63" s="80" t="e">
        <f t="shared" si="17"/>
        <v>#N/A</v>
      </c>
      <c r="AD63" s="77" t="str">
        <f t="shared" ca="1" si="18"/>
        <v/>
      </c>
      <c r="AE63" s="77" t="str">
        <f t="shared" ca="1" si="19"/>
        <v/>
      </c>
      <c r="AF63" s="77" t="str">
        <f t="shared" ca="1" si="20"/>
        <v>D</v>
      </c>
      <c r="AG63" s="77">
        <f t="shared" ca="1" si="21"/>
        <v>3</v>
      </c>
      <c r="AH63" s="77">
        <v>1</v>
      </c>
      <c r="AI63" s="85"/>
    </row>
    <row r="64" spans="1:35" s="77" customFormat="1" ht="30" customHeight="1" x14ac:dyDescent="0.25">
      <c r="A64" s="67">
        <v>81</v>
      </c>
      <c r="B64" s="174" t="str">
        <f t="shared" ca="1" si="11"/>
        <v>A.2.04a</v>
      </c>
      <c r="C64" s="20">
        <f t="shared" ca="1" si="12"/>
        <v>6</v>
      </c>
      <c r="D64" s="20"/>
      <c r="E64" s="70" t="str">
        <f t="shared" ca="1" si="13"/>
        <v>A.2.04a</v>
      </c>
      <c r="F64" s="74" t="str">
        <f t="shared" ca="1" si="14"/>
        <v>Cover all main systems enterprise-wide?</v>
      </c>
      <c r="G64" s="188"/>
      <c r="H64" s="189"/>
      <c r="I64" s="189"/>
      <c r="J64" s="189"/>
      <c r="K64" s="189"/>
      <c r="L64" s="189"/>
      <c r="M64" s="189"/>
      <c r="N64" s="69"/>
      <c r="O64" s="69"/>
      <c r="P64" s="69"/>
      <c r="Q64" s="69"/>
      <c r="R64" s="69"/>
      <c r="S64" s="69"/>
      <c r="T64" s="78" t="str">
        <f t="shared" ca="1" si="15"/>
        <v>A.2.04a</v>
      </c>
      <c r="U64" s="69"/>
      <c r="V64" s="69"/>
      <c r="W64" s="80">
        <v>2</v>
      </c>
      <c r="X64" s="81">
        <f t="shared" ca="1" si="16"/>
        <v>2</v>
      </c>
      <c r="Y64" s="80" t="str">
        <f t="shared" si="17"/>
        <v>x 2</v>
      </c>
      <c r="AD64" s="77" t="str">
        <f t="shared" ca="1" si="18"/>
        <v/>
      </c>
      <c r="AE64" s="77" t="str">
        <f t="shared" ca="1" si="19"/>
        <v/>
      </c>
      <c r="AF64" s="77" t="str">
        <f t="shared" ca="1" si="20"/>
        <v>D</v>
      </c>
      <c r="AG64" s="77">
        <f t="shared" ca="1" si="21"/>
        <v>3</v>
      </c>
      <c r="AH64" s="77">
        <v>1</v>
      </c>
      <c r="AI64" s="85"/>
    </row>
    <row r="65" spans="1:35" s="77" customFormat="1" ht="30" customHeight="1" x14ac:dyDescent="0.25">
      <c r="A65" s="67">
        <v>82</v>
      </c>
      <c r="B65" s="174" t="str">
        <f t="shared" ca="1" si="11"/>
        <v>A.2.04b</v>
      </c>
      <c r="C65" s="20">
        <f t="shared" ca="1" si="12"/>
        <v>6</v>
      </c>
      <c r="D65" s="20"/>
      <c r="E65" s="70" t="str">
        <f t="shared" ca="1" si="13"/>
        <v>A.2.04b</v>
      </c>
      <c r="F65" s="74" t="str">
        <f t="shared" ca="1" si="14"/>
        <v>Focus on critical systems?</v>
      </c>
      <c r="G65" s="188"/>
      <c r="H65" s="189"/>
      <c r="I65" s="189"/>
      <c r="J65" s="189"/>
      <c r="K65" s="189"/>
      <c r="L65" s="189"/>
      <c r="M65" s="189"/>
      <c r="N65" s="69"/>
      <c r="O65" s="69"/>
      <c r="P65" s="69"/>
      <c r="Q65" s="69"/>
      <c r="R65" s="69"/>
      <c r="S65" s="69"/>
      <c r="T65" s="78" t="str">
        <f t="shared" ca="1" si="15"/>
        <v>A.2.04b</v>
      </c>
      <c r="U65" s="69"/>
      <c r="V65" s="69"/>
      <c r="W65" s="80">
        <v>3</v>
      </c>
      <c r="X65" s="81">
        <f t="shared" ca="1" si="16"/>
        <v>3</v>
      </c>
      <c r="Y65" s="80" t="str">
        <f t="shared" si="17"/>
        <v>x 3</v>
      </c>
      <c r="AD65" s="77" t="str">
        <f t="shared" ca="1" si="18"/>
        <v/>
      </c>
      <c r="AE65" s="77" t="str">
        <f t="shared" ca="1" si="19"/>
        <v/>
      </c>
      <c r="AF65" s="77" t="str">
        <f t="shared" ca="1" si="20"/>
        <v>D</v>
      </c>
      <c r="AG65" s="77">
        <f t="shared" ca="1" si="21"/>
        <v>3</v>
      </c>
      <c r="AH65" s="77">
        <v>1</v>
      </c>
      <c r="AI65" s="85"/>
    </row>
    <row r="66" spans="1:35" s="77" customFormat="1" ht="30" customHeight="1" x14ac:dyDescent="0.25">
      <c r="A66" s="67">
        <v>83</v>
      </c>
      <c r="B66" s="174" t="str">
        <f t="shared" ca="1" si="11"/>
        <v>A.2.04c</v>
      </c>
      <c r="C66" s="20">
        <f t="shared" ca="1" si="12"/>
        <v>6</v>
      </c>
      <c r="D66" s="20"/>
      <c r="E66" s="70" t="str">
        <f t="shared" ca="1" si="13"/>
        <v>A.2.04c</v>
      </c>
      <c r="F66" s="74" t="str">
        <f t="shared" ca="1" si="14"/>
        <v>Allow for the protection of any sensitive information?</v>
      </c>
      <c r="G66" s="188"/>
      <c r="H66" s="189"/>
      <c r="I66" s="189"/>
      <c r="J66" s="189"/>
      <c r="K66" s="189"/>
      <c r="L66" s="189"/>
      <c r="M66" s="189"/>
      <c r="N66" s="69"/>
      <c r="O66" s="69"/>
      <c r="P66" s="69"/>
      <c r="Q66" s="69"/>
      <c r="R66" s="69"/>
      <c r="S66" s="69"/>
      <c r="T66" s="78" t="str">
        <f t="shared" ca="1" si="15"/>
        <v>A.2.04c</v>
      </c>
      <c r="U66" s="69"/>
      <c r="V66" s="69"/>
      <c r="W66" s="80">
        <v>3</v>
      </c>
      <c r="X66" s="81">
        <f t="shared" ca="1" si="16"/>
        <v>3</v>
      </c>
      <c r="Y66" s="80" t="str">
        <f t="shared" si="17"/>
        <v>x 3</v>
      </c>
      <c r="AD66" s="77" t="str">
        <f t="shared" ca="1" si="18"/>
        <v/>
      </c>
      <c r="AE66" s="77" t="str">
        <f t="shared" ca="1" si="19"/>
        <v/>
      </c>
      <c r="AF66" s="77" t="str">
        <f t="shared" ca="1" si="20"/>
        <v>D</v>
      </c>
      <c r="AG66" s="77">
        <f t="shared" ca="1" si="21"/>
        <v>3</v>
      </c>
      <c r="AH66" s="77">
        <v>1</v>
      </c>
      <c r="AI66" s="85"/>
    </row>
    <row r="67" spans="1:35" s="77" customFormat="1" ht="30" customHeight="1" x14ac:dyDescent="0.25">
      <c r="A67" s="67">
        <v>84</v>
      </c>
      <c r="B67" s="174" t="str">
        <f t="shared" ca="1" si="11"/>
        <v>A.2.05</v>
      </c>
      <c r="C67" s="20">
        <f t="shared" ca="1" si="12"/>
        <v>4</v>
      </c>
      <c r="D67" s="20"/>
      <c r="E67" s="70" t="str">
        <f t="shared" ca="1" si="13"/>
        <v>A.2.05</v>
      </c>
      <c r="F67" s="71" t="str">
        <f t="shared" ca="1" si="14"/>
        <v>Does your penetration testing programme include:</v>
      </c>
      <c r="G67" s="188"/>
      <c r="H67" s="189"/>
      <c r="I67" s="189"/>
      <c r="J67" s="189"/>
      <c r="K67" s="189"/>
      <c r="L67" s="189"/>
      <c r="M67" s="189"/>
      <c r="N67" s="69"/>
      <c r="O67" s="69"/>
      <c r="P67" s="69"/>
      <c r="Q67" s="69"/>
      <c r="R67" s="69"/>
      <c r="S67" s="69"/>
      <c r="T67" s="78" t="str">
        <f t="shared" ca="1" si="15"/>
        <v>A.2.05</v>
      </c>
      <c r="U67" s="69"/>
      <c r="V67" s="69"/>
      <c r="W67" s="80" t="s">
        <v>74</v>
      </c>
      <c r="X67" s="81" t="str">
        <f t="shared" ca="1" si="16"/>
        <v>N/A</v>
      </c>
      <c r="Y67" s="80" t="e">
        <f t="shared" si="17"/>
        <v>#N/A</v>
      </c>
      <c r="AD67" s="77" t="str">
        <f t="shared" ca="1" si="18"/>
        <v/>
      </c>
      <c r="AE67" s="77" t="str">
        <f t="shared" ca="1" si="19"/>
        <v/>
      </c>
      <c r="AF67" s="77" t="str">
        <f t="shared" ca="1" si="20"/>
        <v>D</v>
      </c>
      <c r="AG67" s="77">
        <f t="shared" ca="1" si="21"/>
        <v>3</v>
      </c>
      <c r="AH67" s="77">
        <v>1</v>
      </c>
      <c r="AI67" s="85"/>
    </row>
    <row r="68" spans="1:35" s="77" customFormat="1" ht="30" x14ac:dyDescent="0.25">
      <c r="A68" s="67">
        <v>85</v>
      </c>
      <c r="B68" s="174" t="str">
        <f t="shared" ca="1" si="11"/>
        <v>A.2.05a</v>
      </c>
      <c r="C68" s="20">
        <f t="shared" ca="1" si="12"/>
        <v>6</v>
      </c>
      <c r="D68" s="20"/>
      <c r="E68" s="70" t="str">
        <f t="shared" ca="1" si="13"/>
        <v>A.2.05a</v>
      </c>
      <c r="F68" s="74" t="str">
        <f t="shared" ca="1" si="14"/>
        <v>A set of penetration testing processes and methodologies that apply enterprise-wide?</v>
      </c>
      <c r="G68" s="188"/>
      <c r="H68" s="189"/>
      <c r="I68" s="189"/>
      <c r="J68" s="189"/>
      <c r="K68" s="189"/>
      <c r="L68" s="189"/>
      <c r="M68" s="189"/>
      <c r="N68" s="69"/>
      <c r="O68" s="69"/>
      <c r="P68" s="69"/>
      <c r="Q68" s="69"/>
      <c r="R68" s="69"/>
      <c r="S68" s="69"/>
      <c r="T68" s="78" t="str">
        <f t="shared" ca="1" si="15"/>
        <v>A.2.05a</v>
      </c>
      <c r="U68" s="69"/>
      <c r="V68" s="69"/>
      <c r="W68" s="80">
        <v>2</v>
      </c>
      <c r="X68" s="81">
        <f t="shared" ca="1" si="16"/>
        <v>2</v>
      </c>
      <c r="Y68" s="80" t="str">
        <f t="shared" si="17"/>
        <v>x 2</v>
      </c>
      <c r="AD68" s="77" t="str">
        <f t="shared" ca="1" si="18"/>
        <v/>
      </c>
      <c r="AE68" s="77" t="str">
        <f t="shared" ca="1" si="19"/>
        <v/>
      </c>
      <c r="AF68" s="77" t="str">
        <f t="shared" ca="1" si="20"/>
        <v>D</v>
      </c>
      <c r="AG68" s="77">
        <f t="shared" ca="1" si="21"/>
        <v>3</v>
      </c>
      <c r="AH68" s="77">
        <v>1</v>
      </c>
      <c r="AI68" s="85"/>
    </row>
    <row r="69" spans="1:35" s="77" customFormat="1" ht="30" customHeight="1" x14ac:dyDescent="0.25">
      <c r="A69" s="67">
        <v>86</v>
      </c>
      <c r="B69" s="174" t="str">
        <f t="shared" ca="1" si="11"/>
        <v>A.2.05b</v>
      </c>
      <c r="C69" s="20">
        <f t="shared" ca="1" si="12"/>
        <v>6</v>
      </c>
      <c r="D69" s="20"/>
      <c r="E69" s="70" t="str">
        <f t="shared" ca="1" si="13"/>
        <v>A.2.05b</v>
      </c>
      <c r="F69" s="74" t="str">
        <f t="shared" ca="1" si="14"/>
        <v>Supplier selection criteria?</v>
      </c>
      <c r="G69" s="188"/>
      <c r="H69" s="189"/>
      <c r="I69" s="189"/>
      <c r="J69" s="189"/>
      <c r="K69" s="189"/>
      <c r="L69" s="189"/>
      <c r="M69" s="189"/>
      <c r="N69" s="69"/>
      <c r="O69" s="69"/>
      <c r="P69" s="69"/>
      <c r="Q69" s="69"/>
      <c r="R69" s="69"/>
      <c r="S69" s="69"/>
      <c r="T69" s="78" t="str">
        <f t="shared" ca="1" si="15"/>
        <v>A.2.05b</v>
      </c>
      <c r="U69" s="69"/>
      <c r="V69" s="69"/>
      <c r="W69" s="80">
        <v>3</v>
      </c>
      <c r="X69" s="81">
        <f t="shared" ca="1" si="16"/>
        <v>3</v>
      </c>
      <c r="Y69" s="80" t="str">
        <f t="shared" si="17"/>
        <v>x 3</v>
      </c>
      <c r="AD69" s="77" t="str">
        <f t="shared" ca="1" si="18"/>
        <v/>
      </c>
      <c r="AE69" s="77" t="str">
        <f t="shared" ca="1" si="19"/>
        <v/>
      </c>
      <c r="AF69" s="77" t="str">
        <f t="shared" ca="1" si="20"/>
        <v>D</v>
      </c>
      <c r="AG69" s="77">
        <f t="shared" ca="1" si="21"/>
        <v>3</v>
      </c>
      <c r="AH69" s="77">
        <v>1</v>
      </c>
      <c r="AI69" s="85"/>
    </row>
    <row r="70" spans="1:35" s="77" customFormat="1" ht="30" customHeight="1" x14ac:dyDescent="0.25">
      <c r="A70" s="67">
        <v>87</v>
      </c>
      <c r="B70" s="174" t="str">
        <f t="shared" ca="1" si="11"/>
        <v>A.2.05c</v>
      </c>
      <c r="C70" s="20">
        <f t="shared" ca="1" si="12"/>
        <v>6</v>
      </c>
      <c r="D70" s="20"/>
      <c r="E70" s="70" t="str">
        <f t="shared" ca="1" si="13"/>
        <v>A.2.05c</v>
      </c>
      <c r="F70" s="74" t="str">
        <f t="shared" ca="1" si="14"/>
        <v>A penetration testing assurance management framework?</v>
      </c>
      <c r="G70" s="188"/>
      <c r="H70" s="189"/>
      <c r="I70" s="189"/>
      <c r="J70" s="189"/>
      <c r="K70" s="189"/>
      <c r="L70" s="189"/>
      <c r="M70" s="189"/>
      <c r="N70" s="69"/>
      <c r="O70" s="69"/>
      <c r="P70" s="69"/>
      <c r="Q70" s="69"/>
      <c r="R70" s="69"/>
      <c r="S70" s="69"/>
      <c r="T70" s="78" t="str">
        <f t="shared" ca="1" si="15"/>
        <v>A.2.05c</v>
      </c>
      <c r="U70" s="69"/>
      <c r="V70" s="69"/>
      <c r="W70" s="80">
        <v>3</v>
      </c>
      <c r="X70" s="81">
        <f t="shared" ca="1" si="16"/>
        <v>3</v>
      </c>
      <c r="Y70" s="80" t="str">
        <f t="shared" si="17"/>
        <v>x 3</v>
      </c>
      <c r="AD70" s="77" t="str">
        <f t="shared" ca="1" si="18"/>
        <v/>
      </c>
      <c r="AE70" s="77" t="str">
        <f t="shared" ca="1" si="19"/>
        <v/>
      </c>
      <c r="AF70" s="77" t="str">
        <f t="shared" ca="1" si="20"/>
        <v>D</v>
      </c>
      <c r="AG70" s="77">
        <f t="shared" ca="1" si="21"/>
        <v>3</v>
      </c>
      <c r="AH70" s="77">
        <v>1</v>
      </c>
      <c r="AI70" s="85"/>
    </row>
    <row r="71" spans="1:35" s="77" customFormat="1" ht="45" x14ac:dyDescent="0.25">
      <c r="A71" s="67">
        <v>88</v>
      </c>
      <c r="B71" s="174" t="str">
        <f t="shared" ca="1" si="11"/>
        <v>A.2.05d</v>
      </c>
      <c r="C71" s="20">
        <f t="shared" ca="1" si="12"/>
        <v>6</v>
      </c>
      <c r="D71" s="20"/>
      <c r="E71" s="70" t="str">
        <f t="shared" ca="1" si="13"/>
        <v>A.2.05d</v>
      </c>
      <c r="F71" s="74" t="str">
        <f t="shared" ca="1" si="14"/>
        <v>Follow up activities to ensure that remediation activities are carried out in an effective manner, reducing the risk of vulnerabilities being exploited in the future?</v>
      </c>
      <c r="G71" s="188"/>
      <c r="H71" s="189"/>
      <c r="I71" s="189"/>
      <c r="J71" s="189"/>
      <c r="K71" s="189"/>
      <c r="L71" s="189"/>
      <c r="M71" s="189"/>
      <c r="N71" s="69"/>
      <c r="O71" s="69"/>
      <c r="P71" s="69"/>
      <c r="Q71" s="69"/>
      <c r="R71" s="69"/>
      <c r="S71" s="69"/>
      <c r="T71" s="78" t="str">
        <f t="shared" ca="1" si="15"/>
        <v>A.2.05d</v>
      </c>
      <c r="U71" s="69"/>
      <c r="V71" s="69"/>
      <c r="W71" s="80">
        <v>5</v>
      </c>
      <c r="X71" s="81">
        <f t="shared" ca="1" si="16"/>
        <v>5</v>
      </c>
      <c r="Y71" s="80" t="str">
        <f t="shared" si="17"/>
        <v>x 5</v>
      </c>
      <c r="AD71" s="77" t="str">
        <f t="shared" ca="1" si="18"/>
        <v/>
      </c>
      <c r="AE71" s="77" t="str">
        <f t="shared" ca="1" si="19"/>
        <v/>
      </c>
      <c r="AF71" s="77" t="str">
        <f t="shared" ca="1" si="20"/>
        <v>D</v>
      </c>
      <c r="AG71" s="77">
        <f t="shared" ca="1" si="21"/>
        <v>3</v>
      </c>
      <c r="AH71" s="77">
        <v>1</v>
      </c>
      <c r="AI71" s="85"/>
    </row>
    <row r="72" spans="1:35" s="77" customFormat="1" ht="30" customHeight="1" x14ac:dyDescent="0.25">
      <c r="A72" s="67">
        <v>89</v>
      </c>
      <c r="B72" s="174" t="str">
        <f t="shared" ca="1" si="11"/>
        <v>A.2.06</v>
      </c>
      <c r="C72" s="20">
        <f t="shared" ca="1" si="12"/>
        <v>4</v>
      </c>
      <c r="D72" s="20"/>
      <c r="E72" s="70" t="str">
        <f t="shared" ca="1" si="13"/>
        <v>A.2.06</v>
      </c>
      <c r="F72" s="71" t="str">
        <f t="shared" ca="1" si="14"/>
        <v>Is your penetration testing programme:</v>
      </c>
      <c r="G72" s="188"/>
      <c r="H72" s="189"/>
      <c r="I72" s="189"/>
      <c r="J72" s="189"/>
      <c r="K72" s="189"/>
      <c r="L72" s="189"/>
      <c r="M72" s="189"/>
      <c r="N72" s="69"/>
      <c r="O72" s="69"/>
      <c r="P72" s="69"/>
      <c r="Q72" s="69"/>
      <c r="R72" s="69"/>
      <c r="S72" s="69"/>
      <c r="T72" s="78" t="str">
        <f t="shared" ca="1" si="15"/>
        <v>A.2.06</v>
      </c>
      <c r="U72" s="69"/>
      <c r="V72" s="69"/>
      <c r="W72" s="80" t="s">
        <v>74</v>
      </c>
      <c r="X72" s="81" t="str">
        <f t="shared" ca="1" si="16"/>
        <v>N/A</v>
      </c>
      <c r="Y72" s="80" t="e">
        <f t="shared" si="17"/>
        <v>#N/A</v>
      </c>
      <c r="AD72" s="77" t="str">
        <f t="shared" ca="1" si="18"/>
        <v/>
      </c>
      <c r="AE72" s="77" t="str">
        <f t="shared" ca="1" si="19"/>
        <v/>
      </c>
      <c r="AF72" s="77" t="str">
        <f t="shared" ca="1" si="20"/>
        <v>D</v>
      </c>
      <c r="AG72" s="77">
        <f t="shared" ca="1" si="21"/>
        <v>3</v>
      </c>
      <c r="AH72" s="77">
        <v>1</v>
      </c>
      <c r="AI72" s="85"/>
    </row>
    <row r="73" spans="1:35" s="77" customFormat="1" ht="30" customHeight="1" x14ac:dyDescent="0.25">
      <c r="A73" s="67">
        <v>90</v>
      </c>
      <c r="B73" s="174" t="str">
        <f t="shared" ca="1" si="11"/>
        <v>A.2.06a</v>
      </c>
      <c r="C73" s="20">
        <f t="shared" ca="1" si="12"/>
        <v>6</v>
      </c>
      <c r="D73" s="20"/>
      <c r="E73" s="70" t="str">
        <f t="shared" ca="1" si="13"/>
        <v>A.2.06a</v>
      </c>
      <c r="F73" s="74" t="str">
        <f t="shared" ca="1" si="14"/>
        <v>Reviewed and approved by appropriate business and IT management?</v>
      </c>
      <c r="G73" s="188"/>
      <c r="H73" s="189"/>
      <c r="I73" s="189"/>
      <c r="J73" s="189"/>
      <c r="K73" s="189"/>
      <c r="L73" s="189"/>
      <c r="M73" s="189"/>
      <c r="N73" s="69"/>
      <c r="O73" s="69"/>
      <c r="P73" s="69"/>
      <c r="Q73" s="69"/>
      <c r="R73" s="69"/>
      <c r="S73" s="69"/>
      <c r="T73" s="78" t="str">
        <f t="shared" ca="1" si="15"/>
        <v>A.2.06a</v>
      </c>
      <c r="U73" s="69"/>
      <c r="V73" s="69"/>
      <c r="W73" s="80">
        <v>2</v>
      </c>
      <c r="X73" s="81">
        <f t="shared" ca="1" si="16"/>
        <v>2</v>
      </c>
      <c r="Y73" s="80" t="str">
        <f t="shared" si="17"/>
        <v>x 2</v>
      </c>
      <c r="AD73" s="77" t="str">
        <f t="shared" ca="1" si="18"/>
        <v/>
      </c>
      <c r="AE73" s="77" t="str">
        <f t="shared" ca="1" si="19"/>
        <v/>
      </c>
      <c r="AF73" s="77" t="str">
        <f t="shared" ca="1" si="20"/>
        <v>D</v>
      </c>
      <c r="AG73" s="77">
        <f t="shared" ca="1" si="21"/>
        <v>3</v>
      </c>
      <c r="AH73" s="77">
        <v>1</v>
      </c>
      <c r="AI73" s="85"/>
    </row>
    <row r="74" spans="1:35" s="77" customFormat="1" ht="30" customHeight="1" x14ac:dyDescent="0.25">
      <c r="A74" s="67">
        <v>91</v>
      </c>
      <c r="B74" s="174" t="str">
        <f t="shared" ca="1" si="11"/>
        <v>A.2.06b</v>
      </c>
      <c r="C74" s="20">
        <f t="shared" ca="1" si="12"/>
        <v>6</v>
      </c>
      <c r="D74" s="20"/>
      <c r="E74" s="70" t="str">
        <f t="shared" ca="1" si="13"/>
        <v>A.2.06b</v>
      </c>
      <c r="F74" s="74" t="str">
        <f t="shared" ca="1" si="14"/>
        <v>Supported by stated objectives and timelines?</v>
      </c>
      <c r="G74" s="188"/>
      <c r="H74" s="189"/>
      <c r="I74" s="189"/>
      <c r="J74" s="189"/>
      <c r="K74" s="189"/>
      <c r="L74" s="189"/>
      <c r="M74" s="189"/>
      <c r="N74" s="69"/>
      <c r="O74" s="69"/>
      <c r="P74" s="69"/>
      <c r="Q74" s="69"/>
      <c r="R74" s="69"/>
      <c r="S74" s="69"/>
      <c r="T74" s="78" t="str">
        <f t="shared" ca="1" si="15"/>
        <v>A.2.06b</v>
      </c>
      <c r="U74" s="69"/>
      <c r="V74" s="69"/>
      <c r="W74" s="80">
        <v>3</v>
      </c>
      <c r="X74" s="81">
        <f t="shared" ca="1" si="16"/>
        <v>3</v>
      </c>
      <c r="Y74" s="80" t="str">
        <f t="shared" si="17"/>
        <v>x 3</v>
      </c>
      <c r="AD74" s="77" t="str">
        <f t="shared" ca="1" si="18"/>
        <v/>
      </c>
      <c r="AE74" s="77" t="str">
        <f t="shared" ca="1" si="19"/>
        <v/>
      </c>
      <c r="AF74" s="77" t="str">
        <f t="shared" ca="1" si="20"/>
        <v>D</v>
      </c>
      <c r="AG74" s="77">
        <f t="shared" ca="1" si="21"/>
        <v>3</v>
      </c>
      <c r="AH74" s="77">
        <v>1</v>
      </c>
      <c r="AI74" s="85"/>
    </row>
    <row r="75" spans="1:35" s="77" customFormat="1" ht="30" customHeight="1" x14ac:dyDescent="0.25">
      <c r="A75" s="67">
        <v>92</v>
      </c>
      <c r="B75" s="174" t="str">
        <f t="shared" ca="1" si="11"/>
        <v>A.2.06c</v>
      </c>
      <c r="C75" s="20">
        <f t="shared" ca="1" si="12"/>
        <v>6</v>
      </c>
      <c r="D75" s="20"/>
      <c r="E75" s="70" t="str">
        <f t="shared" ca="1" si="13"/>
        <v>A.2.06c</v>
      </c>
      <c r="F75" s="74" t="str">
        <f t="shared" ca="1" si="14"/>
        <v>Integrated into your underlying technical security assurance framework?</v>
      </c>
      <c r="G75" s="188"/>
      <c r="H75" s="189"/>
      <c r="I75" s="189"/>
      <c r="J75" s="189"/>
      <c r="K75" s="189"/>
      <c r="L75" s="189"/>
      <c r="M75" s="189"/>
      <c r="N75" s="69"/>
      <c r="O75" s="69"/>
      <c r="P75" s="69"/>
      <c r="Q75" s="69"/>
      <c r="R75" s="69"/>
      <c r="S75" s="69"/>
      <c r="T75" s="78" t="str">
        <f t="shared" ca="1" si="15"/>
        <v>A.2.06c</v>
      </c>
      <c r="U75" s="69"/>
      <c r="V75" s="69"/>
      <c r="W75" s="80">
        <v>3</v>
      </c>
      <c r="X75" s="81">
        <f t="shared" ca="1" si="16"/>
        <v>3</v>
      </c>
      <c r="Y75" s="80" t="str">
        <f t="shared" si="17"/>
        <v>x 3</v>
      </c>
      <c r="AD75" s="77" t="str">
        <f t="shared" ca="1" si="18"/>
        <v/>
      </c>
      <c r="AE75" s="77" t="str">
        <f t="shared" ca="1" si="19"/>
        <v/>
      </c>
      <c r="AF75" s="77" t="str">
        <f t="shared" ca="1" si="20"/>
        <v>D</v>
      </c>
      <c r="AG75" s="77">
        <f t="shared" ca="1" si="21"/>
        <v>3</v>
      </c>
      <c r="AH75" s="77">
        <v>1</v>
      </c>
      <c r="AI75" s="85"/>
    </row>
    <row r="76" spans="1:35" s="77" customFormat="1" ht="30" customHeight="1" x14ac:dyDescent="0.25">
      <c r="A76" s="67">
        <v>93</v>
      </c>
      <c r="B76" s="174" t="str">
        <f t="shared" ca="1" si="11"/>
        <v>A.2.06d</v>
      </c>
      <c r="C76" s="20">
        <f t="shared" ca="1" si="12"/>
        <v>6</v>
      </c>
      <c r="D76" s="20"/>
      <c r="E76" s="70" t="str">
        <f t="shared" ca="1" si="13"/>
        <v>A.2.06d</v>
      </c>
      <c r="F76" s="74" t="str">
        <f t="shared" ca="1" si="14"/>
        <v>Reviewed regularly and kept up-to date?</v>
      </c>
      <c r="G76" s="188"/>
      <c r="H76" s="189"/>
      <c r="I76" s="189"/>
      <c r="J76" s="189"/>
      <c r="K76" s="189"/>
      <c r="L76" s="189"/>
      <c r="M76" s="189"/>
      <c r="N76" s="69"/>
      <c r="O76" s="69"/>
      <c r="P76" s="69"/>
      <c r="Q76" s="69"/>
      <c r="R76" s="69"/>
      <c r="S76" s="69"/>
      <c r="T76" s="78" t="str">
        <f t="shared" ca="1" si="15"/>
        <v>A.2.06d</v>
      </c>
      <c r="U76" s="69"/>
      <c r="V76" s="69"/>
      <c r="W76" s="80">
        <v>3</v>
      </c>
      <c r="X76" s="81">
        <f t="shared" ca="1" si="16"/>
        <v>3</v>
      </c>
      <c r="Y76" s="80" t="str">
        <f t="shared" si="17"/>
        <v>x 3</v>
      </c>
      <c r="AD76" s="77" t="str">
        <f t="shared" ca="1" si="18"/>
        <v/>
      </c>
      <c r="AE76" s="77" t="str">
        <f t="shared" ca="1" si="19"/>
        <v/>
      </c>
      <c r="AF76" s="77" t="str">
        <f t="shared" ca="1" si="20"/>
        <v>D</v>
      </c>
      <c r="AG76" s="77">
        <f t="shared" ca="1" si="21"/>
        <v>3</v>
      </c>
      <c r="AH76" s="77">
        <v>1</v>
      </c>
      <c r="AI76" s="85"/>
    </row>
    <row r="77" spans="1:35" s="77" customFormat="1" ht="30" customHeight="1" x14ac:dyDescent="0.25">
      <c r="A77" s="67">
        <v>94</v>
      </c>
      <c r="B77" s="174" t="str">
        <f t="shared" ca="1" si="11"/>
        <v>A.2.07</v>
      </c>
      <c r="C77" s="20">
        <f t="shared" ca="1" si="12"/>
        <v>4</v>
      </c>
      <c r="D77" s="20"/>
      <c r="E77" s="70" t="str">
        <f t="shared" ca="1" si="13"/>
        <v>A.2.07</v>
      </c>
      <c r="F77" s="71" t="str">
        <f t="shared" ca="1" si="14"/>
        <v>Does the penetration testing programme align within:</v>
      </c>
      <c r="G77" s="188"/>
      <c r="H77" s="189"/>
      <c r="I77" s="189"/>
      <c r="J77" s="189"/>
      <c r="K77" s="189"/>
      <c r="L77" s="189"/>
      <c r="M77" s="189"/>
      <c r="N77" s="69"/>
      <c r="O77" s="69"/>
      <c r="P77" s="69"/>
      <c r="Q77" s="69"/>
      <c r="R77" s="69"/>
      <c r="S77" s="69"/>
      <c r="T77" s="78" t="str">
        <f t="shared" ca="1" si="15"/>
        <v>A.2.07</v>
      </c>
      <c r="U77" s="69"/>
      <c r="V77" s="69"/>
      <c r="W77" s="80" t="s">
        <v>74</v>
      </c>
      <c r="X77" s="81" t="str">
        <f t="shared" ca="1" si="16"/>
        <v>N/A</v>
      </c>
      <c r="Y77" s="80" t="e">
        <f t="shared" si="17"/>
        <v>#N/A</v>
      </c>
      <c r="AD77" s="77" t="str">
        <f t="shared" ca="1" si="18"/>
        <v/>
      </c>
      <c r="AE77" s="77" t="str">
        <f t="shared" ca="1" si="19"/>
        <v/>
      </c>
      <c r="AF77" s="77" t="str">
        <f t="shared" ca="1" si="20"/>
        <v>D</v>
      </c>
      <c r="AG77" s="77">
        <f t="shared" ca="1" si="21"/>
        <v>3</v>
      </c>
      <c r="AH77" s="77">
        <v>1</v>
      </c>
      <c r="AI77" s="85"/>
    </row>
    <row r="78" spans="1:35" s="77" customFormat="1" ht="30" x14ac:dyDescent="0.25">
      <c r="A78" s="67">
        <v>95</v>
      </c>
      <c r="B78" s="174" t="str">
        <f t="shared" ca="1" si="11"/>
        <v>A.2.07a</v>
      </c>
      <c r="C78" s="20">
        <f t="shared" ca="1" si="12"/>
        <v>6</v>
      </c>
      <c r="D78" s="20"/>
      <c r="E78" s="70" t="str">
        <f t="shared" ca="1" si="13"/>
        <v>A.2.07a</v>
      </c>
      <c r="F78" s="74" t="str">
        <f t="shared" ca="1" si="14"/>
        <v>A wider security review framework (e.g. ISO 27001, NIST cyber security framework, ISF Standard of Good Practice)?</v>
      </c>
      <c r="G78" s="188"/>
      <c r="H78" s="189"/>
      <c r="I78" s="189"/>
      <c r="J78" s="189"/>
      <c r="K78" s="189"/>
      <c r="L78" s="189"/>
      <c r="M78" s="189"/>
      <c r="N78" s="69"/>
      <c r="O78" s="69"/>
      <c r="P78" s="69"/>
      <c r="Q78" s="69"/>
      <c r="R78" s="69"/>
      <c r="S78" s="69"/>
      <c r="T78" s="78" t="str">
        <f t="shared" ca="1" si="15"/>
        <v>A.2.07a</v>
      </c>
      <c r="U78" s="69"/>
      <c r="V78" s="69"/>
      <c r="W78" s="80">
        <v>3</v>
      </c>
      <c r="X78" s="81">
        <f t="shared" ca="1" si="16"/>
        <v>3</v>
      </c>
      <c r="Y78" s="80" t="str">
        <f t="shared" si="17"/>
        <v>x 3</v>
      </c>
      <c r="AD78" s="77" t="str">
        <f t="shared" ca="1" si="18"/>
        <v/>
      </c>
      <c r="AE78" s="77" t="str">
        <f t="shared" ca="1" si="19"/>
        <v/>
      </c>
      <c r="AF78" s="77" t="str">
        <f t="shared" ca="1" si="20"/>
        <v>D</v>
      </c>
      <c r="AG78" s="77">
        <f t="shared" ca="1" si="21"/>
        <v>3</v>
      </c>
      <c r="AH78" s="77">
        <v>1</v>
      </c>
      <c r="AI78" s="85"/>
    </row>
    <row r="79" spans="1:35" s="77" customFormat="1" ht="45" x14ac:dyDescent="0.25">
      <c r="A79" s="67">
        <v>96</v>
      </c>
      <c r="B79" s="174" t="str">
        <f t="shared" ca="1" si="11"/>
        <v>A.2.07b</v>
      </c>
      <c r="C79" s="20">
        <f t="shared" ca="1" si="12"/>
        <v>6</v>
      </c>
      <c r="D79" s="20"/>
      <c r="E79" s="70" t="str">
        <f t="shared" ca="1" si="13"/>
        <v>A.2.07b</v>
      </c>
      <c r="F79" s="74" t="str">
        <f t="shared" ca="1" si="14"/>
        <v>Technical security infrastructure (including ongoing security monitoring, vulnerability assessment, malware protection and patch management)?</v>
      </c>
      <c r="G79" s="188"/>
      <c r="H79" s="189"/>
      <c r="I79" s="189"/>
      <c r="J79" s="189"/>
      <c r="K79" s="189"/>
      <c r="L79" s="189"/>
      <c r="M79" s="189"/>
      <c r="N79" s="69"/>
      <c r="O79" s="69"/>
      <c r="P79" s="69"/>
      <c r="Q79" s="69"/>
      <c r="R79" s="69"/>
      <c r="S79" s="69"/>
      <c r="T79" s="78" t="str">
        <f t="shared" ca="1" si="15"/>
        <v>A.2.07b</v>
      </c>
      <c r="U79" s="69"/>
      <c r="V79" s="69"/>
      <c r="W79" s="80">
        <v>4</v>
      </c>
      <c r="X79" s="81">
        <f t="shared" ca="1" si="16"/>
        <v>4</v>
      </c>
      <c r="Y79" s="80" t="str">
        <f t="shared" si="17"/>
        <v>x 4</v>
      </c>
      <c r="AD79" s="77" t="str">
        <f t="shared" ca="1" si="18"/>
        <v/>
      </c>
      <c r="AE79" s="77" t="str">
        <f t="shared" ca="1" si="19"/>
        <v/>
      </c>
      <c r="AF79" s="77" t="str">
        <f t="shared" ca="1" si="20"/>
        <v>D</v>
      </c>
      <c r="AG79" s="77">
        <f t="shared" ca="1" si="21"/>
        <v>3</v>
      </c>
      <c r="AH79" s="77">
        <v>1</v>
      </c>
      <c r="AI79" s="85"/>
    </row>
    <row r="80" spans="1:35" s="77" customFormat="1" ht="30" customHeight="1" x14ac:dyDescent="0.25">
      <c r="A80" s="67">
        <v>97</v>
      </c>
      <c r="B80" s="174" t="str">
        <f t="shared" ca="1" si="11"/>
        <v>A.2.07c</v>
      </c>
      <c r="C80" s="20">
        <f t="shared" ca="1" si="12"/>
        <v>6</v>
      </c>
      <c r="D80" s="20"/>
      <c r="E80" s="70" t="str">
        <f t="shared" ca="1" si="13"/>
        <v>A.2.07c</v>
      </c>
      <c r="F80" s="74" t="str">
        <f t="shared" ca="1" si="14"/>
        <v>System development processes (particularly for Web applications)?</v>
      </c>
      <c r="G80" s="188"/>
      <c r="H80" s="189"/>
      <c r="I80" s="189"/>
      <c r="J80" s="189"/>
      <c r="K80" s="189"/>
      <c r="L80" s="189"/>
      <c r="M80" s="189"/>
      <c r="N80" s="69"/>
      <c r="O80" s="69"/>
      <c r="P80" s="69"/>
      <c r="Q80" s="69"/>
      <c r="R80" s="69"/>
      <c r="S80" s="69"/>
      <c r="T80" s="78" t="str">
        <f t="shared" ca="1" si="15"/>
        <v>A.2.07c</v>
      </c>
      <c r="U80" s="69"/>
      <c r="V80" s="69"/>
      <c r="W80" s="80">
        <v>3</v>
      </c>
      <c r="X80" s="81">
        <f t="shared" ca="1" si="16"/>
        <v>3</v>
      </c>
      <c r="Y80" s="80" t="str">
        <f t="shared" si="17"/>
        <v>x 3</v>
      </c>
      <c r="AD80" s="77" t="str">
        <f t="shared" ca="1" si="18"/>
        <v/>
      </c>
      <c r="AE80" s="77" t="str">
        <f t="shared" ca="1" si="19"/>
        <v/>
      </c>
      <c r="AF80" s="77" t="str">
        <f t="shared" ca="1" si="20"/>
        <v>D</v>
      </c>
      <c r="AG80" s="77">
        <f t="shared" ca="1" si="21"/>
        <v>3</v>
      </c>
      <c r="AH80" s="77">
        <v>1</v>
      </c>
      <c r="AI80" s="85"/>
    </row>
    <row r="81" spans="1:35" s="77" customFormat="1" ht="30" x14ac:dyDescent="0.25">
      <c r="A81" s="67">
        <v>98</v>
      </c>
      <c r="B81" s="174" t="str">
        <f t="shared" ca="1" si="11"/>
        <v>A.2.08</v>
      </c>
      <c r="C81" s="20">
        <f t="shared" ca="1" si="12"/>
        <v>4</v>
      </c>
      <c r="D81" s="20"/>
      <c r="E81" s="70" t="str">
        <f t="shared" ca="1" si="13"/>
        <v>A.2.08</v>
      </c>
      <c r="F81" s="71" t="str">
        <f t="shared" ca="1" si="14"/>
        <v xml:space="preserve">Do you have a mechanism for applying controlled changes - a change management process that enables the secure introduction of new: </v>
      </c>
      <c r="G81" s="188"/>
      <c r="H81" s="189"/>
      <c r="I81" s="189"/>
      <c r="J81" s="189"/>
      <c r="K81" s="189"/>
      <c r="L81" s="189"/>
      <c r="M81" s="189"/>
      <c r="N81" s="69"/>
      <c r="O81" s="69"/>
      <c r="P81" s="69"/>
      <c r="Q81" s="69"/>
      <c r="R81" s="69"/>
      <c r="S81" s="69"/>
      <c r="T81" s="78" t="str">
        <f t="shared" ca="1" si="15"/>
        <v>A.2.08</v>
      </c>
      <c r="U81" s="69"/>
      <c r="V81" s="69"/>
      <c r="W81" s="80" t="s">
        <v>74</v>
      </c>
      <c r="X81" s="81" t="str">
        <f t="shared" ca="1" si="16"/>
        <v>N/A</v>
      </c>
      <c r="Y81" s="80" t="e">
        <f t="shared" si="17"/>
        <v>#N/A</v>
      </c>
      <c r="AD81" s="77" t="str">
        <f t="shared" ca="1" si="18"/>
        <v/>
      </c>
      <c r="AE81" s="77" t="str">
        <f t="shared" ca="1" si="19"/>
        <v/>
      </c>
      <c r="AF81" s="77" t="str">
        <f t="shared" ca="1" si="20"/>
        <v>D</v>
      </c>
      <c r="AG81" s="77">
        <f t="shared" ca="1" si="21"/>
        <v>3</v>
      </c>
      <c r="AH81" s="77">
        <v>1</v>
      </c>
      <c r="AI81" s="85"/>
    </row>
    <row r="82" spans="1:35" s="77" customFormat="1" ht="30" x14ac:dyDescent="0.25">
      <c r="A82" s="67">
        <v>99</v>
      </c>
      <c r="B82" s="174" t="str">
        <f t="shared" ca="1" si="11"/>
        <v>A.2.08a</v>
      </c>
      <c r="C82" s="20">
        <f t="shared" ca="1" si="12"/>
        <v>6</v>
      </c>
      <c r="D82" s="20"/>
      <c r="E82" s="70" t="str">
        <f t="shared" ca="1" si="13"/>
        <v>A.2.08a</v>
      </c>
      <c r="F82" s="74" t="str">
        <f t="shared" ca="1" si="14"/>
        <v>Business initiatives (e.g. new business models, international expansion, mergers and acquisitions)?</v>
      </c>
      <c r="G82" s="188"/>
      <c r="H82" s="189"/>
      <c r="I82" s="189"/>
      <c r="J82" s="189"/>
      <c r="K82" s="189"/>
      <c r="L82" s="189"/>
      <c r="M82" s="189"/>
      <c r="N82" s="69"/>
      <c r="O82" s="69"/>
      <c r="P82" s="69"/>
      <c r="Q82" s="69"/>
      <c r="R82" s="69"/>
      <c r="S82" s="69"/>
      <c r="T82" s="78" t="str">
        <f t="shared" ca="1" si="15"/>
        <v>A.2.08a</v>
      </c>
      <c r="U82" s="69"/>
      <c r="V82" s="69"/>
      <c r="W82" s="80">
        <v>4</v>
      </c>
      <c r="X82" s="81">
        <f t="shared" ca="1" si="16"/>
        <v>4</v>
      </c>
      <c r="Y82" s="80" t="str">
        <f t="shared" si="17"/>
        <v>x 4</v>
      </c>
      <c r="AD82" s="77" t="str">
        <f t="shared" ca="1" si="18"/>
        <v/>
      </c>
      <c r="AE82" s="77" t="str">
        <f t="shared" ca="1" si="19"/>
        <v/>
      </c>
      <c r="AF82" s="77" t="str">
        <f t="shared" ca="1" si="20"/>
        <v>D</v>
      </c>
      <c r="AG82" s="77">
        <f t="shared" ca="1" si="21"/>
        <v>3</v>
      </c>
      <c r="AH82" s="77">
        <v>1</v>
      </c>
      <c r="AI82" s="85"/>
    </row>
    <row r="83" spans="1:35" s="77" customFormat="1" ht="30" customHeight="1" x14ac:dyDescent="0.25">
      <c r="A83" s="67">
        <v>100</v>
      </c>
      <c r="B83" s="174" t="str">
        <f t="shared" ca="1" si="11"/>
        <v>A.2.08b</v>
      </c>
      <c r="C83" s="20">
        <f t="shared" ca="1" si="12"/>
        <v>6</v>
      </c>
      <c r="D83" s="20"/>
      <c r="E83" s="70" t="str">
        <f t="shared" ca="1" si="13"/>
        <v>A.2.08b</v>
      </c>
      <c r="F83" s="74" t="str">
        <f t="shared" ca="1" si="14"/>
        <v>Business processes?</v>
      </c>
      <c r="G83" s="188"/>
      <c r="H83" s="189"/>
      <c r="I83" s="189"/>
      <c r="J83" s="189"/>
      <c r="K83" s="189"/>
      <c r="L83" s="189"/>
      <c r="M83" s="189"/>
      <c r="N83" s="69"/>
      <c r="O83" s="69"/>
      <c r="P83" s="69"/>
      <c r="Q83" s="69"/>
      <c r="R83" s="69"/>
      <c r="S83" s="69"/>
      <c r="T83" s="78" t="str">
        <f t="shared" ca="1" si="15"/>
        <v>A.2.08b</v>
      </c>
      <c r="U83" s="69"/>
      <c r="V83" s="69"/>
      <c r="W83" s="80">
        <v>3</v>
      </c>
      <c r="X83" s="81">
        <f t="shared" ca="1" si="16"/>
        <v>3</v>
      </c>
      <c r="Y83" s="80" t="str">
        <f t="shared" si="17"/>
        <v>x 3</v>
      </c>
      <c r="AD83" s="77" t="str">
        <f t="shared" ca="1" si="18"/>
        <v/>
      </c>
      <c r="AE83" s="77" t="str">
        <f t="shared" ca="1" si="19"/>
        <v/>
      </c>
      <c r="AF83" s="77" t="str">
        <f t="shared" ca="1" si="20"/>
        <v>D</v>
      </c>
      <c r="AG83" s="77">
        <f t="shared" ca="1" si="21"/>
        <v>3</v>
      </c>
      <c r="AH83" s="77">
        <v>1</v>
      </c>
      <c r="AI83" s="85"/>
    </row>
    <row r="84" spans="1:35" s="77" customFormat="1" ht="30" customHeight="1" x14ac:dyDescent="0.25">
      <c r="A84" s="67">
        <v>101</v>
      </c>
      <c r="B84" s="174" t="str">
        <f t="shared" ca="1" si="11"/>
        <v>A.2.08c</v>
      </c>
      <c r="C84" s="20">
        <f t="shared" ca="1" si="12"/>
        <v>6</v>
      </c>
      <c r="D84" s="20"/>
      <c r="E84" s="70" t="str">
        <f t="shared" ca="1" si="13"/>
        <v>A.2.08c</v>
      </c>
      <c r="F84" s="74" t="str">
        <f t="shared" ca="1" si="14"/>
        <v>Web applications?</v>
      </c>
      <c r="G84" s="188"/>
      <c r="H84" s="189"/>
      <c r="I84" s="189"/>
      <c r="J84" s="189"/>
      <c r="K84" s="189"/>
      <c r="L84" s="189"/>
      <c r="M84" s="189"/>
      <c r="N84" s="69"/>
      <c r="O84" s="69"/>
      <c r="P84" s="69"/>
      <c r="Q84" s="69"/>
      <c r="R84" s="69"/>
      <c r="S84" s="69"/>
      <c r="T84" s="78" t="str">
        <f t="shared" ca="1" si="15"/>
        <v>A.2.08c</v>
      </c>
      <c r="U84" s="69"/>
      <c r="V84" s="69"/>
      <c r="W84" s="80">
        <v>3</v>
      </c>
      <c r="X84" s="81">
        <f t="shared" ca="1" si="16"/>
        <v>3</v>
      </c>
      <c r="Y84" s="80" t="str">
        <f t="shared" si="17"/>
        <v>x 3</v>
      </c>
      <c r="AD84" s="77" t="str">
        <f t="shared" ca="1" si="18"/>
        <v/>
      </c>
      <c r="AE84" s="77" t="str">
        <f t="shared" ca="1" si="19"/>
        <v/>
      </c>
      <c r="AF84" s="77" t="str">
        <f t="shared" ca="1" si="20"/>
        <v>D</v>
      </c>
      <c r="AG84" s="77">
        <f t="shared" ca="1" si="21"/>
        <v>3</v>
      </c>
      <c r="AH84" s="77">
        <v>1</v>
      </c>
      <c r="AI84" s="85"/>
    </row>
    <row r="85" spans="1:35" s="77" customFormat="1" ht="30" customHeight="1" x14ac:dyDescent="0.25">
      <c r="A85" s="67">
        <v>102</v>
      </c>
      <c r="B85" s="174" t="str">
        <f t="shared" ca="1" si="11"/>
        <v>A.2.08d</v>
      </c>
      <c r="C85" s="20">
        <f t="shared" ca="1" si="12"/>
        <v>6</v>
      </c>
      <c r="D85" s="20"/>
      <c r="E85" s="70" t="str">
        <f t="shared" ca="1" si="13"/>
        <v>A.2.08d</v>
      </c>
      <c r="F85" s="74" t="str">
        <f t="shared" ca="1" si="14"/>
        <v>IT infrastructure?</v>
      </c>
      <c r="G85" s="188"/>
      <c r="H85" s="189"/>
      <c r="I85" s="189"/>
      <c r="J85" s="189"/>
      <c r="K85" s="189"/>
      <c r="L85" s="189"/>
      <c r="M85" s="189"/>
      <c r="N85" s="69"/>
      <c r="O85" s="69"/>
      <c r="P85" s="69"/>
      <c r="Q85" s="69"/>
      <c r="R85" s="69"/>
      <c r="S85" s="69"/>
      <c r="T85" s="78" t="str">
        <f t="shared" ca="1" si="15"/>
        <v>A.2.08d</v>
      </c>
      <c r="U85" s="69"/>
      <c r="V85" s="69"/>
      <c r="W85" s="80">
        <v>2</v>
      </c>
      <c r="X85" s="81">
        <f t="shared" ca="1" si="16"/>
        <v>2</v>
      </c>
      <c r="Y85" s="80" t="str">
        <f t="shared" si="17"/>
        <v>x 2</v>
      </c>
      <c r="AD85" s="77" t="str">
        <f t="shared" ca="1" si="18"/>
        <v/>
      </c>
      <c r="AE85" s="77" t="str">
        <f t="shared" ca="1" si="19"/>
        <v/>
      </c>
      <c r="AF85" s="77" t="str">
        <f t="shared" ca="1" si="20"/>
        <v>D</v>
      </c>
      <c r="AG85" s="77">
        <f t="shared" ca="1" si="21"/>
        <v>3</v>
      </c>
      <c r="AH85" s="77">
        <v>1</v>
      </c>
      <c r="AI85" s="85"/>
    </row>
    <row r="86" spans="1:35" s="77" customFormat="1" ht="30" x14ac:dyDescent="0.25">
      <c r="A86" s="67">
        <v>103</v>
      </c>
      <c r="B86" s="174" t="str">
        <f t="shared" ca="1" si="11"/>
        <v>A.2.09</v>
      </c>
      <c r="C86" s="20">
        <f t="shared" ca="1" si="12"/>
        <v>4</v>
      </c>
      <c r="D86" s="20"/>
      <c r="E86" s="70" t="str">
        <f t="shared" ca="1" si="13"/>
        <v>A.2.09</v>
      </c>
      <c r="F86" s="71" t="str">
        <f t="shared" ca="1" si="14"/>
        <v xml:space="preserve">Does your change management process include making changes in a secure manner to: </v>
      </c>
      <c r="G86" s="188"/>
      <c r="H86" s="189"/>
      <c r="I86" s="189"/>
      <c r="J86" s="189"/>
      <c r="K86" s="189"/>
      <c r="L86" s="189"/>
      <c r="M86" s="189"/>
      <c r="N86" s="69"/>
      <c r="O86" s="69"/>
      <c r="P86" s="69"/>
      <c r="Q86" s="69"/>
      <c r="R86" s="69"/>
      <c r="S86" s="69"/>
      <c r="T86" s="78" t="str">
        <f t="shared" ca="1" si="15"/>
        <v>A.2.09</v>
      </c>
      <c r="U86" s="69"/>
      <c r="V86" s="69"/>
      <c r="W86" s="80" t="s">
        <v>74</v>
      </c>
      <c r="X86" s="81" t="str">
        <f t="shared" ca="1" si="16"/>
        <v>N/A</v>
      </c>
      <c r="Y86" s="80" t="e">
        <f t="shared" si="17"/>
        <v>#N/A</v>
      </c>
      <c r="AD86" s="77" t="str">
        <f t="shared" ca="1" si="18"/>
        <v/>
      </c>
      <c r="AE86" s="77" t="str">
        <f t="shared" ca="1" si="19"/>
        <v/>
      </c>
      <c r="AF86" s="77" t="str">
        <f t="shared" ca="1" si="20"/>
        <v>D</v>
      </c>
      <c r="AG86" s="77">
        <f t="shared" ca="1" si="21"/>
        <v>3</v>
      </c>
      <c r="AH86" s="77">
        <v>1</v>
      </c>
      <c r="AI86" s="85"/>
    </row>
    <row r="87" spans="1:35" s="77" customFormat="1" ht="30" customHeight="1" x14ac:dyDescent="0.25">
      <c r="A87" s="67">
        <v>104</v>
      </c>
      <c r="B87" s="174" t="str">
        <f t="shared" ca="1" si="11"/>
        <v>A.2.09a</v>
      </c>
      <c r="C87" s="20">
        <f t="shared" ca="1" si="12"/>
        <v>6</v>
      </c>
      <c r="D87" s="20"/>
      <c r="E87" s="70" t="str">
        <f t="shared" ca="1" si="13"/>
        <v>A.2.09a</v>
      </c>
      <c r="F87" s="74" t="str">
        <f t="shared" ca="1" si="14"/>
        <v>Existing business process or applications?</v>
      </c>
      <c r="G87" s="188"/>
      <c r="H87" s="189"/>
      <c r="I87" s="189"/>
      <c r="J87" s="189"/>
      <c r="K87" s="189"/>
      <c r="L87" s="189"/>
      <c r="M87" s="189"/>
      <c r="N87" s="69"/>
      <c r="O87" s="69"/>
      <c r="P87" s="69"/>
      <c r="Q87" s="69"/>
      <c r="R87" s="69"/>
      <c r="S87" s="69"/>
      <c r="T87" s="78" t="str">
        <f t="shared" ca="1" si="15"/>
        <v>A.2.09a</v>
      </c>
      <c r="U87" s="69"/>
      <c r="V87" s="69"/>
      <c r="W87" s="80">
        <v>3</v>
      </c>
      <c r="X87" s="81">
        <f t="shared" ca="1" si="16"/>
        <v>3</v>
      </c>
      <c r="Y87" s="80" t="str">
        <f t="shared" si="17"/>
        <v>x 3</v>
      </c>
      <c r="AD87" s="77" t="str">
        <f t="shared" ca="1" si="18"/>
        <v/>
      </c>
      <c r="AE87" s="77" t="str">
        <f t="shared" ca="1" si="19"/>
        <v/>
      </c>
      <c r="AF87" s="77" t="str">
        <f t="shared" ca="1" si="20"/>
        <v>D</v>
      </c>
      <c r="AG87" s="77">
        <f t="shared" ca="1" si="21"/>
        <v>3</v>
      </c>
      <c r="AH87" s="77">
        <v>1</v>
      </c>
      <c r="AI87" s="85"/>
    </row>
    <row r="88" spans="1:35" s="77" customFormat="1" ht="30" customHeight="1" x14ac:dyDescent="0.25">
      <c r="A88" s="67">
        <v>105</v>
      </c>
      <c r="B88" s="174" t="str">
        <f t="shared" ca="1" si="11"/>
        <v>A.2.09b</v>
      </c>
      <c r="C88" s="20">
        <f t="shared" ca="1" si="12"/>
        <v>6</v>
      </c>
      <c r="D88" s="20"/>
      <c r="E88" s="70" t="str">
        <f t="shared" ca="1" si="13"/>
        <v>A.2.09b</v>
      </c>
      <c r="F88" s="74" t="str">
        <f t="shared" ca="1" si="14"/>
        <v>Legal and regulatory requirements?</v>
      </c>
      <c r="G88" s="188"/>
      <c r="H88" s="189"/>
      <c r="I88" s="189"/>
      <c r="J88" s="189"/>
      <c r="K88" s="189"/>
      <c r="L88" s="189"/>
      <c r="M88" s="189"/>
      <c r="N88" s="69"/>
      <c r="O88" s="69"/>
      <c r="P88" s="69"/>
      <c r="Q88" s="69"/>
      <c r="R88" s="69"/>
      <c r="S88" s="69"/>
      <c r="T88" s="78" t="str">
        <f t="shared" ca="1" si="15"/>
        <v>A.2.09b</v>
      </c>
      <c r="U88" s="69"/>
      <c r="V88" s="69"/>
      <c r="W88" s="80">
        <v>4</v>
      </c>
      <c r="X88" s="81">
        <f t="shared" ca="1" si="16"/>
        <v>4</v>
      </c>
      <c r="Y88" s="80" t="str">
        <f t="shared" si="17"/>
        <v>x 4</v>
      </c>
      <c r="AD88" s="77" t="str">
        <f t="shared" ca="1" si="18"/>
        <v/>
      </c>
      <c r="AE88" s="77" t="str">
        <f t="shared" ca="1" si="19"/>
        <v/>
      </c>
      <c r="AF88" s="77" t="str">
        <f t="shared" ca="1" si="20"/>
        <v>D</v>
      </c>
      <c r="AG88" s="77">
        <f t="shared" ca="1" si="21"/>
        <v>3</v>
      </c>
      <c r="AH88" s="77">
        <v>1</v>
      </c>
      <c r="AI88" s="85"/>
    </row>
    <row r="89" spans="1:35" s="77" customFormat="1" ht="30" customHeight="1" x14ac:dyDescent="0.25">
      <c r="A89" s="67">
        <v>106</v>
      </c>
      <c r="B89" s="174" t="str">
        <f t="shared" ca="1" si="11"/>
        <v>A.2.09c</v>
      </c>
      <c r="C89" s="20">
        <f t="shared" ca="1" si="12"/>
        <v>6</v>
      </c>
      <c r="D89" s="20"/>
      <c r="E89" s="70" t="str">
        <f t="shared" ca="1" si="13"/>
        <v>A.2.09c</v>
      </c>
      <c r="F89" s="74" t="str">
        <f t="shared" ca="1" si="14"/>
        <v>Security services (e.g. PKI, anti-malware, IDS)?</v>
      </c>
      <c r="G89" s="188"/>
      <c r="H89" s="189"/>
      <c r="I89" s="189"/>
      <c r="J89" s="189"/>
      <c r="K89" s="189"/>
      <c r="L89" s="189"/>
      <c r="M89" s="189"/>
      <c r="N89" s="69"/>
      <c r="O89" s="69"/>
      <c r="P89" s="69"/>
      <c r="Q89" s="69"/>
      <c r="R89" s="69"/>
      <c r="S89" s="69"/>
      <c r="T89" s="78" t="str">
        <f t="shared" ca="1" si="15"/>
        <v>A.2.09c</v>
      </c>
      <c r="U89" s="69"/>
      <c r="V89" s="69"/>
      <c r="W89" s="80">
        <v>4</v>
      </c>
      <c r="X89" s="81">
        <f t="shared" ca="1" si="16"/>
        <v>4</v>
      </c>
      <c r="Y89" s="80" t="str">
        <f t="shared" si="17"/>
        <v>x 4</v>
      </c>
      <c r="AD89" s="77" t="str">
        <f t="shared" ca="1" si="18"/>
        <v/>
      </c>
      <c r="AE89" s="77" t="str">
        <f t="shared" ca="1" si="19"/>
        <v/>
      </c>
      <c r="AF89" s="77" t="str">
        <f t="shared" ca="1" si="20"/>
        <v>D</v>
      </c>
      <c r="AG89" s="77">
        <f t="shared" ca="1" si="21"/>
        <v>3</v>
      </c>
      <c r="AH89" s="77">
        <v>1</v>
      </c>
      <c r="AI89" s="85"/>
    </row>
    <row r="90" spans="1:35" s="77" customFormat="1" ht="30" x14ac:dyDescent="0.25">
      <c r="A90" s="67">
        <v>107</v>
      </c>
      <c r="B90" s="174" t="str">
        <f t="shared" ca="1" si="11"/>
        <v>A.2.10</v>
      </c>
      <c r="C90" s="20">
        <f t="shared" ca="1" si="12"/>
        <v>4</v>
      </c>
      <c r="D90" s="20"/>
      <c r="E90" s="70" t="str">
        <f t="shared" ca="1" si="13"/>
        <v>A.2.10</v>
      </c>
      <c r="F90" s="71" t="str">
        <f t="shared" ca="1" si="14"/>
        <v xml:space="preserve">Does your change management process cover making changes in a secure manner to your organisation's: </v>
      </c>
      <c r="G90" s="188"/>
      <c r="H90" s="189"/>
      <c r="I90" s="189"/>
      <c r="J90" s="189"/>
      <c r="K90" s="189"/>
      <c r="L90" s="189"/>
      <c r="M90" s="189"/>
      <c r="N90" s="69"/>
      <c r="O90" s="69"/>
      <c r="P90" s="69"/>
      <c r="Q90" s="69"/>
      <c r="R90" s="69"/>
      <c r="S90" s="69"/>
      <c r="T90" s="78" t="str">
        <f t="shared" ca="1" si="15"/>
        <v>A.2.10</v>
      </c>
      <c r="U90" s="69"/>
      <c r="V90" s="69"/>
      <c r="W90" s="80" t="s">
        <v>74</v>
      </c>
      <c r="X90" s="81" t="str">
        <f t="shared" ca="1" si="16"/>
        <v>N/A</v>
      </c>
      <c r="Y90" s="80" t="e">
        <f t="shared" si="17"/>
        <v>#N/A</v>
      </c>
      <c r="AD90" s="77" t="str">
        <f t="shared" ca="1" si="18"/>
        <v/>
      </c>
      <c r="AE90" s="77" t="str">
        <f t="shared" ca="1" si="19"/>
        <v/>
      </c>
      <c r="AF90" s="77" t="str">
        <f t="shared" ca="1" si="20"/>
        <v>D</v>
      </c>
      <c r="AG90" s="77">
        <f t="shared" ca="1" si="21"/>
        <v>3</v>
      </c>
      <c r="AH90" s="77">
        <v>1</v>
      </c>
      <c r="AI90" s="85"/>
    </row>
    <row r="91" spans="1:35" s="77" customFormat="1" ht="30" customHeight="1" x14ac:dyDescent="0.25">
      <c r="A91" s="67">
        <v>108</v>
      </c>
      <c r="B91" s="174" t="str">
        <f t="shared" ca="1" si="11"/>
        <v>A.2.10a</v>
      </c>
      <c r="C91" s="20">
        <f t="shared" ca="1" si="12"/>
        <v>6</v>
      </c>
      <c r="D91" s="20"/>
      <c r="E91" s="70" t="str">
        <f t="shared" ca="1" si="13"/>
        <v>A.2.10a</v>
      </c>
      <c r="F91" s="74" t="str">
        <f t="shared" ca="1" si="14"/>
        <v>Threat landscape?</v>
      </c>
      <c r="G91" s="188"/>
      <c r="H91" s="189"/>
      <c r="I91" s="189"/>
      <c r="J91" s="189"/>
      <c r="K91" s="189"/>
      <c r="L91" s="189"/>
      <c r="M91" s="189"/>
      <c r="N91" s="69"/>
      <c r="O91" s="69"/>
      <c r="P91" s="69"/>
      <c r="Q91" s="69"/>
      <c r="R91" s="69"/>
      <c r="S91" s="69"/>
      <c r="T91" s="78" t="str">
        <f t="shared" ca="1" si="15"/>
        <v>A.2.10a</v>
      </c>
      <c r="U91" s="69"/>
      <c r="V91" s="69"/>
      <c r="W91" s="80">
        <v>5</v>
      </c>
      <c r="X91" s="81">
        <f t="shared" ca="1" si="16"/>
        <v>5</v>
      </c>
      <c r="Y91" s="80" t="str">
        <f t="shared" si="17"/>
        <v>x 5</v>
      </c>
      <c r="AD91" s="77" t="str">
        <f t="shared" ca="1" si="18"/>
        <v/>
      </c>
      <c r="AE91" s="77" t="str">
        <f t="shared" ca="1" si="19"/>
        <v/>
      </c>
      <c r="AF91" s="77" t="str">
        <f t="shared" ca="1" si="20"/>
        <v>D</v>
      </c>
      <c r="AG91" s="77">
        <f t="shared" ca="1" si="21"/>
        <v>3</v>
      </c>
      <c r="AH91" s="77">
        <v>1</v>
      </c>
      <c r="AI91" s="85"/>
    </row>
    <row r="92" spans="1:35" s="77" customFormat="1" ht="30" x14ac:dyDescent="0.25">
      <c r="A92" s="67">
        <v>109</v>
      </c>
      <c r="B92" s="174" t="str">
        <f t="shared" ca="1" si="11"/>
        <v>A.2.10b</v>
      </c>
      <c r="C92" s="20">
        <f t="shared" ca="1" si="12"/>
        <v>6</v>
      </c>
      <c r="D92" s="20"/>
      <c r="E92" s="70" t="str">
        <f t="shared" ca="1" si="13"/>
        <v>A.2.10b</v>
      </c>
      <c r="F92" s="74" t="str">
        <f t="shared" ca="1" si="14"/>
        <v>Security governance approach (e.g. a new security organisational set up or risk management programme)?</v>
      </c>
      <c r="G92" s="188"/>
      <c r="H92" s="189"/>
      <c r="I92" s="189"/>
      <c r="J92" s="189"/>
      <c r="K92" s="189"/>
      <c r="L92" s="189"/>
      <c r="M92" s="189"/>
      <c r="N92" s="69"/>
      <c r="O92" s="69"/>
      <c r="P92" s="69"/>
      <c r="Q92" s="69"/>
      <c r="R92" s="69"/>
      <c r="S92" s="69"/>
      <c r="T92" s="78" t="str">
        <f t="shared" ca="1" si="15"/>
        <v>A.2.10b</v>
      </c>
      <c r="U92" s="69"/>
      <c r="V92" s="69"/>
      <c r="W92" s="80">
        <v>4</v>
      </c>
      <c r="X92" s="81">
        <f t="shared" ca="1" si="16"/>
        <v>4</v>
      </c>
      <c r="Y92" s="80" t="str">
        <f t="shared" si="17"/>
        <v>x 4</v>
      </c>
      <c r="AD92" s="77" t="str">
        <f t="shared" ca="1" si="18"/>
        <v/>
      </c>
      <c r="AE92" s="77" t="str">
        <f t="shared" ca="1" si="19"/>
        <v/>
      </c>
      <c r="AF92" s="77" t="str">
        <f t="shared" ca="1" si="20"/>
        <v>D</v>
      </c>
      <c r="AG92" s="77">
        <f t="shared" ca="1" si="21"/>
        <v>3</v>
      </c>
      <c r="AH92" s="77">
        <v>1</v>
      </c>
      <c r="AI92" s="85"/>
    </row>
    <row r="93" spans="1:35" s="77" customFormat="1" ht="30" x14ac:dyDescent="0.25">
      <c r="A93" s="67">
        <v>110</v>
      </c>
      <c r="B93" s="174" t="str">
        <f t="shared" ca="1" si="11"/>
        <v>A.2.10c</v>
      </c>
      <c r="C93" s="20">
        <f t="shared" ca="1" si="12"/>
        <v>6</v>
      </c>
      <c r="D93" s="20"/>
      <c r="E93" s="70" t="str">
        <f t="shared" ca="1" si="13"/>
        <v>A.2.10c</v>
      </c>
      <c r="F93" s="74" t="str">
        <f t="shared" ca="1" si="14"/>
        <v>Security controls framework (e.g. ISO 27001, COBIT 5, the SANS top 20 security controls or the ISF Standard of Good Practice)?</v>
      </c>
      <c r="G93" s="188"/>
      <c r="H93" s="189"/>
      <c r="I93" s="189"/>
      <c r="J93" s="189"/>
      <c r="K93" s="189"/>
      <c r="L93" s="189"/>
      <c r="M93" s="189"/>
      <c r="N93" s="69"/>
      <c r="O93" s="69"/>
      <c r="P93" s="69"/>
      <c r="Q93" s="69"/>
      <c r="R93" s="69"/>
      <c r="S93" s="69"/>
      <c r="T93" s="78" t="str">
        <f t="shared" ca="1" si="15"/>
        <v>A.2.10c</v>
      </c>
      <c r="U93" s="69"/>
      <c r="V93" s="69"/>
      <c r="W93" s="80">
        <v>3</v>
      </c>
      <c r="X93" s="81">
        <f t="shared" ca="1" si="16"/>
        <v>3</v>
      </c>
      <c r="Y93" s="80" t="str">
        <f t="shared" si="17"/>
        <v>x 3</v>
      </c>
      <c r="AD93" s="77" t="str">
        <f t="shared" ca="1" si="18"/>
        <v/>
      </c>
      <c r="AE93" s="77" t="str">
        <f t="shared" ca="1" si="19"/>
        <v/>
      </c>
      <c r="AF93" s="77" t="str">
        <f t="shared" ca="1" si="20"/>
        <v>D</v>
      </c>
      <c r="AG93" s="77">
        <f t="shared" ca="1" si="21"/>
        <v>3</v>
      </c>
      <c r="AH93" s="77">
        <v>1</v>
      </c>
      <c r="AI93" s="85"/>
    </row>
    <row r="94" spans="1:35" s="77" customFormat="1" ht="30" customHeight="1" x14ac:dyDescent="0.25">
      <c r="A94" s="67">
        <v>111</v>
      </c>
      <c r="B94" s="174" t="str">
        <f t="shared" ca="1" si="11"/>
        <v>A.2.11</v>
      </c>
      <c r="C94" s="20">
        <f t="shared" ca="1" si="12"/>
        <v>4</v>
      </c>
      <c r="D94" s="20"/>
      <c r="E94" s="70" t="str">
        <f t="shared" ca="1" si="13"/>
        <v>A.2.11</v>
      </c>
      <c r="F94" s="71" t="str">
        <f t="shared" ca="1" si="14"/>
        <v xml:space="preserve">To support your penetration testing programme, do you: </v>
      </c>
      <c r="G94" s="188"/>
      <c r="H94" s="189"/>
      <c r="I94" s="189"/>
      <c r="J94" s="189"/>
      <c r="K94" s="189"/>
      <c r="L94" s="189"/>
      <c r="M94" s="189"/>
      <c r="N94" s="69"/>
      <c r="O94" s="69"/>
      <c r="P94" s="69"/>
      <c r="Q94" s="69"/>
      <c r="R94" s="69"/>
      <c r="S94" s="69"/>
      <c r="T94" s="78" t="str">
        <f t="shared" ca="1" si="15"/>
        <v>A.2.11</v>
      </c>
      <c r="U94" s="69"/>
      <c r="V94" s="69"/>
      <c r="W94" s="80" t="s">
        <v>74</v>
      </c>
      <c r="X94" s="81" t="str">
        <f t="shared" ca="1" si="16"/>
        <v>N/A</v>
      </c>
      <c r="Y94" s="80" t="e">
        <f t="shared" si="17"/>
        <v>#N/A</v>
      </c>
      <c r="AD94" s="77" t="str">
        <f t="shared" ca="1" si="18"/>
        <v/>
      </c>
      <c r="AE94" s="77" t="str">
        <f t="shared" ca="1" si="19"/>
        <v/>
      </c>
      <c r="AF94" s="77" t="str">
        <f t="shared" ca="1" si="20"/>
        <v>D</v>
      </c>
      <c r="AG94" s="77">
        <f t="shared" ca="1" si="21"/>
        <v>3</v>
      </c>
      <c r="AH94" s="77">
        <v>1</v>
      </c>
      <c r="AI94" s="85"/>
    </row>
    <row r="95" spans="1:35" s="77" customFormat="1" ht="45" x14ac:dyDescent="0.25">
      <c r="A95" s="67">
        <v>112</v>
      </c>
      <c r="B95" s="174" t="str">
        <f t="shared" ca="1" si="11"/>
        <v>A.2.11a</v>
      </c>
      <c r="C95" s="20">
        <f t="shared" ca="1" si="12"/>
        <v>6</v>
      </c>
      <c r="D95" s="20"/>
      <c r="E95" s="70" t="str">
        <f t="shared" ca="1" si="13"/>
        <v>A.2.11a</v>
      </c>
      <c r="F95" s="74" t="str">
        <f t="shared" ca="1" si="14"/>
        <v>Maintain key performance indicators for the results of the penetration tests that can be utilised to help establish the 'health' of the overall business?</v>
      </c>
      <c r="G95" s="188"/>
      <c r="H95" s="189"/>
      <c r="I95" s="189"/>
      <c r="J95" s="189"/>
      <c r="K95" s="189"/>
      <c r="L95" s="189"/>
      <c r="M95" s="189"/>
      <c r="N95" s="69"/>
      <c r="O95" s="69"/>
      <c r="P95" s="69"/>
      <c r="Q95" s="69"/>
      <c r="R95" s="69"/>
      <c r="S95" s="69"/>
      <c r="T95" s="78" t="str">
        <f t="shared" ca="1" si="15"/>
        <v>A.2.11a</v>
      </c>
      <c r="U95" s="69"/>
      <c r="V95" s="69"/>
      <c r="W95" s="80">
        <v>4</v>
      </c>
      <c r="X95" s="81">
        <f t="shared" ca="1" si="16"/>
        <v>4</v>
      </c>
      <c r="Y95" s="80" t="str">
        <f t="shared" si="17"/>
        <v>x 4</v>
      </c>
      <c r="AD95" s="77" t="str">
        <f t="shared" ca="1" si="18"/>
        <v/>
      </c>
      <c r="AE95" s="77" t="str">
        <f t="shared" ca="1" si="19"/>
        <v/>
      </c>
      <c r="AF95" s="77" t="str">
        <f t="shared" ca="1" si="20"/>
        <v>D</v>
      </c>
      <c r="AG95" s="77">
        <f t="shared" ca="1" si="21"/>
        <v>3</v>
      </c>
      <c r="AH95" s="77">
        <v>1</v>
      </c>
      <c r="AI95" s="85"/>
    </row>
    <row r="96" spans="1:35" s="77" customFormat="1" ht="30" customHeight="1" x14ac:dyDescent="0.25">
      <c r="A96" s="67">
        <v>113</v>
      </c>
      <c r="B96" s="174" t="str">
        <f t="shared" ca="1" si="11"/>
        <v>A.2.11b</v>
      </c>
      <c r="C96" s="20">
        <f t="shared" ca="1" si="12"/>
        <v>6</v>
      </c>
      <c r="D96" s="20"/>
      <c r="E96" s="70" t="str">
        <f t="shared" ca="1" si="13"/>
        <v>A.2.11b</v>
      </c>
      <c r="F96" s="74" t="str">
        <f t="shared" ca="1" si="14"/>
        <v>Subscribe to information sharing platforms or services?</v>
      </c>
      <c r="G96" s="188"/>
      <c r="H96" s="189"/>
      <c r="I96" s="189"/>
      <c r="J96" s="189"/>
      <c r="K96" s="189"/>
      <c r="L96" s="189"/>
      <c r="M96" s="189"/>
      <c r="N96" s="69"/>
      <c r="O96" s="69"/>
      <c r="P96" s="69"/>
      <c r="Q96" s="69"/>
      <c r="R96" s="69"/>
      <c r="S96" s="69"/>
      <c r="T96" s="78" t="str">
        <f t="shared" ca="1" si="15"/>
        <v>A.2.11b</v>
      </c>
      <c r="U96" s="69"/>
      <c r="V96" s="69"/>
      <c r="W96" s="80">
        <v>4</v>
      </c>
      <c r="X96" s="81">
        <f t="shared" ca="1" si="16"/>
        <v>4</v>
      </c>
      <c r="Y96" s="80" t="str">
        <f t="shared" si="17"/>
        <v>x 4</v>
      </c>
      <c r="AD96" s="77" t="str">
        <f t="shared" ca="1" si="18"/>
        <v/>
      </c>
      <c r="AE96" s="77" t="str">
        <f t="shared" ca="1" si="19"/>
        <v/>
      </c>
      <c r="AF96" s="77" t="str">
        <f t="shared" ca="1" si="20"/>
        <v>D</v>
      </c>
      <c r="AG96" s="77">
        <f t="shared" ca="1" si="21"/>
        <v>3</v>
      </c>
      <c r="AH96" s="77">
        <v>1</v>
      </c>
      <c r="AI96" s="85"/>
    </row>
    <row r="97" spans="1:35" s="77" customFormat="1" ht="30" x14ac:dyDescent="0.25">
      <c r="A97" s="67">
        <v>114</v>
      </c>
      <c r="B97" s="174" t="str">
        <f t="shared" ca="1" si="11"/>
        <v>A.2.11c</v>
      </c>
      <c r="C97" s="20">
        <f t="shared" ca="1" si="12"/>
        <v>6</v>
      </c>
      <c r="D97" s="20"/>
      <c r="E97" s="70" t="str">
        <f t="shared" ca="1" si="13"/>
        <v>A.2.11c</v>
      </c>
      <c r="F97" s="74" t="str">
        <f t="shared" ca="1" si="14"/>
        <v>Use information from information sharing platforms or services to feed into the penetration testing programme?</v>
      </c>
      <c r="G97" s="188"/>
      <c r="H97" s="189"/>
      <c r="I97" s="189"/>
      <c r="J97" s="189"/>
      <c r="K97" s="189"/>
      <c r="L97" s="189"/>
      <c r="M97" s="189"/>
      <c r="N97" s="69"/>
      <c r="O97" s="69"/>
      <c r="P97" s="69"/>
      <c r="Q97" s="69"/>
      <c r="R97" s="69"/>
      <c r="S97" s="69"/>
      <c r="T97" s="78" t="str">
        <f t="shared" ca="1" si="15"/>
        <v>A.2.11c</v>
      </c>
      <c r="U97" s="69"/>
      <c r="V97" s="69"/>
      <c r="W97" s="80">
        <v>5</v>
      </c>
      <c r="X97" s="81">
        <f t="shared" ca="1" si="16"/>
        <v>5</v>
      </c>
      <c r="Y97" s="80" t="str">
        <f t="shared" si="17"/>
        <v>x 5</v>
      </c>
      <c r="AD97" s="77" t="str">
        <f t="shared" ca="1" si="18"/>
        <v/>
      </c>
      <c r="AE97" s="77" t="str">
        <f t="shared" ca="1" si="19"/>
        <v/>
      </c>
      <c r="AF97" s="77" t="str">
        <f t="shared" ca="1" si="20"/>
        <v>D</v>
      </c>
      <c r="AG97" s="77">
        <f t="shared" ca="1" si="21"/>
        <v>3</v>
      </c>
      <c r="AH97" s="77">
        <v>1</v>
      </c>
      <c r="AI97" s="85"/>
    </row>
    <row r="98" spans="1:35" s="77" customFormat="1" ht="30" customHeight="1" x14ac:dyDescent="0.25">
      <c r="A98" s="67">
        <v>115</v>
      </c>
      <c r="B98" s="174" t="str">
        <f t="shared" ca="1" si="11"/>
        <v>A.2.12</v>
      </c>
      <c r="C98" s="20">
        <f t="shared" ca="1" si="12"/>
        <v>4</v>
      </c>
      <c r="D98" s="20"/>
      <c r="E98" s="70" t="str">
        <f t="shared" ca="1" si="13"/>
        <v>A.2.12</v>
      </c>
      <c r="F98" s="71" t="str">
        <f t="shared" ca="1" si="14"/>
        <v xml:space="preserve">Is the suitability and effectiveness of your penetration testing programme assured by: </v>
      </c>
      <c r="G98" s="188"/>
      <c r="H98" s="189"/>
      <c r="I98" s="189"/>
      <c r="J98" s="189"/>
      <c r="K98" s="189"/>
      <c r="L98" s="189"/>
      <c r="M98" s="189"/>
      <c r="N98" s="69"/>
      <c r="O98" s="69"/>
      <c r="P98" s="69"/>
      <c r="Q98" s="69"/>
      <c r="R98" s="69"/>
      <c r="S98" s="69"/>
      <c r="T98" s="78" t="str">
        <f t="shared" ca="1" si="15"/>
        <v>A.2.12</v>
      </c>
      <c r="U98" s="69"/>
      <c r="V98" s="69"/>
      <c r="W98" s="80" t="s">
        <v>74</v>
      </c>
      <c r="X98" s="81" t="str">
        <f t="shared" ca="1" si="16"/>
        <v>N/A</v>
      </c>
      <c r="Y98" s="80" t="e">
        <f t="shared" si="17"/>
        <v>#N/A</v>
      </c>
      <c r="AD98" s="77" t="str">
        <f t="shared" ca="1" si="18"/>
        <v/>
      </c>
      <c r="AE98" s="77" t="str">
        <f t="shared" ca="1" si="19"/>
        <v/>
      </c>
      <c r="AF98" s="77" t="str">
        <f t="shared" ca="1" si="20"/>
        <v>D</v>
      </c>
      <c r="AG98" s="77">
        <f t="shared" ca="1" si="21"/>
        <v>3</v>
      </c>
      <c r="AH98" s="77">
        <v>1</v>
      </c>
      <c r="AI98" s="85"/>
    </row>
    <row r="99" spans="1:35" s="77" customFormat="1" ht="30" customHeight="1" x14ac:dyDescent="0.25">
      <c r="A99" s="67">
        <v>116</v>
      </c>
      <c r="B99" s="174" t="str">
        <f t="shared" ca="1" si="11"/>
        <v>A.2.12a</v>
      </c>
      <c r="C99" s="20">
        <f t="shared" ca="1" si="12"/>
        <v>6</v>
      </c>
      <c r="D99" s="20"/>
      <c r="E99" s="70" t="str">
        <f t="shared" ca="1" si="13"/>
        <v>A.2.12a</v>
      </c>
      <c r="F99" s="74" t="str">
        <f t="shared" ca="1" si="14"/>
        <v>Traceability and monitoring of the programme?</v>
      </c>
      <c r="G99" s="188"/>
      <c r="H99" s="189"/>
      <c r="I99" s="189"/>
      <c r="J99" s="189"/>
      <c r="K99" s="189"/>
      <c r="L99" s="189"/>
      <c r="M99" s="189"/>
      <c r="N99" s="69"/>
      <c r="O99" s="69"/>
      <c r="P99" s="69"/>
      <c r="Q99" s="69"/>
      <c r="R99" s="69"/>
      <c r="S99" s="69"/>
      <c r="T99" s="78" t="str">
        <f t="shared" ca="1" si="15"/>
        <v>A.2.12a</v>
      </c>
      <c r="U99" s="69"/>
      <c r="V99" s="69"/>
      <c r="W99" s="80">
        <v>3</v>
      </c>
      <c r="X99" s="81">
        <f t="shared" ca="1" si="16"/>
        <v>3</v>
      </c>
      <c r="Y99" s="80" t="str">
        <f t="shared" si="17"/>
        <v>x 3</v>
      </c>
      <c r="AD99" s="77" t="str">
        <f t="shared" ca="1" si="18"/>
        <v/>
      </c>
      <c r="AE99" s="77" t="str">
        <f t="shared" ca="1" si="19"/>
        <v/>
      </c>
      <c r="AF99" s="77" t="str">
        <f t="shared" ca="1" si="20"/>
        <v>D</v>
      </c>
      <c r="AG99" s="77">
        <f t="shared" ca="1" si="21"/>
        <v>3</v>
      </c>
      <c r="AH99" s="77">
        <v>1</v>
      </c>
      <c r="AI99" s="85"/>
    </row>
    <row r="100" spans="1:35" s="77" customFormat="1" ht="30" customHeight="1" x14ac:dyDescent="0.25">
      <c r="A100" s="67">
        <v>117</v>
      </c>
      <c r="B100" s="174" t="str">
        <f t="shared" ca="1" si="11"/>
        <v>A.2.12b</v>
      </c>
      <c r="C100" s="20">
        <f t="shared" ca="1" si="12"/>
        <v>6</v>
      </c>
      <c r="D100" s="20"/>
      <c r="E100" s="70" t="str">
        <f t="shared" ca="1" si="13"/>
        <v>A.2.12b</v>
      </c>
      <c r="F100" s="74" t="str">
        <f t="shared" ca="1" si="14"/>
        <v>A continuous improvement process?</v>
      </c>
      <c r="G100" s="188"/>
      <c r="H100" s="189"/>
      <c r="I100" s="189"/>
      <c r="J100" s="189"/>
      <c r="K100" s="189"/>
      <c r="L100" s="189"/>
      <c r="M100" s="189"/>
      <c r="N100" s="69"/>
      <c r="O100" s="69"/>
      <c r="P100" s="69"/>
      <c r="Q100" s="69"/>
      <c r="R100" s="69"/>
      <c r="S100" s="69"/>
      <c r="T100" s="78" t="str">
        <f t="shared" ca="1" si="15"/>
        <v>A.2.12b</v>
      </c>
      <c r="U100" s="69"/>
      <c r="V100" s="69"/>
      <c r="W100" s="80">
        <v>5</v>
      </c>
      <c r="X100" s="81">
        <f t="shared" ca="1" si="16"/>
        <v>5</v>
      </c>
      <c r="Y100" s="80" t="str">
        <f t="shared" si="17"/>
        <v>x 5</v>
      </c>
      <c r="AD100" s="77" t="str">
        <f t="shared" ca="1" si="18"/>
        <v/>
      </c>
      <c r="AE100" s="77" t="str">
        <f t="shared" ca="1" si="19"/>
        <v/>
      </c>
      <c r="AF100" s="77" t="str">
        <f t="shared" ca="1" si="20"/>
        <v>D</v>
      </c>
      <c r="AG100" s="77">
        <f t="shared" ca="1" si="21"/>
        <v>3</v>
      </c>
      <c r="AH100" s="77">
        <v>1</v>
      </c>
      <c r="AI100" s="85"/>
    </row>
    <row r="101" spans="1:35" s="77" customFormat="1" ht="30" customHeight="1" x14ac:dyDescent="0.25">
      <c r="A101" s="67">
        <v>118</v>
      </c>
      <c r="B101" s="174" t="str">
        <f t="shared" ca="1" si="11"/>
        <v>A.2.12c</v>
      </c>
      <c r="C101" s="20">
        <f t="shared" ca="1" si="12"/>
        <v>6</v>
      </c>
      <c r="D101" s="20"/>
      <c r="E101" s="70" t="str">
        <f t="shared" ca="1" si="13"/>
        <v>A.2.12c</v>
      </c>
      <c r="F101" s="74" t="str">
        <f t="shared" ca="1" si="14"/>
        <v>Regular management and technical review?</v>
      </c>
      <c r="G101" s="188"/>
      <c r="H101" s="189"/>
      <c r="I101" s="189"/>
      <c r="J101" s="189"/>
      <c r="K101" s="189"/>
      <c r="L101" s="189"/>
      <c r="M101" s="189"/>
      <c r="N101" s="69"/>
      <c r="O101" s="69"/>
      <c r="P101" s="69"/>
      <c r="Q101" s="69"/>
      <c r="R101" s="69"/>
      <c r="S101" s="69"/>
      <c r="T101" s="78" t="str">
        <f t="shared" ca="1" si="15"/>
        <v>A.2.12c</v>
      </c>
      <c r="U101" s="69"/>
      <c r="V101" s="69"/>
      <c r="W101" s="80">
        <v>4</v>
      </c>
      <c r="X101" s="81">
        <f t="shared" ca="1" si="16"/>
        <v>4</v>
      </c>
      <c r="Y101" s="80" t="str">
        <f t="shared" si="17"/>
        <v>x 4</v>
      </c>
      <c r="AD101" s="77" t="str">
        <f t="shared" ca="1" si="18"/>
        <v/>
      </c>
      <c r="AE101" s="77" t="str">
        <f t="shared" ca="1" si="19"/>
        <v/>
      </c>
      <c r="AF101" s="77" t="str">
        <f t="shared" ca="1" si="20"/>
        <v>D</v>
      </c>
      <c r="AG101" s="77">
        <f t="shared" ca="1" si="21"/>
        <v>3</v>
      </c>
      <c r="AH101" s="77">
        <v>1</v>
      </c>
      <c r="AI101" s="85"/>
    </row>
    <row r="102" spans="1:35" s="77" customFormat="1" ht="30" customHeight="1" x14ac:dyDescent="0.25">
      <c r="A102" s="67">
        <v>119</v>
      </c>
      <c r="B102" s="174" t="str">
        <f t="shared" ca="1" si="11"/>
        <v>A.2.12d</v>
      </c>
      <c r="C102" s="20">
        <f t="shared" ca="1" si="12"/>
        <v>6</v>
      </c>
      <c r="D102" s="20"/>
      <c r="E102" s="70" t="str">
        <f t="shared" ca="1" si="13"/>
        <v>A.2.12d</v>
      </c>
      <c r="F102" s="74" t="str">
        <f t="shared" ca="1" si="14"/>
        <v>Independent audits (or similar)?</v>
      </c>
      <c r="G102" s="188"/>
      <c r="H102" s="189"/>
      <c r="I102" s="189"/>
      <c r="J102" s="189"/>
      <c r="K102" s="189"/>
      <c r="L102" s="189"/>
      <c r="M102" s="189"/>
      <c r="N102" s="69"/>
      <c r="O102" s="69"/>
      <c r="P102" s="69"/>
      <c r="Q102" s="69"/>
      <c r="R102" s="69"/>
      <c r="S102" s="69"/>
      <c r="T102" s="78" t="str">
        <f t="shared" ca="1" si="15"/>
        <v>A.2.12d</v>
      </c>
      <c r="U102" s="69"/>
      <c r="V102" s="69"/>
      <c r="W102" s="80">
        <v>5</v>
      </c>
      <c r="X102" s="81">
        <f t="shared" ca="1" si="16"/>
        <v>5</v>
      </c>
      <c r="Y102" s="80" t="str">
        <f t="shared" si="17"/>
        <v>x 5</v>
      </c>
      <c r="AD102" s="77" t="str">
        <f t="shared" ca="1" si="18"/>
        <v/>
      </c>
      <c r="AE102" s="77" t="str">
        <f t="shared" ca="1" si="19"/>
        <v/>
      </c>
      <c r="AF102" s="77" t="str">
        <f t="shared" ca="1" si="20"/>
        <v>D</v>
      </c>
      <c r="AG102" s="77">
        <f t="shared" ca="1" si="21"/>
        <v>3</v>
      </c>
      <c r="AH102" s="77">
        <v>1</v>
      </c>
      <c r="AI102" s="85"/>
    </row>
    <row r="103" spans="1:35" s="77" customFormat="1" ht="30" customHeight="1" x14ac:dyDescent="0.25">
      <c r="A103" s="67">
        <v>120</v>
      </c>
      <c r="B103" s="174" t="str">
        <f t="shared" ca="1" si="11"/>
        <v>A.3</v>
      </c>
      <c r="C103" s="20">
        <f t="shared" ca="1" si="12"/>
        <v>2</v>
      </c>
      <c r="D103" s="20"/>
      <c r="E103" s="230" t="str">
        <f t="shared" ca="1" si="13"/>
        <v>Step 3</v>
      </c>
      <c r="F103" s="235" t="str">
        <f t="shared" ca="1" si="14"/>
        <v>Evaluate drivers for conducting penetration tests</v>
      </c>
      <c r="G103" s="238"/>
      <c r="H103" s="242"/>
      <c r="I103" s="242"/>
      <c r="J103" s="242"/>
      <c r="K103" s="242"/>
      <c r="L103" s="242"/>
      <c r="M103" s="238"/>
      <c r="N103" s="238"/>
      <c r="O103" s="238"/>
      <c r="P103" s="238"/>
      <c r="Q103" s="238"/>
      <c r="R103" s="245"/>
      <c r="S103" s="245"/>
      <c r="T103" s="78" t="str">
        <f t="shared" ca="1" si="15"/>
        <v>Step 3</v>
      </c>
      <c r="U103" s="245"/>
      <c r="V103" s="245"/>
      <c r="W103" s="81">
        <v>0</v>
      </c>
      <c r="X103" s="81">
        <f t="shared" ca="1" si="16"/>
        <v>0</v>
      </c>
      <c r="Y103" s="80" t="e">
        <f t="shared" si="17"/>
        <v>#N/A</v>
      </c>
      <c r="AD103" s="77" t="str">
        <f t="shared" ca="1" si="18"/>
        <v>S</v>
      </c>
      <c r="AE103" s="77" t="str">
        <f t="shared" ca="1" si="19"/>
        <v>I</v>
      </c>
      <c r="AF103" s="77" t="str">
        <f t="shared" ca="1" si="20"/>
        <v>D</v>
      </c>
      <c r="AG103" s="77">
        <f t="shared" ca="1" si="21"/>
        <v>1</v>
      </c>
      <c r="AH103" s="77">
        <v>1</v>
      </c>
      <c r="AI103" s="85">
        <v>3</v>
      </c>
    </row>
    <row r="104" spans="1:35" s="77" customFormat="1" ht="30" customHeight="1" x14ac:dyDescent="0.25">
      <c r="A104" s="67">
        <v>130</v>
      </c>
      <c r="B104" s="174" t="str">
        <f t="shared" ref="B104:B155" ca="1" si="22">VLOOKUP(A104,contentrefmockup,2,FALSE)</f>
        <v>A.3.01</v>
      </c>
      <c r="C104" s="20">
        <f t="shared" ref="C104:C155" ca="1" si="23">VLOOKUP(A104,contentrefmockup,15,FALSE)</f>
        <v>5</v>
      </c>
      <c r="D104" s="20"/>
      <c r="E104" s="70" t="str">
        <f t="shared" ref="E104:E155" ca="1" si="24">IF(C104=1,"Stage "&amp;B104,IF(C104=2,"Step "&amp;VLOOKUP(A104,contentrefmockup,4,FALSE),B104))</f>
        <v>A.3.01</v>
      </c>
      <c r="F104" s="71" t="str">
        <f t="shared" ref="F104:F155" ca="1" si="25">VLOOKUP(A104,contentrefmockup,7,FALSE)</f>
        <v>Have you identified drivers for carrying out penetration tests?</v>
      </c>
      <c r="G104" s="188"/>
      <c r="H104" s="189"/>
      <c r="I104" s="189"/>
      <c r="J104" s="189"/>
      <c r="K104" s="189"/>
      <c r="L104" s="189"/>
      <c r="M104" s="189"/>
      <c r="N104" s="69"/>
      <c r="O104" s="69"/>
      <c r="P104" s="69"/>
      <c r="Q104" s="69"/>
      <c r="R104" s="69"/>
      <c r="S104" s="69"/>
      <c r="T104" s="78" t="str">
        <f t="shared" ref="T104:T155" ca="1" si="26">E104</f>
        <v>A.3.01</v>
      </c>
      <c r="U104" s="69"/>
      <c r="V104" s="69"/>
      <c r="W104" s="80">
        <v>1</v>
      </c>
      <c r="X104" s="81">
        <f t="shared" ref="X104:X155" ca="1" si="27">VLOOKUP(A104,contentrefmockup,8,FALSE)</f>
        <v>1</v>
      </c>
      <c r="Y104" s="80" t="str">
        <f t="shared" ref="Y104:Y155" si="28">VLOOKUP(W104,weighting_response_reverse,2,FALSE)</f>
        <v>x 1</v>
      </c>
      <c r="AD104" s="77" t="str">
        <f t="shared" ref="AD104:AD155" ca="1" si="29">VLOOKUP(A104,contentrefmockup,26,FALSE)</f>
        <v/>
      </c>
      <c r="AE104" s="77" t="str">
        <f t="shared" ref="AE104:AE155" ca="1" si="30">VLOOKUP(A104,contentrefmockup,27,FALSE)</f>
        <v/>
      </c>
      <c r="AF104" s="77" t="str">
        <f t="shared" ref="AF104:AF155" ca="1" si="31">VLOOKUP(A104,contentrefmockup,28,FALSE)</f>
        <v>D</v>
      </c>
      <c r="AG104" s="77">
        <f t="shared" ref="AG104:AG155" ca="1" si="32">IF(AD104="S",1,IF(AE104="I",2,IF(AF104="D",3,4)))</f>
        <v>3</v>
      </c>
      <c r="AH104" s="77">
        <v>1</v>
      </c>
      <c r="AI104" s="85"/>
    </row>
    <row r="105" spans="1:35" s="77" customFormat="1" ht="30" customHeight="1" x14ac:dyDescent="0.25">
      <c r="A105" s="67">
        <v>131</v>
      </c>
      <c r="B105" s="174" t="str">
        <f t="shared" ca="1" si="22"/>
        <v>A.3.02</v>
      </c>
      <c r="C105" s="20">
        <f t="shared" ca="1" si="23"/>
        <v>4</v>
      </c>
      <c r="D105" s="20"/>
      <c r="E105" s="70" t="str">
        <f t="shared" ca="1" si="24"/>
        <v>A.3.02</v>
      </c>
      <c r="F105" s="71" t="str">
        <f t="shared" ca="1" si="25"/>
        <v xml:space="preserve">Are your drivers for penetration testing based on evaluation of: </v>
      </c>
      <c r="G105" s="188"/>
      <c r="H105" s="189"/>
      <c r="I105" s="189"/>
      <c r="J105" s="189"/>
      <c r="K105" s="189"/>
      <c r="L105" s="189"/>
      <c r="M105" s="189"/>
      <c r="N105" s="69"/>
      <c r="O105" s="69"/>
      <c r="P105" s="69"/>
      <c r="Q105" s="69"/>
      <c r="R105" s="69"/>
      <c r="S105" s="69"/>
      <c r="T105" s="78" t="str">
        <f t="shared" ca="1" si="26"/>
        <v>A.3.02</v>
      </c>
      <c r="U105" s="69"/>
      <c r="V105" s="69"/>
      <c r="W105" s="80" t="s">
        <v>74</v>
      </c>
      <c r="X105" s="81" t="str">
        <f t="shared" ca="1" si="27"/>
        <v>N/A</v>
      </c>
      <c r="Y105" s="80" t="e">
        <f t="shared" si="28"/>
        <v>#N/A</v>
      </c>
      <c r="AD105" s="77" t="str">
        <f t="shared" ca="1" si="29"/>
        <v/>
      </c>
      <c r="AE105" s="77" t="str">
        <f t="shared" ca="1" si="30"/>
        <v/>
      </c>
      <c r="AF105" s="77" t="str">
        <f t="shared" ca="1" si="31"/>
        <v>D</v>
      </c>
      <c r="AG105" s="77">
        <f t="shared" ca="1" si="32"/>
        <v>3</v>
      </c>
      <c r="AH105" s="77">
        <v>1</v>
      </c>
      <c r="AI105" s="85"/>
    </row>
    <row r="106" spans="1:35" s="77" customFormat="1" ht="30" customHeight="1" x14ac:dyDescent="0.25">
      <c r="A106" s="67">
        <v>132</v>
      </c>
      <c r="B106" s="174" t="str">
        <f t="shared" ca="1" si="22"/>
        <v>A.3.02a</v>
      </c>
      <c r="C106" s="20">
        <f t="shared" ca="1" si="23"/>
        <v>6</v>
      </c>
      <c r="D106" s="20"/>
      <c r="E106" s="70" t="str">
        <f t="shared" ca="1" si="24"/>
        <v>A.3.02a</v>
      </c>
      <c r="F106" s="74" t="str">
        <f t="shared" ca="1" si="25"/>
        <v>A growing requirement for compliance?</v>
      </c>
      <c r="G106" s="188"/>
      <c r="H106" s="189"/>
      <c r="I106" s="189"/>
      <c r="J106" s="189"/>
      <c r="K106" s="189"/>
      <c r="L106" s="189"/>
      <c r="M106" s="189"/>
      <c r="N106" s="69"/>
      <c r="O106" s="69"/>
      <c r="P106" s="69"/>
      <c r="Q106" s="69"/>
      <c r="R106" s="69"/>
      <c r="S106" s="69"/>
      <c r="T106" s="78" t="str">
        <f t="shared" ca="1" si="26"/>
        <v>A.3.02a</v>
      </c>
      <c r="U106" s="69"/>
      <c r="V106" s="69"/>
      <c r="W106" s="80">
        <v>2</v>
      </c>
      <c r="X106" s="81">
        <f t="shared" ca="1" si="27"/>
        <v>2</v>
      </c>
      <c r="Y106" s="80" t="str">
        <f t="shared" si="28"/>
        <v>x 2</v>
      </c>
      <c r="AD106" s="77" t="str">
        <f t="shared" ca="1" si="29"/>
        <v/>
      </c>
      <c r="AE106" s="77" t="str">
        <f t="shared" ca="1" si="30"/>
        <v/>
      </c>
      <c r="AF106" s="77" t="str">
        <f t="shared" ca="1" si="31"/>
        <v>D</v>
      </c>
      <c r="AG106" s="77">
        <f t="shared" ca="1" si="32"/>
        <v>3</v>
      </c>
      <c r="AH106" s="77">
        <v>1</v>
      </c>
      <c r="AI106" s="85"/>
    </row>
    <row r="107" spans="1:35" s="77" customFormat="1" ht="30" x14ac:dyDescent="0.25">
      <c r="A107" s="67">
        <v>133</v>
      </c>
      <c r="B107" s="174" t="str">
        <f t="shared" ca="1" si="22"/>
        <v>A.3.02b</v>
      </c>
      <c r="C107" s="20">
        <f t="shared" ca="1" si="23"/>
        <v>6</v>
      </c>
      <c r="D107" s="20"/>
      <c r="E107" s="70" t="str">
        <f t="shared" ca="1" si="24"/>
        <v>A.3.02b</v>
      </c>
      <c r="F107" s="74" t="str">
        <f t="shared" ca="1" si="25"/>
        <v>The impact of serious (often cyber related) security attacks on other similar organisations?</v>
      </c>
      <c r="G107" s="188"/>
      <c r="H107" s="189"/>
      <c r="I107" s="189"/>
      <c r="J107" s="189"/>
      <c r="K107" s="189"/>
      <c r="L107" s="189"/>
      <c r="M107" s="189"/>
      <c r="N107" s="69"/>
      <c r="O107" s="69"/>
      <c r="P107" s="69"/>
      <c r="Q107" s="69"/>
      <c r="R107" s="69"/>
      <c r="S107" s="69"/>
      <c r="T107" s="78" t="str">
        <f t="shared" ca="1" si="26"/>
        <v>A.3.02b</v>
      </c>
      <c r="U107" s="69"/>
      <c r="V107" s="69"/>
      <c r="W107" s="80">
        <v>3</v>
      </c>
      <c r="X107" s="81">
        <f t="shared" ca="1" si="27"/>
        <v>3</v>
      </c>
      <c r="Y107" s="80" t="str">
        <f t="shared" si="28"/>
        <v>x 3</v>
      </c>
      <c r="AD107" s="77" t="str">
        <f t="shared" ca="1" si="29"/>
        <v/>
      </c>
      <c r="AE107" s="77" t="str">
        <f t="shared" ca="1" si="30"/>
        <v/>
      </c>
      <c r="AF107" s="77" t="str">
        <f t="shared" ca="1" si="31"/>
        <v>D</v>
      </c>
      <c r="AG107" s="77">
        <f t="shared" ca="1" si="32"/>
        <v>3</v>
      </c>
      <c r="AH107" s="77">
        <v>1</v>
      </c>
      <c r="AI107" s="85"/>
    </row>
    <row r="108" spans="1:35" s="77" customFormat="1" ht="30" customHeight="1" x14ac:dyDescent="0.25">
      <c r="A108" s="67">
        <v>134</v>
      </c>
      <c r="B108" s="174" t="str">
        <f t="shared" ca="1" si="22"/>
        <v>A.3.02c</v>
      </c>
      <c r="C108" s="20">
        <f t="shared" ca="1" si="23"/>
        <v>6</v>
      </c>
      <c r="D108" s="20"/>
      <c r="E108" s="70" t="str">
        <f t="shared" ca="1" si="24"/>
        <v>A.3.02c</v>
      </c>
      <c r="F108" s="74" t="str">
        <f t="shared" ca="1" si="25"/>
        <v>Use of a greater number and variety of outsourced services?</v>
      </c>
      <c r="G108" s="188"/>
      <c r="H108" s="189"/>
      <c r="I108" s="189"/>
      <c r="J108" s="189"/>
      <c r="K108" s="189"/>
      <c r="L108" s="189"/>
      <c r="M108" s="189"/>
      <c r="N108" s="69"/>
      <c r="O108" s="69"/>
      <c r="P108" s="69"/>
      <c r="Q108" s="69"/>
      <c r="R108" s="69"/>
      <c r="S108" s="69"/>
      <c r="T108" s="78" t="str">
        <f t="shared" ca="1" si="26"/>
        <v>A.3.02c</v>
      </c>
      <c r="U108" s="69"/>
      <c r="V108" s="69"/>
      <c r="W108" s="80">
        <v>3</v>
      </c>
      <c r="X108" s="81">
        <f t="shared" ca="1" si="27"/>
        <v>3</v>
      </c>
      <c r="Y108" s="80" t="str">
        <f t="shared" si="28"/>
        <v>x 3</v>
      </c>
      <c r="AD108" s="77" t="str">
        <f t="shared" ca="1" si="29"/>
        <v/>
      </c>
      <c r="AE108" s="77" t="str">
        <f t="shared" ca="1" si="30"/>
        <v/>
      </c>
      <c r="AF108" s="77" t="str">
        <f t="shared" ca="1" si="31"/>
        <v>D</v>
      </c>
      <c r="AG108" s="77">
        <f t="shared" ca="1" si="32"/>
        <v>3</v>
      </c>
      <c r="AH108" s="77">
        <v>1</v>
      </c>
      <c r="AI108" s="85"/>
    </row>
    <row r="109" spans="1:35" s="77" customFormat="1" ht="30" x14ac:dyDescent="0.25">
      <c r="A109" s="67">
        <v>135</v>
      </c>
      <c r="B109" s="174" t="str">
        <f t="shared" ca="1" si="22"/>
        <v>A.3.02e</v>
      </c>
      <c r="C109" s="20">
        <f t="shared" ca="1" si="23"/>
        <v>6</v>
      </c>
      <c r="D109" s="20"/>
      <c r="E109" s="70" t="str">
        <f t="shared" ca="1" si="24"/>
        <v>A.3.02e</v>
      </c>
      <c r="F109" s="74" t="str">
        <f t="shared" ca="1" si="25"/>
        <v>The introduction of new - or significant changes to - important operational processes?</v>
      </c>
      <c r="G109" s="188"/>
      <c r="H109" s="189"/>
      <c r="I109" s="189"/>
      <c r="J109" s="189"/>
      <c r="K109" s="189"/>
      <c r="L109" s="189"/>
      <c r="M109" s="189"/>
      <c r="N109" s="69"/>
      <c r="O109" s="69"/>
      <c r="P109" s="69"/>
      <c r="Q109" s="69"/>
      <c r="R109" s="69"/>
      <c r="S109" s="69"/>
      <c r="T109" s="78" t="str">
        <f t="shared" ca="1" si="26"/>
        <v>A.3.02e</v>
      </c>
      <c r="U109" s="69"/>
      <c r="V109" s="69"/>
      <c r="W109" s="80">
        <v>2</v>
      </c>
      <c r="X109" s="81">
        <f t="shared" ca="1" si="27"/>
        <v>2</v>
      </c>
      <c r="Y109" s="80" t="str">
        <f t="shared" si="28"/>
        <v>x 2</v>
      </c>
      <c r="AD109" s="77" t="str">
        <f t="shared" ca="1" si="29"/>
        <v/>
      </c>
      <c r="AE109" s="77" t="str">
        <f t="shared" ca="1" si="30"/>
        <v/>
      </c>
      <c r="AF109" s="77" t="str">
        <f t="shared" ca="1" si="31"/>
        <v>D</v>
      </c>
      <c r="AG109" s="77">
        <f t="shared" ca="1" si="32"/>
        <v>3</v>
      </c>
      <c r="AH109" s="77">
        <v>1</v>
      </c>
      <c r="AI109" s="85"/>
    </row>
    <row r="110" spans="1:35" s="77" customFormat="1" ht="30" customHeight="1" x14ac:dyDescent="0.25">
      <c r="A110" s="67">
        <v>136</v>
      </c>
      <c r="B110" s="174" t="str">
        <f t="shared" ca="1" si="22"/>
        <v>A.3.02f</v>
      </c>
      <c r="C110" s="20">
        <f t="shared" ca="1" si="23"/>
        <v>6</v>
      </c>
      <c r="D110" s="20"/>
      <c r="E110" s="70" t="str">
        <f t="shared" ca="1" si="24"/>
        <v>A.3.02f</v>
      </c>
      <c r="F110" s="74" t="str">
        <f t="shared" ca="1" si="25"/>
        <v>Major change to business applications or IT infrastructure?</v>
      </c>
      <c r="G110" s="188"/>
      <c r="H110" s="189"/>
      <c r="I110" s="189"/>
      <c r="J110" s="189"/>
      <c r="K110" s="189"/>
      <c r="L110" s="189"/>
      <c r="M110" s="189"/>
      <c r="N110" s="69"/>
      <c r="O110" s="69"/>
      <c r="P110" s="69"/>
      <c r="Q110" s="69"/>
      <c r="R110" s="69"/>
      <c r="S110" s="69"/>
      <c r="T110" s="78" t="str">
        <f t="shared" ca="1" si="26"/>
        <v>A.3.02f</v>
      </c>
      <c r="U110" s="69"/>
      <c r="V110" s="69"/>
      <c r="W110" s="80">
        <v>3</v>
      </c>
      <c r="X110" s="81">
        <f t="shared" ca="1" si="27"/>
        <v>3</v>
      </c>
      <c r="Y110" s="80" t="str">
        <f t="shared" si="28"/>
        <v>x 3</v>
      </c>
      <c r="AD110" s="77" t="str">
        <f t="shared" ca="1" si="29"/>
        <v/>
      </c>
      <c r="AE110" s="77" t="str">
        <f t="shared" ca="1" si="30"/>
        <v/>
      </c>
      <c r="AF110" s="77" t="str">
        <f t="shared" ca="1" si="31"/>
        <v>D</v>
      </c>
      <c r="AG110" s="77">
        <f t="shared" ca="1" si="32"/>
        <v>3</v>
      </c>
      <c r="AH110" s="77">
        <v>1</v>
      </c>
      <c r="AI110" s="85"/>
    </row>
    <row r="111" spans="1:35" s="77" customFormat="1" ht="30" x14ac:dyDescent="0.25">
      <c r="A111" s="67">
        <v>137</v>
      </c>
      <c r="B111" s="174" t="str">
        <f t="shared" ca="1" si="22"/>
        <v>A.3.02g</v>
      </c>
      <c r="C111" s="20">
        <f t="shared" ca="1" si="23"/>
        <v>6</v>
      </c>
      <c r="D111" s="20"/>
      <c r="E111" s="70" t="str">
        <f t="shared" ca="1" si="24"/>
        <v>A.3.02g</v>
      </c>
      <c r="F111" s="74" t="str">
        <f t="shared" ca="1" si="25"/>
        <v>Changes in the perceived threat based on single point or continuous threat monitoring?</v>
      </c>
      <c r="G111" s="188"/>
      <c r="H111" s="189"/>
      <c r="I111" s="189"/>
      <c r="J111" s="189"/>
      <c r="K111" s="189"/>
      <c r="L111" s="189"/>
      <c r="M111" s="189"/>
      <c r="N111" s="69"/>
      <c r="O111" s="69"/>
      <c r="P111" s="69"/>
      <c r="Q111" s="69"/>
      <c r="R111" s="69"/>
      <c r="S111" s="69"/>
      <c r="T111" s="78" t="str">
        <f t="shared" ca="1" si="26"/>
        <v>A.3.02g</v>
      </c>
      <c r="U111" s="69"/>
      <c r="V111" s="69"/>
      <c r="W111" s="80">
        <v>5</v>
      </c>
      <c r="X111" s="81">
        <f t="shared" ca="1" si="27"/>
        <v>5</v>
      </c>
      <c r="Y111" s="80" t="str">
        <f t="shared" si="28"/>
        <v>x 5</v>
      </c>
      <c r="AD111" s="77" t="str">
        <f t="shared" ca="1" si="29"/>
        <v/>
      </c>
      <c r="AE111" s="77" t="str">
        <f t="shared" ca="1" si="30"/>
        <v/>
      </c>
      <c r="AF111" s="77" t="str">
        <f t="shared" ca="1" si="31"/>
        <v>D</v>
      </c>
      <c r="AG111" s="77">
        <f t="shared" ca="1" si="32"/>
        <v>3</v>
      </c>
      <c r="AH111" s="77">
        <v>1</v>
      </c>
      <c r="AI111" s="85"/>
    </row>
    <row r="112" spans="1:35" s="77" customFormat="1" ht="45" x14ac:dyDescent="0.25">
      <c r="A112" s="67">
        <v>138</v>
      </c>
      <c r="B112" s="174" t="str">
        <f t="shared" ca="1" si="22"/>
        <v>A.3.02h</v>
      </c>
      <c r="C112" s="20">
        <f t="shared" ca="1" si="23"/>
        <v>6</v>
      </c>
      <c r="D112" s="20"/>
      <c r="E112" s="70" t="str">
        <f t="shared" ca="1" si="24"/>
        <v>A.3.02h</v>
      </c>
      <c r="F112" s="74" t="str">
        <f t="shared" ca="1" si="25"/>
        <v>A need to perform an independent assessment of your security arrangements (e.g. due to legal / regulatory or customer requirements)?</v>
      </c>
      <c r="G112" s="188"/>
      <c r="H112" s="189"/>
      <c r="I112" s="189"/>
      <c r="J112" s="189"/>
      <c r="K112" s="189"/>
      <c r="L112" s="189"/>
      <c r="M112" s="189"/>
      <c r="N112" s="69"/>
      <c r="O112" s="69"/>
      <c r="P112" s="69"/>
      <c r="Q112" s="69"/>
      <c r="R112" s="69"/>
      <c r="S112" s="69"/>
      <c r="T112" s="78" t="str">
        <f t="shared" ca="1" si="26"/>
        <v>A.3.02h</v>
      </c>
      <c r="U112" s="69"/>
      <c r="V112" s="69"/>
      <c r="W112" s="80">
        <v>2</v>
      </c>
      <c r="X112" s="81">
        <f t="shared" ca="1" si="27"/>
        <v>2</v>
      </c>
      <c r="Y112" s="80" t="str">
        <f t="shared" si="28"/>
        <v>x 2</v>
      </c>
      <c r="AD112" s="77" t="str">
        <f t="shared" ca="1" si="29"/>
        <v/>
      </c>
      <c r="AE112" s="77" t="str">
        <f t="shared" ca="1" si="30"/>
        <v/>
      </c>
      <c r="AF112" s="77" t="str">
        <f t="shared" ca="1" si="31"/>
        <v>D</v>
      </c>
      <c r="AG112" s="77">
        <f t="shared" ca="1" si="32"/>
        <v>3</v>
      </c>
      <c r="AH112" s="77">
        <v>1</v>
      </c>
      <c r="AI112" s="85"/>
    </row>
    <row r="113" spans="1:35" s="77" customFormat="1" ht="30" customHeight="1" x14ac:dyDescent="0.25">
      <c r="A113" s="67">
        <v>139</v>
      </c>
      <c r="B113" s="174" t="str">
        <f t="shared" ca="1" si="22"/>
        <v>A.3.03</v>
      </c>
      <c r="C113" s="20">
        <f t="shared" ca="1" si="23"/>
        <v>4</v>
      </c>
      <c r="D113" s="20"/>
      <c r="E113" s="70" t="str">
        <f t="shared" ca="1" si="24"/>
        <v>A.3.03</v>
      </c>
      <c r="F113" s="71" t="str">
        <f t="shared" ca="1" si="25"/>
        <v>Do your drivers for penetration testing take account of:</v>
      </c>
      <c r="G113" s="188"/>
      <c r="H113" s="189"/>
      <c r="I113" s="189"/>
      <c r="J113" s="189"/>
      <c r="K113" s="189"/>
      <c r="L113" s="189"/>
      <c r="M113" s="189"/>
      <c r="N113" s="69"/>
      <c r="O113" s="69"/>
      <c r="P113" s="69"/>
      <c r="Q113" s="69"/>
      <c r="R113" s="69"/>
      <c r="S113" s="69"/>
      <c r="T113" s="78" t="str">
        <f t="shared" ca="1" si="26"/>
        <v>A.3.03</v>
      </c>
      <c r="U113" s="69"/>
      <c r="V113" s="69"/>
      <c r="W113" s="80" t="s">
        <v>74</v>
      </c>
      <c r="X113" s="81" t="str">
        <f t="shared" ca="1" si="27"/>
        <v>N/A</v>
      </c>
      <c r="Y113" s="80" t="e">
        <f t="shared" si="28"/>
        <v>#N/A</v>
      </c>
      <c r="AD113" s="77" t="str">
        <f t="shared" ca="1" si="29"/>
        <v/>
      </c>
      <c r="AE113" s="77" t="str">
        <f t="shared" ca="1" si="30"/>
        <v/>
      </c>
      <c r="AF113" s="77" t="str">
        <f t="shared" ca="1" si="31"/>
        <v>D</v>
      </c>
      <c r="AG113" s="77">
        <f t="shared" ca="1" si="32"/>
        <v>3</v>
      </c>
      <c r="AH113" s="77">
        <v>1</v>
      </c>
      <c r="AI113" s="85"/>
    </row>
    <row r="114" spans="1:35" s="77" customFormat="1" ht="30" customHeight="1" x14ac:dyDescent="0.25">
      <c r="A114" s="67">
        <v>140</v>
      </c>
      <c r="B114" s="174" t="str">
        <f t="shared" ca="1" si="22"/>
        <v>A.3.03a</v>
      </c>
      <c r="C114" s="20">
        <f t="shared" ca="1" si="23"/>
        <v>6</v>
      </c>
      <c r="D114" s="20"/>
      <c r="E114" s="70" t="str">
        <f t="shared" ca="1" si="24"/>
        <v>A.3.03a</v>
      </c>
      <c r="F114" s="74" t="str">
        <f t="shared" ca="1" si="25"/>
        <v>How a penetration test fits into your organisation's overall security arrangements?</v>
      </c>
      <c r="G114" s="188"/>
      <c r="H114" s="189"/>
      <c r="I114" s="189"/>
      <c r="J114" s="189"/>
      <c r="K114" s="189"/>
      <c r="L114" s="189"/>
      <c r="M114" s="189"/>
      <c r="N114" s="69"/>
      <c r="O114" s="69"/>
      <c r="P114" s="69"/>
      <c r="Q114" s="69"/>
      <c r="R114" s="69"/>
      <c r="S114" s="69"/>
      <c r="T114" s="78" t="str">
        <f t="shared" ca="1" si="26"/>
        <v>A.3.03a</v>
      </c>
      <c r="U114" s="69"/>
      <c r="V114" s="69"/>
      <c r="W114" s="80">
        <v>3</v>
      </c>
      <c r="X114" s="81">
        <f t="shared" ca="1" si="27"/>
        <v>3</v>
      </c>
      <c r="Y114" s="80" t="str">
        <f t="shared" si="28"/>
        <v>x 3</v>
      </c>
      <c r="AD114" s="77" t="str">
        <f t="shared" ca="1" si="29"/>
        <v/>
      </c>
      <c r="AE114" s="77" t="str">
        <f t="shared" ca="1" si="30"/>
        <v/>
      </c>
      <c r="AF114" s="77" t="str">
        <f t="shared" ca="1" si="31"/>
        <v>D</v>
      </c>
      <c r="AG114" s="77">
        <f t="shared" ca="1" si="32"/>
        <v>3</v>
      </c>
      <c r="AH114" s="77">
        <v>1</v>
      </c>
      <c r="AI114" s="85"/>
    </row>
    <row r="115" spans="1:35" s="77" customFormat="1" ht="30" customHeight="1" x14ac:dyDescent="0.25">
      <c r="A115" s="67">
        <v>141</v>
      </c>
      <c r="B115" s="174" t="str">
        <f t="shared" ca="1" si="22"/>
        <v>A.3.03b</v>
      </c>
      <c r="C115" s="20">
        <f t="shared" ca="1" si="23"/>
        <v>6</v>
      </c>
      <c r="D115" s="20"/>
      <c r="E115" s="70" t="str">
        <f t="shared" ca="1" si="24"/>
        <v>A.3.03b</v>
      </c>
      <c r="F115" s="74" t="str">
        <f t="shared" ca="1" si="25"/>
        <v>The nature and direction of your business - and your risk appetite?</v>
      </c>
      <c r="G115" s="188"/>
      <c r="H115" s="189"/>
      <c r="I115" s="189"/>
      <c r="J115" s="189"/>
      <c r="K115" s="189"/>
      <c r="L115" s="189"/>
      <c r="M115" s="189"/>
      <c r="N115" s="69"/>
      <c r="O115" s="69"/>
      <c r="P115" s="69"/>
      <c r="Q115" s="69"/>
      <c r="R115" s="69"/>
      <c r="S115" s="69"/>
      <c r="T115" s="78" t="str">
        <f t="shared" ca="1" si="26"/>
        <v>A.3.03b</v>
      </c>
      <c r="U115" s="69"/>
      <c r="V115" s="69"/>
      <c r="W115" s="80">
        <v>3</v>
      </c>
      <c r="X115" s="81">
        <f t="shared" ca="1" si="27"/>
        <v>3</v>
      </c>
      <c r="Y115" s="80" t="str">
        <f t="shared" si="28"/>
        <v>x 3</v>
      </c>
      <c r="AD115" s="77" t="str">
        <f t="shared" ca="1" si="29"/>
        <v/>
      </c>
      <c r="AE115" s="77" t="str">
        <f t="shared" ca="1" si="30"/>
        <v/>
      </c>
      <c r="AF115" s="77" t="str">
        <f t="shared" ca="1" si="31"/>
        <v>D</v>
      </c>
      <c r="AG115" s="77">
        <f t="shared" ca="1" si="32"/>
        <v>3</v>
      </c>
      <c r="AH115" s="77">
        <v>1</v>
      </c>
      <c r="AI115" s="85"/>
    </row>
    <row r="116" spans="1:35" s="77" customFormat="1" ht="30" customHeight="1" x14ac:dyDescent="0.25">
      <c r="A116" s="67">
        <v>142</v>
      </c>
      <c r="B116" s="174" t="str">
        <f t="shared" ca="1" si="22"/>
        <v>A.3.03c</v>
      </c>
      <c r="C116" s="20">
        <f t="shared" ca="1" si="23"/>
        <v>6</v>
      </c>
      <c r="D116" s="20"/>
      <c r="E116" s="70" t="str">
        <f t="shared" ca="1" si="24"/>
        <v>A.3.03c</v>
      </c>
      <c r="F116" s="74" t="str">
        <f t="shared" ca="1" si="25"/>
        <v>The benefits of adopting a systematic, structured approach to penetration testing?</v>
      </c>
      <c r="G116" s="188"/>
      <c r="H116" s="189"/>
      <c r="I116" s="189"/>
      <c r="J116" s="189"/>
      <c r="K116" s="189"/>
      <c r="L116" s="189"/>
      <c r="M116" s="189"/>
      <c r="N116" s="69"/>
      <c r="O116" s="69"/>
      <c r="P116" s="69"/>
      <c r="Q116" s="69"/>
      <c r="R116" s="69"/>
      <c r="S116" s="69"/>
      <c r="T116" s="78" t="str">
        <f t="shared" ca="1" si="26"/>
        <v>A.3.03c</v>
      </c>
      <c r="U116" s="69"/>
      <c r="V116" s="69"/>
      <c r="W116" s="80">
        <v>3</v>
      </c>
      <c r="X116" s="81">
        <f t="shared" ca="1" si="27"/>
        <v>3</v>
      </c>
      <c r="Y116" s="80" t="str">
        <f t="shared" si="28"/>
        <v>x 3</v>
      </c>
      <c r="AD116" s="77" t="str">
        <f t="shared" ca="1" si="29"/>
        <v/>
      </c>
      <c r="AE116" s="77" t="str">
        <f t="shared" ca="1" si="30"/>
        <v/>
      </c>
      <c r="AF116" s="77" t="str">
        <f t="shared" ca="1" si="31"/>
        <v>D</v>
      </c>
      <c r="AG116" s="77">
        <f t="shared" ca="1" si="32"/>
        <v>3</v>
      </c>
      <c r="AH116" s="77">
        <v>1</v>
      </c>
      <c r="AI116" s="85"/>
    </row>
    <row r="117" spans="1:35" s="77" customFormat="1" ht="45" x14ac:dyDescent="0.25">
      <c r="A117" s="67">
        <v>143</v>
      </c>
      <c r="B117" s="174" t="str">
        <f t="shared" ca="1" si="22"/>
        <v>A.3.03d</v>
      </c>
      <c r="C117" s="20">
        <f t="shared" ca="1" si="23"/>
        <v>6</v>
      </c>
      <c r="D117" s="20"/>
      <c r="E117" s="70" t="str">
        <f t="shared" ca="1" si="24"/>
        <v>A.3.03d</v>
      </c>
      <c r="F117" s="74" t="str">
        <f t="shared" ca="1" si="25"/>
        <v>Findings from risk assessments, audits or reviews carried out by specialists in information security assessments, risk management, business continuity, internal audit or insurance?</v>
      </c>
      <c r="G117" s="188"/>
      <c r="H117" s="189"/>
      <c r="I117" s="189"/>
      <c r="J117" s="189"/>
      <c r="K117" s="189"/>
      <c r="L117" s="189"/>
      <c r="M117" s="189"/>
      <c r="N117" s="69"/>
      <c r="O117" s="69"/>
      <c r="P117" s="69"/>
      <c r="Q117" s="69"/>
      <c r="R117" s="69"/>
      <c r="S117" s="69"/>
      <c r="T117" s="78" t="str">
        <f t="shared" ca="1" si="26"/>
        <v>A.3.03d</v>
      </c>
      <c r="U117" s="69"/>
      <c r="V117" s="69"/>
      <c r="W117" s="80">
        <v>4</v>
      </c>
      <c r="X117" s="81">
        <f t="shared" ca="1" si="27"/>
        <v>4</v>
      </c>
      <c r="Y117" s="80" t="str">
        <f t="shared" si="28"/>
        <v>x 4</v>
      </c>
      <c r="AD117" s="77" t="str">
        <f t="shared" ca="1" si="29"/>
        <v/>
      </c>
      <c r="AE117" s="77" t="str">
        <f t="shared" ca="1" si="30"/>
        <v/>
      </c>
      <c r="AF117" s="77" t="str">
        <f t="shared" ca="1" si="31"/>
        <v>D</v>
      </c>
      <c r="AG117" s="77">
        <f t="shared" ca="1" si="32"/>
        <v>3</v>
      </c>
      <c r="AH117" s="77">
        <v>1</v>
      </c>
      <c r="AI117" s="85"/>
    </row>
    <row r="118" spans="1:35" s="77" customFormat="1" ht="30" x14ac:dyDescent="0.25">
      <c r="A118" s="67">
        <v>144</v>
      </c>
      <c r="B118" s="174" t="str">
        <f t="shared" ca="1" si="22"/>
        <v>A.3.03e</v>
      </c>
      <c r="C118" s="20">
        <f t="shared" ca="1" si="23"/>
        <v>6</v>
      </c>
      <c r="D118" s="20"/>
      <c r="E118" s="70" t="str">
        <f t="shared" ca="1" si="24"/>
        <v>A.3.03e</v>
      </c>
      <c r="F118" s="74" t="str">
        <f t="shared" ca="1" si="25"/>
        <v>Overall compliance requirements, not just those directly mentioning penetration tests?</v>
      </c>
      <c r="G118" s="188"/>
      <c r="H118" s="189"/>
      <c r="I118" s="189"/>
      <c r="J118" s="189"/>
      <c r="K118" s="189"/>
      <c r="L118" s="189"/>
      <c r="M118" s="189"/>
      <c r="N118" s="69"/>
      <c r="O118" s="69"/>
      <c r="P118" s="69"/>
      <c r="Q118" s="69"/>
      <c r="R118" s="69"/>
      <c r="S118" s="69"/>
      <c r="T118" s="78" t="str">
        <f t="shared" ca="1" si="26"/>
        <v>A.3.03e</v>
      </c>
      <c r="U118" s="69"/>
      <c r="V118" s="69"/>
      <c r="W118" s="80">
        <v>3</v>
      </c>
      <c r="X118" s="81">
        <f t="shared" ca="1" si="27"/>
        <v>3</v>
      </c>
      <c r="Y118" s="80" t="str">
        <f t="shared" si="28"/>
        <v>x 3</v>
      </c>
      <c r="AD118" s="77" t="str">
        <f t="shared" ca="1" si="29"/>
        <v/>
      </c>
      <c r="AE118" s="77" t="str">
        <f t="shared" ca="1" si="30"/>
        <v/>
      </c>
      <c r="AF118" s="77" t="str">
        <f t="shared" ca="1" si="31"/>
        <v>D</v>
      </c>
      <c r="AG118" s="77">
        <f t="shared" ca="1" si="32"/>
        <v>3</v>
      </c>
      <c r="AH118" s="77">
        <v>1</v>
      </c>
      <c r="AI118" s="85"/>
    </row>
    <row r="119" spans="1:35" s="77" customFormat="1" ht="30" x14ac:dyDescent="0.25">
      <c r="A119" s="67">
        <v>145</v>
      </c>
      <c r="B119" s="174" t="str">
        <f t="shared" ca="1" si="22"/>
        <v>A.3.03f</v>
      </c>
      <c r="C119" s="20">
        <f t="shared" ca="1" si="23"/>
        <v>6</v>
      </c>
      <c r="D119" s="20"/>
      <c r="E119" s="70" t="str">
        <f t="shared" ca="1" si="24"/>
        <v>A.3.03f</v>
      </c>
      <c r="F119" s="74" t="str">
        <f t="shared" ca="1" si="25"/>
        <v>Analysis of security incidents that have taken place both in your own organisation and in similar organisations?</v>
      </c>
      <c r="G119" s="188"/>
      <c r="H119" s="189"/>
      <c r="I119" s="189"/>
      <c r="J119" s="189"/>
      <c r="K119" s="189"/>
      <c r="L119" s="189"/>
      <c r="M119" s="189"/>
      <c r="N119" s="69"/>
      <c r="O119" s="69"/>
      <c r="P119" s="69"/>
      <c r="Q119" s="69"/>
      <c r="R119" s="69"/>
      <c r="S119" s="69"/>
      <c r="T119" s="78" t="str">
        <f t="shared" ca="1" si="26"/>
        <v>A.3.03f</v>
      </c>
      <c r="U119" s="69"/>
      <c r="V119" s="69"/>
      <c r="W119" s="80">
        <v>4</v>
      </c>
      <c r="X119" s="81">
        <f t="shared" ca="1" si="27"/>
        <v>4</v>
      </c>
      <c r="Y119" s="80" t="str">
        <f t="shared" si="28"/>
        <v>x 4</v>
      </c>
      <c r="AD119" s="77" t="str">
        <f t="shared" ca="1" si="29"/>
        <v/>
      </c>
      <c r="AE119" s="77" t="str">
        <f t="shared" ca="1" si="30"/>
        <v/>
      </c>
      <c r="AF119" s="77" t="str">
        <f t="shared" ca="1" si="31"/>
        <v>D</v>
      </c>
      <c r="AG119" s="77">
        <f t="shared" ca="1" si="32"/>
        <v>3</v>
      </c>
      <c r="AH119" s="77">
        <v>1</v>
      </c>
      <c r="AI119" s="85"/>
    </row>
    <row r="120" spans="1:35" s="77" customFormat="1" ht="30" x14ac:dyDescent="0.25">
      <c r="A120" s="67">
        <v>146</v>
      </c>
      <c r="B120" s="174" t="str">
        <f t="shared" ca="1" si="22"/>
        <v>A.3.03g</v>
      </c>
      <c r="C120" s="20">
        <f t="shared" ca="1" si="23"/>
        <v>6</v>
      </c>
      <c r="D120" s="20"/>
      <c r="E120" s="70" t="str">
        <f t="shared" ca="1" si="24"/>
        <v>A.3.03g</v>
      </c>
      <c r="F120" s="74" t="str">
        <f t="shared" ca="1" si="25"/>
        <v>Lessons learnt from any previous penetration tests conducted within your organisation?</v>
      </c>
      <c r="G120" s="188"/>
      <c r="H120" s="189"/>
      <c r="I120" s="189"/>
      <c r="J120" s="189"/>
      <c r="K120" s="189"/>
      <c r="L120" s="189"/>
      <c r="M120" s="189"/>
      <c r="N120" s="69"/>
      <c r="O120" s="69"/>
      <c r="P120" s="69"/>
      <c r="Q120" s="69"/>
      <c r="R120" s="69"/>
      <c r="S120" s="69"/>
      <c r="T120" s="78" t="str">
        <f t="shared" ca="1" si="26"/>
        <v>A.3.03g</v>
      </c>
      <c r="U120" s="69"/>
      <c r="V120" s="69"/>
      <c r="W120" s="80">
        <v>3</v>
      </c>
      <c r="X120" s="81">
        <f t="shared" ca="1" si="27"/>
        <v>3</v>
      </c>
      <c r="Y120" s="80" t="str">
        <f t="shared" si="28"/>
        <v>x 3</v>
      </c>
      <c r="AD120" s="77" t="str">
        <f t="shared" ca="1" si="29"/>
        <v/>
      </c>
      <c r="AE120" s="77" t="str">
        <f t="shared" ca="1" si="30"/>
        <v/>
      </c>
      <c r="AF120" s="77" t="str">
        <f t="shared" ca="1" si="31"/>
        <v>D</v>
      </c>
      <c r="AG120" s="77">
        <f t="shared" ca="1" si="32"/>
        <v>3</v>
      </c>
      <c r="AH120" s="77">
        <v>1</v>
      </c>
      <c r="AI120" s="85"/>
    </row>
    <row r="121" spans="1:35" s="77" customFormat="1" ht="45" x14ac:dyDescent="0.25">
      <c r="A121" s="67">
        <v>147</v>
      </c>
      <c r="B121" s="174" t="str">
        <f t="shared" ca="1" si="22"/>
        <v>A.3.04</v>
      </c>
      <c r="C121" s="20">
        <f t="shared" ca="1" si="23"/>
        <v>5</v>
      </c>
      <c r="D121" s="20"/>
      <c r="E121" s="70" t="str">
        <f t="shared" ca="1" si="24"/>
        <v>A.3.04</v>
      </c>
      <c r="F121" s="71" t="str">
        <f t="shared" ca="1" si="25"/>
        <v>Have you placed your penetration testing requirements within a wider framework of security assessment and strategy to help contextualise the findings and recommendations?</v>
      </c>
      <c r="G121" s="188"/>
      <c r="H121" s="189"/>
      <c r="I121" s="189"/>
      <c r="J121" s="189"/>
      <c r="K121" s="189"/>
      <c r="L121" s="189"/>
      <c r="M121" s="189"/>
      <c r="N121" s="69"/>
      <c r="O121" s="69"/>
      <c r="P121" s="69"/>
      <c r="Q121" s="69"/>
      <c r="R121" s="69"/>
      <c r="S121" s="69"/>
      <c r="T121" s="78" t="str">
        <f t="shared" ca="1" si="26"/>
        <v>A.3.04</v>
      </c>
      <c r="U121" s="69"/>
      <c r="V121" s="69"/>
      <c r="W121" s="80">
        <v>5</v>
      </c>
      <c r="X121" s="81">
        <f t="shared" ca="1" si="27"/>
        <v>5</v>
      </c>
      <c r="Y121" s="80" t="str">
        <f t="shared" si="28"/>
        <v>x 5</v>
      </c>
      <c r="AD121" s="77" t="str">
        <f t="shared" ca="1" si="29"/>
        <v/>
      </c>
      <c r="AE121" s="77" t="str">
        <f t="shared" ca="1" si="30"/>
        <v/>
      </c>
      <c r="AF121" s="77" t="str">
        <f t="shared" ca="1" si="31"/>
        <v>D</v>
      </c>
      <c r="AG121" s="77">
        <f t="shared" ca="1" si="32"/>
        <v>3</v>
      </c>
      <c r="AH121" s="77">
        <v>1</v>
      </c>
      <c r="AI121" s="85"/>
    </row>
    <row r="122" spans="1:35" s="77" customFormat="1" ht="30" customHeight="1" x14ac:dyDescent="0.25">
      <c r="A122" s="67">
        <v>148</v>
      </c>
      <c r="B122" s="174" t="str">
        <f t="shared" ca="1" si="22"/>
        <v>A.3.05</v>
      </c>
      <c r="C122" s="20">
        <f t="shared" ca="1" si="23"/>
        <v>4</v>
      </c>
      <c r="D122" s="20"/>
      <c r="E122" s="70" t="str">
        <f t="shared" ca="1" si="24"/>
        <v>A.3.05</v>
      </c>
      <c r="F122" s="71" t="str">
        <f t="shared" ca="1" si="25"/>
        <v>Do your drivers for penetration testing help to:</v>
      </c>
      <c r="G122" s="188"/>
      <c r="H122" s="189"/>
      <c r="I122" s="189"/>
      <c r="J122" s="189"/>
      <c r="K122" s="189"/>
      <c r="L122" s="189"/>
      <c r="M122" s="189"/>
      <c r="N122" s="69"/>
      <c r="O122" s="69"/>
      <c r="P122" s="69"/>
      <c r="Q122" s="69"/>
      <c r="R122" s="69"/>
      <c r="S122" s="69"/>
      <c r="T122" s="78" t="str">
        <f t="shared" ca="1" si="26"/>
        <v>A.3.05</v>
      </c>
      <c r="U122" s="69"/>
      <c r="V122" s="69"/>
      <c r="W122" s="80" t="s">
        <v>74</v>
      </c>
      <c r="X122" s="81" t="str">
        <f t="shared" ca="1" si="27"/>
        <v>N/A</v>
      </c>
      <c r="Y122" s="80" t="e">
        <f t="shared" si="28"/>
        <v>#N/A</v>
      </c>
      <c r="AD122" s="77" t="str">
        <f t="shared" ca="1" si="29"/>
        <v/>
      </c>
      <c r="AE122" s="77" t="str">
        <f t="shared" ca="1" si="30"/>
        <v/>
      </c>
      <c r="AF122" s="77" t="str">
        <f t="shared" ca="1" si="31"/>
        <v>D</v>
      </c>
      <c r="AG122" s="77">
        <f t="shared" ca="1" si="32"/>
        <v>3</v>
      </c>
      <c r="AH122" s="77">
        <v>1</v>
      </c>
      <c r="AI122" s="85"/>
    </row>
    <row r="123" spans="1:35" s="77" customFormat="1" ht="30" customHeight="1" x14ac:dyDescent="0.25">
      <c r="A123" s="67">
        <v>149</v>
      </c>
      <c r="B123" s="174" t="str">
        <f t="shared" ca="1" si="22"/>
        <v>A.3.05a</v>
      </c>
      <c r="C123" s="20">
        <f t="shared" ca="1" si="23"/>
        <v>6</v>
      </c>
      <c r="D123" s="20"/>
      <c r="E123" s="70" t="str">
        <f t="shared" ca="1" si="24"/>
        <v>A.3.05a</v>
      </c>
      <c r="F123" s="74" t="str">
        <f t="shared" ca="1" si="25"/>
        <v>Support the adoption of a strategic view of security management?</v>
      </c>
      <c r="G123" s="188"/>
      <c r="H123" s="189"/>
      <c r="I123" s="189"/>
      <c r="J123" s="189"/>
      <c r="K123" s="189"/>
      <c r="L123" s="189"/>
      <c r="M123" s="189"/>
      <c r="N123" s="69"/>
      <c r="O123" s="69"/>
      <c r="P123" s="69"/>
      <c r="Q123" s="69"/>
      <c r="R123" s="69"/>
      <c r="S123" s="69"/>
      <c r="T123" s="78" t="str">
        <f t="shared" ca="1" si="26"/>
        <v>A.3.05a</v>
      </c>
      <c r="U123" s="69"/>
      <c r="V123" s="69"/>
      <c r="W123" s="80">
        <v>5</v>
      </c>
      <c r="X123" s="81">
        <f t="shared" ca="1" si="27"/>
        <v>5</v>
      </c>
      <c r="Y123" s="80" t="str">
        <f t="shared" si="28"/>
        <v>x 5</v>
      </c>
      <c r="AD123" s="77" t="str">
        <f t="shared" ca="1" si="29"/>
        <v/>
      </c>
      <c r="AE123" s="77" t="str">
        <f t="shared" ca="1" si="30"/>
        <v/>
      </c>
      <c r="AF123" s="77" t="str">
        <f t="shared" ca="1" si="31"/>
        <v>D</v>
      </c>
      <c r="AG123" s="77">
        <f t="shared" ca="1" si="32"/>
        <v>3</v>
      </c>
      <c r="AH123" s="77">
        <v>1</v>
      </c>
      <c r="AI123" s="85"/>
    </row>
    <row r="124" spans="1:35" s="77" customFormat="1" ht="30" customHeight="1" x14ac:dyDescent="0.25">
      <c r="A124" s="67">
        <v>150</v>
      </c>
      <c r="B124" s="174" t="str">
        <f t="shared" ca="1" si="22"/>
        <v>A.3.05b</v>
      </c>
      <c r="C124" s="20">
        <f t="shared" ca="1" si="23"/>
        <v>6</v>
      </c>
      <c r="D124" s="20"/>
      <c r="E124" s="70" t="str">
        <f t="shared" ca="1" si="24"/>
        <v>A.3.05b</v>
      </c>
      <c r="F124" s="74" t="str">
        <f t="shared" ca="1" si="25"/>
        <v>Ensure that major system vulnerabilities are identified and addressed?</v>
      </c>
      <c r="G124" s="188"/>
      <c r="H124" s="189"/>
      <c r="I124" s="189"/>
      <c r="J124" s="189"/>
      <c r="K124" s="189"/>
      <c r="L124" s="189"/>
      <c r="M124" s="189"/>
      <c r="N124" s="69"/>
      <c r="O124" s="69"/>
      <c r="P124" s="69"/>
      <c r="Q124" s="69"/>
      <c r="R124" s="69"/>
      <c r="S124" s="69"/>
      <c r="T124" s="78" t="str">
        <f t="shared" ca="1" si="26"/>
        <v>A.3.05b</v>
      </c>
      <c r="U124" s="69"/>
      <c r="V124" s="69"/>
      <c r="W124" s="80">
        <v>3</v>
      </c>
      <c r="X124" s="81">
        <f t="shared" ca="1" si="27"/>
        <v>3</v>
      </c>
      <c r="Y124" s="80" t="str">
        <f t="shared" si="28"/>
        <v>x 3</v>
      </c>
      <c r="AD124" s="77" t="str">
        <f t="shared" ca="1" si="29"/>
        <v/>
      </c>
      <c r="AE124" s="77" t="str">
        <f t="shared" ca="1" si="30"/>
        <v/>
      </c>
      <c r="AF124" s="77" t="str">
        <f t="shared" ca="1" si="31"/>
        <v>D</v>
      </c>
      <c r="AG124" s="77">
        <f t="shared" ca="1" si="32"/>
        <v>3</v>
      </c>
      <c r="AH124" s="77">
        <v>1</v>
      </c>
      <c r="AI124" s="85"/>
    </row>
    <row r="125" spans="1:35" s="77" customFormat="1" ht="45" x14ac:dyDescent="0.25">
      <c r="A125" s="67">
        <v>151</v>
      </c>
      <c r="B125" s="174" t="str">
        <f t="shared" ca="1" si="22"/>
        <v>A.3.05c</v>
      </c>
      <c r="C125" s="20">
        <f t="shared" ca="1" si="23"/>
        <v>6</v>
      </c>
      <c r="D125" s="20"/>
      <c r="E125" s="70" t="str">
        <f t="shared" ca="1" si="24"/>
        <v>A.3.05c</v>
      </c>
      <c r="F125" s="74" t="str">
        <f t="shared" ca="1" si="25"/>
        <v>Reduce the risk of discovering that the same problems still exits (or exists on a similar system) the next time a penetration test is carried out?</v>
      </c>
      <c r="G125" s="188"/>
      <c r="H125" s="189"/>
      <c r="I125" s="189"/>
      <c r="J125" s="189"/>
      <c r="K125" s="189"/>
      <c r="L125" s="189"/>
      <c r="M125" s="189"/>
      <c r="N125" s="69"/>
      <c r="O125" s="69"/>
      <c r="P125" s="69"/>
      <c r="Q125" s="69"/>
      <c r="R125" s="69"/>
      <c r="S125" s="69"/>
      <c r="T125" s="78" t="str">
        <f t="shared" ca="1" si="26"/>
        <v>A.3.05c</v>
      </c>
      <c r="U125" s="69"/>
      <c r="V125" s="69"/>
      <c r="W125" s="80">
        <v>4</v>
      </c>
      <c r="X125" s="81">
        <f t="shared" ca="1" si="27"/>
        <v>4</v>
      </c>
      <c r="Y125" s="80" t="str">
        <f t="shared" si="28"/>
        <v>x 4</v>
      </c>
      <c r="AD125" s="77" t="str">
        <f t="shared" ca="1" si="29"/>
        <v/>
      </c>
      <c r="AE125" s="77" t="str">
        <f t="shared" ca="1" si="30"/>
        <v/>
      </c>
      <c r="AF125" s="77" t="str">
        <f t="shared" ca="1" si="31"/>
        <v>D</v>
      </c>
      <c r="AG125" s="77">
        <f t="shared" ca="1" si="32"/>
        <v>3</v>
      </c>
      <c r="AH125" s="77">
        <v>1</v>
      </c>
      <c r="AI125" s="85"/>
    </row>
    <row r="126" spans="1:35" s="77" customFormat="1" ht="30" customHeight="1" x14ac:dyDescent="0.25">
      <c r="A126" s="67">
        <v>152</v>
      </c>
      <c r="B126" s="174" t="str">
        <f t="shared" ca="1" si="22"/>
        <v>A.4</v>
      </c>
      <c r="C126" s="20">
        <f t="shared" ca="1" si="23"/>
        <v>2</v>
      </c>
      <c r="D126" s="20"/>
      <c r="E126" s="230" t="str">
        <f t="shared" ca="1" si="24"/>
        <v>Step 4</v>
      </c>
      <c r="F126" s="235" t="str">
        <f t="shared" ca="1" si="25"/>
        <v>Identify target environments</v>
      </c>
      <c r="G126" s="238"/>
      <c r="H126" s="242"/>
      <c r="I126" s="242"/>
      <c r="J126" s="242"/>
      <c r="K126" s="242"/>
      <c r="L126" s="242"/>
      <c r="M126" s="238"/>
      <c r="N126" s="238"/>
      <c r="O126" s="238"/>
      <c r="P126" s="238"/>
      <c r="Q126" s="238"/>
      <c r="R126" s="245"/>
      <c r="S126" s="245"/>
      <c r="T126" s="78" t="str">
        <f t="shared" ca="1" si="26"/>
        <v>Step 4</v>
      </c>
      <c r="U126" s="245"/>
      <c r="V126" s="245"/>
      <c r="W126" s="81">
        <v>0</v>
      </c>
      <c r="X126" s="81">
        <f t="shared" ca="1" si="27"/>
        <v>0</v>
      </c>
      <c r="Y126" s="80" t="e">
        <f t="shared" si="28"/>
        <v>#N/A</v>
      </c>
      <c r="AD126" s="77" t="str">
        <f t="shared" ca="1" si="29"/>
        <v>S</v>
      </c>
      <c r="AE126" s="77" t="str">
        <f t="shared" ca="1" si="30"/>
        <v>I</v>
      </c>
      <c r="AF126" s="77" t="str">
        <f t="shared" ca="1" si="31"/>
        <v>D</v>
      </c>
      <c r="AG126" s="77">
        <f t="shared" ca="1" si="32"/>
        <v>1</v>
      </c>
      <c r="AH126" s="77">
        <v>1</v>
      </c>
      <c r="AI126" s="85">
        <v>3</v>
      </c>
    </row>
    <row r="127" spans="1:35" s="77" customFormat="1" ht="30" customHeight="1" x14ac:dyDescent="0.25">
      <c r="A127" s="67">
        <v>164</v>
      </c>
      <c r="B127" s="174" t="str">
        <f t="shared" ca="1" si="22"/>
        <v>A.4.01</v>
      </c>
      <c r="C127" s="20">
        <f t="shared" ca="1" si="23"/>
        <v>5</v>
      </c>
      <c r="D127" s="20"/>
      <c r="E127" s="70" t="str">
        <f t="shared" ca="1" si="24"/>
        <v>A.4.01</v>
      </c>
      <c r="F127" s="71" t="str">
        <f t="shared" ca="1" si="25"/>
        <v>Do you clearly identify the target environments to be tested?</v>
      </c>
      <c r="G127" s="188"/>
      <c r="H127" s="189"/>
      <c r="I127" s="189"/>
      <c r="J127" s="189"/>
      <c r="K127" s="189"/>
      <c r="L127" s="189"/>
      <c r="M127" s="189"/>
      <c r="N127" s="69"/>
      <c r="O127" s="69"/>
      <c r="P127" s="69"/>
      <c r="Q127" s="69"/>
      <c r="R127" s="69"/>
      <c r="S127" s="69"/>
      <c r="T127" s="78" t="str">
        <f t="shared" ca="1" si="26"/>
        <v>A.4.01</v>
      </c>
      <c r="U127" s="69"/>
      <c r="V127" s="69"/>
      <c r="W127" s="80">
        <v>1</v>
      </c>
      <c r="X127" s="81">
        <f t="shared" ca="1" si="27"/>
        <v>1</v>
      </c>
      <c r="Y127" s="80" t="str">
        <f t="shared" si="28"/>
        <v>x 1</v>
      </c>
      <c r="AD127" s="77" t="str">
        <f t="shared" ca="1" si="29"/>
        <v/>
      </c>
      <c r="AE127" s="77" t="str">
        <f t="shared" ca="1" si="30"/>
        <v/>
      </c>
      <c r="AF127" s="77" t="str">
        <f t="shared" ca="1" si="31"/>
        <v>D</v>
      </c>
      <c r="AG127" s="77">
        <f t="shared" ca="1" si="32"/>
        <v>3</v>
      </c>
      <c r="AH127" s="77">
        <v>1</v>
      </c>
      <c r="AI127" s="85"/>
    </row>
    <row r="128" spans="1:35" s="77" customFormat="1" ht="30" x14ac:dyDescent="0.25">
      <c r="A128" s="67">
        <v>165</v>
      </c>
      <c r="B128" s="174" t="str">
        <f t="shared" ca="1" si="22"/>
        <v>A.4.02</v>
      </c>
      <c r="C128" s="20">
        <f t="shared" ca="1" si="23"/>
        <v>4</v>
      </c>
      <c r="D128" s="20"/>
      <c r="E128" s="70" t="str">
        <f t="shared" ca="1" si="24"/>
        <v>A.4.02</v>
      </c>
      <c r="F128" s="71" t="str">
        <f t="shared" ca="1" si="25"/>
        <v>Does your identification of target environments consider carrying out penetration testing on:</v>
      </c>
      <c r="G128" s="188"/>
      <c r="H128" s="189"/>
      <c r="I128" s="189"/>
      <c r="J128" s="189"/>
      <c r="K128" s="189"/>
      <c r="L128" s="189"/>
      <c r="M128" s="189"/>
      <c r="N128" s="69"/>
      <c r="O128" s="69"/>
      <c r="P128" s="69"/>
      <c r="Q128" s="69"/>
      <c r="R128" s="69"/>
      <c r="S128" s="69"/>
      <c r="T128" s="78" t="str">
        <f t="shared" ca="1" si="26"/>
        <v>A.4.02</v>
      </c>
      <c r="U128" s="69"/>
      <c r="V128" s="69"/>
      <c r="W128" s="80" t="s">
        <v>74</v>
      </c>
      <c r="X128" s="81" t="str">
        <f t="shared" ca="1" si="27"/>
        <v>N/A</v>
      </c>
      <c r="Y128" s="80" t="e">
        <f t="shared" si="28"/>
        <v>#N/A</v>
      </c>
      <c r="AD128" s="77" t="str">
        <f t="shared" ca="1" si="29"/>
        <v/>
      </c>
      <c r="AE128" s="77" t="str">
        <f t="shared" ca="1" si="30"/>
        <v/>
      </c>
      <c r="AF128" s="77" t="str">
        <f t="shared" ca="1" si="31"/>
        <v>D</v>
      </c>
      <c r="AG128" s="77">
        <f t="shared" ca="1" si="32"/>
        <v>3</v>
      </c>
      <c r="AH128" s="77">
        <v>1</v>
      </c>
      <c r="AI128" s="85"/>
    </row>
    <row r="129" spans="1:35" s="77" customFormat="1" ht="30" customHeight="1" x14ac:dyDescent="0.25">
      <c r="A129" s="67">
        <v>166</v>
      </c>
      <c r="B129" s="174" t="str">
        <f t="shared" ca="1" si="22"/>
        <v>A.4.02a</v>
      </c>
      <c r="C129" s="20">
        <f t="shared" ca="1" si="23"/>
        <v>6</v>
      </c>
      <c r="D129" s="20"/>
      <c r="E129" s="70" t="str">
        <f t="shared" ca="1" si="24"/>
        <v>A.4.02a</v>
      </c>
      <c r="F129" s="74" t="str">
        <f t="shared" ca="1" si="25"/>
        <v>Important business processes?</v>
      </c>
      <c r="G129" s="188"/>
      <c r="H129" s="189"/>
      <c r="I129" s="189"/>
      <c r="J129" s="189"/>
      <c r="K129" s="189"/>
      <c r="L129" s="189"/>
      <c r="M129" s="189"/>
      <c r="N129" s="69"/>
      <c r="O129" s="69"/>
      <c r="P129" s="69"/>
      <c r="Q129" s="69"/>
      <c r="R129" s="69"/>
      <c r="S129" s="69"/>
      <c r="T129" s="78" t="str">
        <f t="shared" ca="1" si="26"/>
        <v>A.4.02a</v>
      </c>
      <c r="U129" s="69"/>
      <c r="V129" s="69"/>
      <c r="W129" s="80">
        <v>2</v>
      </c>
      <c r="X129" s="81">
        <f t="shared" ca="1" si="27"/>
        <v>2</v>
      </c>
      <c r="Y129" s="80" t="str">
        <f t="shared" si="28"/>
        <v>x 2</v>
      </c>
      <c r="AD129" s="77" t="str">
        <f t="shared" ca="1" si="29"/>
        <v/>
      </c>
      <c r="AE129" s="77" t="str">
        <f t="shared" ca="1" si="30"/>
        <v/>
      </c>
      <c r="AF129" s="77" t="str">
        <f t="shared" ca="1" si="31"/>
        <v>D</v>
      </c>
      <c r="AG129" s="77">
        <f t="shared" ca="1" si="32"/>
        <v>3</v>
      </c>
      <c r="AH129" s="77">
        <v>1</v>
      </c>
      <c r="AI129" s="85"/>
    </row>
    <row r="130" spans="1:35" s="77" customFormat="1" ht="30" customHeight="1" x14ac:dyDescent="0.25">
      <c r="A130" s="67">
        <v>167</v>
      </c>
      <c r="B130" s="174" t="str">
        <f t="shared" ca="1" si="22"/>
        <v>A.4.02b</v>
      </c>
      <c r="C130" s="20">
        <f t="shared" ca="1" si="23"/>
        <v>6</v>
      </c>
      <c r="D130" s="20"/>
      <c r="E130" s="70" t="str">
        <f t="shared" ca="1" si="24"/>
        <v>A.4.02b</v>
      </c>
      <c r="F130" s="74" t="str">
        <f t="shared" ca="1" si="25"/>
        <v>Critical web applications?</v>
      </c>
      <c r="G130" s="188"/>
      <c r="H130" s="189"/>
      <c r="I130" s="189"/>
      <c r="J130" s="189"/>
      <c r="K130" s="189"/>
      <c r="L130" s="189"/>
      <c r="M130" s="189"/>
      <c r="N130" s="69"/>
      <c r="O130" s="69"/>
      <c r="P130" s="69"/>
      <c r="Q130" s="69"/>
      <c r="R130" s="69"/>
      <c r="S130" s="69"/>
      <c r="T130" s="78" t="str">
        <f t="shared" ca="1" si="26"/>
        <v>A.4.02b</v>
      </c>
      <c r="U130" s="69"/>
      <c r="V130" s="69"/>
      <c r="W130" s="80">
        <v>3</v>
      </c>
      <c r="X130" s="81">
        <f t="shared" ca="1" si="27"/>
        <v>3</v>
      </c>
      <c r="Y130" s="80" t="str">
        <f t="shared" si="28"/>
        <v>x 3</v>
      </c>
      <c r="AD130" s="77" t="str">
        <f t="shared" ca="1" si="29"/>
        <v/>
      </c>
      <c r="AE130" s="77" t="str">
        <f t="shared" ca="1" si="30"/>
        <v/>
      </c>
      <c r="AF130" s="77" t="str">
        <f t="shared" ca="1" si="31"/>
        <v>D</v>
      </c>
      <c r="AG130" s="77">
        <f t="shared" ca="1" si="32"/>
        <v>3</v>
      </c>
      <c r="AH130" s="77">
        <v>1</v>
      </c>
      <c r="AI130" s="85"/>
    </row>
    <row r="131" spans="1:35" s="77" customFormat="1" ht="30" customHeight="1" x14ac:dyDescent="0.25">
      <c r="A131" s="67">
        <v>168</v>
      </c>
      <c r="B131" s="174" t="str">
        <f t="shared" ca="1" si="22"/>
        <v>A.4.02c</v>
      </c>
      <c r="C131" s="20">
        <f t="shared" ca="1" si="23"/>
        <v>6</v>
      </c>
      <c r="D131" s="20"/>
      <c r="E131" s="70" t="str">
        <f t="shared" ca="1" si="24"/>
        <v>A.4.02c</v>
      </c>
      <c r="F131" s="74" t="str">
        <f t="shared" ca="1" si="25"/>
        <v>Key parts of IT infrastructure (e.g. a major data centre or the corporate network)?</v>
      </c>
      <c r="G131" s="188"/>
      <c r="H131" s="189"/>
      <c r="I131" s="189"/>
      <c r="J131" s="189"/>
      <c r="K131" s="189"/>
      <c r="L131" s="189"/>
      <c r="M131" s="189"/>
      <c r="N131" s="69"/>
      <c r="O131" s="69"/>
      <c r="P131" s="69"/>
      <c r="Q131" s="69"/>
      <c r="R131" s="69"/>
      <c r="S131" s="69"/>
      <c r="T131" s="78" t="str">
        <f t="shared" ca="1" si="26"/>
        <v>A.4.02c</v>
      </c>
      <c r="U131" s="69"/>
      <c r="V131" s="69"/>
      <c r="W131" s="80">
        <v>2</v>
      </c>
      <c r="X131" s="81">
        <f t="shared" ca="1" si="27"/>
        <v>2</v>
      </c>
      <c r="Y131" s="80" t="str">
        <f t="shared" si="28"/>
        <v>x 2</v>
      </c>
      <c r="AD131" s="77" t="str">
        <f t="shared" ca="1" si="29"/>
        <v/>
      </c>
      <c r="AE131" s="77" t="str">
        <f t="shared" ca="1" si="30"/>
        <v/>
      </c>
      <c r="AF131" s="77" t="str">
        <f t="shared" ca="1" si="31"/>
        <v>D</v>
      </c>
      <c r="AG131" s="77">
        <f t="shared" ca="1" si="32"/>
        <v>3</v>
      </c>
      <c r="AH131" s="77">
        <v>1</v>
      </c>
      <c r="AI131" s="85"/>
    </row>
    <row r="132" spans="1:35" s="77" customFormat="1" ht="30" customHeight="1" x14ac:dyDescent="0.25">
      <c r="A132" s="67">
        <v>169</v>
      </c>
      <c r="B132" s="174" t="str">
        <f t="shared" ca="1" si="22"/>
        <v>A.4.02d</v>
      </c>
      <c r="C132" s="20">
        <f t="shared" ca="1" si="23"/>
        <v>6</v>
      </c>
      <c r="D132" s="20"/>
      <c r="E132" s="70" t="str">
        <f t="shared" ca="1" si="24"/>
        <v>A.4.02d</v>
      </c>
      <c r="F132" s="74" t="str">
        <f t="shared" ca="1" si="25"/>
        <v>Specialised equipment (e.g. mobile devices and process control systems)?</v>
      </c>
      <c r="G132" s="188"/>
      <c r="H132" s="189"/>
      <c r="I132" s="189"/>
      <c r="J132" s="189"/>
      <c r="K132" s="189"/>
      <c r="L132" s="189"/>
      <c r="M132" s="189"/>
      <c r="N132" s="69"/>
      <c r="O132" s="69"/>
      <c r="P132" s="69"/>
      <c r="Q132" s="69"/>
      <c r="R132" s="69"/>
      <c r="S132" s="69"/>
      <c r="T132" s="78" t="str">
        <f t="shared" ca="1" si="26"/>
        <v>A.4.02d</v>
      </c>
      <c r="U132" s="69"/>
      <c r="V132" s="69"/>
      <c r="W132" s="80">
        <v>2</v>
      </c>
      <c r="X132" s="81">
        <f t="shared" ca="1" si="27"/>
        <v>2</v>
      </c>
      <c r="Y132" s="80" t="str">
        <f t="shared" si="28"/>
        <v>x 2</v>
      </c>
      <c r="AD132" s="77" t="str">
        <f t="shared" ca="1" si="29"/>
        <v/>
      </c>
      <c r="AE132" s="77" t="str">
        <f t="shared" ca="1" si="30"/>
        <v/>
      </c>
      <c r="AF132" s="77" t="str">
        <f t="shared" ca="1" si="31"/>
        <v>D</v>
      </c>
      <c r="AG132" s="77">
        <f t="shared" ca="1" si="32"/>
        <v>3</v>
      </c>
      <c r="AH132" s="77">
        <v>1</v>
      </c>
      <c r="AI132" s="85"/>
    </row>
    <row r="133" spans="1:35" s="77" customFormat="1" ht="30" customHeight="1" x14ac:dyDescent="0.25">
      <c r="A133" s="67">
        <v>170</v>
      </c>
      <c r="B133" s="174" t="str">
        <f t="shared" ca="1" si="22"/>
        <v>A.4.02e</v>
      </c>
      <c r="C133" s="20">
        <f t="shared" ca="1" si="23"/>
        <v>6</v>
      </c>
      <c r="D133" s="20"/>
      <c r="E133" s="70" t="str">
        <f t="shared" ca="1" si="24"/>
        <v>A.4.02e</v>
      </c>
      <c r="F133" s="74" t="str">
        <f t="shared" ca="1" si="25"/>
        <v>Relevant systems development lifecycles?</v>
      </c>
      <c r="G133" s="188"/>
      <c r="H133" s="189"/>
      <c r="I133" s="189"/>
      <c r="J133" s="189"/>
      <c r="K133" s="189"/>
      <c r="L133" s="189"/>
      <c r="M133" s="189"/>
      <c r="N133" s="69"/>
      <c r="O133" s="69"/>
      <c r="P133" s="69"/>
      <c r="Q133" s="69"/>
      <c r="R133" s="69"/>
      <c r="S133" s="69"/>
      <c r="T133" s="78" t="str">
        <f t="shared" ca="1" si="26"/>
        <v>A.4.02e</v>
      </c>
      <c r="U133" s="69"/>
      <c r="V133" s="69"/>
      <c r="W133" s="80">
        <v>3</v>
      </c>
      <c r="X133" s="81">
        <f t="shared" ca="1" si="27"/>
        <v>3</v>
      </c>
      <c r="Y133" s="80" t="str">
        <f t="shared" si="28"/>
        <v>x 3</v>
      </c>
      <c r="AD133" s="77" t="str">
        <f t="shared" ca="1" si="29"/>
        <v/>
      </c>
      <c r="AE133" s="77" t="str">
        <f t="shared" ca="1" si="30"/>
        <v/>
      </c>
      <c r="AF133" s="77" t="str">
        <f t="shared" ca="1" si="31"/>
        <v>D</v>
      </c>
      <c r="AG133" s="77">
        <f t="shared" ca="1" si="32"/>
        <v>3</v>
      </c>
      <c r="AH133" s="77">
        <v>1</v>
      </c>
      <c r="AI133" s="85"/>
    </row>
    <row r="134" spans="1:35" s="77" customFormat="1" ht="30" customHeight="1" x14ac:dyDescent="0.25">
      <c r="A134" s="67">
        <v>171</v>
      </c>
      <c r="B134" s="174" t="str">
        <f t="shared" ca="1" si="22"/>
        <v>A.4.03</v>
      </c>
      <c r="C134" s="20">
        <f t="shared" ca="1" si="23"/>
        <v>4</v>
      </c>
      <c r="D134" s="20"/>
      <c r="E134" s="70" t="str">
        <f t="shared" ca="1" si="24"/>
        <v>A.4.03</v>
      </c>
      <c r="F134" s="71" t="str">
        <f t="shared" ca="1" si="25"/>
        <v>Does your identification of target environments consider:</v>
      </c>
      <c r="G134" s="188"/>
      <c r="H134" s="189"/>
      <c r="I134" s="189"/>
      <c r="J134" s="189"/>
      <c r="K134" s="189"/>
      <c r="L134" s="189"/>
      <c r="M134" s="189"/>
      <c r="N134" s="69"/>
      <c r="O134" s="69"/>
      <c r="P134" s="69"/>
      <c r="Q134" s="69"/>
      <c r="R134" s="69"/>
      <c r="S134" s="69"/>
      <c r="T134" s="78" t="str">
        <f t="shared" ca="1" si="26"/>
        <v>A.4.03</v>
      </c>
      <c r="U134" s="69"/>
      <c r="V134" s="69"/>
      <c r="W134" s="80" t="s">
        <v>74</v>
      </c>
      <c r="X134" s="81" t="str">
        <f t="shared" ca="1" si="27"/>
        <v>N/A</v>
      </c>
      <c r="Y134" s="80" t="e">
        <f t="shared" si="28"/>
        <v>#N/A</v>
      </c>
      <c r="AD134" s="77" t="str">
        <f t="shared" ca="1" si="29"/>
        <v/>
      </c>
      <c r="AE134" s="77" t="str">
        <f t="shared" ca="1" si="30"/>
        <v/>
      </c>
      <c r="AF134" s="77" t="str">
        <f t="shared" ca="1" si="31"/>
        <v>D</v>
      </c>
      <c r="AG134" s="77">
        <f t="shared" ca="1" si="32"/>
        <v>3</v>
      </c>
      <c r="AH134" s="77">
        <v>1</v>
      </c>
      <c r="AI134" s="85"/>
    </row>
    <row r="135" spans="1:35" s="77" customFormat="1" ht="30" x14ac:dyDescent="0.25">
      <c r="A135" s="67">
        <v>172</v>
      </c>
      <c r="B135" s="174" t="str">
        <f t="shared" ca="1" si="22"/>
        <v>A.4.03a</v>
      </c>
      <c r="C135" s="20">
        <f t="shared" ca="1" si="23"/>
        <v>6</v>
      </c>
      <c r="D135" s="20"/>
      <c r="E135" s="70" t="str">
        <f t="shared" ca="1" si="24"/>
        <v>A.4.03a</v>
      </c>
      <c r="F135" s="74" t="str">
        <f t="shared" ca="1" si="25"/>
        <v>The criticality of the system to your organisation (often identified by performing a criticality or business impact assessment)?</v>
      </c>
      <c r="G135" s="188"/>
      <c r="H135" s="189"/>
      <c r="I135" s="189"/>
      <c r="J135" s="189"/>
      <c r="K135" s="189"/>
      <c r="L135" s="189"/>
      <c r="M135" s="189"/>
      <c r="N135" s="69"/>
      <c r="O135" s="69"/>
      <c r="P135" s="69"/>
      <c r="Q135" s="69"/>
      <c r="R135" s="69"/>
      <c r="S135" s="69"/>
      <c r="T135" s="78" t="str">
        <f t="shared" ca="1" si="26"/>
        <v>A.4.03a</v>
      </c>
      <c r="U135" s="69"/>
      <c r="V135" s="69"/>
      <c r="W135" s="80">
        <v>3</v>
      </c>
      <c r="X135" s="81">
        <f t="shared" ca="1" si="27"/>
        <v>3</v>
      </c>
      <c r="Y135" s="80" t="str">
        <f t="shared" si="28"/>
        <v>x 3</v>
      </c>
      <c r="AD135" s="77" t="str">
        <f t="shared" ca="1" si="29"/>
        <v/>
      </c>
      <c r="AE135" s="77" t="str">
        <f t="shared" ca="1" si="30"/>
        <v/>
      </c>
      <c r="AF135" s="77" t="str">
        <f t="shared" ca="1" si="31"/>
        <v>D</v>
      </c>
      <c r="AG135" s="77">
        <f t="shared" ca="1" si="32"/>
        <v>3</v>
      </c>
      <c r="AH135" s="77">
        <v>1</v>
      </c>
      <c r="AI135" s="85"/>
    </row>
    <row r="136" spans="1:35" s="77" customFormat="1" ht="30" customHeight="1" x14ac:dyDescent="0.25">
      <c r="A136" s="67">
        <v>173</v>
      </c>
      <c r="B136" s="174" t="str">
        <f t="shared" ca="1" si="22"/>
        <v>A.4.03b</v>
      </c>
      <c r="C136" s="20">
        <f t="shared" ca="1" si="23"/>
        <v>6</v>
      </c>
      <c r="D136" s="20"/>
      <c r="E136" s="70" t="str">
        <f t="shared" ca="1" si="24"/>
        <v>A.4.03b</v>
      </c>
      <c r="F136" s="74" t="str">
        <f t="shared" ca="1" si="25"/>
        <v>Regulatory and compliance requirements (e.g. PCI DSS)?</v>
      </c>
      <c r="G136" s="188"/>
      <c r="H136" s="189"/>
      <c r="I136" s="189"/>
      <c r="J136" s="189"/>
      <c r="K136" s="189"/>
      <c r="L136" s="189"/>
      <c r="M136" s="189"/>
      <c r="N136" s="69"/>
      <c r="O136" s="69"/>
      <c r="P136" s="69"/>
      <c r="Q136" s="69"/>
      <c r="R136" s="69"/>
      <c r="S136" s="69"/>
      <c r="T136" s="78" t="str">
        <f t="shared" ca="1" si="26"/>
        <v>A.4.03b</v>
      </c>
      <c r="U136" s="69"/>
      <c r="V136" s="69"/>
      <c r="W136" s="80">
        <v>2</v>
      </c>
      <c r="X136" s="81">
        <f t="shared" ca="1" si="27"/>
        <v>2</v>
      </c>
      <c r="Y136" s="80" t="str">
        <f t="shared" si="28"/>
        <v>x 2</v>
      </c>
      <c r="AD136" s="77" t="str">
        <f t="shared" ca="1" si="29"/>
        <v/>
      </c>
      <c r="AE136" s="77" t="str">
        <f t="shared" ca="1" si="30"/>
        <v/>
      </c>
      <c r="AF136" s="77" t="str">
        <f t="shared" ca="1" si="31"/>
        <v>D</v>
      </c>
      <c r="AG136" s="77">
        <f t="shared" ca="1" si="32"/>
        <v>3</v>
      </c>
      <c r="AH136" s="77">
        <v>1</v>
      </c>
      <c r="AI136" s="85"/>
    </row>
    <row r="137" spans="1:35" s="77" customFormat="1" ht="30" customHeight="1" x14ac:dyDescent="0.25">
      <c r="A137" s="67">
        <v>174</v>
      </c>
      <c r="B137" s="174" t="str">
        <f t="shared" ca="1" si="22"/>
        <v>A.4.03c</v>
      </c>
      <c r="C137" s="20">
        <f t="shared" ca="1" si="23"/>
        <v>6</v>
      </c>
      <c r="D137" s="20"/>
      <c r="E137" s="70" t="str">
        <f t="shared" ca="1" si="24"/>
        <v>A.4.03c</v>
      </c>
      <c r="F137" s="74" t="str">
        <f t="shared" ca="1" si="25"/>
        <v>Major business or IT changes?</v>
      </c>
      <c r="G137" s="188"/>
      <c r="H137" s="189"/>
      <c r="I137" s="189"/>
      <c r="J137" s="189"/>
      <c r="K137" s="189"/>
      <c r="L137" s="189"/>
      <c r="M137" s="189"/>
      <c r="N137" s="69"/>
      <c r="O137" s="69"/>
      <c r="P137" s="69"/>
      <c r="Q137" s="69"/>
      <c r="R137" s="69"/>
      <c r="S137" s="69"/>
      <c r="T137" s="78" t="str">
        <f t="shared" ca="1" si="26"/>
        <v>A.4.03c</v>
      </c>
      <c r="U137" s="69"/>
      <c r="V137" s="69"/>
      <c r="W137" s="80">
        <v>3</v>
      </c>
      <c r="X137" s="81">
        <f t="shared" ca="1" si="27"/>
        <v>3</v>
      </c>
      <c r="Y137" s="80" t="str">
        <f t="shared" si="28"/>
        <v>x 3</v>
      </c>
      <c r="AD137" s="77" t="str">
        <f t="shared" ca="1" si="29"/>
        <v/>
      </c>
      <c r="AE137" s="77" t="str">
        <f t="shared" ca="1" si="30"/>
        <v/>
      </c>
      <c r="AF137" s="77" t="str">
        <f t="shared" ca="1" si="31"/>
        <v>D</v>
      </c>
      <c r="AG137" s="77">
        <f t="shared" ca="1" si="32"/>
        <v>3</v>
      </c>
      <c r="AH137" s="77">
        <v>1</v>
      </c>
      <c r="AI137" s="85"/>
    </row>
    <row r="138" spans="1:35" s="77" customFormat="1" ht="30" customHeight="1" x14ac:dyDescent="0.25">
      <c r="A138" s="67">
        <v>175</v>
      </c>
      <c r="B138" s="174" t="str">
        <f t="shared" ca="1" si="22"/>
        <v>A.4.03d</v>
      </c>
      <c r="C138" s="20">
        <f t="shared" ca="1" si="23"/>
        <v>6</v>
      </c>
      <c r="D138" s="20"/>
      <c r="E138" s="70" t="str">
        <f t="shared" ca="1" si="24"/>
        <v>A.4.03d</v>
      </c>
      <c r="F138" s="74" t="str">
        <f t="shared" ca="1" si="25"/>
        <v>Critical systems under development?</v>
      </c>
      <c r="G138" s="188"/>
      <c r="H138" s="189"/>
      <c r="I138" s="189"/>
      <c r="J138" s="189"/>
      <c r="K138" s="189"/>
      <c r="L138" s="189"/>
      <c r="M138" s="189"/>
      <c r="N138" s="69"/>
      <c r="O138" s="69"/>
      <c r="P138" s="69"/>
      <c r="Q138" s="69"/>
      <c r="R138" s="69"/>
      <c r="S138" s="69"/>
      <c r="T138" s="78" t="str">
        <f t="shared" ca="1" si="26"/>
        <v>A.4.03d</v>
      </c>
      <c r="U138" s="69"/>
      <c r="V138" s="69"/>
      <c r="W138" s="80">
        <v>2</v>
      </c>
      <c r="X138" s="81">
        <f t="shared" ca="1" si="27"/>
        <v>2</v>
      </c>
      <c r="Y138" s="80" t="str">
        <f t="shared" si="28"/>
        <v>x 2</v>
      </c>
      <c r="AD138" s="77" t="str">
        <f t="shared" ca="1" si="29"/>
        <v/>
      </c>
      <c r="AE138" s="77" t="str">
        <f t="shared" ca="1" si="30"/>
        <v/>
      </c>
      <c r="AF138" s="77" t="str">
        <f t="shared" ca="1" si="31"/>
        <v>D</v>
      </c>
      <c r="AG138" s="77">
        <f t="shared" ca="1" si="32"/>
        <v>3</v>
      </c>
      <c r="AH138" s="77">
        <v>1</v>
      </c>
      <c r="AI138" s="85"/>
    </row>
    <row r="139" spans="1:35" s="77" customFormat="1" ht="30" customHeight="1" x14ac:dyDescent="0.25">
      <c r="A139" s="67">
        <v>176</v>
      </c>
      <c r="B139" s="174" t="str">
        <f t="shared" ca="1" si="22"/>
        <v>A.4.03e</v>
      </c>
      <c r="C139" s="20">
        <f t="shared" ca="1" si="23"/>
        <v>6</v>
      </c>
      <c r="D139" s="20"/>
      <c r="E139" s="70" t="str">
        <f t="shared" ca="1" si="24"/>
        <v>A.4.03e</v>
      </c>
      <c r="F139" s="74" t="str">
        <f t="shared" ca="1" si="25"/>
        <v>Outsourced applications or infrastructure (including cloud services)?</v>
      </c>
      <c r="G139" s="188"/>
      <c r="H139" s="189"/>
      <c r="I139" s="189"/>
      <c r="J139" s="189"/>
      <c r="K139" s="189"/>
      <c r="L139" s="189"/>
      <c r="M139" s="189"/>
      <c r="N139" s="69"/>
      <c r="O139" s="69"/>
      <c r="P139" s="69"/>
      <c r="Q139" s="69"/>
      <c r="R139" s="69"/>
      <c r="S139" s="69"/>
      <c r="T139" s="78" t="str">
        <f t="shared" ca="1" si="26"/>
        <v>A.4.03e</v>
      </c>
      <c r="U139" s="69"/>
      <c r="V139" s="69"/>
      <c r="W139" s="80">
        <v>4</v>
      </c>
      <c r="X139" s="81">
        <f t="shared" ca="1" si="27"/>
        <v>4</v>
      </c>
      <c r="Y139" s="80" t="str">
        <f t="shared" si="28"/>
        <v>x 4</v>
      </c>
      <c r="AD139" s="77" t="str">
        <f t="shared" ca="1" si="29"/>
        <v/>
      </c>
      <c r="AE139" s="77" t="str">
        <f t="shared" ca="1" si="30"/>
        <v/>
      </c>
      <c r="AF139" s="77" t="str">
        <f t="shared" ca="1" si="31"/>
        <v>D</v>
      </c>
      <c r="AG139" s="77">
        <f t="shared" ca="1" si="32"/>
        <v>3</v>
      </c>
      <c r="AH139" s="77">
        <v>1</v>
      </c>
      <c r="AI139" s="85"/>
    </row>
    <row r="140" spans="1:35" s="77" customFormat="1" ht="30" customHeight="1" x14ac:dyDescent="0.25">
      <c r="A140" s="67">
        <v>177</v>
      </c>
      <c r="B140" s="174" t="str">
        <f t="shared" ca="1" si="22"/>
        <v>A.4.03f</v>
      </c>
      <c r="C140" s="20">
        <f t="shared" ca="1" si="23"/>
        <v>6</v>
      </c>
      <c r="D140" s="20"/>
      <c r="E140" s="70" t="str">
        <f t="shared" ca="1" si="24"/>
        <v>A.4.03f</v>
      </c>
      <c r="F140" s="74" t="str">
        <f t="shared" ca="1" si="25"/>
        <v>Any wider technical security assurance programme?</v>
      </c>
      <c r="G140" s="188"/>
      <c r="H140" s="189"/>
      <c r="I140" s="189"/>
      <c r="J140" s="189"/>
      <c r="K140" s="189"/>
      <c r="L140" s="189"/>
      <c r="M140" s="189"/>
      <c r="N140" s="69"/>
      <c r="O140" s="69"/>
      <c r="P140" s="69"/>
      <c r="Q140" s="69"/>
      <c r="R140" s="69"/>
      <c r="S140" s="69"/>
      <c r="T140" s="78" t="str">
        <f t="shared" ca="1" si="26"/>
        <v>A.4.03f</v>
      </c>
      <c r="U140" s="69"/>
      <c r="V140" s="69"/>
      <c r="W140" s="80">
        <v>4</v>
      </c>
      <c r="X140" s="81">
        <f t="shared" ca="1" si="27"/>
        <v>4</v>
      </c>
      <c r="Y140" s="80" t="str">
        <f t="shared" si="28"/>
        <v>x 4</v>
      </c>
      <c r="AD140" s="77" t="str">
        <f t="shared" ca="1" si="29"/>
        <v/>
      </c>
      <c r="AE140" s="77" t="str">
        <f t="shared" ca="1" si="30"/>
        <v/>
      </c>
      <c r="AF140" s="77" t="str">
        <f t="shared" ca="1" si="31"/>
        <v>D</v>
      </c>
      <c r="AG140" s="77">
        <f t="shared" ca="1" si="32"/>
        <v>3</v>
      </c>
      <c r="AH140" s="77">
        <v>1</v>
      </c>
      <c r="AI140" s="85"/>
    </row>
    <row r="141" spans="1:35" s="77" customFormat="1" ht="30" customHeight="1" x14ac:dyDescent="0.25">
      <c r="A141" s="67">
        <v>178</v>
      </c>
      <c r="B141" s="174" t="str">
        <f t="shared" ca="1" si="22"/>
        <v>A.4.04</v>
      </c>
      <c r="C141" s="20">
        <f t="shared" ca="1" si="23"/>
        <v>4</v>
      </c>
      <c r="D141" s="20"/>
      <c r="E141" s="70" t="str">
        <f t="shared" ca="1" si="24"/>
        <v>A.4.04</v>
      </c>
      <c r="F141" s="71" t="str">
        <f t="shared" ca="1" si="25"/>
        <v>Does your identification of target environments consider the:</v>
      </c>
      <c r="G141" s="188"/>
      <c r="H141" s="189"/>
      <c r="I141" s="189"/>
      <c r="J141" s="189"/>
      <c r="K141" s="189"/>
      <c r="L141" s="189"/>
      <c r="M141" s="189"/>
      <c r="N141" s="69"/>
      <c r="O141" s="69"/>
      <c r="P141" s="69"/>
      <c r="Q141" s="69"/>
      <c r="R141" s="69"/>
      <c r="S141" s="69"/>
      <c r="T141" s="78" t="str">
        <f t="shared" ca="1" si="26"/>
        <v>A.4.04</v>
      </c>
      <c r="U141" s="69"/>
      <c r="V141" s="69"/>
      <c r="W141" s="80" t="s">
        <v>74</v>
      </c>
      <c r="X141" s="81" t="str">
        <f t="shared" ca="1" si="27"/>
        <v>N/A</v>
      </c>
      <c r="Y141" s="80" t="e">
        <f t="shared" si="28"/>
        <v>#N/A</v>
      </c>
      <c r="AD141" s="77" t="str">
        <f t="shared" ca="1" si="29"/>
        <v/>
      </c>
      <c r="AE141" s="77" t="str">
        <f t="shared" ca="1" si="30"/>
        <v/>
      </c>
      <c r="AF141" s="77" t="str">
        <f t="shared" ca="1" si="31"/>
        <v>D</v>
      </c>
      <c r="AG141" s="77">
        <f t="shared" ca="1" si="32"/>
        <v>3</v>
      </c>
      <c r="AH141" s="77">
        <v>1</v>
      </c>
      <c r="AI141" s="85"/>
    </row>
    <row r="142" spans="1:35" s="77" customFormat="1" ht="30" customHeight="1" x14ac:dyDescent="0.25">
      <c r="A142" s="67">
        <v>179</v>
      </c>
      <c r="B142" s="174" t="str">
        <f t="shared" ca="1" si="22"/>
        <v>A.4.04a</v>
      </c>
      <c r="C142" s="20">
        <f t="shared" ca="1" si="23"/>
        <v>6</v>
      </c>
      <c r="D142" s="20"/>
      <c r="E142" s="70" t="str">
        <f t="shared" ca="1" si="24"/>
        <v>A.4.04a</v>
      </c>
      <c r="F142" s="74" t="str">
        <f t="shared" ca="1" si="25"/>
        <v>Nature of the business being conducted?</v>
      </c>
      <c r="G142" s="188"/>
      <c r="H142" s="189"/>
      <c r="I142" s="189"/>
      <c r="J142" s="189"/>
      <c r="K142" s="189"/>
      <c r="L142" s="189"/>
      <c r="M142" s="189"/>
      <c r="N142" s="69"/>
      <c r="O142" s="69"/>
      <c r="P142" s="69"/>
      <c r="Q142" s="69"/>
      <c r="R142" s="69"/>
      <c r="S142" s="69"/>
      <c r="T142" s="78" t="str">
        <f t="shared" ca="1" si="26"/>
        <v>A.4.04a</v>
      </c>
      <c r="U142" s="69"/>
      <c r="V142" s="69"/>
      <c r="W142" s="80">
        <v>4</v>
      </c>
      <c r="X142" s="81">
        <f t="shared" ca="1" si="27"/>
        <v>4</v>
      </c>
      <c r="Y142" s="80" t="str">
        <f t="shared" si="28"/>
        <v>x 4</v>
      </c>
      <c r="AD142" s="77" t="str">
        <f t="shared" ca="1" si="29"/>
        <v/>
      </c>
      <c r="AE142" s="77" t="str">
        <f t="shared" ca="1" si="30"/>
        <v/>
      </c>
      <c r="AF142" s="77" t="str">
        <f t="shared" ca="1" si="31"/>
        <v>D</v>
      </c>
      <c r="AG142" s="77">
        <f t="shared" ca="1" si="32"/>
        <v>3</v>
      </c>
      <c r="AH142" s="77">
        <v>1</v>
      </c>
      <c r="AI142" s="85"/>
    </row>
    <row r="143" spans="1:35" s="77" customFormat="1" ht="30" customHeight="1" x14ac:dyDescent="0.25">
      <c r="A143" s="67">
        <v>180</v>
      </c>
      <c r="B143" s="174" t="str">
        <f t="shared" ca="1" si="22"/>
        <v>A.4.04b</v>
      </c>
      <c r="C143" s="20">
        <f t="shared" ca="1" si="23"/>
        <v>6</v>
      </c>
      <c r="D143" s="20"/>
      <c r="E143" s="70" t="str">
        <f t="shared" ca="1" si="24"/>
        <v>A.4.04b</v>
      </c>
      <c r="F143" s="74" t="str">
        <f t="shared" ca="1" si="25"/>
        <v>Size of the target systems - and the sensitivity of data associated with the systems?</v>
      </c>
      <c r="G143" s="188"/>
      <c r="H143" s="189"/>
      <c r="I143" s="189"/>
      <c r="J143" s="189"/>
      <c r="K143" s="189"/>
      <c r="L143" s="189"/>
      <c r="M143" s="189"/>
      <c r="N143" s="69"/>
      <c r="O143" s="69"/>
      <c r="P143" s="69"/>
      <c r="Q143" s="69"/>
      <c r="R143" s="69"/>
      <c r="S143" s="69"/>
      <c r="T143" s="78" t="str">
        <f t="shared" ca="1" si="26"/>
        <v>A.4.04b</v>
      </c>
      <c r="U143" s="69"/>
      <c r="V143" s="69"/>
      <c r="W143" s="80">
        <v>4</v>
      </c>
      <c r="X143" s="81">
        <f t="shared" ca="1" si="27"/>
        <v>4</v>
      </c>
      <c r="Y143" s="80" t="str">
        <f t="shared" si="28"/>
        <v>x 4</v>
      </c>
      <c r="AD143" s="77" t="str">
        <f t="shared" ca="1" si="29"/>
        <v/>
      </c>
      <c r="AE143" s="77" t="str">
        <f t="shared" ca="1" si="30"/>
        <v/>
      </c>
      <c r="AF143" s="77" t="str">
        <f t="shared" ca="1" si="31"/>
        <v>D</v>
      </c>
      <c r="AG143" s="77">
        <f t="shared" ca="1" si="32"/>
        <v>3</v>
      </c>
      <c r="AH143" s="77">
        <v>1</v>
      </c>
      <c r="AI143" s="85"/>
    </row>
    <row r="144" spans="1:35" s="77" customFormat="1" ht="30" customHeight="1" x14ac:dyDescent="0.25">
      <c r="A144" s="67">
        <v>181</v>
      </c>
      <c r="B144" s="174" t="str">
        <f t="shared" ca="1" si="22"/>
        <v>A.4.04c</v>
      </c>
      <c r="C144" s="20">
        <f t="shared" ca="1" si="23"/>
        <v>6</v>
      </c>
      <c r="D144" s="20"/>
      <c r="E144" s="70" t="str">
        <f t="shared" ca="1" si="24"/>
        <v>A.4.04c</v>
      </c>
      <c r="F144" s="74" t="str">
        <f t="shared" ca="1" si="25"/>
        <v>Sensitivity of data associated with the target environment?</v>
      </c>
      <c r="G144" s="188"/>
      <c r="H144" s="189"/>
      <c r="I144" s="189"/>
      <c r="J144" s="189"/>
      <c r="K144" s="189"/>
      <c r="L144" s="189"/>
      <c r="M144" s="189"/>
      <c r="N144" s="69"/>
      <c r="O144" s="69"/>
      <c r="P144" s="69"/>
      <c r="Q144" s="69"/>
      <c r="R144" s="69"/>
      <c r="S144" s="69"/>
      <c r="T144" s="78" t="str">
        <f t="shared" ca="1" si="26"/>
        <v>A.4.04c</v>
      </c>
      <c r="U144" s="69"/>
      <c r="V144" s="69"/>
      <c r="W144" s="80">
        <v>5</v>
      </c>
      <c r="X144" s="81">
        <f t="shared" ca="1" si="27"/>
        <v>5</v>
      </c>
      <c r="Y144" s="80" t="str">
        <f t="shared" si="28"/>
        <v>x 5</v>
      </c>
      <c r="AD144" s="77" t="str">
        <f t="shared" ca="1" si="29"/>
        <v/>
      </c>
      <c r="AE144" s="77" t="str">
        <f t="shared" ca="1" si="30"/>
        <v/>
      </c>
      <c r="AF144" s="77" t="str">
        <f t="shared" ca="1" si="31"/>
        <v>D</v>
      </c>
      <c r="AG144" s="77">
        <f t="shared" ca="1" si="32"/>
        <v>3</v>
      </c>
      <c r="AH144" s="77">
        <v>1</v>
      </c>
      <c r="AI144" s="85"/>
    </row>
    <row r="145" spans="1:35" s="77" customFormat="1" ht="30" x14ac:dyDescent="0.25">
      <c r="A145" s="67">
        <v>182</v>
      </c>
      <c r="B145" s="174" t="str">
        <f t="shared" ca="1" si="22"/>
        <v>A.4.04d</v>
      </c>
      <c r="C145" s="20">
        <f t="shared" ca="1" si="23"/>
        <v>6</v>
      </c>
      <c r="D145" s="20"/>
      <c r="E145" s="70" t="str">
        <f t="shared" ca="1" si="24"/>
        <v>A.4.04d</v>
      </c>
      <c r="F145" s="74" t="str">
        <f t="shared" ca="1" si="25"/>
        <v>Potential business impact if that system were to be compromised - and the likelihood of the system to actually become compromised?</v>
      </c>
      <c r="G145" s="188"/>
      <c r="H145" s="189"/>
      <c r="I145" s="189"/>
      <c r="J145" s="189"/>
      <c r="K145" s="189"/>
      <c r="L145" s="189"/>
      <c r="M145" s="189"/>
      <c r="N145" s="69"/>
      <c r="O145" s="69"/>
      <c r="P145" s="69"/>
      <c r="Q145" s="69"/>
      <c r="R145" s="69"/>
      <c r="S145" s="69"/>
      <c r="T145" s="78" t="str">
        <f t="shared" ca="1" si="26"/>
        <v>A.4.04d</v>
      </c>
      <c r="U145" s="69"/>
      <c r="V145" s="69"/>
      <c r="W145" s="80">
        <v>4</v>
      </c>
      <c r="X145" s="81">
        <f t="shared" ca="1" si="27"/>
        <v>4</v>
      </c>
      <c r="Y145" s="80" t="str">
        <f t="shared" si="28"/>
        <v>x 4</v>
      </c>
      <c r="AD145" s="77" t="str">
        <f t="shared" ca="1" si="29"/>
        <v/>
      </c>
      <c r="AE145" s="77" t="str">
        <f t="shared" ca="1" si="30"/>
        <v/>
      </c>
      <c r="AF145" s="77" t="str">
        <f t="shared" ca="1" si="31"/>
        <v>D</v>
      </c>
      <c r="AG145" s="77">
        <f t="shared" ca="1" si="32"/>
        <v>3</v>
      </c>
      <c r="AH145" s="77">
        <v>1</v>
      </c>
      <c r="AI145" s="85"/>
    </row>
    <row r="146" spans="1:35" s="77" customFormat="1" ht="30" customHeight="1" x14ac:dyDescent="0.25">
      <c r="A146" s="67">
        <v>183</v>
      </c>
      <c r="B146" s="174" t="str">
        <f t="shared" ca="1" si="22"/>
        <v>A.4.05</v>
      </c>
      <c r="C146" s="20">
        <f t="shared" ca="1" si="23"/>
        <v>4</v>
      </c>
      <c r="D146" s="20"/>
      <c r="E146" s="70" t="str">
        <f t="shared" ca="1" si="24"/>
        <v>A.4.05</v>
      </c>
      <c r="F146" s="71" t="str">
        <f t="shared" ca="1" si="25"/>
        <v>Does your identification of target environment systems:</v>
      </c>
      <c r="G146" s="188"/>
      <c r="H146" s="189"/>
      <c r="I146" s="189"/>
      <c r="J146" s="189"/>
      <c r="K146" s="189"/>
      <c r="L146" s="189"/>
      <c r="M146" s="189"/>
      <c r="N146" s="69"/>
      <c r="O146" s="69"/>
      <c r="P146" s="69"/>
      <c r="Q146" s="69"/>
      <c r="R146" s="69"/>
      <c r="S146" s="69"/>
      <c r="T146" s="78" t="str">
        <f t="shared" ca="1" si="26"/>
        <v>A.4.05</v>
      </c>
      <c r="U146" s="69"/>
      <c r="V146" s="69"/>
      <c r="W146" s="80" t="s">
        <v>74</v>
      </c>
      <c r="X146" s="81" t="str">
        <f t="shared" ca="1" si="27"/>
        <v>N/A</v>
      </c>
      <c r="Y146" s="80" t="e">
        <f t="shared" si="28"/>
        <v>#N/A</v>
      </c>
      <c r="AD146" s="77" t="str">
        <f t="shared" ca="1" si="29"/>
        <v/>
      </c>
      <c r="AE146" s="77" t="str">
        <f t="shared" ca="1" si="30"/>
        <v/>
      </c>
      <c r="AF146" s="77" t="str">
        <f t="shared" ca="1" si="31"/>
        <v>D</v>
      </c>
      <c r="AG146" s="77">
        <f t="shared" ca="1" si="32"/>
        <v>3</v>
      </c>
      <c r="AH146" s="77">
        <v>1</v>
      </c>
      <c r="AI146" s="85"/>
    </row>
    <row r="147" spans="1:35" s="77" customFormat="1" ht="30" customHeight="1" x14ac:dyDescent="0.25">
      <c r="A147" s="67">
        <v>184</v>
      </c>
      <c r="B147" s="174" t="str">
        <f t="shared" ca="1" si="22"/>
        <v>A.4.05a</v>
      </c>
      <c r="C147" s="20">
        <f t="shared" ca="1" si="23"/>
        <v>6</v>
      </c>
      <c r="D147" s="20"/>
      <c r="E147" s="70" t="str">
        <f t="shared" ca="1" si="24"/>
        <v>A.4.05a</v>
      </c>
      <c r="F147" s="74" t="str">
        <f t="shared" ca="1" si="25"/>
        <v>Include a risk assessment of your organisation's critical information and systems?</v>
      </c>
      <c r="G147" s="188"/>
      <c r="H147" s="189"/>
      <c r="I147" s="189"/>
      <c r="J147" s="189"/>
      <c r="K147" s="189"/>
      <c r="L147" s="189"/>
      <c r="M147" s="189"/>
      <c r="N147" s="69"/>
      <c r="O147" s="69"/>
      <c r="P147" s="69"/>
      <c r="Q147" s="69"/>
      <c r="R147" s="69"/>
      <c r="S147" s="69"/>
      <c r="T147" s="78" t="str">
        <f t="shared" ca="1" si="26"/>
        <v>A.4.05a</v>
      </c>
      <c r="U147" s="69"/>
      <c r="V147" s="69"/>
      <c r="W147" s="80">
        <v>3</v>
      </c>
      <c r="X147" s="81">
        <f t="shared" ca="1" si="27"/>
        <v>3</v>
      </c>
      <c r="Y147" s="80" t="str">
        <f t="shared" si="28"/>
        <v>x 3</v>
      </c>
      <c r="AD147" s="77" t="str">
        <f t="shared" ca="1" si="29"/>
        <v/>
      </c>
      <c r="AE147" s="77" t="str">
        <f t="shared" ca="1" si="30"/>
        <v/>
      </c>
      <c r="AF147" s="77" t="str">
        <f t="shared" ca="1" si="31"/>
        <v>D</v>
      </c>
      <c r="AG147" s="77">
        <f t="shared" ca="1" si="32"/>
        <v>3</v>
      </c>
      <c r="AH147" s="77">
        <v>1</v>
      </c>
      <c r="AI147" s="85"/>
    </row>
    <row r="148" spans="1:35" s="77" customFormat="1" ht="30" x14ac:dyDescent="0.25">
      <c r="A148" s="67">
        <v>185</v>
      </c>
      <c r="B148" s="174" t="str">
        <f t="shared" ca="1" si="22"/>
        <v>A.4.05b</v>
      </c>
      <c r="C148" s="20">
        <f t="shared" ca="1" si="23"/>
        <v>6</v>
      </c>
      <c r="D148" s="20"/>
      <c r="E148" s="70" t="str">
        <f t="shared" ca="1" si="24"/>
        <v>A.4.05b</v>
      </c>
      <c r="F148" s="74" t="str">
        <f t="shared" ca="1" si="25"/>
        <v>Ensure that the testing will focus on the assets which are at most risk in your organisation?</v>
      </c>
      <c r="G148" s="188"/>
      <c r="H148" s="189"/>
      <c r="I148" s="189"/>
      <c r="J148" s="189"/>
      <c r="K148" s="189"/>
      <c r="L148" s="189"/>
      <c r="M148" s="189"/>
      <c r="N148" s="69"/>
      <c r="O148" s="69"/>
      <c r="P148" s="69"/>
      <c r="Q148" s="69"/>
      <c r="R148" s="69"/>
      <c r="S148" s="69"/>
      <c r="T148" s="78" t="str">
        <f t="shared" ca="1" si="26"/>
        <v>A.4.05b</v>
      </c>
      <c r="U148" s="69"/>
      <c r="V148" s="69"/>
      <c r="W148" s="80">
        <v>3</v>
      </c>
      <c r="X148" s="81">
        <f t="shared" ca="1" si="27"/>
        <v>3</v>
      </c>
      <c r="Y148" s="80" t="str">
        <f t="shared" si="28"/>
        <v>x 3</v>
      </c>
      <c r="AD148" s="77" t="str">
        <f t="shared" ca="1" si="29"/>
        <v/>
      </c>
      <c r="AE148" s="77" t="str">
        <f t="shared" ca="1" si="30"/>
        <v/>
      </c>
      <c r="AF148" s="77" t="str">
        <f t="shared" ca="1" si="31"/>
        <v>D</v>
      </c>
      <c r="AG148" s="77">
        <f t="shared" ca="1" si="32"/>
        <v>3</v>
      </c>
      <c r="AH148" s="77">
        <v>1</v>
      </c>
      <c r="AI148" s="85"/>
    </row>
    <row r="149" spans="1:35" s="77" customFormat="1" ht="30" x14ac:dyDescent="0.25">
      <c r="A149" s="67">
        <v>186</v>
      </c>
      <c r="B149" s="174" t="str">
        <f t="shared" ca="1" si="22"/>
        <v>A.4.06</v>
      </c>
      <c r="C149" s="20">
        <f t="shared" ca="1" si="23"/>
        <v>4</v>
      </c>
      <c r="D149" s="20"/>
      <c r="E149" s="70" t="str">
        <f t="shared" ca="1" si="24"/>
        <v>A.4.06</v>
      </c>
      <c r="F149" s="71" t="str">
        <f t="shared" ca="1" si="25"/>
        <v>Does your identification of the target environment take account of significant changes to critical:</v>
      </c>
      <c r="G149" s="188"/>
      <c r="H149" s="189"/>
      <c r="I149" s="189"/>
      <c r="J149" s="189"/>
      <c r="K149" s="189"/>
      <c r="L149" s="189"/>
      <c r="M149" s="189"/>
      <c r="N149" s="69"/>
      <c r="O149" s="69"/>
      <c r="P149" s="69"/>
      <c r="Q149" s="69"/>
      <c r="R149" s="69"/>
      <c r="S149" s="69"/>
      <c r="T149" s="78" t="str">
        <f t="shared" ca="1" si="26"/>
        <v>A.4.06</v>
      </c>
      <c r="U149" s="69"/>
      <c r="V149" s="69"/>
      <c r="W149" s="80" t="s">
        <v>74</v>
      </c>
      <c r="X149" s="81" t="str">
        <f t="shared" ca="1" si="27"/>
        <v>N/A</v>
      </c>
      <c r="Y149" s="80" t="e">
        <f t="shared" si="28"/>
        <v>#N/A</v>
      </c>
      <c r="AD149" s="77" t="str">
        <f t="shared" ca="1" si="29"/>
        <v/>
      </c>
      <c r="AE149" s="77" t="str">
        <f t="shared" ca="1" si="30"/>
        <v/>
      </c>
      <c r="AF149" s="77" t="str">
        <f t="shared" ca="1" si="31"/>
        <v>D</v>
      </c>
      <c r="AG149" s="77">
        <f t="shared" ca="1" si="32"/>
        <v>3</v>
      </c>
      <c r="AH149" s="77">
        <v>1</v>
      </c>
      <c r="AI149" s="85"/>
    </row>
    <row r="150" spans="1:35" s="77" customFormat="1" ht="30" customHeight="1" x14ac:dyDescent="0.25">
      <c r="A150" s="67">
        <v>187</v>
      </c>
      <c r="B150" s="174" t="str">
        <f t="shared" ca="1" si="22"/>
        <v>A.4.06a</v>
      </c>
      <c r="C150" s="20">
        <f t="shared" ca="1" si="23"/>
        <v>6</v>
      </c>
      <c r="D150" s="20"/>
      <c r="E150" s="70" t="str">
        <f t="shared" ca="1" si="24"/>
        <v>A.4.06a</v>
      </c>
      <c r="F150" s="74" t="str">
        <f t="shared" ca="1" si="25"/>
        <v>Business processes?</v>
      </c>
      <c r="G150" s="188"/>
      <c r="H150" s="189"/>
      <c r="I150" s="189"/>
      <c r="J150" s="189"/>
      <c r="K150" s="189"/>
      <c r="L150" s="189"/>
      <c r="M150" s="189"/>
      <c r="N150" s="69"/>
      <c r="O150" s="69"/>
      <c r="P150" s="69"/>
      <c r="Q150" s="69"/>
      <c r="R150" s="69"/>
      <c r="S150" s="69"/>
      <c r="T150" s="78" t="str">
        <f t="shared" ca="1" si="26"/>
        <v>A.4.06a</v>
      </c>
      <c r="U150" s="69"/>
      <c r="V150" s="69"/>
      <c r="W150" s="80">
        <v>4</v>
      </c>
      <c r="X150" s="81">
        <f t="shared" ca="1" si="27"/>
        <v>4</v>
      </c>
      <c r="Y150" s="80" t="str">
        <f t="shared" si="28"/>
        <v>x 4</v>
      </c>
      <c r="AD150" s="77" t="str">
        <f t="shared" ca="1" si="29"/>
        <v/>
      </c>
      <c r="AE150" s="77" t="str">
        <f t="shared" ca="1" si="30"/>
        <v/>
      </c>
      <c r="AF150" s="77" t="str">
        <f t="shared" ca="1" si="31"/>
        <v>D</v>
      </c>
      <c r="AG150" s="77">
        <f t="shared" ca="1" si="32"/>
        <v>3</v>
      </c>
      <c r="AH150" s="77">
        <v>1</v>
      </c>
      <c r="AI150" s="85"/>
    </row>
    <row r="151" spans="1:35" s="77" customFormat="1" ht="30" customHeight="1" x14ac:dyDescent="0.25">
      <c r="A151" s="67">
        <v>188</v>
      </c>
      <c r="B151" s="174" t="str">
        <f t="shared" ca="1" si="22"/>
        <v>A.4.06b</v>
      </c>
      <c r="C151" s="20">
        <f t="shared" ca="1" si="23"/>
        <v>6</v>
      </c>
      <c r="D151" s="20"/>
      <c r="E151" s="70" t="str">
        <f t="shared" ca="1" si="24"/>
        <v>A.4.06b</v>
      </c>
      <c r="F151" s="74" t="str">
        <f t="shared" ca="1" si="25"/>
        <v>Business applications?</v>
      </c>
      <c r="G151" s="188"/>
      <c r="H151" s="189"/>
      <c r="I151" s="189"/>
      <c r="J151" s="189"/>
      <c r="K151" s="189"/>
      <c r="L151" s="189"/>
      <c r="M151" s="189"/>
      <c r="N151" s="69"/>
      <c r="O151" s="69"/>
      <c r="P151" s="69"/>
      <c r="Q151" s="69"/>
      <c r="R151" s="69"/>
      <c r="S151" s="69"/>
      <c r="T151" s="78" t="str">
        <f t="shared" ca="1" si="26"/>
        <v>A.4.06b</v>
      </c>
      <c r="U151" s="69"/>
      <c r="V151" s="69"/>
      <c r="W151" s="80">
        <v>3</v>
      </c>
      <c r="X151" s="81">
        <f t="shared" ca="1" si="27"/>
        <v>3</v>
      </c>
      <c r="Y151" s="80" t="str">
        <f t="shared" si="28"/>
        <v>x 3</v>
      </c>
      <c r="AD151" s="77" t="str">
        <f t="shared" ca="1" si="29"/>
        <v/>
      </c>
      <c r="AE151" s="77" t="str">
        <f t="shared" ca="1" si="30"/>
        <v/>
      </c>
      <c r="AF151" s="77" t="str">
        <f t="shared" ca="1" si="31"/>
        <v>D</v>
      </c>
      <c r="AG151" s="77">
        <f t="shared" ca="1" si="32"/>
        <v>3</v>
      </c>
      <c r="AH151" s="77">
        <v>1</v>
      </c>
      <c r="AI151" s="85"/>
    </row>
    <row r="152" spans="1:35" s="77" customFormat="1" ht="30" customHeight="1" x14ac:dyDescent="0.25">
      <c r="A152" s="67">
        <v>189</v>
      </c>
      <c r="B152" s="174" t="str">
        <f t="shared" ca="1" si="22"/>
        <v>A.4.06c</v>
      </c>
      <c r="C152" s="20">
        <f t="shared" ca="1" si="23"/>
        <v>6</v>
      </c>
      <c r="D152" s="20"/>
      <c r="E152" s="70" t="str">
        <f t="shared" ca="1" si="24"/>
        <v>A.4.06c</v>
      </c>
      <c r="F152" s="74" t="str">
        <f t="shared" ca="1" si="25"/>
        <v>IT infrastructure?</v>
      </c>
      <c r="G152" s="188"/>
      <c r="H152" s="189"/>
      <c r="I152" s="189"/>
      <c r="J152" s="189"/>
      <c r="K152" s="189"/>
      <c r="L152" s="189"/>
      <c r="M152" s="189"/>
      <c r="N152" s="69"/>
      <c r="O152" s="69"/>
      <c r="P152" s="69"/>
      <c r="Q152" s="69"/>
      <c r="R152" s="69"/>
      <c r="S152" s="69"/>
      <c r="T152" s="78" t="str">
        <f t="shared" ca="1" si="26"/>
        <v>A.4.06c</v>
      </c>
      <c r="U152" s="69"/>
      <c r="V152" s="69"/>
      <c r="W152" s="80">
        <v>3</v>
      </c>
      <c r="X152" s="81">
        <f t="shared" ca="1" si="27"/>
        <v>3</v>
      </c>
      <c r="Y152" s="80" t="str">
        <f t="shared" si="28"/>
        <v>x 3</v>
      </c>
      <c r="AD152" s="77" t="str">
        <f t="shared" ca="1" si="29"/>
        <v/>
      </c>
      <c r="AE152" s="77" t="str">
        <f t="shared" ca="1" si="30"/>
        <v/>
      </c>
      <c r="AF152" s="77" t="str">
        <f t="shared" ca="1" si="31"/>
        <v>D</v>
      </c>
      <c r="AG152" s="77">
        <f t="shared" ca="1" si="32"/>
        <v>3</v>
      </c>
      <c r="AH152" s="77">
        <v>1</v>
      </c>
      <c r="AI152" s="85"/>
    </row>
    <row r="153" spans="1:35" s="77" customFormat="1" ht="30" customHeight="1" x14ac:dyDescent="0.25">
      <c r="A153" s="67">
        <v>190</v>
      </c>
      <c r="B153" s="174" t="str">
        <f t="shared" ca="1" si="22"/>
        <v>A.4.06d</v>
      </c>
      <c r="C153" s="20">
        <f t="shared" ca="1" si="23"/>
        <v>6</v>
      </c>
      <c r="D153" s="20"/>
      <c r="E153" s="70" t="str">
        <f t="shared" ca="1" si="24"/>
        <v>A.4.06d</v>
      </c>
      <c r="F153" s="74" t="str">
        <f t="shared" ca="1" si="25"/>
        <v>Business environments (e.g. in particular business units or jurisdictions)?</v>
      </c>
      <c r="G153" s="188"/>
      <c r="H153" s="189"/>
      <c r="I153" s="189"/>
      <c r="J153" s="189"/>
      <c r="K153" s="189"/>
      <c r="L153" s="189"/>
      <c r="M153" s="189"/>
      <c r="N153" s="69"/>
      <c r="O153" s="69"/>
      <c r="P153" s="69"/>
      <c r="Q153" s="69"/>
      <c r="R153" s="69"/>
      <c r="S153" s="69"/>
      <c r="T153" s="78" t="str">
        <f t="shared" ca="1" si="26"/>
        <v>A.4.06d</v>
      </c>
      <c r="U153" s="69"/>
      <c r="V153" s="69"/>
      <c r="W153" s="80">
        <v>4</v>
      </c>
      <c r="X153" s="81">
        <f t="shared" ca="1" si="27"/>
        <v>4</v>
      </c>
      <c r="Y153" s="80" t="str">
        <f t="shared" si="28"/>
        <v>x 4</v>
      </c>
      <c r="AD153" s="77" t="str">
        <f t="shared" ca="1" si="29"/>
        <v/>
      </c>
      <c r="AE153" s="77" t="str">
        <f t="shared" ca="1" si="30"/>
        <v/>
      </c>
      <c r="AF153" s="77" t="str">
        <f t="shared" ca="1" si="31"/>
        <v>D</v>
      </c>
      <c r="AG153" s="77">
        <f t="shared" ca="1" si="32"/>
        <v>3</v>
      </c>
      <c r="AH153" s="77">
        <v>1</v>
      </c>
      <c r="AI153" s="85"/>
    </row>
    <row r="154" spans="1:35" s="77" customFormat="1" ht="30" x14ac:dyDescent="0.25">
      <c r="A154" s="67">
        <v>191</v>
      </c>
      <c r="B154" s="174" t="str">
        <f t="shared" ca="1" si="22"/>
        <v>A.4.07</v>
      </c>
      <c r="C154" s="20">
        <f t="shared" ca="1" si="23"/>
        <v>5</v>
      </c>
      <c r="D154" s="20"/>
      <c r="E154" s="70" t="str">
        <f t="shared" ca="1" si="24"/>
        <v>A.4.07</v>
      </c>
      <c r="F154" s="71" t="str">
        <f t="shared" ca="1" si="25"/>
        <v>Have penetration testing requirements been built into your systems development lifecycle (SDLC)?</v>
      </c>
      <c r="G154" s="188"/>
      <c r="H154" s="189"/>
      <c r="I154" s="189"/>
      <c r="J154" s="189"/>
      <c r="K154" s="189"/>
      <c r="L154" s="189"/>
      <c r="M154" s="189"/>
      <c r="N154" s="69"/>
      <c r="O154" s="69"/>
      <c r="P154" s="69"/>
      <c r="Q154" s="69"/>
      <c r="R154" s="69"/>
      <c r="S154" s="69"/>
      <c r="T154" s="78" t="str">
        <f t="shared" ca="1" si="26"/>
        <v>A.4.07</v>
      </c>
      <c r="U154" s="69"/>
      <c r="V154" s="69"/>
      <c r="W154" s="80">
        <v>3</v>
      </c>
      <c r="X154" s="81">
        <f t="shared" ca="1" si="27"/>
        <v>3</v>
      </c>
      <c r="Y154" s="80" t="str">
        <f t="shared" si="28"/>
        <v>x 3</v>
      </c>
      <c r="AD154" s="77" t="str">
        <f t="shared" ca="1" si="29"/>
        <v/>
      </c>
      <c r="AE154" s="77" t="str">
        <f t="shared" ca="1" si="30"/>
        <v/>
      </c>
      <c r="AF154" s="77" t="str">
        <f t="shared" ca="1" si="31"/>
        <v>D</v>
      </c>
      <c r="AG154" s="77">
        <f t="shared" ca="1" si="32"/>
        <v>3</v>
      </c>
      <c r="AH154" s="77">
        <v>1</v>
      </c>
      <c r="AI154" s="85"/>
    </row>
    <row r="155" spans="1:35" s="77" customFormat="1" ht="30" x14ac:dyDescent="0.25">
      <c r="A155" s="67">
        <v>192</v>
      </c>
      <c r="B155" s="174" t="str">
        <f t="shared" ca="1" si="22"/>
        <v>A.4.08</v>
      </c>
      <c r="C155" s="20">
        <f t="shared" ca="1" si="23"/>
        <v>4</v>
      </c>
      <c r="D155" s="20"/>
      <c r="E155" s="70" t="str">
        <f t="shared" ca="1" si="24"/>
        <v>A.4.08</v>
      </c>
      <c r="F155" s="71" t="str">
        <f t="shared" ca="1" si="25"/>
        <v>Does your systems development lifecycle (SDLC), where possible, consider penetration testing requirements at the:</v>
      </c>
      <c r="G155" s="188"/>
      <c r="H155" s="189"/>
      <c r="I155" s="189"/>
      <c r="J155" s="189"/>
      <c r="K155" s="189"/>
      <c r="L155" s="189"/>
      <c r="M155" s="189"/>
      <c r="N155" s="69"/>
      <c r="O155" s="69"/>
      <c r="P155" s="69"/>
      <c r="Q155" s="69"/>
      <c r="R155" s="69"/>
      <c r="S155" s="69"/>
      <c r="T155" s="78" t="str">
        <f t="shared" ca="1" si="26"/>
        <v>A.4.08</v>
      </c>
      <c r="U155" s="69"/>
      <c r="V155" s="69"/>
      <c r="W155" s="80" t="s">
        <v>74</v>
      </c>
      <c r="X155" s="81" t="str">
        <f t="shared" ca="1" si="27"/>
        <v>N/A</v>
      </c>
      <c r="Y155" s="80" t="e">
        <f t="shared" si="28"/>
        <v>#N/A</v>
      </c>
      <c r="AD155" s="77" t="str">
        <f t="shared" ca="1" si="29"/>
        <v/>
      </c>
      <c r="AE155" s="77" t="str">
        <f t="shared" ca="1" si="30"/>
        <v/>
      </c>
      <c r="AF155" s="77" t="str">
        <f t="shared" ca="1" si="31"/>
        <v>D</v>
      </c>
      <c r="AG155" s="77">
        <f t="shared" ca="1" si="32"/>
        <v>3</v>
      </c>
      <c r="AH155" s="77">
        <v>1</v>
      </c>
      <c r="AI155" s="85"/>
    </row>
    <row r="156" spans="1:35" s="77" customFormat="1" ht="60" x14ac:dyDescent="0.25">
      <c r="A156" s="67">
        <v>193</v>
      </c>
      <c r="B156" s="174" t="str">
        <f t="shared" ref="B156:B201" ca="1" si="33">VLOOKUP(A156,contentrefmockup,2,FALSE)</f>
        <v>A.4.08a</v>
      </c>
      <c r="C156" s="20">
        <f t="shared" ref="C156:C201" ca="1" si="34">VLOOKUP(A156,contentrefmockup,15,FALSE)</f>
        <v>6</v>
      </c>
      <c r="D156" s="20"/>
      <c r="E156" s="70" t="str">
        <f t="shared" ref="E156:E201" ca="1" si="35">IF(C156=1,"Stage "&amp;B156,IF(C156=2,"Step "&amp;VLOOKUP(A156,contentrefmockup,4,FALSE),B156))</f>
        <v>A.4.08a</v>
      </c>
      <c r="F156" s="74" t="str">
        <f t="shared" ref="F156:F201" ca="1" si="36">VLOOKUP(A156,contentrefmockup,7,FALSE)</f>
        <v>Planning and requirements stage (or equivalent), for example by building the need for independent penetration testing into requirement specifications - allocating sufficient funding and resources - and scheduling at key points in the plan?</v>
      </c>
      <c r="G156" s="188"/>
      <c r="H156" s="189"/>
      <c r="I156" s="189"/>
      <c r="J156" s="189"/>
      <c r="K156" s="189"/>
      <c r="L156" s="189"/>
      <c r="M156" s="189"/>
      <c r="N156" s="69"/>
      <c r="O156" s="69"/>
      <c r="P156" s="69"/>
      <c r="Q156" s="69"/>
      <c r="R156" s="69"/>
      <c r="S156" s="69"/>
      <c r="T156" s="78" t="str">
        <f t="shared" ref="T156:T166" ca="1" si="37">E156</f>
        <v>A.4.08a</v>
      </c>
      <c r="U156" s="69"/>
      <c r="V156" s="69"/>
      <c r="W156" s="80">
        <v>3</v>
      </c>
      <c r="X156" s="81">
        <f t="shared" ref="X156:X201" ca="1" si="38">VLOOKUP(A156,contentrefmockup,8,FALSE)</f>
        <v>3</v>
      </c>
      <c r="Y156" s="80" t="str">
        <f t="shared" ref="Y156:Y201" si="39">VLOOKUP(W156,weighting_response_reverse,2,FALSE)</f>
        <v>x 3</v>
      </c>
      <c r="AD156" s="77" t="str">
        <f t="shared" ref="AD156:AD201" ca="1" si="40">VLOOKUP(A156,contentrefmockup,26,FALSE)</f>
        <v/>
      </c>
      <c r="AE156" s="77" t="str">
        <f t="shared" ref="AE156:AE201" ca="1" si="41">VLOOKUP(A156,contentrefmockup,27,FALSE)</f>
        <v/>
      </c>
      <c r="AF156" s="77" t="str">
        <f t="shared" ref="AF156:AF201" ca="1" si="42">VLOOKUP(A156,contentrefmockup,28,FALSE)</f>
        <v>D</v>
      </c>
      <c r="AG156" s="77">
        <f t="shared" ref="AG156:AG201" ca="1" si="43">IF(AD156="S",1,IF(AE156="I",2,IF(AF156="D",3,4)))</f>
        <v>3</v>
      </c>
      <c r="AH156" s="77">
        <v>1</v>
      </c>
      <c r="AI156" s="85"/>
    </row>
    <row r="157" spans="1:35" s="77" customFormat="1" ht="60" x14ac:dyDescent="0.25">
      <c r="A157" s="67">
        <v>194</v>
      </c>
      <c r="B157" s="174" t="str">
        <f t="shared" ca="1" si="33"/>
        <v>A.4.08b</v>
      </c>
      <c r="C157" s="20">
        <f t="shared" ca="1" si="34"/>
        <v>6</v>
      </c>
      <c r="D157" s="20"/>
      <c r="E157" s="70" t="str">
        <f t="shared" ca="1" si="35"/>
        <v>A.4.08b</v>
      </c>
      <c r="F157" s="74" t="str">
        <f t="shared" ca="1" si="36"/>
        <v>Design stage (or equivalent), for example by engaging with penetration testing service providers to define scope and incorporate this in to your project plan - and to conduct threat modelling exercises?</v>
      </c>
      <c r="G157" s="188"/>
      <c r="H157" s="189"/>
      <c r="I157" s="189"/>
      <c r="J157" s="189"/>
      <c r="K157" s="189"/>
      <c r="L157" s="189"/>
      <c r="M157" s="189"/>
      <c r="N157" s="69"/>
      <c r="O157" s="69"/>
      <c r="P157" s="69"/>
      <c r="Q157" s="69"/>
      <c r="R157" s="69"/>
      <c r="S157" s="69"/>
      <c r="T157" s="78" t="str">
        <f t="shared" ca="1" si="37"/>
        <v>A.4.08b</v>
      </c>
      <c r="U157" s="69"/>
      <c r="V157" s="69"/>
      <c r="W157" s="80">
        <v>3</v>
      </c>
      <c r="X157" s="81">
        <f t="shared" ca="1" si="38"/>
        <v>3</v>
      </c>
      <c r="Y157" s="80" t="str">
        <f t="shared" si="39"/>
        <v>x 3</v>
      </c>
      <c r="AD157" s="77" t="str">
        <f t="shared" ca="1" si="40"/>
        <v/>
      </c>
      <c r="AE157" s="77" t="str">
        <f t="shared" ca="1" si="41"/>
        <v/>
      </c>
      <c r="AF157" s="77" t="str">
        <f t="shared" ca="1" si="42"/>
        <v>D</v>
      </c>
      <c r="AG157" s="77">
        <f t="shared" ca="1" si="43"/>
        <v>3</v>
      </c>
      <c r="AH157" s="77">
        <v>1</v>
      </c>
      <c r="AI157" s="85"/>
    </row>
    <row r="158" spans="1:35" s="77" customFormat="1" ht="45" x14ac:dyDescent="0.25">
      <c r="A158" s="67">
        <v>195</v>
      </c>
      <c r="B158" s="174" t="str">
        <f t="shared" ca="1" si="33"/>
        <v>A.4.08c</v>
      </c>
      <c r="C158" s="20">
        <f t="shared" ca="1" si="34"/>
        <v>6</v>
      </c>
      <c r="D158" s="20"/>
      <c r="E158" s="70" t="str">
        <f t="shared" ca="1" si="35"/>
        <v>A.4.08c</v>
      </c>
      <c r="F158" s="74" t="str">
        <f t="shared" ca="1" si="36"/>
        <v>Development and build stage (or equivalent), for example by Integrating penetration tests into your traditional security testing approaches, including source code review?</v>
      </c>
      <c r="G158" s="188"/>
      <c r="H158" s="189"/>
      <c r="I158" s="189"/>
      <c r="J158" s="189"/>
      <c r="K158" s="189"/>
      <c r="L158" s="189"/>
      <c r="M158" s="189"/>
      <c r="N158" s="69"/>
      <c r="O158" s="69"/>
      <c r="P158" s="69"/>
      <c r="Q158" s="69"/>
      <c r="R158" s="69"/>
      <c r="S158" s="69"/>
      <c r="T158" s="78" t="str">
        <f t="shared" ca="1" si="37"/>
        <v>A.4.08c</v>
      </c>
      <c r="U158" s="69"/>
      <c r="V158" s="69"/>
      <c r="W158" s="80">
        <v>3</v>
      </c>
      <c r="X158" s="81">
        <f t="shared" ca="1" si="38"/>
        <v>3</v>
      </c>
      <c r="Y158" s="80" t="str">
        <f t="shared" si="39"/>
        <v>x 3</v>
      </c>
      <c r="AD158" s="77" t="str">
        <f t="shared" ca="1" si="40"/>
        <v/>
      </c>
      <c r="AE158" s="77" t="str">
        <f t="shared" ca="1" si="41"/>
        <v/>
      </c>
      <c r="AF158" s="77" t="str">
        <f t="shared" ca="1" si="42"/>
        <v>D</v>
      </c>
      <c r="AG158" s="77">
        <f t="shared" ca="1" si="43"/>
        <v>3</v>
      </c>
      <c r="AH158" s="77">
        <v>1</v>
      </c>
      <c r="AI158" s="85"/>
    </row>
    <row r="159" spans="1:35" s="77" customFormat="1" ht="30" x14ac:dyDescent="0.25">
      <c r="A159" s="67">
        <v>196</v>
      </c>
      <c r="B159" s="174" t="str">
        <f t="shared" ca="1" si="33"/>
        <v>A.4.08d</v>
      </c>
      <c r="C159" s="20">
        <f t="shared" ca="1" si="34"/>
        <v>6</v>
      </c>
      <c r="D159" s="20"/>
      <c r="E159" s="70" t="str">
        <f t="shared" ca="1" si="35"/>
        <v>A.4.08d</v>
      </c>
      <c r="F159" s="74" t="str">
        <f t="shared" ca="1" si="36"/>
        <v>Implementation stage (or equivalent), for example by conducting exploitation testing of applications and networks?</v>
      </c>
      <c r="G159" s="188"/>
      <c r="H159" s="189"/>
      <c r="I159" s="189"/>
      <c r="J159" s="189"/>
      <c r="K159" s="189"/>
      <c r="L159" s="189"/>
      <c r="M159" s="189"/>
      <c r="N159" s="69"/>
      <c r="O159" s="69"/>
      <c r="P159" s="69"/>
      <c r="Q159" s="69"/>
      <c r="R159" s="69"/>
      <c r="S159" s="69"/>
      <c r="T159" s="78" t="str">
        <f t="shared" ca="1" si="37"/>
        <v>A.4.08d</v>
      </c>
      <c r="U159" s="69"/>
      <c r="V159" s="69"/>
      <c r="W159" s="80">
        <v>3</v>
      </c>
      <c r="X159" s="81">
        <f t="shared" ca="1" si="38"/>
        <v>3</v>
      </c>
      <c r="Y159" s="80" t="str">
        <f t="shared" si="39"/>
        <v>x 3</v>
      </c>
      <c r="AD159" s="77" t="str">
        <f t="shared" ca="1" si="40"/>
        <v/>
      </c>
      <c r="AE159" s="77" t="str">
        <f t="shared" ca="1" si="41"/>
        <v/>
      </c>
      <c r="AF159" s="77" t="str">
        <f t="shared" ca="1" si="42"/>
        <v>D</v>
      </c>
      <c r="AG159" s="77">
        <f t="shared" ca="1" si="43"/>
        <v>3</v>
      </c>
      <c r="AH159" s="77">
        <v>1</v>
      </c>
      <c r="AI159" s="85"/>
    </row>
    <row r="160" spans="1:35" s="77" customFormat="1" ht="45" x14ac:dyDescent="0.25">
      <c r="A160" s="67">
        <v>197</v>
      </c>
      <c r="B160" s="174" t="str">
        <f t="shared" ca="1" si="33"/>
        <v>A.4.08e</v>
      </c>
      <c r="C160" s="20">
        <f t="shared" ca="1" si="34"/>
        <v>6</v>
      </c>
      <c r="D160" s="20"/>
      <c r="E160" s="70" t="str">
        <f t="shared" ca="1" si="35"/>
        <v>A.4.08e</v>
      </c>
      <c r="F160" s="74" t="str">
        <f t="shared" ca="1" si="36"/>
        <v>Maintenance stage (or equivalent), for example by subjecting critical systems to regular penetration testing (at least yearly) - and after any major change?</v>
      </c>
      <c r="G160" s="188"/>
      <c r="H160" s="189"/>
      <c r="I160" s="189"/>
      <c r="J160" s="189"/>
      <c r="K160" s="189"/>
      <c r="L160" s="189"/>
      <c r="M160" s="189"/>
      <c r="N160" s="69"/>
      <c r="O160" s="69"/>
      <c r="P160" s="69"/>
      <c r="Q160" s="69"/>
      <c r="R160" s="69"/>
      <c r="S160" s="69"/>
      <c r="T160" s="78" t="str">
        <f t="shared" ca="1" si="37"/>
        <v>A.4.08e</v>
      </c>
      <c r="U160" s="69"/>
      <c r="V160" s="69"/>
      <c r="W160" s="80">
        <v>3</v>
      </c>
      <c r="X160" s="81">
        <f t="shared" ca="1" si="38"/>
        <v>3</v>
      </c>
      <c r="Y160" s="80" t="str">
        <f t="shared" si="39"/>
        <v>x 3</v>
      </c>
      <c r="AD160" s="77" t="str">
        <f t="shared" ca="1" si="40"/>
        <v/>
      </c>
      <c r="AE160" s="77" t="str">
        <f t="shared" ca="1" si="41"/>
        <v/>
      </c>
      <c r="AF160" s="77" t="str">
        <f t="shared" ca="1" si="42"/>
        <v>D</v>
      </c>
      <c r="AG160" s="77">
        <f t="shared" ca="1" si="43"/>
        <v>3</v>
      </c>
      <c r="AH160" s="77">
        <v>1</v>
      </c>
      <c r="AI160" s="85"/>
    </row>
    <row r="161" spans="1:35" s="77" customFormat="1" ht="30" x14ac:dyDescent="0.25">
      <c r="A161" s="67">
        <v>198</v>
      </c>
      <c r="B161" s="174" t="str">
        <f t="shared" ca="1" si="33"/>
        <v>A.4.09</v>
      </c>
      <c r="C161" s="20">
        <f t="shared" ca="1" si="34"/>
        <v>5</v>
      </c>
      <c r="D161" s="20"/>
      <c r="E161" s="70" t="str">
        <f t="shared" ca="1" si="35"/>
        <v>A.4.09</v>
      </c>
      <c r="F161" s="71" t="str">
        <f t="shared" ca="1" si="36"/>
        <v>Have you gained permission to test important systems / environments controlled by third parties?</v>
      </c>
      <c r="G161" s="188"/>
      <c r="H161" s="189"/>
      <c r="I161" s="189"/>
      <c r="J161" s="189"/>
      <c r="K161" s="189"/>
      <c r="L161" s="189"/>
      <c r="M161" s="189"/>
      <c r="N161" s="69"/>
      <c r="O161" s="69"/>
      <c r="P161" s="69"/>
      <c r="Q161" s="69"/>
      <c r="R161" s="69"/>
      <c r="S161" s="69"/>
      <c r="T161" s="78" t="str">
        <f t="shared" ca="1" si="37"/>
        <v>A.4.09</v>
      </c>
      <c r="U161" s="69"/>
      <c r="V161" s="69"/>
      <c r="W161" s="80">
        <v>5</v>
      </c>
      <c r="X161" s="81">
        <f t="shared" ca="1" si="38"/>
        <v>5</v>
      </c>
      <c r="Y161" s="80" t="str">
        <f t="shared" si="39"/>
        <v>x 5</v>
      </c>
      <c r="AD161" s="77" t="str">
        <f t="shared" ca="1" si="40"/>
        <v/>
      </c>
      <c r="AE161" s="77" t="str">
        <f t="shared" ca="1" si="41"/>
        <v/>
      </c>
      <c r="AF161" s="77" t="str">
        <f t="shared" ca="1" si="42"/>
        <v>D</v>
      </c>
      <c r="AG161" s="77">
        <f t="shared" ca="1" si="43"/>
        <v>3</v>
      </c>
      <c r="AH161" s="77">
        <v>1</v>
      </c>
      <c r="AI161" s="85"/>
    </row>
    <row r="162" spans="1:35" s="77" customFormat="1" ht="30" x14ac:dyDescent="0.25">
      <c r="A162" s="67">
        <v>199</v>
      </c>
      <c r="B162" s="174" t="str">
        <f t="shared" ca="1" si="33"/>
        <v>A.4.10</v>
      </c>
      <c r="C162" s="20">
        <f t="shared" ca="1" si="34"/>
        <v>4</v>
      </c>
      <c r="D162" s="20"/>
      <c r="E162" s="70" t="str">
        <f t="shared" ca="1" si="35"/>
        <v>A.4.10</v>
      </c>
      <c r="F162" s="71" t="str">
        <f t="shared" ca="1" si="36"/>
        <v>If you are not permitted to test important systems / environments controlled by third parties, have you gained assurances that:</v>
      </c>
      <c r="G162" s="188"/>
      <c r="H162" s="189"/>
      <c r="I162" s="189"/>
      <c r="J162" s="189"/>
      <c r="K162" s="189"/>
      <c r="L162" s="189"/>
      <c r="M162" s="189"/>
      <c r="N162" s="69"/>
      <c r="O162" s="69"/>
      <c r="P162" s="69"/>
      <c r="Q162" s="69"/>
      <c r="R162" s="69"/>
      <c r="S162" s="69"/>
      <c r="T162" s="78" t="str">
        <f t="shared" ca="1" si="37"/>
        <v>A.4.10</v>
      </c>
      <c r="U162" s="69"/>
      <c r="V162" s="69"/>
      <c r="W162" s="80" t="s">
        <v>74</v>
      </c>
      <c r="X162" s="81" t="str">
        <f t="shared" ca="1" si="38"/>
        <v>N/A</v>
      </c>
      <c r="Y162" s="80" t="e">
        <f t="shared" si="39"/>
        <v>#N/A</v>
      </c>
      <c r="AD162" s="77" t="str">
        <f t="shared" ca="1" si="40"/>
        <v/>
      </c>
      <c r="AE162" s="77" t="str">
        <f t="shared" ca="1" si="41"/>
        <v/>
      </c>
      <c r="AF162" s="77" t="str">
        <f t="shared" ca="1" si="42"/>
        <v>D</v>
      </c>
      <c r="AG162" s="77">
        <f t="shared" ca="1" si="43"/>
        <v>3</v>
      </c>
      <c r="AH162" s="77">
        <v>1</v>
      </c>
      <c r="AI162" s="85"/>
    </row>
    <row r="163" spans="1:35" s="77" customFormat="1" ht="30" customHeight="1" x14ac:dyDescent="0.25">
      <c r="A163" s="67">
        <v>200</v>
      </c>
      <c r="B163" s="174" t="str">
        <f t="shared" ca="1" si="33"/>
        <v>A.4.10a</v>
      </c>
      <c r="C163" s="20">
        <f t="shared" ca="1" si="34"/>
        <v>6</v>
      </c>
      <c r="D163" s="20"/>
      <c r="E163" s="70" t="str">
        <f t="shared" ca="1" si="35"/>
        <v>A.4.10a</v>
      </c>
      <c r="F163" s="74" t="str">
        <f t="shared" ca="1" si="36"/>
        <v>Appropriate penetration tests are regularly carried out?</v>
      </c>
      <c r="G163" s="188"/>
      <c r="H163" s="189"/>
      <c r="I163" s="189"/>
      <c r="J163" s="189"/>
      <c r="K163" s="189"/>
      <c r="L163" s="189"/>
      <c r="M163" s="189"/>
      <c r="N163" s="69"/>
      <c r="O163" s="69"/>
      <c r="P163" s="69"/>
      <c r="Q163" s="69"/>
      <c r="R163" s="69"/>
      <c r="S163" s="69"/>
      <c r="T163" s="78" t="str">
        <f t="shared" ca="1" si="37"/>
        <v>A.4.10a</v>
      </c>
      <c r="U163" s="69"/>
      <c r="V163" s="69"/>
      <c r="W163" s="80">
        <v>3</v>
      </c>
      <c r="X163" s="81">
        <f t="shared" ca="1" si="38"/>
        <v>3</v>
      </c>
      <c r="Y163" s="80" t="str">
        <f t="shared" si="39"/>
        <v>x 3</v>
      </c>
      <c r="AD163" s="77" t="str">
        <f t="shared" ca="1" si="40"/>
        <v/>
      </c>
      <c r="AE163" s="77" t="str">
        <f t="shared" ca="1" si="41"/>
        <v/>
      </c>
      <c r="AF163" s="77" t="str">
        <f t="shared" ca="1" si="42"/>
        <v>D</v>
      </c>
      <c r="AG163" s="77">
        <f t="shared" ca="1" si="43"/>
        <v>3</v>
      </c>
      <c r="AH163" s="77">
        <v>1</v>
      </c>
      <c r="AI163" s="85"/>
    </row>
    <row r="164" spans="1:35" s="77" customFormat="1" ht="30" x14ac:dyDescent="0.25">
      <c r="A164" s="67">
        <v>201</v>
      </c>
      <c r="B164" s="174" t="str">
        <f t="shared" ca="1" si="33"/>
        <v>A.4.10b</v>
      </c>
      <c r="C164" s="20">
        <f t="shared" ca="1" si="34"/>
        <v>6</v>
      </c>
      <c r="D164" s="20"/>
      <c r="E164" s="70" t="str">
        <f t="shared" ca="1" si="35"/>
        <v>A.4.10b</v>
      </c>
      <c r="F164" s="74" t="str">
        <f t="shared" ca="1" si="36"/>
        <v>These tests are conducted by suitably qualified staff working for a certified organisation?</v>
      </c>
      <c r="G164" s="188"/>
      <c r="H164" s="189"/>
      <c r="I164" s="189"/>
      <c r="J164" s="189"/>
      <c r="K164" s="189"/>
      <c r="L164" s="189"/>
      <c r="M164" s="189"/>
      <c r="N164" s="69"/>
      <c r="O164" s="69"/>
      <c r="P164" s="69"/>
      <c r="Q164" s="69"/>
      <c r="R164" s="69"/>
      <c r="S164" s="69"/>
      <c r="T164" s="78" t="str">
        <f t="shared" ca="1" si="37"/>
        <v>A.4.10b</v>
      </c>
      <c r="U164" s="69"/>
      <c r="V164" s="69"/>
      <c r="W164" s="80">
        <v>5</v>
      </c>
      <c r="X164" s="81">
        <f t="shared" ca="1" si="38"/>
        <v>5</v>
      </c>
      <c r="Y164" s="80" t="str">
        <f t="shared" si="39"/>
        <v>x 5</v>
      </c>
      <c r="AD164" s="77" t="str">
        <f t="shared" ca="1" si="40"/>
        <v/>
      </c>
      <c r="AE164" s="77" t="str">
        <f t="shared" ca="1" si="41"/>
        <v/>
      </c>
      <c r="AF164" s="77" t="str">
        <f t="shared" ca="1" si="42"/>
        <v>D</v>
      </c>
      <c r="AG164" s="77">
        <f t="shared" ca="1" si="43"/>
        <v>3</v>
      </c>
      <c r="AH164" s="77">
        <v>1</v>
      </c>
      <c r="AI164" s="85"/>
    </row>
    <row r="165" spans="1:35" s="77" customFormat="1" ht="30" customHeight="1" x14ac:dyDescent="0.25">
      <c r="A165" s="67">
        <v>202</v>
      </c>
      <c r="B165" s="174" t="str">
        <f t="shared" ca="1" si="33"/>
        <v>A.4.10c</v>
      </c>
      <c r="C165" s="20">
        <f t="shared" ca="1" si="34"/>
        <v>6</v>
      </c>
      <c r="D165" s="20"/>
      <c r="E165" s="70" t="str">
        <f t="shared" ca="1" si="35"/>
        <v>A.4.10c</v>
      </c>
      <c r="F165" s="74" t="str">
        <f t="shared" ca="1" si="36"/>
        <v>Recommendations from the tests are acted upon?</v>
      </c>
      <c r="G165" s="188"/>
      <c r="H165" s="189"/>
      <c r="I165" s="189"/>
      <c r="J165" s="189"/>
      <c r="K165" s="189"/>
      <c r="L165" s="189"/>
      <c r="M165" s="189"/>
      <c r="N165" s="69"/>
      <c r="O165" s="69"/>
      <c r="P165" s="69"/>
      <c r="Q165" s="69"/>
      <c r="R165" s="69"/>
      <c r="S165" s="69"/>
      <c r="T165" s="78" t="str">
        <f t="shared" ca="1" si="37"/>
        <v>A.4.10c</v>
      </c>
      <c r="U165" s="69"/>
      <c r="V165" s="69"/>
      <c r="W165" s="80">
        <v>4</v>
      </c>
      <c r="X165" s="81">
        <f t="shared" ca="1" si="38"/>
        <v>4</v>
      </c>
      <c r="Y165" s="80" t="str">
        <f t="shared" si="39"/>
        <v>x 4</v>
      </c>
      <c r="AD165" s="77" t="str">
        <f t="shared" ca="1" si="40"/>
        <v/>
      </c>
      <c r="AE165" s="77" t="str">
        <f t="shared" ca="1" si="41"/>
        <v/>
      </c>
      <c r="AF165" s="77" t="str">
        <f t="shared" ca="1" si="42"/>
        <v>D</v>
      </c>
      <c r="AG165" s="77">
        <f t="shared" ca="1" si="43"/>
        <v>3</v>
      </c>
      <c r="AH165" s="77">
        <v>1</v>
      </c>
      <c r="AI165" s="85"/>
    </row>
    <row r="166" spans="1:35" s="77" customFormat="1" ht="30" customHeight="1" x14ac:dyDescent="0.25">
      <c r="A166" s="67">
        <v>203</v>
      </c>
      <c r="B166" s="174" t="str">
        <f t="shared" ca="1" si="33"/>
        <v>A.5</v>
      </c>
      <c r="C166" s="20">
        <f t="shared" ca="1" si="34"/>
        <v>2</v>
      </c>
      <c r="D166" s="20"/>
      <c r="E166" s="230" t="str">
        <f t="shared" ca="1" si="35"/>
        <v>Step 5</v>
      </c>
      <c r="F166" s="235" t="str">
        <f t="shared" ca="1" si="36"/>
        <v>Define the purpose of the penetration tests</v>
      </c>
      <c r="G166" s="238"/>
      <c r="H166" s="242"/>
      <c r="I166" s="242"/>
      <c r="J166" s="242"/>
      <c r="K166" s="242"/>
      <c r="L166" s="242"/>
      <c r="M166" s="238"/>
      <c r="N166" s="238"/>
      <c r="O166" s="238"/>
      <c r="P166" s="238"/>
      <c r="Q166" s="238"/>
      <c r="R166" s="245"/>
      <c r="S166" s="245"/>
      <c r="T166" s="78" t="str">
        <f t="shared" ca="1" si="37"/>
        <v>Step 5</v>
      </c>
      <c r="U166" s="245"/>
      <c r="V166" s="245"/>
      <c r="W166" s="81">
        <v>0</v>
      </c>
      <c r="X166" s="81">
        <f t="shared" ca="1" si="38"/>
        <v>0</v>
      </c>
      <c r="Y166" s="80" t="e">
        <f t="shared" si="39"/>
        <v>#N/A</v>
      </c>
      <c r="AD166" s="77" t="str">
        <f t="shared" ca="1" si="40"/>
        <v>S</v>
      </c>
      <c r="AE166" s="77" t="str">
        <f t="shared" ca="1" si="41"/>
        <v>I</v>
      </c>
      <c r="AF166" s="77" t="str">
        <f t="shared" ca="1" si="42"/>
        <v>D</v>
      </c>
      <c r="AG166" s="77">
        <f t="shared" ca="1" si="43"/>
        <v>1</v>
      </c>
      <c r="AH166" s="77">
        <v>1</v>
      </c>
      <c r="AI166" s="85">
        <v>3</v>
      </c>
    </row>
    <row r="167" spans="1:35" s="77" customFormat="1" ht="30" customHeight="1" x14ac:dyDescent="0.25">
      <c r="A167" s="67">
        <v>218</v>
      </c>
      <c r="B167" s="174" t="str">
        <f t="shared" ca="1" si="33"/>
        <v>A.5.01</v>
      </c>
      <c r="C167" s="20">
        <f t="shared" ca="1" si="34"/>
        <v>5</v>
      </c>
      <c r="D167" s="20"/>
      <c r="E167" s="70" t="str">
        <f t="shared" ca="1" si="35"/>
        <v>A.5.01</v>
      </c>
      <c r="F167" s="71" t="str">
        <f t="shared" ca="1" si="36"/>
        <v>Do you define the purpose of your penetration tests?</v>
      </c>
      <c r="G167" s="188"/>
      <c r="H167" s="189"/>
      <c r="I167" s="189"/>
      <c r="J167" s="189"/>
      <c r="K167" s="189"/>
      <c r="L167" s="189"/>
      <c r="M167" s="189"/>
      <c r="N167" s="69"/>
      <c r="O167" s="69"/>
      <c r="P167" s="69"/>
      <c r="Q167" s="69"/>
      <c r="R167" s="69"/>
      <c r="S167" s="69"/>
      <c r="T167" s="78" t="str">
        <f t="shared" ref="T167:T214" ca="1" si="44">E167</f>
        <v>A.5.01</v>
      </c>
      <c r="U167" s="69"/>
      <c r="V167" s="69"/>
      <c r="W167" s="80">
        <v>1</v>
      </c>
      <c r="X167" s="81">
        <f t="shared" ca="1" si="38"/>
        <v>1</v>
      </c>
      <c r="Y167" s="80" t="str">
        <f t="shared" si="39"/>
        <v>x 1</v>
      </c>
      <c r="AD167" s="77" t="str">
        <f t="shared" ca="1" si="40"/>
        <v/>
      </c>
      <c r="AE167" s="77" t="str">
        <f t="shared" ca="1" si="41"/>
        <v/>
      </c>
      <c r="AF167" s="77" t="str">
        <f t="shared" ca="1" si="42"/>
        <v>D</v>
      </c>
      <c r="AG167" s="77">
        <f t="shared" ca="1" si="43"/>
        <v>3</v>
      </c>
      <c r="AH167" s="76">
        <v>1</v>
      </c>
      <c r="AI167" s="85"/>
    </row>
    <row r="168" spans="1:35" s="77" customFormat="1" ht="30" x14ac:dyDescent="0.25">
      <c r="A168" s="67">
        <v>219</v>
      </c>
      <c r="B168" s="174" t="str">
        <f t="shared" ca="1" si="33"/>
        <v>A.5.02</v>
      </c>
      <c r="C168" s="20">
        <f t="shared" ca="1" si="34"/>
        <v>4</v>
      </c>
      <c r="D168" s="20"/>
      <c r="E168" s="70" t="str">
        <f t="shared" ca="1" si="35"/>
        <v>A.5.02</v>
      </c>
      <c r="F168" s="71" t="str">
        <f t="shared" ca="1" si="36"/>
        <v xml:space="preserve">When you define the purpose of your penetration tests, do you assess whether these tests can help your organisation to: </v>
      </c>
      <c r="G168" s="188"/>
      <c r="H168" s="189"/>
      <c r="I168" s="189"/>
      <c r="J168" s="189"/>
      <c r="K168" s="189"/>
      <c r="L168" s="189"/>
      <c r="M168" s="189"/>
      <c r="N168" s="69"/>
      <c r="O168" s="69"/>
      <c r="P168" s="69"/>
      <c r="Q168" s="69"/>
      <c r="R168" s="69"/>
      <c r="S168" s="69"/>
      <c r="T168" s="78" t="str">
        <f t="shared" ca="1" si="44"/>
        <v>A.5.02</v>
      </c>
      <c r="U168" s="69"/>
      <c r="V168" s="69"/>
      <c r="W168" s="80" t="s">
        <v>74</v>
      </c>
      <c r="X168" s="81" t="str">
        <f t="shared" ca="1" si="38"/>
        <v>N/A</v>
      </c>
      <c r="Y168" s="80" t="e">
        <f t="shared" si="39"/>
        <v>#N/A</v>
      </c>
      <c r="AD168" s="77" t="str">
        <f t="shared" ca="1" si="40"/>
        <v/>
      </c>
      <c r="AE168" s="77" t="str">
        <f t="shared" ca="1" si="41"/>
        <v/>
      </c>
      <c r="AF168" s="77" t="str">
        <f t="shared" ca="1" si="42"/>
        <v>D</v>
      </c>
      <c r="AG168" s="77">
        <f t="shared" ca="1" si="43"/>
        <v>3</v>
      </c>
      <c r="AH168" s="76">
        <v>1</v>
      </c>
      <c r="AI168" s="85"/>
    </row>
    <row r="169" spans="1:35" s="77" customFormat="1" ht="30" customHeight="1" x14ac:dyDescent="0.25">
      <c r="A169" s="67">
        <v>220</v>
      </c>
      <c r="B169" s="174" t="str">
        <f t="shared" ca="1" si="33"/>
        <v>A.5.02a</v>
      </c>
      <c r="C169" s="20">
        <f t="shared" ca="1" si="34"/>
        <v>6</v>
      </c>
      <c r="D169" s="20"/>
      <c r="E169" s="70" t="str">
        <f t="shared" ca="1" si="35"/>
        <v>A.5.02a</v>
      </c>
      <c r="F169" s="74" t="str">
        <f t="shared" ca="1" si="36"/>
        <v>Identify weaknesses in your security controls?</v>
      </c>
      <c r="G169" s="188"/>
      <c r="H169" s="189"/>
      <c r="I169" s="189"/>
      <c r="J169" s="189"/>
      <c r="K169" s="189"/>
      <c r="L169" s="189"/>
      <c r="M169" s="189"/>
      <c r="N169" s="69"/>
      <c r="O169" s="69"/>
      <c r="P169" s="69"/>
      <c r="Q169" s="69"/>
      <c r="R169" s="69"/>
      <c r="S169" s="69"/>
      <c r="T169" s="78" t="str">
        <f t="shared" ca="1" si="44"/>
        <v>A.5.02a</v>
      </c>
      <c r="U169" s="69"/>
      <c r="V169" s="69"/>
      <c r="W169" s="80">
        <v>2</v>
      </c>
      <c r="X169" s="81">
        <f t="shared" ca="1" si="38"/>
        <v>2</v>
      </c>
      <c r="Y169" s="80" t="str">
        <f t="shared" si="39"/>
        <v>x 2</v>
      </c>
      <c r="AD169" s="77" t="str">
        <f t="shared" ca="1" si="40"/>
        <v/>
      </c>
      <c r="AE169" s="77" t="str">
        <f t="shared" ca="1" si="41"/>
        <v/>
      </c>
      <c r="AF169" s="77" t="str">
        <f t="shared" ca="1" si="42"/>
        <v>D</v>
      </c>
      <c r="AG169" s="77">
        <f t="shared" ca="1" si="43"/>
        <v>3</v>
      </c>
      <c r="AH169" s="76">
        <v>1</v>
      </c>
      <c r="AI169" s="85"/>
    </row>
    <row r="170" spans="1:35" s="77" customFormat="1" ht="30" customHeight="1" x14ac:dyDescent="0.25">
      <c r="A170" s="67">
        <v>221</v>
      </c>
      <c r="B170" s="174" t="str">
        <f t="shared" ca="1" si="33"/>
        <v>A.5.02b</v>
      </c>
      <c r="C170" s="20">
        <f t="shared" ca="1" si="34"/>
        <v>6</v>
      </c>
      <c r="D170" s="20"/>
      <c r="E170" s="70" t="str">
        <f t="shared" ca="1" si="35"/>
        <v>A.5.02b</v>
      </c>
      <c r="F170" s="74" t="str">
        <f t="shared" ca="1" si="36"/>
        <v>Enable the business (particularly for electronic commerce)?</v>
      </c>
      <c r="G170" s="188"/>
      <c r="H170" s="189"/>
      <c r="I170" s="189"/>
      <c r="J170" s="189"/>
      <c r="K170" s="189"/>
      <c r="L170" s="189"/>
      <c r="M170" s="189"/>
      <c r="N170" s="69"/>
      <c r="O170" s="69"/>
      <c r="P170" s="69"/>
      <c r="Q170" s="69"/>
      <c r="R170" s="69"/>
      <c r="S170" s="69"/>
      <c r="T170" s="78" t="str">
        <f t="shared" ca="1" si="44"/>
        <v>A.5.02b</v>
      </c>
      <c r="U170" s="69"/>
      <c r="V170" s="69"/>
      <c r="W170" s="80">
        <v>4</v>
      </c>
      <c r="X170" s="81">
        <f t="shared" ca="1" si="38"/>
        <v>4</v>
      </c>
      <c r="Y170" s="80" t="str">
        <f t="shared" si="39"/>
        <v>x 4</v>
      </c>
      <c r="AD170" s="77" t="str">
        <f t="shared" ca="1" si="40"/>
        <v/>
      </c>
      <c r="AE170" s="77" t="str">
        <f t="shared" ca="1" si="41"/>
        <v/>
      </c>
      <c r="AF170" s="77" t="str">
        <f t="shared" ca="1" si="42"/>
        <v>D</v>
      </c>
      <c r="AG170" s="77">
        <f t="shared" ca="1" si="43"/>
        <v>3</v>
      </c>
      <c r="AH170" s="76">
        <v>1</v>
      </c>
      <c r="AI170" s="85"/>
    </row>
    <row r="171" spans="1:35" s="77" customFormat="1" ht="30" customHeight="1" x14ac:dyDescent="0.25">
      <c r="A171" s="67">
        <v>222</v>
      </c>
      <c r="B171" s="174" t="str">
        <f t="shared" ca="1" si="33"/>
        <v>A.5.02c</v>
      </c>
      <c r="C171" s="20">
        <f t="shared" ca="1" si="34"/>
        <v>6</v>
      </c>
      <c r="D171" s="20"/>
      <c r="E171" s="70" t="str">
        <f t="shared" ca="1" si="35"/>
        <v>A.5.02c</v>
      </c>
      <c r="F171" s="74" t="str">
        <f t="shared" ca="1" si="36"/>
        <v>Reduce the frequency and impact of security incidents?</v>
      </c>
      <c r="G171" s="188"/>
      <c r="H171" s="189"/>
      <c r="I171" s="189"/>
      <c r="J171" s="189"/>
      <c r="K171" s="189"/>
      <c r="L171" s="189"/>
      <c r="M171" s="189"/>
      <c r="N171" s="69"/>
      <c r="O171" s="69"/>
      <c r="P171" s="69"/>
      <c r="Q171" s="69"/>
      <c r="R171" s="69"/>
      <c r="S171" s="69"/>
      <c r="T171" s="78" t="str">
        <f t="shared" ca="1" si="44"/>
        <v>A.5.02c</v>
      </c>
      <c r="U171" s="69"/>
      <c r="V171" s="69"/>
      <c r="W171" s="80">
        <v>2</v>
      </c>
      <c r="X171" s="81">
        <f t="shared" ca="1" si="38"/>
        <v>2</v>
      </c>
      <c r="Y171" s="80" t="str">
        <f t="shared" si="39"/>
        <v>x 2</v>
      </c>
      <c r="AD171" s="77" t="str">
        <f t="shared" ca="1" si="40"/>
        <v/>
      </c>
      <c r="AE171" s="77" t="str">
        <f t="shared" ca="1" si="41"/>
        <v/>
      </c>
      <c r="AF171" s="77" t="str">
        <f t="shared" ca="1" si="42"/>
        <v>D</v>
      </c>
      <c r="AG171" s="77">
        <f t="shared" ca="1" si="43"/>
        <v>3</v>
      </c>
      <c r="AH171" s="76">
        <v>1</v>
      </c>
      <c r="AI171" s="85"/>
    </row>
    <row r="172" spans="1:35" s="77" customFormat="1" ht="30" x14ac:dyDescent="0.25">
      <c r="A172" s="67">
        <v>223</v>
      </c>
      <c r="B172" s="174" t="str">
        <f t="shared" ca="1" si="33"/>
        <v>A.5.02d</v>
      </c>
      <c r="C172" s="20">
        <f t="shared" ca="1" si="34"/>
        <v>6</v>
      </c>
      <c r="D172" s="20"/>
      <c r="E172" s="70" t="str">
        <f t="shared" ca="1" si="35"/>
        <v>A.5.02d</v>
      </c>
      <c r="F172" s="74" t="str">
        <f t="shared" ca="1" si="36"/>
        <v>Comply with legal and regulatory requirements (e.g. PCI / DSS, NERC, ISO 27001, HIPAA or FISMA)?</v>
      </c>
      <c r="G172" s="188"/>
      <c r="H172" s="189"/>
      <c r="I172" s="189"/>
      <c r="J172" s="189"/>
      <c r="K172" s="189"/>
      <c r="L172" s="189"/>
      <c r="M172" s="189"/>
      <c r="N172" s="69"/>
      <c r="O172" s="69"/>
      <c r="P172" s="69"/>
      <c r="Q172" s="69"/>
      <c r="R172" s="69"/>
      <c r="S172" s="69"/>
      <c r="T172" s="78" t="str">
        <f t="shared" ca="1" si="44"/>
        <v>A.5.02d</v>
      </c>
      <c r="U172" s="69"/>
      <c r="V172" s="69"/>
      <c r="W172" s="80">
        <v>2</v>
      </c>
      <c r="X172" s="81">
        <f t="shared" ca="1" si="38"/>
        <v>2</v>
      </c>
      <c r="Y172" s="80" t="str">
        <f t="shared" si="39"/>
        <v>x 2</v>
      </c>
      <c r="AD172" s="77" t="str">
        <f t="shared" ca="1" si="40"/>
        <v/>
      </c>
      <c r="AE172" s="77" t="str">
        <f t="shared" ca="1" si="41"/>
        <v/>
      </c>
      <c r="AF172" s="77" t="str">
        <f t="shared" ca="1" si="42"/>
        <v>D</v>
      </c>
      <c r="AG172" s="77">
        <f t="shared" ca="1" si="43"/>
        <v>3</v>
      </c>
      <c r="AH172" s="76">
        <v>1</v>
      </c>
      <c r="AI172" s="85"/>
    </row>
    <row r="173" spans="1:35" s="77" customFormat="1" ht="30" x14ac:dyDescent="0.25">
      <c r="A173" s="67">
        <v>224</v>
      </c>
      <c r="B173" s="174" t="str">
        <f t="shared" ca="1" si="33"/>
        <v>A.5.02e</v>
      </c>
      <c r="C173" s="20">
        <f t="shared" ca="1" si="34"/>
        <v>6</v>
      </c>
      <c r="D173" s="20"/>
      <c r="E173" s="70" t="str">
        <f t="shared" ca="1" si="35"/>
        <v>A.5.02e</v>
      </c>
      <c r="F173" s="74" t="str">
        <f t="shared" ca="1" si="36"/>
        <v xml:space="preserve">Provide assurance to third parties that business applications can be trusted and that customer data is adequately protected?  </v>
      </c>
      <c r="G173" s="188"/>
      <c r="H173" s="189"/>
      <c r="I173" s="189"/>
      <c r="J173" s="189"/>
      <c r="K173" s="189"/>
      <c r="L173" s="189"/>
      <c r="M173" s="189"/>
      <c r="N173" s="69"/>
      <c r="O173" s="69"/>
      <c r="P173" s="69"/>
      <c r="Q173" s="69"/>
      <c r="R173" s="69"/>
      <c r="S173" s="69"/>
      <c r="T173" s="78" t="str">
        <f t="shared" ca="1" si="44"/>
        <v>A.5.02e</v>
      </c>
      <c r="U173" s="69"/>
      <c r="V173" s="69"/>
      <c r="W173" s="80">
        <v>4</v>
      </c>
      <c r="X173" s="81">
        <f t="shared" ca="1" si="38"/>
        <v>4</v>
      </c>
      <c r="Y173" s="80" t="str">
        <f t="shared" si="39"/>
        <v>x 4</v>
      </c>
      <c r="AD173" s="77" t="str">
        <f t="shared" ca="1" si="40"/>
        <v/>
      </c>
      <c r="AE173" s="77" t="str">
        <f t="shared" ca="1" si="41"/>
        <v/>
      </c>
      <c r="AF173" s="77" t="str">
        <f t="shared" ca="1" si="42"/>
        <v>D</v>
      </c>
      <c r="AG173" s="77">
        <f t="shared" ca="1" si="43"/>
        <v>3</v>
      </c>
      <c r="AH173" s="76">
        <v>1</v>
      </c>
      <c r="AI173" s="85"/>
    </row>
    <row r="174" spans="1:35" s="77" customFormat="1" ht="30" x14ac:dyDescent="0.25">
      <c r="A174" s="67">
        <v>225</v>
      </c>
      <c r="B174" s="174" t="str">
        <f t="shared" ca="1" si="33"/>
        <v>A.5.02f</v>
      </c>
      <c r="C174" s="20">
        <f t="shared" ca="1" si="34"/>
        <v>6</v>
      </c>
      <c r="D174" s="20"/>
      <c r="E174" s="70" t="str">
        <f t="shared" ca="1" si="35"/>
        <v>A.5.02f</v>
      </c>
      <c r="F174" s="74" t="str">
        <f t="shared" ca="1" si="36"/>
        <v>Limit liabilities if things go wrong, or if there is a court case (i.e. take 'reasonable' precautions)?</v>
      </c>
      <c r="G174" s="188"/>
      <c r="H174" s="189"/>
      <c r="I174" s="189"/>
      <c r="J174" s="189"/>
      <c r="K174" s="189"/>
      <c r="L174" s="189"/>
      <c r="M174" s="189"/>
      <c r="N174" s="69"/>
      <c r="O174" s="69"/>
      <c r="P174" s="69"/>
      <c r="Q174" s="69"/>
      <c r="R174" s="69"/>
      <c r="S174" s="69"/>
      <c r="T174" s="78" t="str">
        <f t="shared" ca="1" si="44"/>
        <v>A.5.02f</v>
      </c>
      <c r="U174" s="69"/>
      <c r="V174" s="69"/>
      <c r="W174" s="80">
        <v>3</v>
      </c>
      <c r="X174" s="81">
        <f t="shared" ca="1" si="38"/>
        <v>3</v>
      </c>
      <c r="Y174" s="80" t="str">
        <f t="shared" si="39"/>
        <v>x 3</v>
      </c>
      <c r="AD174" s="77" t="str">
        <f t="shared" ca="1" si="40"/>
        <v/>
      </c>
      <c r="AE174" s="77" t="str">
        <f t="shared" ca="1" si="41"/>
        <v/>
      </c>
      <c r="AF174" s="77" t="str">
        <f t="shared" ca="1" si="42"/>
        <v>D</v>
      </c>
      <c r="AG174" s="77">
        <f t="shared" ca="1" si="43"/>
        <v>3</v>
      </c>
      <c r="AH174" s="76">
        <v>1</v>
      </c>
      <c r="AI174" s="85"/>
    </row>
    <row r="175" spans="1:35" s="77" customFormat="1" ht="30" customHeight="1" x14ac:dyDescent="0.25">
      <c r="A175" s="67">
        <v>226</v>
      </c>
      <c r="B175" s="174" t="str">
        <f t="shared" ca="1" si="33"/>
        <v>A.5.03</v>
      </c>
      <c r="C175" s="20">
        <f t="shared" ca="1" si="34"/>
        <v>5</v>
      </c>
      <c r="D175" s="20"/>
      <c r="E175" s="70" t="str">
        <f t="shared" ca="1" si="35"/>
        <v>A.5.03</v>
      </c>
      <c r="F175" s="71" t="str">
        <f t="shared" ca="1" si="36"/>
        <v>Do you determine what penetration testing will help you achieve (i.e. the benefits)?</v>
      </c>
      <c r="G175" s="188"/>
      <c r="H175" s="189"/>
      <c r="I175" s="189"/>
      <c r="J175" s="189"/>
      <c r="K175" s="189"/>
      <c r="L175" s="189"/>
      <c r="M175" s="189"/>
      <c r="N175" s="69"/>
      <c r="O175" s="69"/>
      <c r="P175" s="69"/>
      <c r="Q175" s="69"/>
      <c r="R175" s="69"/>
      <c r="S175" s="69"/>
      <c r="T175" s="78" t="str">
        <f t="shared" ca="1" si="44"/>
        <v>A.5.03</v>
      </c>
      <c r="U175" s="69"/>
      <c r="V175" s="69"/>
      <c r="W175" s="80">
        <v>3</v>
      </c>
      <c r="X175" s="81">
        <f t="shared" ca="1" si="38"/>
        <v>3</v>
      </c>
      <c r="Y175" s="80" t="str">
        <f t="shared" si="39"/>
        <v>x 3</v>
      </c>
      <c r="AD175" s="77" t="str">
        <f t="shared" ca="1" si="40"/>
        <v/>
      </c>
      <c r="AE175" s="77" t="str">
        <f t="shared" ca="1" si="41"/>
        <v/>
      </c>
      <c r="AF175" s="77" t="str">
        <f t="shared" ca="1" si="42"/>
        <v>D</v>
      </c>
      <c r="AG175" s="77">
        <f t="shared" ca="1" si="43"/>
        <v>3</v>
      </c>
      <c r="AH175" s="76">
        <v>1</v>
      </c>
      <c r="AI175" s="85"/>
    </row>
    <row r="176" spans="1:35" s="77" customFormat="1" ht="30" x14ac:dyDescent="0.25">
      <c r="A176" s="67">
        <v>227</v>
      </c>
      <c r="B176" s="174" t="str">
        <f t="shared" ca="1" si="33"/>
        <v>A.5.04</v>
      </c>
      <c r="C176" s="20">
        <f t="shared" ca="1" si="34"/>
        <v>4</v>
      </c>
      <c r="D176" s="20"/>
      <c r="E176" s="70" t="str">
        <f t="shared" ca="1" si="35"/>
        <v>A.5.04</v>
      </c>
      <c r="F176" s="71" t="str">
        <f t="shared" ca="1" si="36"/>
        <v>When evaluating the potential benefits of effective penetration testing, do you consider:</v>
      </c>
      <c r="G176" s="188"/>
      <c r="H176" s="189"/>
      <c r="I176" s="189"/>
      <c r="J176" s="189"/>
      <c r="K176" s="189"/>
      <c r="L176" s="189"/>
      <c r="M176" s="189"/>
      <c r="N176" s="69"/>
      <c r="O176" s="69"/>
      <c r="P176" s="69"/>
      <c r="Q176" s="69"/>
      <c r="R176" s="69"/>
      <c r="S176" s="69"/>
      <c r="T176" s="78" t="str">
        <f t="shared" ca="1" si="44"/>
        <v>A.5.04</v>
      </c>
      <c r="U176" s="69"/>
      <c r="V176" s="69"/>
      <c r="W176" s="80" t="s">
        <v>74</v>
      </c>
      <c r="X176" s="81" t="str">
        <f t="shared" ca="1" si="38"/>
        <v>N/A</v>
      </c>
      <c r="Y176" s="80" t="e">
        <f t="shared" si="39"/>
        <v>#N/A</v>
      </c>
      <c r="AD176" s="77" t="str">
        <f t="shared" ca="1" si="40"/>
        <v/>
      </c>
      <c r="AE176" s="77" t="str">
        <f t="shared" ca="1" si="41"/>
        <v/>
      </c>
      <c r="AF176" s="77" t="str">
        <f t="shared" ca="1" si="42"/>
        <v>D</v>
      </c>
      <c r="AG176" s="77">
        <f t="shared" ca="1" si="43"/>
        <v>3</v>
      </c>
      <c r="AH176" s="76">
        <v>1</v>
      </c>
      <c r="AI176" s="85"/>
    </row>
    <row r="177" spans="1:35" s="77" customFormat="1" ht="30" customHeight="1" x14ac:dyDescent="0.25">
      <c r="A177" s="67">
        <v>228</v>
      </c>
      <c r="B177" s="174" t="str">
        <f t="shared" ca="1" si="33"/>
        <v>A.5.04a</v>
      </c>
      <c r="C177" s="20">
        <f t="shared" ca="1" si="34"/>
        <v>6</v>
      </c>
      <c r="D177" s="20"/>
      <c r="E177" s="70" t="str">
        <f t="shared" ca="1" si="35"/>
        <v>A.5.04a</v>
      </c>
      <c r="F177" s="74" t="str">
        <f t="shared" ca="1" si="36"/>
        <v>A possible reduction in your ICT costs over the long term?</v>
      </c>
      <c r="G177" s="188"/>
      <c r="H177" s="189"/>
      <c r="I177" s="189"/>
      <c r="J177" s="189"/>
      <c r="K177" s="189"/>
      <c r="L177" s="189"/>
      <c r="M177" s="189"/>
      <c r="N177" s="69"/>
      <c r="O177" s="69"/>
      <c r="P177" s="69"/>
      <c r="Q177" s="69"/>
      <c r="R177" s="69"/>
      <c r="S177" s="69"/>
      <c r="T177" s="78" t="str">
        <f t="shared" ca="1" si="44"/>
        <v>A.5.04a</v>
      </c>
      <c r="U177" s="69"/>
      <c r="V177" s="69"/>
      <c r="W177" s="80">
        <v>4</v>
      </c>
      <c r="X177" s="81">
        <f t="shared" ca="1" si="38"/>
        <v>4</v>
      </c>
      <c r="Y177" s="80" t="str">
        <f t="shared" si="39"/>
        <v>x 4</v>
      </c>
      <c r="AD177" s="77" t="str">
        <f t="shared" ca="1" si="40"/>
        <v/>
      </c>
      <c r="AE177" s="77" t="str">
        <f t="shared" ca="1" si="41"/>
        <v/>
      </c>
      <c r="AF177" s="77" t="str">
        <f t="shared" ca="1" si="42"/>
        <v>D</v>
      </c>
      <c r="AG177" s="77">
        <f t="shared" ca="1" si="43"/>
        <v>3</v>
      </c>
      <c r="AH177" s="76">
        <v>1</v>
      </c>
      <c r="AI177" s="85"/>
    </row>
    <row r="178" spans="1:35" s="77" customFormat="1" ht="30" customHeight="1" x14ac:dyDescent="0.25">
      <c r="A178" s="67">
        <v>229</v>
      </c>
      <c r="B178" s="174" t="str">
        <f t="shared" ca="1" si="33"/>
        <v>A.5.04b</v>
      </c>
      <c r="C178" s="20">
        <f t="shared" ca="1" si="34"/>
        <v>6</v>
      </c>
      <c r="D178" s="20"/>
      <c r="E178" s="70" t="str">
        <f t="shared" ca="1" si="35"/>
        <v>A.5.04b</v>
      </c>
      <c r="F178" s="74" t="str">
        <f t="shared" ca="1" si="36"/>
        <v>Improvements in your technical environment, reducing support calls?</v>
      </c>
      <c r="G178" s="188"/>
      <c r="H178" s="189"/>
      <c r="I178" s="189"/>
      <c r="J178" s="189"/>
      <c r="K178" s="189"/>
      <c r="L178" s="189"/>
      <c r="M178" s="189"/>
      <c r="N178" s="69"/>
      <c r="O178" s="69"/>
      <c r="P178" s="69"/>
      <c r="Q178" s="69"/>
      <c r="R178" s="69"/>
      <c r="S178" s="69"/>
      <c r="T178" s="78" t="str">
        <f t="shared" ca="1" si="44"/>
        <v>A.5.04b</v>
      </c>
      <c r="U178" s="69"/>
      <c r="V178" s="69"/>
      <c r="W178" s="80">
        <v>3</v>
      </c>
      <c r="X178" s="81">
        <f t="shared" ca="1" si="38"/>
        <v>3</v>
      </c>
      <c r="Y178" s="80" t="str">
        <f t="shared" si="39"/>
        <v>x 3</v>
      </c>
      <c r="AD178" s="77" t="str">
        <f t="shared" ca="1" si="40"/>
        <v/>
      </c>
      <c r="AE178" s="77" t="str">
        <f t="shared" ca="1" si="41"/>
        <v/>
      </c>
      <c r="AF178" s="77" t="str">
        <f t="shared" ca="1" si="42"/>
        <v>D</v>
      </c>
      <c r="AG178" s="77">
        <f t="shared" ca="1" si="43"/>
        <v>3</v>
      </c>
      <c r="AH178" s="76">
        <v>1</v>
      </c>
      <c r="AI178" s="85"/>
    </row>
    <row r="179" spans="1:35" s="77" customFormat="1" ht="30" customHeight="1" x14ac:dyDescent="0.25">
      <c r="A179" s="67">
        <v>230</v>
      </c>
      <c r="B179" s="174" t="str">
        <f t="shared" ca="1" si="33"/>
        <v>A.5.04c</v>
      </c>
      <c r="C179" s="20">
        <f t="shared" ca="1" si="34"/>
        <v>6</v>
      </c>
      <c r="D179" s="20"/>
      <c r="E179" s="70" t="str">
        <f t="shared" ca="1" si="35"/>
        <v>A.5.04c</v>
      </c>
      <c r="F179" s="74" t="str">
        <f t="shared" ca="1" si="36"/>
        <v>Greater levels of confidence in the security of your IT environments?</v>
      </c>
      <c r="G179" s="188"/>
      <c r="H179" s="189"/>
      <c r="I179" s="189"/>
      <c r="J179" s="189"/>
      <c r="K179" s="189"/>
      <c r="L179" s="189"/>
      <c r="M179" s="189"/>
      <c r="N179" s="69"/>
      <c r="O179" s="69"/>
      <c r="P179" s="69"/>
      <c r="Q179" s="69"/>
      <c r="R179" s="69"/>
      <c r="S179" s="69"/>
      <c r="T179" s="78" t="str">
        <f t="shared" ca="1" si="44"/>
        <v>A.5.04c</v>
      </c>
      <c r="U179" s="69"/>
      <c r="V179" s="69"/>
      <c r="W179" s="80">
        <v>4</v>
      </c>
      <c r="X179" s="81">
        <f t="shared" ca="1" si="38"/>
        <v>4</v>
      </c>
      <c r="Y179" s="80" t="str">
        <f t="shared" si="39"/>
        <v>x 4</v>
      </c>
      <c r="AD179" s="77" t="str">
        <f t="shared" ca="1" si="40"/>
        <v/>
      </c>
      <c r="AE179" s="77" t="str">
        <f t="shared" ca="1" si="41"/>
        <v/>
      </c>
      <c r="AF179" s="77" t="str">
        <f t="shared" ca="1" si="42"/>
        <v>D</v>
      </c>
      <c r="AG179" s="77">
        <f t="shared" ca="1" si="43"/>
        <v>3</v>
      </c>
      <c r="AH179" s="76">
        <v>1</v>
      </c>
      <c r="AI179" s="85"/>
    </row>
    <row r="180" spans="1:35" s="77" customFormat="1" ht="30" customHeight="1" x14ac:dyDescent="0.25">
      <c r="A180" s="67">
        <v>231</v>
      </c>
      <c r="B180" s="174" t="str">
        <f t="shared" ca="1" si="33"/>
        <v>A.5.04d</v>
      </c>
      <c r="C180" s="20">
        <f t="shared" ca="1" si="34"/>
        <v>6</v>
      </c>
      <c r="D180" s="20"/>
      <c r="E180" s="70" t="str">
        <f t="shared" ca="1" si="35"/>
        <v>A.5.04d</v>
      </c>
      <c r="F180" s="74" t="str">
        <f t="shared" ca="1" si="36"/>
        <v>Increased awareness of the need for appropriate technical controls?</v>
      </c>
      <c r="G180" s="188"/>
      <c r="H180" s="189"/>
      <c r="I180" s="189"/>
      <c r="J180" s="189"/>
      <c r="K180" s="189"/>
      <c r="L180" s="189"/>
      <c r="M180" s="189"/>
      <c r="N180" s="69"/>
      <c r="O180" s="69"/>
      <c r="P180" s="69"/>
      <c r="Q180" s="69"/>
      <c r="R180" s="69"/>
      <c r="S180" s="69"/>
      <c r="T180" s="78" t="str">
        <f t="shared" ca="1" si="44"/>
        <v>A.5.04d</v>
      </c>
      <c r="U180" s="69"/>
      <c r="V180" s="69"/>
      <c r="W180" s="80">
        <v>4</v>
      </c>
      <c r="X180" s="81">
        <f t="shared" ca="1" si="38"/>
        <v>4</v>
      </c>
      <c r="Y180" s="80" t="str">
        <f t="shared" si="39"/>
        <v>x 4</v>
      </c>
      <c r="AD180" s="77" t="str">
        <f t="shared" ca="1" si="40"/>
        <v/>
      </c>
      <c r="AE180" s="77" t="str">
        <f t="shared" ca="1" si="41"/>
        <v/>
      </c>
      <c r="AF180" s="77" t="str">
        <f t="shared" ca="1" si="42"/>
        <v>D</v>
      </c>
      <c r="AG180" s="77">
        <f t="shared" ca="1" si="43"/>
        <v>3</v>
      </c>
      <c r="AH180" s="76">
        <v>1</v>
      </c>
      <c r="AI180" s="85"/>
    </row>
    <row r="181" spans="1:35" s="77" customFormat="1" ht="30" customHeight="1" x14ac:dyDescent="0.25">
      <c r="A181" s="67">
        <v>232</v>
      </c>
      <c r="B181" s="174" t="str">
        <f t="shared" ca="1" si="33"/>
        <v>A.5.05</v>
      </c>
      <c r="C181" s="20">
        <f t="shared" ca="1" si="34"/>
        <v>5</v>
      </c>
      <c r="D181" s="20"/>
      <c r="E181" s="70" t="str">
        <f t="shared" ca="1" si="35"/>
        <v>A.5.05</v>
      </c>
      <c r="F181" s="71" t="str">
        <f t="shared" ca="1" si="36"/>
        <v>Do you consider the limitations of penetration testing?</v>
      </c>
      <c r="G181" s="188"/>
      <c r="H181" s="189"/>
      <c r="I181" s="189"/>
      <c r="J181" s="189"/>
      <c r="K181" s="189"/>
      <c r="L181" s="189"/>
      <c r="M181" s="189"/>
      <c r="N181" s="69"/>
      <c r="O181" s="69"/>
      <c r="P181" s="69"/>
      <c r="Q181" s="69"/>
      <c r="R181" s="69"/>
      <c r="S181" s="69"/>
      <c r="T181" s="78" t="str">
        <f t="shared" ca="1" si="44"/>
        <v>A.5.05</v>
      </c>
      <c r="U181" s="69"/>
      <c r="V181" s="69"/>
      <c r="W181" s="80">
        <v>3</v>
      </c>
      <c r="X181" s="81">
        <f t="shared" ca="1" si="38"/>
        <v>3</v>
      </c>
      <c r="Y181" s="80" t="str">
        <f t="shared" si="39"/>
        <v>x 3</v>
      </c>
      <c r="AD181" s="77" t="str">
        <f t="shared" ca="1" si="40"/>
        <v/>
      </c>
      <c r="AE181" s="77" t="str">
        <f t="shared" ca="1" si="41"/>
        <v/>
      </c>
      <c r="AF181" s="77" t="str">
        <f t="shared" ca="1" si="42"/>
        <v>D</v>
      </c>
      <c r="AG181" s="77">
        <f t="shared" ca="1" si="43"/>
        <v>3</v>
      </c>
      <c r="AH181" s="76">
        <v>1</v>
      </c>
      <c r="AI181" s="85"/>
    </row>
    <row r="182" spans="1:35" s="77" customFormat="1" ht="30" x14ac:dyDescent="0.25">
      <c r="A182" s="67">
        <v>233</v>
      </c>
      <c r="B182" s="174" t="str">
        <f t="shared" ca="1" si="33"/>
        <v>A.5.06</v>
      </c>
      <c r="C182" s="20">
        <f t="shared" ca="1" si="34"/>
        <v>4</v>
      </c>
      <c r="D182" s="20"/>
      <c r="E182" s="70" t="str">
        <f t="shared" ca="1" si="35"/>
        <v>A.5.06</v>
      </c>
      <c r="F182" s="71" t="str">
        <f t="shared" ca="1" si="36"/>
        <v>When evaluating the limitations of penetration testing do you take into account that a test:</v>
      </c>
      <c r="G182" s="188"/>
      <c r="H182" s="189"/>
      <c r="I182" s="189"/>
      <c r="J182" s="189"/>
      <c r="K182" s="189"/>
      <c r="L182" s="189"/>
      <c r="M182" s="189"/>
      <c r="N182" s="69"/>
      <c r="O182" s="69"/>
      <c r="P182" s="69"/>
      <c r="Q182" s="69"/>
      <c r="R182" s="69"/>
      <c r="S182" s="69"/>
      <c r="T182" s="78" t="str">
        <f t="shared" ca="1" si="44"/>
        <v>A.5.06</v>
      </c>
      <c r="U182" s="69"/>
      <c r="V182" s="69"/>
      <c r="W182" s="80" t="s">
        <v>74</v>
      </c>
      <c r="X182" s="81" t="str">
        <f t="shared" ca="1" si="38"/>
        <v>N/A</v>
      </c>
      <c r="Y182" s="80" t="e">
        <f t="shared" si="39"/>
        <v>#N/A</v>
      </c>
      <c r="AD182" s="77" t="str">
        <f t="shared" ca="1" si="40"/>
        <v/>
      </c>
      <c r="AE182" s="77" t="str">
        <f t="shared" ca="1" si="41"/>
        <v/>
      </c>
      <c r="AF182" s="77" t="str">
        <f t="shared" ca="1" si="42"/>
        <v>D</v>
      </c>
      <c r="AG182" s="77">
        <f t="shared" ca="1" si="43"/>
        <v>3</v>
      </c>
      <c r="AH182" s="76">
        <v>1</v>
      </c>
      <c r="AI182" s="85"/>
    </row>
    <row r="183" spans="1:35" s="77" customFormat="1" ht="30" x14ac:dyDescent="0.25">
      <c r="A183" s="67">
        <v>234</v>
      </c>
      <c r="B183" s="174" t="str">
        <f t="shared" ca="1" si="33"/>
        <v>A.5.06a</v>
      </c>
      <c r="C183" s="20">
        <f t="shared" ca="1" si="34"/>
        <v>6</v>
      </c>
      <c r="D183" s="20"/>
      <c r="E183" s="70" t="str">
        <f t="shared" ca="1" si="35"/>
        <v>A.5.06a</v>
      </c>
      <c r="F183" s="74" t="str">
        <f t="shared" ca="1" si="36"/>
        <v>Covers just the target application, infrastructure or environment that has been selected?</v>
      </c>
      <c r="G183" s="188"/>
      <c r="H183" s="189"/>
      <c r="I183" s="189"/>
      <c r="J183" s="189"/>
      <c r="K183" s="189"/>
      <c r="L183" s="189"/>
      <c r="M183" s="189"/>
      <c r="N183" s="69"/>
      <c r="O183" s="69"/>
      <c r="P183" s="69"/>
      <c r="Q183" s="69"/>
      <c r="R183" s="69"/>
      <c r="S183" s="69"/>
      <c r="T183" s="78" t="str">
        <f t="shared" ca="1" si="44"/>
        <v>A.5.06a</v>
      </c>
      <c r="U183" s="69"/>
      <c r="V183" s="69"/>
      <c r="W183" s="80">
        <v>3</v>
      </c>
      <c r="X183" s="81">
        <f t="shared" ca="1" si="38"/>
        <v>3</v>
      </c>
      <c r="Y183" s="80" t="str">
        <f t="shared" si="39"/>
        <v>x 3</v>
      </c>
      <c r="AD183" s="77" t="str">
        <f t="shared" ca="1" si="40"/>
        <v/>
      </c>
      <c r="AE183" s="77" t="str">
        <f t="shared" ca="1" si="41"/>
        <v/>
      </c>
      <c r="AF183" s="77" t="str">
        <f t="shared" ca="1" si="42"/>
        <v>D</v>
      </c>
      <c r="AG183" s="77">
        <f t="shared" ca="1" si="43"/>
        <v>3</v>
      </c>
      <c r="AH183" s="76">
        <v>1</v>
      </c>
      <c r="AI183" s="85"/>
    </row>
    <row r="184" spans="1:35" s="77" customFormat="1" ht="30" customHeight="1" x14ac:dyDescent="0.25">
      <c r="A184" s="67">
        <v>235</v>
      </c>
      <c r="B184" s="174" t="str">
        <f t="shared" ca="1" si="33"/>
        <v>A.5.06b</v>
      </c>
      <c r="C184" s="20">
        <f t="shared" ca="1" si="34"/>
        <v>6</v>
      </c>
      <c r="D184" s="20"/>
      <c r="E184" s="70" t="str">
        <f t="shared" ca="1" si="35"/>
        <v>A.5.06b</v>
      </c>
      <c r="F184" s="74" t="str">
        <f t="shared" ca="1" si="36"/>
        <v>Is only a snapshot of a system at a point in time?</v>
      </c>
      <c r="G184" s="188"/>
      <c r="H184" s="189"/>
      <c r="I184" s="189"/>
      <c r="J184" s="189"/>
      <c r="K184" s="189"/>
      <c r="L184" s="189"/>
      <c r="M184" s="189"/>
      <c r="N184" s="69"/>
      <c r="O184" s="69"/>
      <c r="P184" s="69"/>
      <c r="Q184" s="69"/>
      <c r="R184" s="69"/>
      <c r="S184" s="69"/>
      <c r="T184" s="78" t="str">
        <f t="shared" ca="1" si="44"/>
        <v>A.5.06b</v>
      </c>
      <c r="U184" s="69"/>
      <c r="V184" s="69"/>
      <c r="W184" s="80">
        <v>4</v>
      </c>
      <c r="X184" s="81">
        <f t="shared" ca="1" si="38"/>
        <v>4</v>
      </c>
      <c r="Y184" s="80" t="str">
        <f t="shared" si="39"/>
        <v>x 4</v>
      </c>
      <c r="AD184" s="77" t="str">
        <f t="shared" ca="1" si="40"/>
        <v/>
      </c>
      <c r="AE184" s="77" t="str">
        <f t="shared" ca="1" si="41"/>
        <v/>
      </c>
      <c r="AF184" s="77" t="str">
        <f t="shared" ca="1" si="42"/>
        <v>D</v>
      </c>
      <c r="AG184" s="77">
        <f t="shared" ca="1" si="43"/>
        <v>3</v>
      </c>
      <c r="AH184" s="76">
        <v>1</v>
      </c>
      <c r="AI184" s="85"/>
    </row>
    <row r="185" spans="1:35" s="77" customFormat="1" ht="45" x14ac:dyDescent="0.25">
      <c r="A185" s="67">
        <v>236</v>
      </c>
      <c r="B185" s="174" t="str">
        <f t="shared" ca="1" si="33"/>
        <v>A.5.06c</v>
      </c>
      <c r="C185" s="20">
        <f t="shared" ca="1" si="34"/>
        <v>6</v>
      </c>
      <c r="D185" s="20"/>
      <c r="E185" s="70" t="str">
        <f t="shared" ca="1" si="35"/>
        <v>A.5.06c</v>
      </c>
      <c r="F185" s="74" t="str">
        <f t="shared" ca="1" si="36"/>
        <v>Focuses on the exposures in technical infrastructure, so is not intended to cover all ways in which critical or sensitive information could leak out of your organisation?</v>
      </c>
      <c r="G185" s="188"/>
      <c r="H185" s="189"/>
      <c r="I185" s="189"/>
      <c r="J185" s="189"/>
      <c r="K185" s="189"/>
      <c r="L185" s="189"/>
      <c r="M185" s="189"/>
      <c r="N185" s="69"/>
      <c r="O185" s="69"/>
      <c r="P185" s="69"/>
      <c r="Q185" s="69"/>
      <c r="R185" s="69"/>
      <c r="S185" s="69"/>
      <c r="T185" s="78" t="str">
        <f t="shared" ca="1" si="44"/>
        <v>A.5.06c</v>
      </c>
      <c r="U185" s="69"/>
      <c r="V185" s="69"/>
      <c r="W185" s="80">
        <v>4</v>
      </c>
      <c r="X185" s="81">
        <f t="shared" ca="1" si="38"/>
        <v>4</v>
      </c>
      <c r="Y185" s="80" t="str">
        <f t="shared" si="39"/>
        <v>x 4</v>
      </c>
      <c r="AD185" s="77" t="str">
        <f t="shared" ca="1" si="40"/>
        <v/>
      </c>
      <c r="AE185" s="77" t="str">
        <f t="shared" ca="1" si="41"/>
        <v/>
      </c>
      <c r="AF185" s="77" t="str">
        <f t="shared" ca="1" si="42"/>
        <v>D</v>
      </c>
      <c r="AG185" s="77">
        <f t="shared" ca="1" si="43"/>
        <v>3</v>
      </c>
      <c r="AH185" s="76">
        <v>1</v>
      </c>
      <c r="AI185" s="85"/>
    </row>
    <row r="186" spans="1:35" s="77" customFormat="1" ht="45" x14ac:dyDescent="0.25">
      <c r="A186" s="67">
        <v>237</v>
      </c>
      <c r="B186" s="174" t="str">
        <f t="shared" ca="1" si="33"/>
        <v>A.5.06d</v>
      </c>
      <c r="C186" s="20">
        <f t="shared" ca="1" si="34"/>
        <v>6</v>
      </c>
      <c r="D186" s="20"/>
      <c r="E186" s="70" t="str">
        <f t="shared" ca="1" si="35"/>
        <v>A.5.06d</v>
      </c>
      <c r="F186" s="74" t="str">
        <f t="shared" ca="1" si="36"/>
        <v>Plays only a small part (despite often including social engineering tests in reviewing the people element (often the most important element) of an organisation's defence system)?</v>
      </c>
      <c r="G186" s="188"/>
      <c r="H186" s="189"/>
      <c r="I186" s="189"/>
      <c r="J186" s="189"/>
      <c r="K186" s="189"/>
      <c r="L186" s="189"/>
      <c r="M186" s="189"/>
      <c r="N186" s="69"/>
      <c r="O186" s="69"/>
      <c r="P186" s="69"/>
      <c r="Q186" s="69"/>
      <c r="R186" s="69"/>
      <c r="S186" s="69"/>
      <c r="T186" s="78" t="str">
        <f t="shared" ca="1" si="44"/>
        <v>A.5.06d</v>
      </c>
      <c r="U186" s="69"/>
      <c r="V186" s="69"/>
      <c r="W186" s="80">
        <v>4</v>
      </c>
      <c r="X186" s="81">
        <f t="shared" ca="1" si="38"/>
        <v>4</v>
      </c>
      <c r="Y186" s="80" t="str">
        <f t="shared" si="39"/>
        <v>x 4</v>
      </c>
      <c r="AD186" s="77" t="str">
        <f t="shared" ca="1" si="40"/>
        <v/>
      </c>
      <c r="AE186" s="77" t="str">
        <f t="shared" ca="1" si="41"/>
        <v/>
      </c>
      <c r="AF186" s="77" t="str">
        <f t="shared" ca="1" si="42"/>
        <v>D</v>
      </c>
      <c r="AG186" s="77">
        <f t="shared" ca="1" si="43"/>
        <v>3</v>
      </c>
      <c r="AH186" s="76">
        <v>1</v>
      </c>
      <c r="AI186" s="85"/>
    </row>
    <row r="187" spans="1:35" s="77" customFormat="1" ht="30" x14ac:dyDescent="0.25">
      <c r="A187" s="67">
        <v>238</v>
      </c>
      <c r="B187" s="174" t="str">
        <f t="shared" ca="1" si="33"/>
        <v>A.5.06e</v>
      </c>
      <c r="C187" s="20">
        <f t="shared" ca="1" si="34"/>
        <v>6</v>
      </c>
      <c r="D187" s="20"/>
      <c r="E187" s="70" t="str">
        <f t="shared" ca="1" si="35"/>
        <v>A.5.06e</v>
      </c>
      <c r="F187" s="74" t="str">
        <f t="shared" ca="1" si="36"/>
        <v>Can be limited by legal or commercial considerations, limiting the breadth or depth of a test?</v>
      </c>
      <c r="G187" s="188"/>
      <c r="H187" s="189"/>
      <c r="I187" s="189"/>
      <c r="J187" s="189"/>
      <c r="K187" s="189"/>
      <c r="L187" s="189"/>
      <c r="M187" s="189"/>
      <c r="N187" s="69"/>
      <c r="O187" s="69"/>
      <c r="P187" s="69"/>
      <c r="Q187" s="69"/>
      <c r="R187" s="69"/>
      <c r="S187" s="69"/>
      <c r="T187" s="78" t="str">
        <f t="shared" ca="1" si="44"/>
        <v>A.5.06e</v>
      </c>
      <c r="U187" s="69"/>
      <c r="V187" s="69"/>
      <c r="W187" s="80">
        <v>5</v>
      </c>
      <c r="X187" s="81">
        <f t="shared" ca="1" si="38"/>
        <v>5</v>
      </c>
      <c r="Y187" s="80" t="str">
        <f t="shared" si="39"/>
        <v>x 5</v>
      </c>
      <c r="AD187" s="77" t="str">
        <f t="shared" ca="1" si="40"/>
        <v/>
      </c>
      <c r="AE187" s="77" t="str">
        <f t="shared" ca="1" si="41"/>
        <v/>
      </c>
      <c r="AF187" s="77" t="str">
        <f t="shared" ca="1" si="42"/>
        <v>D</v>
      </c>
      <c r="AG187" s="77">
        <f t="shared" ca="1" si="43"/>
        <v>3</v>
      </c>
      <c r="AH187" s="76">
        <v>1</v>
      </c>
      <c r="AI187" s="85"/>
    </row>
    <row r="188" spans="1:35" s="77" customFormat="1" ht="30" x14ac:dyDescent="0.25">
      <c r="A188" s="67">
        <v>239</v>
      </c>
      <c r="B188" s="174" t="str">
        <f t="shared" ca="1" si="33"/>
        <v>A.5.06f</v>
      </c>
      <c r="C188" s="20">
        <f t="shared" ca="1" si="34"/>
        <v>6</v>
      </c>
      <c r="D188" s="20"/>
      <c r="E188" s="70" t="str">
        <f t="shared" ca="1" si="35"/>
        <v>A.5.06f</v>
      </c>
      <c r="F188" s="74" t="str">
        <f t="shared" ca="1" si="36"/>
        <v>May not uncover all security weaknesses, for example due to a restricted scope or inadequate testing?</v>
      </c>
      <c r="G188" s="188"/>
      <c r="H188" s="189"/>
      <c r="I188" s="189"/>
      <c r="J188" s="189"/>
      <c r="K188" s="189"/>
      <c r="L188" s="189"/>
      <c r="M188" s="189"/>
      <c r="N188" s="69"/>
      <c r="O188" s="69"/>
      <c r="P188" s="69"/>
      <c r="Q188" s="69"/>
      <c r="R188" s="69"/>
      <c r="S188" s="69"/>
      <c r="T188" s="78" t="str">
        <f t="shared" ca="1" si="44"/>
        <v>A.5.06f</v>
      </c>
      <c r="U188" s="69"/>
      <c r="V188" s="69"/>
      <c r="W188" s="80">
        <v>4</v>
      </c>
      <c r="X188" s="81">
        <f t="shared" ca="1" si="38"/>
        <v>4</v>
      </c>
      <c r="Y188" s="80" t="str">
        <f t="shared" si="39"/>
        <v>x 4</v>
      </c>
      <c r="AD188" s="77" t="str">
        <f t="shared" ca="1" si="40"/>
        <v/>
      </c>
      <c r="AE188" s="77" t="str">
        <f t="shared" ca="1" si="41"/>
        <v/>
      </c>
      <c r="AF188" s="77" t="str">
        <f t="shared" ca="1" si="42"/>
        <v>D</v>
      </c>
      <c r="AG188" s="77">
        <f t="shared" ca="1" si="43"/>
        <v>3</v>
      </c>
      <c r="AH188" s="76">
        <v>1</v>
      </c>
      <c r="AI188" s="85"/>
    </row>
    <row r="189" spans="1:35" s="77" customFormat="1" ht="30" x14ac:dyDescent="0.25">
      <c r="A189" s="67">
        <v>240</v>
      </c>
      <c r="B189" s="174" t="str">
        <f t="shared" ca="1" si="33"/>
        <v>A.5.06g</v>
      </c>
      <c r="C189" s="20">
        <f t="shared" ca="1" si="34"/>
        <v>6</v>
      </c>
      <c r="D189" s="20"/>
      <c r="E189" s="70" t="str">
        <f t="shared" ca="1" si="35"/>
        <v>A.5.06g</v>
      </c>
      <c r="F189" s="74" t="str">
        <f t="shared" ca="1" si="36"/>
        <v>Provides results that are often technical nature and need to be interpreted in a business context?</v>
      </c>
      <c r="G189" s="188"/>
      <c r="H189" s="189"/>
      <c r="I189" s="189"/>
      <c r="J189" s="189"/>
      <c r="K189" s="189"/>
      <c r="L189" s="189"/>
      <c r="M189" s="189"/>
      <c r="N189" s="69"/>
      <c r="O189" s="69"/>
      <c r="P189" s="69"/>
      <c r="Q189" s="69"/>
      <c r="R189" s="69"/>
      <c r="S189" s="69"/>
      <c r="T189" s="78" t="str">
        <f t="shared" ca="1" si="44"/>
        <v>A.5.06g</v>
      </c>
      <c r="U189" s="69"/>
      <c r="V189" s="69"/>
      <c r="W189" s="80">
        <v>4</v>
      </c>
      <c r="X189" s="81">
        <f t="shared" ca="1" si="38"/>
        <v>4</v>
      </c>
      <c r="Y189" s="80" t="str">
        <f t="shared" si="39"/>
        <v>x 4</v>
      </c>
      <c r="AD189" s="77" t="str">
        <f t="shared" ca="1" si="40"/>
        <v/>
      </c>
      <c r="AE189" s="77" t="str">
        <f t="shared" ca="1" si="41"/>
        <v/>
      </c>
      <c r="AF189" s="77" t="str">
        <f t="shared" ca="1" si="42"/>
        <v>D</v>
      </c>
      <c r="AG189" s="77">
        <f t="shared" ca="1" si="43"/>
        <v>3</v>
      </c>
      <c r="AH189" s="76">
        <v>1</v>
      </c>
      <c r="AI189" s="85"/>
    </row>
    <row r="190" spans="1:35" s="77" customFormat="1" ht="30" x14ac:dyDescent="0.25">
      <c r="A190" s="67">
        <v>241</v>
      </c>
      <c r="B190" s="174" t="str">
        <f t="shared" ca="1" si="33"/>
        <v>A.5.07</v>
      </c>
      <c r="C190" s="20">
        <f t="shared" ca="1" si="34"/>
        <v>5</v>
      </c>
      <c r="D190" s="20"/>
      <c r="E190" s="70" t="str">
        <f t="shared" ca="1" si="35"/>
        <v>A.5.07</v>
      </c>
      <c r="F190" s="71" t="str">
        <f t="shared" ca="1" si="36"/>
        <v>Do you evaluate the potential difficulties involved with carrying out penetration testing?</v>
      </c>
      <c r="G190" s="188"/>
      <c r="H190" s="189"/>
      <c r="I190" s="189"/>
      <c r="J190" s="189"/>
      <c r="K190" s="189"/>
      <c r="L190" s="189"/>
      <c r="M190" s="189"/>
      <c r="N190" s="69"/>
      <c r="O190" s="69"/>
      <c r="P190" s="69"/>
      <c r="Q190" s="69"/>
      <c r="R190" s="69"/>
      <c r="S190" s="69"/>
      <c r="T190" s="78" t="str">
        <f t="shared" ca="1" si="44"/>
        <v>A.5.07</v>
      </c>
      <c r="U190" s="69"/>
      <c r="V190" s="69"/>
      <c r="W190" s="80">
        <v>3</v>
      </c>
      <c r="X190" s="81">
        <f t="shared" ca="1" si="38"/>
        <v>3</v>
      </c>
      <c r="Y190" s="80" t="str">
        <f t="shared" si="39"/>
        <v>x 3</v>
      </c>
      <c r="AD190" s="77" t="str">
        <f t="shared" ca="1" si="40"/>
        <v/>
      </c>
      <c r="AE190" s="77" t="str">
        <f t="shared" ca="1" si="41"/>
        <v/>
      </c>
      <c r="AF190" s="77" t="str">
        <f t="shared" ca="1" si="42"/>
        <v>D</v>
      </c>
      <c r="AG190" s="77">
        <f t="shared" ca="1" si="43"/>
        <v>3</v>
      </c>
      <c r="AH190" s="76">
        <v>1</v>
      </c>
      <c r="AI190" s="85"/>
    </row>
    <row r="191" spans="1:35" s="77" customFormat="1" ht="30" x14ac:dyDescent="0.25">
      <c r="A191" s="67">
        <v>242</v>
      </c>
      <c r="B191" s="174" t="str">
        <f t="shared" ca="1" si="33"/>
        <v>A.5.08</v>
      </c>
      <c r="C191" s="20">
        <f t="shared" ca="1" si="34"/>
        <v>4</v>
      </c>
      <c r="D191" s="20"/>
      <c r="E191" s="70" t="str">
        <f t="shared" ca="1" si="35"/>
        <v>A.5.08</v>
      </c>
      <c r="F191" s="71" t="str">
        <f t="shared" ca="1" si="36"/>
        <v>Do you evaluate the potential difficulties involved with penetration testing associated with:</v>
      </c>
      <c r="G191" s="188"/>
      <c r="H191" s="189"/>
      <c r="I191" s="189"/>
      <c r="J191" s="189"/>
      <c r="K191" s="189"/>
      <c r="L191" s="189"/>
      <c r="M191" s="189"/>
      <c r="N191" s="69"/>
      <c r="O191" s="69"/>
      <c r="P191" s="69"/>
      <c r="Q191" s="69"/>
      <c r="R191" s="69"/>
      <c r="S191" s="69"/>
      <c r="T191" s="78" t="str">
        <f t="shared" ca="1" si="44"/>
        <v>A.5.08</v>
      </c>
      <c r="U191" s="69"/>
      <c r="V191" s="69"/>
      <c r="W191" s="80" t="s">
        <v>74</v>
      </c>
      <c r="X191" s="81" t="str">
        <f t="shared" ca="1" si="38"/>
        <v>N/A</v>
      </c>
      <c r="Y191" s="80" t="e">
        <f t="shared" si="39"/>
        <v>#N/A</v>
      </c>
      <c r="AD191" s="77" t="str">
        <f t="shared" ca="1" si="40"/>
        <v/>
      </c>
      <c r="AE191" s="77" t="str">
        <f t="shared" ca="1" si="41"/>
        <v/>
      </c>
      <c r="AF191" s="77" t="str">
        <f t="shared" ca="1" si="42"/>
        <v>D</v>
      </c>
      <c r="AG191" s="77">
        <f t="shared" ca="1" si="43"/>
        <v>3</v>
      </c>
      <c r="AH191" s="76">
        <v>1</v>
      </c>
      <c r="AI191" s="85"/>
    </row>
    <row r="192" spans="1:35" s="77" customFormat="1" ht="30" customHeight="1" x14ac:dyDescent="0.25">
      <c r="A192" s="67">
        <v>243</v>
      </c>
      <c r="B192" s="174" t="str">
        <f t="shared" ca="1" si="33"/>
        <v>A.5.08a</v>
      </c>
      <c r="C192" s="20">
        <f t="shared" ca="1" si="34"/>
        <v>6</v>
      </c>
      <c r="D192" s="20"/>
      <c r="E192" s="70" t="str">
        <f t="shared" ca="1" si="35"/>
        <v>A.5.08a</v>
      </c>
      <c r="F192" s="74" t="str">
        <f t="shared" ca="1" si="36"/>
        <v>Determining the depth and breadth of coverage of the test?</v>
      </c>
      <c r="G192" s="188"/>
      <c r="H192" s="189"/>
      <c r="I192" s="189"/>
      <c r="J192" s="189"/>
      <c r="K192" s="189"/>
      <c r="L192" s="189"/>
      <c r="M192" s="189"/>
      <c r="N192" s="69"/>
      <c r="O192" s="69"/>
      <c r="P192" s="69"/>
      <c r="Q192" s="69"/>
      <c r="R192" s="69"/>
      <c r="S192" s="69"/>
      <c r="T192" s="78" t="str">
        <f t="shared" ca="1" si="44"/>
        <v>A.5.08a</v>
      </c>
      <c r="U192" s="69"/>
      <c r="V192" s="69"/>
      <c r="W192" s="80">
        <v>5</v>
      </c>
      <c r="X192" s="81">
        <f t="shared" ca="1" si="38"/>
        <v>5</v>
      </c>
      <c r="Y192" s="80" t="str">
        <f t="shared" si="39"/>
        <v>x 5</v>
      </c>
      <c r="AD192" s="77" t="str">
        <f t="shared" ca="1" si="40"/>
        <v/>
      </c>
      <c r="AE192" s="77" t="str">
        <f t="shared" ca="1" si="41"/>
        <v/>
      </c>
      <c r="AF192" s="77" t="str">
        <f t="shared" ca="1" si="42"/>
        <v>D</v>
      </c>
      <c r="AG192" s="77">
        <f t="shared" ca="1" si="43"/>
        <v>3</v>
      </c>
      <c r="AH192" s="76">
        <v>1</v>
      </c>
      <c r="AI192" s="85"/>
    </row>
    <row r="193" spans="1:35" s="77" customFormat="1" ht="30" customHeight="1" x14ac:dyDescent="0.25">
      <c r="A193" s="67">
        <v>244</v>
      </c>
      <c r="B193" s="174" t="str">
        <f t="shared" ca="1" si="33"/>
        <v>A.5.08b</v>
      </c>
      <c r="C193" s="20">
        <f t="shared" ca="1" si="34"/>
        <v>6</v>
      </c>
      <c r="D193" s="20"/>
      <c r="E193" s="70" t="str">
        <f t="shared" ca="1" si="35"/>
        <v>A.5.08b</v>
      </c>
      <c r="F193" s="74" t="str">
        <f t="shared" ca="1" si="36"/>
        <v>Identifying what type of penetration test is required?</v>
      </c>
      <c r="G193" s="188"/>
      <c r="H193" s="189"/>
      <c r="I193" s="189"/>
      <c r="J193" s="189"/>
      <c r="K193" s="189"/>
      <c r="L193" s="189"/>
      <c r="M193" s="189"/>
      <c r="N193" s="69"/>
      <c r="O193" s="69"/>
      <c r="P193" s="69"/>
      <c r="Q193" s="69"/>
      <c r="R193" s="69"/>
      <c r="S193" s="69"/>
      <c r="T193" s="78" t="str">
        <f t="shared" ca="1" si="44"/>
        <v>A.5.08b</v>
      </c>
      <c r="U193" s="69"/>
      <c r="V193" s="69"/>
      <c r="W193" s="80">
        <v>4</v>
      </c>
      <c r="X193" s="81">
        <f t="shared" ca="1" si="38"/>
        <v>4</v>
      </c>
      <c r="Y193" s="80" t="str">
        <f t="shared" si="39"/>
        <v>x 4</v>
      </c>
      <c r="AD193" s="77" t="str">
        <f t="shared" ca="1" si="40"/>
        <v/>
      </c>
      <c r="AE193" s="77" t="str">
        <f t="shared" ca="1" si="41"/>
        <v/>
      </c>
      <c r="AF193" s="77" t="str">
        <f t="shared" ca="1" si="42"/>
        <v>D</v>
      </c>
      <c r="AG193" s="77">
        <f t="shared" ca="1" si="43"/>
        <v>3</v>
      </c>
      <c r="AH193" s="76">
        <v>1</v>
      </c>
      <c r="AI193" s="85"/>
    </row>
    <row r="194" spans="1:35" s="77" customFormat="1" ht="30" x14ac:dyDescent="0.25">
      <c r="A194" s="67">
        <v>245</v>
      </c>
      <c r="B194" s="174" t="str">
        <f t="shared" ca="1" si="33"/>
        <v>A.5.08c</v>
      </c>
      <c r="C194" s="20">
        <f t="shared" ca="1" si="34"/>
        <v>6</v>
      </c>
      <c r="D194" s="20"/>
      <c r="E194" s="70" t="str">
        <f t="shared" ca="1" si="35"/>
        <v>A.5.08c</v>
      </c>
      <c r="F194" s="74" t="str">
        <f t="shared" ca="1" si="36"/>
        <v>Understanding the difference between vulnerability scanning and penetration testing?</v>
      </c>
      <c r="G194" s="188"/>
      <c r="H194" s="189"/>
      <c r="I194" s="189"/>
      <c r="J194" s="189"/>
      <c r="K194" s="189"/>
      <c r="L194" s="189"/>
      <c r="M194" s="189"/>
      <c r="N194" s="69"/>
      <c r="O194" s="69"/>
      <c r="P194" s="69"/>
      <c r="Q194" s="69"/>
      <c r="R194" s="69"/>
      <c r="S194" s="69"/>
      <c r="T194" s="78" t="str">
        <f t="shared" ca="1" si="44"/>
        <v>A.5.08c</v>
      </c>
      <c r="U194" s="69"/>
      <c r="V194" s="69"/>
      <c r="W194" s="80">
        <v>3</v>
      </c>
      <c r="X194" s="81">
        <f t="shared" ca="1" si="38"/>
        <v>3</v>
      </c>
      <c r="Y194" s="80" t="str">
        <f t="shared" si="39"/>
        <v>x 3</v>
      </c>
      <c r="AD194" s="77" t="str">
        <f t="shared" ca="1" si="40"/>
        <v/>
      </c>
      <c r="AE194" s="77" t="str">
        <f t="shared" ca="1" si="41"/>
        <v/>
      </c>
      <c r="AF194" s="77" t="str">
        <f t="shared" ca="1" si="42"/>
        <v>D</v>
      </c>
      <c r="AG194" s="77">
        <f t="shared" ca="1" si="43"/>
        <v>3</v>
      </c>
      <c r="AH194" s="76">
        <v>1</v>
      </c>
      <c r="AI194" s="85"/>
    </row>
    <row r="195" spans="1:35" s="77" customFormat="1" ht="30" x14ac:dyDescent="0.25">
      <c r="A195" s="67">
        <v>246</v>
      </c>
      <c r="B195" s="174" t="str">
        <f t="shared" ca="1" si="33"/>
        <v>A.5.08d</v>
      </c>
      <c r="C195" s="20">
        <f t="shared" ca="1" si="34"/>
        <v>6</v>
      </c>
      <c r="D195" s="20"/>
      <c r="E195" s="70" t="str">
        <f t="shared" ca="1" si="35"/>
        <v>A.5.08d</v>
      </c>
      <c r="F195" s="74" t="str">
        <f t="shared" ca="1" si="36"/>
        <v>Managing risks associated with potential system failure and exposure of sensitive data?</v>
      </c>
      <c r="G195" s="188"/>
      <c r="H195" s="189"/>
      <c r="I195" s="189"/>
      <c r="J195" s="189"/>
      <c r="K195" s="189"/>
      <c r="L195" s="189"/>
      <c r="M195" s="189"/>
      <c r="N195" s="69"/>
      <c r="O195" s="69"/>
      <c r="P195" s="69"/>
      <c r="Q195" s="69"/>
      <c r="R195" s="69"/>
      <c r="S195" s="69"/>
      <c r="T195" s="78" t="str">
        <f t="shared" ca="1" si="44"/>
        <v>A.5.08d</v>
      </c>
      <c r="U195" s="69"/>
      <c r="V195" s="69"/>
      <c r="W195" s="80">
        <v>5</v>
      </c>
      <c r="X195" s="81">
        <f t="shared" ca="1" si="38"/>
        <v>5</v>
      </c>
      <c r="Y195" s="80" t="str">
        <f t="shared" si="39"/>
        <v>x 5</v>
      </c>
      <c r="AD195" s="77" t="str">
        <f t="shared" ca="1" si="40"/>
        <v/>
      </c>
      <c r="AE195" s="77" t="str">
        <f t="shared" ca="1" si="41"/>
        <v/>
      </c>
      <c r="AF195" s="77" t="str">
        <f t="shared" ca="1" si="42"/>
        <v>D</v>
      </c>
      <c r="AG195" s="77">
        <f t="shared" ca="1" si="43"/>
        <v>3</v>
      </c>
      <c r="AH195" s="76">
        <v>1</v>
      </c>
      <c r="AI195" s="85"/>
    </row>
    <row r="196" spans="1:35" s="77" customFormat="1" ht="30" customHeight="1" x14ac:dyDescent="0.25">
      <c r="A196" s="67">
        <v>247</v>
      </c>
      <c r="B196" s="174" t="str">
        <f t="shared" ca="1" si="33"/>
        <v>A.5.08e</v>
      </c>
      <c r="C196" s="20">
        <f t="shared" ca="1" si="34"/>
        <v>6</v>
      </c>
      <c r="D196" s="20"/>
      <c r="E196" s="70" t="str">
        <f t="shared" ca="1" si="35"/>
        <v>A.5.08e</v>
      </c>
      <c r="F196" s="74" t="str">
        <f t="shared" ca="1" si="36"/>
        <v>Agreeing the targets and frequency of tests?</v>
      </c>
      <c r="G196" s="188"/>
      <c r="H196" s="189"/>
      <c r="I196" s="189"/>
      <c r="J196" s="189"/>
      <c r="K196" s="189"/>
      <c r="L196" s="189"/>
      <c r="M196" s="189"/>
      <c r="N196" s="69"/>
      <c r="O196" s="69"/>
      <c r="P196" s="69"/>
      <c r="Q196" s="69"/>
      <c r="R196" s="69"/>
      <c r="S196" s="69"/>
      <c r="T196" s="78" t="str">
        <f t="shared" ca="1" si="44"/>
        <v>A.5.08e</v>
      </c>
      <c r="U196" s="69"/>
      <c r="V196" s="69"/>
      <c r="W196" s="80">
        <v>3</v>
      </c>
      <c r="X196" s="81">
        <f t="shared" ca="1" si="38"/>
        <v>3</v>
      </c>
      <c r="Y196" s="80" t="str">
        <f t="shared" si="39"/>
        <v>x 3</v>
      </c>
      <c r="AD196" s="77" t="str">
        <f t="shared" ca="1" si="40"/>
        <v/>
      </c>
      <c r="AE196" s="77" t="str">
        <f t="shared" ca="1" si="41"/>
        <v/>
      </c>
      <c r="AF196" s="77" t="str">
        <f t="shared" ca="1" si="42"/>
        <v>D</v>
      </c>
      <c r="AG196" s="77">
        <f t="shared" ca="1" si="43"/>
        <v>3</v>
      </c>
      <c r="AH196" s="76">
        <v>1</v>
      </c>
      <c r="AI196" s="85"/>
    </row>
    <row r="197" spans="1:35" s="77" customFormat="1" ht="30" customHeight="1" x14ac:dyDescent="0.25">
      <c r="A197" s="67">
        <v>248</v>
      </c>
      <c r="B197" s="174" t="str">
        <f t="shared" ca="1" si="33"/>
        <v>A.5.08f</v>
      </c>
      <c r="C197" s="20">
        <f t="shared" ca="1" si="34"/>
        <v>6</v>
      </c>
      <c r="D197" s="20"/>
      <c r="E197" s="70" t="str">
        <f t="shared" ca="1" si="35"/>
        <v>A.5.08f</v>
      </c>
      <c r="F197" s="74" t="str">
        <f t="shared" ca="1" si="36"/>
        <v>Remediating system vulnerabilities effectively?</v>
      </c>
      <c r="G197" s="188"/>
      <c r="H197" s="189"/>
      <c r="I197" s="189"/>
      <c r="J197" s="189"/>
      <c r="K197" s="189"/>
      <c r="L197" s="189"/>
      <c r="M197" s="189"/>
      <c r="N197" s="69"/>
      <c r="O197" s="69"/>
      <c r="P197" s="69"/>
      <c r="Q197" s="69"/>
      <c r="R197" s="69"/>
      <c r="S197" s="69"/>
      <c r="T197" s="78" t="str">
        <f t="shared" ca="1" si="44"/>
        <v>A.5.08f</v>
      </c>
      <c r="U197" s="69"/>
      <c r="V197" s="69"/>
      <c r="W197" s="80">
        <v>4</v>
      </c>
      <c r="X197" s="81">
        <f t="shared" ca="1" si="38"/>
        <v>4</v>
      </c>
      <c r="Y197" s="80" t="str">
        <f t="shared" si="39"/>
        <v>x 4</v>
      </c>
      <c r="AD197" s="77" t="str">
        <f t="shared" ca="1" si="40"/>
        <v/>
      </c>
      <c r="AE197" s="77" t="str">
        <f t="shared" ca="1" si="41"/>
        <v/>
      </c>
      <c r="AF197" s="77" t="str">
        <f t="shared" ca="1" si="42"/>
        <v>D</v>
      </c>
      <c r="AG197" s="77">
        <f t="shared" ca="1" si="43"/>
        <v>3</v>
      </c>
      <c r="AH197" s="76">
        <v>1</v>
      </c>
      <c r="AI197" s="85"/>
    </row>
    <row r="198" spans="1:35" s="77" customFormat="1" ht="30" x14ac:dyDescent="0.25">
      <c r="A198" s="67">
        <v>249</v>
      </c>
      <c r="B198" s="174" t="str">
        <f t="shared" ca="1" si="33"/>
        <v>A.5.08g</v>
      </c>
      <c r="C198" s="20">
        <f t="shared" ca="1" si="34"/>
        <v>6</v>
      </c>
      <c r="D198" s="20"/>
      <c r="E198" s="70" t="str">
        <f t="shared" ca="1" si="35"/>
        <v>A.5.08g</v>
      </c>
      <c r="F198" s="74" t="str">
        <f t="shared" ca="1" si="36"/>
        <v>Assuming that by fixing vulnerabilities uncovered during a penetration test your systems will be 'secure'?</v>
      </c>
      <c r="G198" s="188"/>
      <c r="H198" s="189"/>
      <c r="I198" s="189"/>
      <c r="J198" s="189"/>
      <c r="K198" s="189"/>
      <c r="L198" s="189"/>
      <c r="M198" s="189"/>
      <c r="N198" s="69"/>
      <c r="O198" s="69"/>
      <c r="P198" s="69"/>
      <c r="Q198" s="69"/>
      <c r="R198" s="69"/>
      <c r="S198" s="69"/>
      <c r="T198" s="78" t="str">
        <f t="shared" ca="1" si="44"/>
        <v>A.5.08g</v>
      </c>
      <c r="U198" s="69"/>
      <c r="V198" s="69"/>
      <c r="W198" s="80">
        <v>3</v>
      </c>
      <c r="X198" s="81">
        <f t="shared" ca="1" si="38"/>
        <v>3</v>
      </c>
      <c r="Y198" s="80" t="str">
        <f t="shared" si="39"/>
        <v>x 3</v>
      </c>
      <c r="AD198" s="77" t="str">
        <f t="shared" ca="1" si="40"/>
        <v/>
      </c>
      <c r="AE198" s="77" t="str">
        <f t="shared" ca="1" si="41"/>
        <v/>
      </c>
      <c r="AF198" s="77" t="str">
        <f t="shared" ca="1" si="42"/>
        <v>D</v>
      </c>
      <c r="AG198" s="77">
        <f t="shared" ca="1" si="43"/>
        <v>3</v>
      </c>
      <c r="AH198" s="76">
        <v>1</v>
      </c>
      <c r="AI198" s="85"/>
    </row>
    <row r="199" spans="1:35" s="77" customFormat="1" ht="30" x14ac:dyDescent="0.25">
      <c r="A199" s="67">
        <v>250</v>
      </c>
      <c r="B199" s="174" t="str">
        <f t="shared" ca="1" si="33"/>
        <v>A.5.08h</v>
      </c>
      <c r="C199" s="20">
        <f t="shared" ca="1" si="34"/>
        <v>6</v>
      </c>
      <c r="D199" s="20"/>
      <c r="E199" s="70" t="str">
        <f t="shared" ca="1" si="35"/>
        <v>A.5.08h</v>
      </c>
      <c r="F199" s="74" t="str">
        <f t="shared" ca="1" si="36"/>
        <v>Understanding the costs of external services - and in determining the true overall cost of testing?</v>
      </c>
      <c r="G199" s="188"/>
      <c r="H199" s="189"/>
      <c r="I199" s="189"/>
      <c r="J199" s="189"/>
      <c r="K199" s="189"/>
      <c r="L199" s="189"/>
      <c r="M199" s="189"/>
      <c r="N199" s="69"/>
      <c r="O199" s="69"/>
      <c r="P199" s="69"/>
      <c r="Q199" s="69"/>
      <c r="R199" s="69"/>
      <c r="S199" s="69"/>
      <c r="T199" s="78" t="str">
        <f t="shared" ca="1" si="44"/>
        <v>A.5.08h</v>
      </c>
      <c r="U199" s="69"/>
      <c r="V199" s="69"/>
      <c r="W199" s="80">
        <v>5</v>
      </c>
      <c r="X199" s="81">
        <f t="shared" ca="1" si="38"/>
        <v>5</v>
      </c>
      <c r="Y199" s="80" t="str">
        <f t="shared" si="39"/>
        <v>x 5</v>
      </c>
      <c r="AD199" s="77" t="str">
        <f t="shared" ca="1" si="40"/>
        <v/>
      </c>
      <c r="AE199" s="77" t="str">
        <f t="shared" ca="1" si="41"/>
        <v/>
      </c>
      <c r="AF199" s="77" t="str">
        <f t="shared" ca="1" si="42"/>
        <v>D</v>
      </c>
      <c r="AG199" s="77">
        <f t="shared" ca="1" si="43"/>
        <v>3</v>
      </c>
      <c r="AH199" s="76">
        <v>1</v>
      </c>
      <c r="AI199" s="85"/>
    </row>
    <row r="200" spans="1:35" s="77" customFormat="1" ht="30" customHeight="1" x14ac:dyDescent="0.25">
      <c r="A200" s="67">
        <v>251</v>
      </c>
      <c r="B200" s="174" t="str">
        <f t="shared" ca="1" si="33"/>
        <v>A.5.08i</v>
      </c>
      <c r="C200" s="20">
        <f t="shared" ca="1" si="34"/>
        <v>6</v>
      </c>
      <c r="D200" s="20"/>
      <c r="E200" s="70" t="str">
        <f t="shared" ca="1" si="35"/>
        <v>A.5.08i</v>
      </c>
      <c r="F200" s="74" t="str">
        <f t="shared" ca="1" si="36"/>
        <v>Finding a suitable penetration testing expert when required (e.g. at short notice)?</v>
      </c>
      <c r="G200" s="188"/>
      <c r="H200" s="189"/>
      <c r="I200" s="189"/>
      <c r="J200" s="189"/>
      <c r="K200" s="189"/>
      <c r="L200" s="189"/>
      <c r="M200" s="189"/>
      <c r="N200" s="69"/>
      <c r="O200" s="69"/>
      <c r="P200" s="69"/>
      <c r="Q200" s="69"/>
      <c r="R200" s="69"/>
      <c r="S200" s="69"/>
      <c r="T200" s="78" t="str">
        <f t="shared" ca="1" si="44"/>
        <v>A.5.08i</v>
      </c>
      <c r="U200" s="69"/>
      <c r="V200" s="69"/>
      <c r="W200" s="80">
        <v>4</v>
      </c>
      <c r="X200" s="81">
        <f t="shared" ca="1" si="38"/>
        <v>4</v>
      </c>
      <c r="Y200" s="80" t="str">
        <f t="shared" si="39"/>
        <v>x 4</v>
      </c>
      <c r="AD200" s="77" t="str">
        <f t="shared" ca="1" si="40"/>
        <v/>
      </c>
      <c r="AE200" s="77" t="str">
        <f t="shared" ca="1" si="41"/>
        <v/>
      </c>
      <c r="AF200" s="77" t="str">
        <f t="shared" ca="1" si="42"/>
        <v>D</v>
      </c>
      <c r="AG200" s="77">
        <f t="shared" ca="1" si="43"/>
        <v>3</v>
      </c>
      <c r="AH200" s="76">
        <v>1</v>
      </c>
      <c r="AI200" s="85"/>
    </row>
    <row r="201" spans="1:35" s="77" customFormat="1" ht="30" customHeight="1" x14ac:dyDescent="0.25">
      <c r="A201" s="67">
        <v>252</v>
      </c>
      <c r="B201" s="174" t="str">
        <f t="shared" ca="1" si="33"/>
        <v>A.6</v>
      </c>
      <c r="C201" s="20">
        <f t="shared" ca="1" si="34"/>
        <v>2</v>
      </c>
      <c r="D201" s="20"/>
      <c r="E201" s="230" t="str">
        <f t="shared" ca="1" si="35"/>
        <v>Step 6</v>
      </c>
      <c r="F201" s="235" t="str">
        <f t="shared" ca="1" si="36"/>
        <v>Produce requirements specifications</v>
      </c>
      <c r="G201" s="238"/>
      <c r="H201" s="242"/>
      <c r="I201" s="242"/>
      <c r="J201" s="242"/>
      <c r="K201" s="242"/>
      <c r="L201" s="242"/>
      <c r="M201" s="238"/>
      <c r="N201" s="238"/>
      <c r="O201" s="238"/>
      <c r="P201" s="238"/>
      <c r="Q201" s="238"/>
      <c r="R201" s="245"/>
      <c r="S201" s="245"/>
      <c r="T201" s="78" t="str">
        <f t="shared" ca="1" si="44"/>
        <v>Step 6</v>
      </c>
      <c r="U201" s="245"/>
      <c r="V201" s="245"/>
      <c r="W201" s="81">
        <v>0</v>
      </c>
      <c r="X201" s="81">
        <f t="shared" ca="1" si="38"/>
        <v>0</v>
      </c>
      <c r="Y201" s="80" t="e">
        <f t="shared" si="39"/>
        <v>#N/A</v>
      </c>
      <c r="AD201" s="77" t="str">
        <f t="shared" ca="1" si="40"/>
        <v>S</v>
      </c>
      <c r="AE201" s="77" t="str">
        <f t="shared" ca="1" si="41"/>
        <v>I</v>
      </c>
      <c r="AF201" s="77" t="str">
        <f t="shared" ca="1" si="42"/>
        <v>D</v>
      </c>
      <c r="AG201" s="77">
        <f t="shared" ca="1" si="43"/>
        <v>1</v>
      </c>
      <c r="AH201" s="76">
        <v>1</v>
      </c>
      <c r="AI201" s="85">
        <v>3</v>
      </c>
    </row>
    <row r="202" spans="1:35" s="77" customFormat="1" ht="30" customHeight="1" x14ac:dyDescent="0.25">
      <c r="A202" s="67">
        <v>259</v>
      </c>
      <c r="B202" s="174" t="str">
        <f t="shared" ref="B202:B251" ca="1" si="45">VLOOKUP(A202,contentrefmockup,2,FALSE)</f>
        <v>A.6.01</v>
      </c>
      <c r="C202" s="20">
        <f t="shared" ref="C202:C251" ca="1" si="46">VLOOKUP(A202,contentrefmockup,15,FALSE)</f>
        <v>5</v>
      </c>
      <c r="D202" s="20"/>
      <c r="E202" s="70" t="str">
        <f t="shared" ref="E202:E251" ca="1" si="47">IF(C202=1,"Stage "&amp;B202,IF(C202=2,"Step "&amp;VLOOKUP(A202,contentrefmockup,4,FALSE),B202))</f>
        <v>A.6.01</v>
      </c>
      <c r="F202" s="71" t="str">
        <f t="shared" ref="F202:F251" ca="1" si="48">VLOOKUP(A202,contentrefmockup,7,FALSE)</f>
        <v xml:space="preserve">Do you define requirements for penetration testing carried out in your organisation? </v>
      </c>
      <c r="G202" s="188"/>
      <c r="H202" s="189"/>
      <c r="I202" s="189"/>
      <c r="J202" s="189"/>
      <c r="K202" s="189"/>
      <c r="L202" s="189"/>
      <c r="M202" s="189"/>
      <c r="N202" s="69"/>
      <c r="O202" s="69"/>
      <c r="P202" s="69"/>
      <c r="Q202" s="69"/>
      <c r="R202" s="69"/>
      <c r="S202" s="69"/>
      <c r="T202" s="78" t="str">
        <f t="shared" ca="1" si="44"/>
        <v>A.6.01</v>
      </c>
      <c r="U202" s="69"/>
      <c r="V202" s="69"/>
      <c r="W202" s="80">
        <v>1</v>
      </c>
      <c r="X202" s="81">
        <f t="shared" ref="X202:X251" ca="1" si="49">VLOOKUP(A202,contentrefmockup,8,FALSE)</f>
        <v>1</v>
      </c>
      <c r="Y202" s="80" t="str">
        <f t="shared" ref="Y202:Y251" si="50">VLOOKUP(W202,weighting_response_reverse,2,FALSE)</f>
        <v>x 1</v>
      </c>
      <c r="AD202" s="77" t="str">
        <f t="shared" ref="AD202:AD251" ca="1" si="51">VLOOKUP(A202,contentrefmockup,26,FALSE)</f>
        <v/>
      </c>
      <c r="AE202" s="77" t="str">
        <f t="shared" ref="AE202:AE251" ca="1" si="52">VLOOKUP(A202,contentrefmockup,27,FALSE)</f>
        <v/>
      </c>
      <c r="AF202" s="77" t="str">
        <f t="shared" ref="AF202:AF251" ca="1" si="53">VLOOKUP(A202,contentrefmockup,28,FALSE)</f>
        <v>D</v>
      </c>
      <c r="AG202" s="77">
        <f t="shared" ref="AG202:AG251" ca="1" si="54">IF(AD202="S",1,IF(AE202="I",2,IF(AF202="D",3,4)))</f>
        <v>3</v>
      </c>
      <c r="AH202" s="76">
        <v>1</v>
      </c>
      <c r="AI202" s="85"/>
    </row>
    <row r="203" spans="1:35" s="77" customFormat="1" ht="30" customHeight="1" x14ac:dyDescent="0.25">
      <c r="A203" s="67">
        <v>260</v>
      </c>
      <c r="B203" s="174" t="str">
        <f t="shared" ca="1" si="45"/>
        <v>A.6.02</v>
      </c>
      <c r="C203" s="20">
        <f t="shared" ca="1" si="46"/>
        <v>4</v>
      </c>
      <c r="D203" s="20"/>
      <c r="E203" s="70" t="str">
        <f t="shared" ca="1" si="47"/>
        <v>A.6.02</v>
      </c>
      <c r="F203" s="71" t="str">
        <f t="shared" ca="1" si="48"/>
        <v>Do your requirements for penetration testing specify:</v>
      </c>
      <c r="G203" s="188"/>
      <c r="H203" s="189"/>
      <c r="I203" s="189"/>
      <c r="J203" s="189"/>
      <c r="K203" s="189"/>
      <c r="L203" s="189"/>
      <c r="M203" s="189"/>
      <c r="N203" s="69"/>
      <c r="O203" s="69"/>
      <c r="P203" s="69"/>
      <c r="Q203" s="69"/>
      <c r="R203" s="69"/>
      <c r="S203" s="69"/>
      <c r="T203" s="78" t="str">
        <f t="shared" ca="1" si="44"/>
        <v>A.6.02</v>
      </c>
      <c r="U203" s="69"/>
      <c r="V203" s="69"/>
      <c r="W203" s="80" t="s">
        <v>74</v>
      </c>
      <c r="X203" s="81" t="str">
        <f t="shared" ca="1" si="49"/>
        <v>N/A</v>
      </c>
      <c r="Y203" s="80" t="e">
        <f t="shared" si="50"/>
        <v>#N/A</v>
      </c>
      <c r="AD203" s="77" t="str">
        <f t="shared" ca="1" si="51"/>
        <v/>
      </c>
      <c r="AE203" s="77" t="str">
        <f t="shared" ca="1" si="52"/>
        <v/>
      </c>
      <c r="AF203" s="77" t="str">
        <f t="shared" ca="1" si="53"/>
        <v>D</v>
      </c>
      <c r="AG203" s="77">
        <f t="shared" ca="1" si="54"/>
        <v>3</v>
      </c>
      <c r="AH203" s="76">
        <v>1</v>
      </c>
      <c r="AI203" s="85"/>
    </row>
    <row r="204" spans="1:35" s="77" customFormat="1" ht="30" x14ac:dyDescent="0.25">
      <c r="A204" s="67">
        <v>261</v>
      </c>
      <c r="B204" s="174" t="str">
        <f t="shared" ca="1" si="45"/>
        <v>A.6.02a</v>
      </c>
      <c r="C204" s="20">
        <f t="shared" ca="1" si="46"/>
        <v>6</v>
      </c>
      <c r="D204" s="20"/>
      <c r="E204" s="70" t="str">
        <f t="shared" ca="1" si="47"/>
        <v>A.6.02a</v>
      </c>
      <c r="F204" s="74" t="str">
        <f t="shared" ca="1" si="48"/>
        <v>The scope of the testing to be undertaken (e.g. a critical web application or some important IT infrastructure)?</v>
      </c>
      <c r="G204" s="188"/>
      <c r="H204" s="189"/>
      <c r="I204" s="189"/>
      <c r="J204" s="189"/>
      <c r="K204" s="189"/>
      <c r="L204" s="189"/>
      <c r="M204" s="189"/>
      <c r="N204" s="69"/>
      <c r="O204" s="69"/>
      <c r="P204" s="69"/>
      <c r="Q204" s="69"/>
      <c r="R204" s="69"/>
      <c r="S204" s="69"/>
      <c r="T204" s="78" t="str">
        <f t="shared" ca="1" si="44"/>
        <v>A.6.02a</v>
      </c>
      <c r="U204" s="69"/>
      <c r="V204" s="69"/>
      <c r="W204" s="80">
        <v>2</v>
      </c>
      <c r="X204" s="81">
        <f t="shared" ca="1" si="49"/>
        <v>2</v>
      </c>
      <c r="Y204" s="80" t="str">
        <f t="shared" si="50"/>
        <v>x 2</v>
      </c>
      <c r="AD204" s="77" t="str">
        <f t="shared" ca="1" si="51"/>
        <v/>
      </c>
      <c r="AE204" s="77" t="str">
        <f t="shared" ca="1" si="52"/>
        <v/>
      </c>
      <c r="AF204" s="77" t="str">
        <f t="shared" ca="1" si="53"/>
        <v>D</v>
      </c>
      <c r="AG204" s="77">
        <f t="shared" ca="1" si="54"/>
        <v>3</v>
      </c>
      <c r="AH204" s="76">
        <v>1</v>
      </c>
      <c r="AI204" s="85"/>
    </row>
    <row r="205" spans="1:35" s="77" customFormat="1" ht="30" customHeight="1" x14ac:dyDescent="0.25">
      <c r="A205" s="67">
        <v>262</v>
      </c>
      <c r="B205" s="174" t="str">
        <f t="shared" ca="1" si="45"/>
        <v>A.6.02b</v>
      </c>
      <c r="C205" s="20">
        <f t="shared" ca="1" si="46"/>
        <v>6</v>
      </c>
      <c r="D205" s="20"/>
      <c r="E205" s="70" t="str">
        <f t="shared" ca="1" si="47"/>
        <v>A.6.02b</v>
      </c>
      <c r="F205" s="74" t="str">
        <f t="shared" ca="1" si="48"/>
        <v>What will be specifically excluded from the testing scope?</v>
      </c>
      <c r="G205" s="188"/>
      <c r="H205" s="189"/>
      <c r="I205" s="189"/>
      <c r="J205" s="189"/>
      <c r="K205" s="189"/>
      <c r="L205" s="189"/>
      <c r="M205" s="189"/>
      <c r="N205" s="69"/>
      <c r="O205" s="69"/>
      <c r="P205" s="69"/>
      <c r="Q205" s="69"/>
      <c r="R205" s="69"/>
      <c r="S205" s="69"/>
      <c r="T205" s="78" t="str">
        <f t="shared" ca="1" si="44"/>
        <v>A.6.02b</v>
      </c>
      <c r="U205" s="69"/>
      <c r="V205" s="69"/>
      <c r="W205" s="80">
        <v>3</v>
      </c>
      <c r="X205" s="81">
        <f t="shared" ca="1" si="49"/>
        <v>3</v>
      </c>
      <c r="Y205" s="80" t="str">
        <f t="shared" si="50"/>
        <v>x 3</v>
      </c>
      <c r="AD205" s="77" t="str">
        <f t="shared" ca="1" si="51"/>
        <v/>
      </c>
      <c r="AE205" s="77" t="str">
        <f t="shared" ca="1" si="52"/>
        <v/>
      </c>
      <c r="AF205" s="77" t="str">
        <f t="shared" ca="1" si="53"/>
        <v>D</v>
      </c>
      <c r="AG205" s="77">
        <f t="shared" ca="1" si="54"/>
        <v>3</v>
      </c>
      <c r="AH205" s="76">
        <v>1</v>
      </c>
      <c r="AI205" s="85"/>
    </row>
    <row r="206" spans="1:35" s="77" customFormat="1" ht="30" x14ac:dyDescent="0.25">
      <c r="A206" s="67">
        <v>263</v>
      </c>
      <c r="B206" s="174" t="str">
        <f t="shared" ca="1" si="45"/>
        <v>A.6.02c</v>
      </c>
      <c r="C206" s="20">
        <f t="shared" ca="1" si="46"/>
        <v>6</v>
      </c>
      <c r="D206" s="20"/>
      <c r="E206" s="70" t="str">
        <f t="shared" ca="1" si="47"/>
        <v>A.6.02c</v>
      </c>
      <c r="F206" s="74" t="str">
        <f t="shared" ca="1" si="48"/>
        <v>How regularly the penetration testing is carried out (e.g. weekly, monthly, quarterly, biannually, annually, less often)?</v>
      </c>
      <c r="G206" s="188"/>
      <c r="H206" s="189"/>
      <c r="I206" s="189"/>
      <c r="J206" s="189"/>
      <c r="K206" s="189"/>
      <c r="L206" s="189"/>
      <c r="M206" s="189"/>
      <c r="N206" s="69"/>
      <c r="O206" s="69"/>
      <c r="P206" s="69"/>
      <c r="Q206" s="69"/>
      <c r="R206" s="69"/>
      <c r="S206" s="69"/>
      <c r="T206" s="78" t="str">
        <f t="shared" ca="1" si="44"/>
        <v>A.6.02c</v>
      </c>
      <c r="U206" s="69"/>
      <c r="V206" s="69"/>
      <c r="W206" s="80">
        <v>3</v>
      </c>
      <c r="X206" s="81">
        <f t="shared" ca="1" si="49"/>
        <v>3</v>
      </c>
      <c r="Y206" s="80" t="str">
        <f t="shared" si="50"/>
        <v>x 3</v>
      </c>
      <c r="AD206" s="77" t="str">
        <f t="shared" ca="1" si="51"/>
        <v/>
      </c>
      <c r="AE206" s="77" t="str">
        <f t="shared" ca="1" si="52"/>
        <v/>
      </c>
      <c r="AF206" s="77" t="str">
        <f t="shared" ca="1" si="53"/>
        <v>D</v>
      </c>
      <c r="AG206" s="77">
        <f t="shared" ca="1" si="54"/>
        <v>3</v>
      </c>
      <c r="AH206" s="76">
        <v>1</v>
      </c>
      <c r="AI206" s="85"/>
    </row>
    <row r="207" spans="1:35" s="77" customFormat="1" ht="30" customHeight="1" x14ac:dyDescent="0.25">
      <c r="A207" s="67">
        <v>264</v>
      </c>
      <c r="B207" s="174" t="str">
        <f t="shared" ca="1" si="45"/>
        <v>A.6.03</v>
      </c>
      <c r="C207" s="20">
        <f t="shared" ca="1" si="46"/>
        <v>4</v>
      </c>
      <c r="D207" s="20"/>
      <c r="E207" s="70" t="str">
        <f t="shared" ca="1" si="47"/>
        <v>A.6.03</v>
      </c>
      <c r="F207" s="71" t="str">
        <f t="shared" ca="1" si="48"/>
        <v xml:space="preserve">Do your requirements for penetration testing include consideration of any impact on: </v>
      </c>
      <c r="G207" s="188"/>
      <c r="H207" s="189"/>
      <c r="I207" s="189"/>
      <c r="J207" s="189"/>
      <c r="K207" s="189"/>
      <c r="L207" s="189"/>
      <c r="M207" s="189"/>
      <c r="N207" s="69"/>
      <c r="O207" s="69"/>
      <c r="P207" s="69"/>
      <c r="Q207" s="69"/>
      <c r="R207" s="69"/>
      <c r="S207" s="69"/>
      <c r="T207" s="78" t="str">
        <f t="shared" ca="1" si="44"/>
        <v>A.6.03</v>
      </c>
      <c r="U207" s="69"/>
      <c r="V207" s="69"/>
      <c r="W207" s="80" t="s">
        <v>74</v>
      </c>
      <c r="X207" s="81" t="str">
        <f t="shared" ca="1" si="49"/>
        <v>N/A</v>
      </c>
      <c r="Y207" s="80" t="e">
        <f t="shared" si="50"/>
        <v>#N/A</v>
      </c>
      <c r="AD207" s="77" t="str">
        <f t="shared" ca="1" si="51"/>
        <v/>
      </c>
      <c r="AE207" s="77" t="str">
        <f t="shared" ca="1" si="52"/>
        <v/>
      </c>
      <c r="AF207" s="77" t="str">
        <f t="shared" ca="1" si="53"/>
        <v>D</v>
      </c>
      <c r="AG207" s="77">
        <f t="shared" ca="1" si="54"/>
        <v>3</v>
      </c>
      <c r="AH207" s="76">
        <v>1</v>
      </c>
      <c r="AI207" s="85"/>
    </row>
    <row r="208" spans="1:35" s="77" customFormat="1" ht="30" customHeight="1" x14ac:dyDescent="0.25">
      <c r="A208" s="67">
        <v>265</v>
      </c>
      <c r="B208" s="174" t="str">
        <f t="shared" ca="1" si="45"/>
        <v>A.6.03a</v>
      </c>
      <c r="C208" s="20">
        <f t="shared" ca="1" si="46"/>
        <v>6</v>
      </c>
      <c r="D208" s="20"/>
      <c r="E208" s="70" t="str">
        <f t="shared" ca="1" si="47"/>
        <v>A.6.03a</v>
      </c>
      <c r="F208" s="74" t="str">
        <f t="shared" ca="1" si="48"/>
        <v>Important business applications?</v>
      </c>
      <c r="G208" s="188"/>
      <c r="H208" s="189"/>
      <c r="I208" s="189"/>
      <c r="J208" s="189"/>
      <c r="K208" s="189"/>
      <c r="L208" s="189"/>
      <c r="M208" s="189"/>
      <c r="N208" s="69"/>
      <c r="O208" s="69"/>
      <c r="P208" s="69"/>
      <c r="Q208" s="69"/>
      <c r="R208" s="69"/>
      <c r="S208" s="69"/>
      <c r="T208" s="78" t="str">
        <f t="shared" ca="1" si="44"/>
        <v>A.6.03a</v>
      </c>
      <c r="U208" s="69"/>
      <c r="V208" s="69"/>
      <c r="W208" s="80">
        <v>2</v>
      </c>
      <c r="X208" s="81">
        <f t="shared" ca="1" si="49"/>
        <v>2</v>
      </c>
      <c r="Y208" s="80" t="str">
        <f t="shared" si="50"/>
        <v>x 2</v>
      </c>
      <c r="AD208" s="77" t="str">
        <f t="shared" ca="1" si="51"/>
        <v/>
      </c>
      <c r="AE208" s="77" t="str">
        <f t="shared" ca="1" si="52"/>
        <v/>
      </c>
      <c r="AF208" s="77" t="str">
        <f t="shared" ca="1" si="53"/>
        <v>D</v>
      </c>
      <c r="AG208" s="77">
        <f t="shared" ca="1" si="54"/>
        <v>3</v>
      </c>
      <c r="AH208" s="76">
        <v>1</v>
      </c>
      <c r="AI208" s="85"/>
    </row>
    <row r="209" spans="1:35" s="77" customFormat="1" ht="30" customHeight="1" x14ac:dyDescent="0.25">
      <c r="A209" s="67">
        <v>266</v>
      </c>
      <c r="B209" s="174" t="str">
        <f t="shared" ca="1" si="45"/>
        <v>A.6.03b</v>
      </c>
      <c r="C209" s="20">
        <f t="shared" ca="1" si="46"/>
        <v>6</v>
      </c>
      <c r="D209" s="20"/>
      <c r="E209" s="70" t="str">
        <f t="shared" ca="1" si="47"/>
        <v>A.6.03b</v>
      </c>
      <c r="F209" s="74" t="str">
        <f t="shared" ca="1" si="48"/>
        <v>Key systems and networks (IT infrastructure)?</v>
      </c>
      <c r="G209" s="188"/>
      <c r="H209" s="189"/>
      <c r="I209" s="189"/>
      <c r="J209" s="189"/>
      <c r="K209" s="189"/>
      <c r="L209" s="189"/>
      <c r="M209" s="189"/>
      <c r="N209" s="69"/>
      <c r="O209" s="69"/>
      <c r="P209" s="69"/>
      <c r="Q209" s="69"/>
      <c r="R209" s="69"/>
      <c r="S209" s="69"/>
      <c r="T209" s="78" t="str">
        <f t="shared" ca="1" si="44"/>
        <v>A.6.03b</v>
      </c>
      <c r="U209" s="69"/>
      <c r="V209" s="69"/>
      <c r="W209" s="80">
        <v>1</v>
      </c>
      <c r="X209" s="81">
        <f t="shared" ca="1" si="49"/>
        <v>1</v>
      </c>
      <c r="Y209" s="80" t="str">
        <f t="shared" si="50"/>
        <v>x 1</v>
      </c>
      <c r="AD209" s="77" t="str">
        <f t="shared" ca="1" si="51"/>
        <v/>
      </c>
      <c r="AE209" s="77" t="str">
        <f t="shared" ca="1" si="52"/>
        <v/>
      </c>
      <c r="AF209" s="77" t="str">
        <f t="shared" ca="1" si="53"/>
        <v>D</v>
      </c>
      <c r="AG209" s="77">
        <f t="shared" ca="1" si="54"/>
        <v>3</v>
      </c>
      <c r="AH209" s="76">
        <v>1</v>
      </c>
      <c r="AI209" s="85"/>
    </row>
    <row r="210" spans="1:35" s="77" customFormat="1" ht="30" customHeight="1" x14ac:dyDescent="0.25">
      <c r="A210" s="67">
        <v>267</v>
      </c>
      <c r="B210" s="174" t="str">
        <f t="shared" ca="1" si="45"/>
        <v>A.6.03c</v>
      </c>
      <c r="C210" s="20">
        <f t="shared" ca="1" si="46"/>
        <v>6</v>
      </c>
      <c r="D210" s="20"/>
      <c r="E210" s="70" t="str">
        <f t="shared" ca="1" si="47"/>
        <v>A.6.03c</v>
      </c>
      <c r="F210" s="74" t="str">
        <f t="shared" ca="1" si="48"/>
        <v>Confidential data?</v>
      </c>
      <c r="G210" s="188"/>
      <c r="H210" s="189"/>
      <c r="I210" s="189"/>
      <c r="J210" s="189"/>
      <c r="K210" s="189"/>
      <c r="L210" s="189"/>
      <c r="M210" s="189"/>
      <c r="N210" s="69"/>
      <c r="O210" s="69"/>
      <c r="P210" s="69"/>
      <c r="Q210" s="69"/>
      <c r="R210" s="69"/>
      <c r="S210" s="69"/>
      <c r="T210" s="78" t="str">
        <f t="shared" ca="1" si="44"/>
        <v>A.6.03c</v>
      </c>
      <c r="U210" s="69"/>
      <c r="V210" s="69"/>
      <c r="W210" s="80">
        <v>3</v>
      </c>
      <c r="X210" s="81">
        <f t="shared" ca="1" si="49"/>
        <v>3</v>
      </c>
      <c r="Y210" s="80" t="str">
        <f t="shared" si="50"/>
        <v>x 3</v>
      </c>
      <c r="AD210" s="77" t="str">
        <f t="shared" ca="1" si="51"/>
        <v/>
      </c>
      <c r="AE210" s="77" t="str">
        <f t="shared" ca="1" si="52"/>
        <v/>
      </c>
      <c r="AF210" s="77" t="str">
        <f t="shared" ca="1" si="53"/>
        <v>D</v>
      </c>
      <c r="AG210" s="77">
        <f t="shared" ca="1" si="54"/>
        <v>3</v>
      </c>
      <c r="AH210" s="76">
        <v>1</v>
      </c>
      <c r="AI210" s="85"/>
    </row>
    <row r="211" spans="1:35" s="77" customFormat="1" ht="30" customHeight="1" x14ac:dyDescent="0.25">
      <c r="A211" s="67">
        <v>268</v>
      </c>
      <c r="B211" s="174" t="str">
        <f t="shared" ca="1" si="45"/>
        <v>A.6.04</v>
      </c>
      <c r="C211" s="20">
        <f t="shared" ca="1" si="46"/>
        <v>4</v>
      </c>
      <c r="D211" s="20"/>
      <c r="E211" s="70" t="str">
        <f t="shared" ca="1" si="47"/>
        <v>A.6.04</v>
      </c>
      <c r="F211" s="71" t="str">
        <f t="shared" ca="1" si="48"/>
        <v xml:space="preserve">Do your requirements for penetration testing specify that testers must validate that: </v>
      </c>
      <c r="G211" s="188"/>
      <c r="H211" s="189"/>
      <c r="I211" s="189"/>
      <c r="J211" s="189"/>
      <c r="K211" s="189"/>
      <c r="L211" s="189"/>
      <c r="M211" s="189"/>
      <c r="N211" s="69"/>
      <c r="O211" s="69"/>
      <c r="P211" s="69"/>
      <c r="Q211" s="69"/>
      <c r="R211" s="69"/>
      <c r="S211" s="69"/>
      <c r="T211" s="78" t="str">
        <f t="shared" ca="1" si="44"/>
        <v>A.6.04</v>
      </c>
      <c r="U211" s="69"/>
      <c r="V211" s="69"/>
      <c r="W211" s="80" t="s">
        <v>74</v>
      </c>
      <c r="X211" s="81" t="str">
        <f t="shared" ca="1" si="49"/>
        <v>N/A</v>
      </c>
      <c r="Y211" s="80" t="e">
        <f t="shared" si="50"/>
        <v>#N/A</v>
      </c>
      <c r="AD211" s="77" t="str">
        <f t="shared" ca="1" si="51"/>
        <v/>
      </c>
      <c r="AE211" s="77" t="str">
        <f t="shared" ca="1" si="52"/>
        <v/>
      </c>
      <c r="AF211" s="77" t="str">
        <f t="shared" ca="1" si="53"/>
        <v>D</v>
      </c>
      <c r="AG211" s="77">
        <f t="shared" ca="1" si="54"/>
        <v>3</v>
      </c>
      <c r="AH211" s="76">
        <v>1</v>
      </c>
      <c r="AI211" s="85"/>
    </row>
    <row r="212" spans="1:35" s="77" customFormat="1" ht="30" customHeight="1" x14ac:dyDescent="0.25">
      <c r="A212" s="67">
        <v>269</v>
      </c>
      <c r="B212" s="174" t="str">
        <f t="shared" ca="1" si="45"/>
        <v>A.6.04a</v>
      </c>
      <c r="C212" s="20">
        <f t="shared" ca="1" si="46"/>
        <v>6</v>
      </c>
      <c r="D212" s="20"/>
      <c r="E212" s="70" t="str">
        <f t="shared" ca="1" si="47"/>
        <v>A.6.04a</v>
      </c>
      <c r="F212" s="74" t="str">
        <f t="shared" ca="1" si="48"/>
        <v>The test will be legal?</v>
      </c>
      <c r="G212" s="188"/>
      <c r="H212" s="189"/>
      <c r="I212" s="189"/>
      <c r="J212" s="189"/>
      <c r="K212" s="189"/>
      <c r="L212" s="189"/>
      <c r="M212" s="189"/>
      <c r="N212" s="69"/>
      <c r="O212" s="69"/>
      <c r="P212" s="69"/>
      <c r="Q212" s="69"/>
      <c r="R212" s="69"/>
      <c r="S212" s="69"/>
      <c r="T212" s="78" t="str">
        <f t="shared" ca="1" si="44"/>
        <v>A.6.04a</v>
      </c>
      <c r="U212" s="69"/>
      <c r="V212" s="69"/>
      <c r="W212" s="80">
        <v>4</v>
      </c>
      <c r="X212" s="81">
        <f t="shared" ca="1" si="49"/>
        <v>4</v>
      </c>
      <c r="Y212" s="80" t="str">
        <f t="shared" si="50"/>
        <v>x 4</v>
      </c>
      <c r="AD212" s="77" t="str">
        <f t="shared" ca="1" si="51"/>
        <v/>
      </c>
      <c r="AE212" s="77" t="str">
        <f t="shared" ca="1" si="52"/>
        <v/>
      </c>
      <c r="AF212" s="77" t="str">
        <f t="shared" ca="1" si="53"/>
        <v>D</v>
      </c>
      <c r="AG212" s="77">
        <f t="shared" ca="1" si="54"/>
        <v>3</v>
      </c>
      <c r="AH212" s="76">
        <v>1</v>
      </c>
      <c r="AI212" s="85"/>
    </row>
    <row r="213" spans="1:35" s="77" customFormat="1" ht="30" customHeight="1" x14ac:dyDescent="0.25">
      <c r="A213" s="67">
        <v>270</v>
      </c>
      <c r="B213" s="174" t="str">
        <f t="shared" ca="1" si="45"/>
        <v>A.6.04b</v>
      </c>
      <c r="C213" s="20">
        <f t="shared" ca="1" si="46"/>
        <v>6</v>
      </c>
      <c r="D213" s="20"/>
      <c r="E213" s="70" t="str">
        <f t="shared" ca="1" si="47"/>
        <v>A.6.04b</v>
      </c>
      <c r="F213" s="74" t="str">
        <f t="shared" ca="1" si="48"/>
        <v>The test will not compromise data protection requirements?</v>
      </c>
      <c r="G213" s="188"/>
      <c r="H213" s="189"/>
      <c r="I213" s="189"/>
      <c r="J213" s="189"/>
      <c r="K213" s="189"/>
      <c r="L213" s="189"/>
      <c r="M213" s="189"/>
      <c r="N213" s="69"/>
      <c r="O213" s="69"/>
      <c r="P213" s="69"/>
      <c r="Q213" s="69"/>
      <c r="R213" s="69"/>
      <c r="S213" s="69"/>
      <c r="T213" s="78" t="str">
        <f t="shared" ca="1" si="44"/>
        <v>A.6.04b</v>
      </c>
      <c r="U213" s="69"/>
      <c r="V213" s="69"/>
      <c r="W213" s="80">
        <v>4</v>
      </c>
      <c r="X213" s="81">
        <f t="shared" ca="1" si="49"/>
        <v>4</v>
      </c>
      <c r="Y213" s="80" t="str">
        <f t="shared" si="50"/>
        <v>x 4</v>
      </c>
      <c r="AD213" s="77" t="str">
        <f t="shared" ca="1" si="51"/>
        <v/>
      </c>
      <c r="AE213" s="77" t="str">
        <f t="shared" ca="1" si="52"/>
        <v/>
      </c>
      <c r="AF213" s="77" t="str">
        <f t="shared" ca="1" si="53"/>
        <v>D</v>
      </c>
      <c r="AG213" s="77">
        <f t="shared" ca="1" si="54"/>
        <v>3</v>
      </c>
      <c r="AH213" s="76">
        <v>1</v>
      </c>
      <c r="AI213" s="85"/>
    </row>
    <row r="214" spans="1:35" s="77" customFormat="1" ht="30" x14ac:dyDescent="0.25">
      <c r="A214" s="67">
        <v>271</v>
      </c>
      <c r="B214" s="174" t="str">
        <f t="shared" ca="1" si="45"/>
        <v>A.6.04c</v>
      </c>
      <c r="C214" s="20">
        <f t="shared" ca="1" si="46"/>
        <v>6</v>
      </c>
      <c r="D214" s="20"/>
      <c r="E214" s="70" t="str">
        <f t="shared" ca="1" si="47"/>
        <v>A.6.04c</v>
      </c>
      <c r="F214" s="74" t="str">
        <f t="shared" ca="1" si="48"/>
        <v>They have the relevant qualifications and experience to perform required testing to the required standard?</v>
      </c>
      <c r="G214" s="188"/>
      <c r="H214" s="189"/>
      <c r="I214" s="189"/>
      <c r="J214" s="189"/>
      <c r="K214" s="189"/>
      <c r="L214" s="189"/>
      <c r="M214" s="189"/>
      <c r="N214" s="69"/>
      <c r="O214" s="69"/>
      <c r="P214" s="69"/>
      <c r="Q214" s="69"/>
      <c r="R214" s="69"/>
      <c r="S214" s="69"/>
      <c r="T214" s="78" t="str">
        <f t="shared" ca="1" si="44"/>
        <v>A.6.04c</v>
      </c>
      <c r="U214" s="69"/>
      <c r="V214" s="69"/>
      <c r="W214" s="80">
        <v>4</v>
      </c>
      <c r="X214" s="81">
        <f t="shared" ca="1" si="49"/>
        <v>4</v>
      </c>
      <c r="Y214" s="80" t="str">
        <f t="shared" si="50"/>
        <v>x 4</v>
      </c>
      <c r="AD214" s="77" t="str">
        <f t="shared" ca="1" si="51"/>
        <v/>
      </c>
      <c r="AE214" s="77" t="str">
        <f t="shared" ca="1" si="52"/>
        <v/>
      </c>
      <c r="AF214" s="77" t="str">
        <f t="shared" ca="1" si="53"/>
        <v>D</v>
      </c>
      <c r="AG214" s="77">
        <f t="shared" ca="1" si="54"/>
        <v>3</v>
      </c>
      <c r="AH214" s="76">
        <v>1</v>
      </c>
      <c r="AI214" s="85"/>
    </row>
    <row r="215" spans="1:35" s="77" customFormat="1" ht="30" x14ac:dyDescent="0.25">
      <c r="A215" s="67">
        <v>272</v>
      </c>
      <c r="B215" s="174" t="str">
        <f t="shared" ca="1" si="45"/>
        <v>A.6.04d</v>
      </c>
      <c r="C215" s="20">
        <f t="shared" ca="1" si="46"/>
        <v>6</v>
      </c>
      <c r="D215" s="20"/>
      <c r="E215" s="70" t="str">
        <f t="shared" ca="1" si="47"/>
        <v>A.6.04d</v>
      </c>
      <c r="F215" s="74" t="str">
        <f t="shared" ca="1" si="48"/>
        <v>They will act in a professional manner (e.g.in line with a reputable code of conduct)?</v>
      </c>
      <c r="G215" s="188"/>
      <c r="H215" s="189"/>
      <c r="I215" s="189"/>
      <c r="J215" s="189"/>
      <c r="K215" s="189"/>
      <c r="L215" s="189"/>
      <c r="M215" s="189"/>
      <c r="N215" s="69"/>
      <c r="O215" s="69"/>
      <c r="P215" s="69"/>
      <c r="Q215" s="69"/>
      <c r="R215" s="69"/>
      <c r="S215" s="69"/>
      <c r="T215" s="78" t="str">
        <f t="shared" ref="T215:T266" ca="1" si="55">E215</f>
        <v>A.6.04d</v>
      </c>
      <c r="U215" s="69"/>
      <c r="V215" s="69"/>
      <c r="W215" s="80">
        <v>4</v>
      </c>
      <c r="X215" s="81">
        <f t="shared" ca="1" si="49"/>
        <v>4</v>
      </c>
      <c r="Y215" s="80" t="str">
        <f t="shared" si="50"/>
        <v>x 4</v>
      </c>
      <c r="AD215" s="77" t="str">
        <f t="shared" ca="1" si="51"/>
        <v/>
      </c>
      <c r="AE215" s="77" t="str">
        <f t="shared" ca="1" si="52"/>
        <v/>
      </c>
      <c r="AF215" s="77" t="str">
        <f t="shared" ca="1" si="53"/>
        <v>D</v>
      </c>
      <c r="AG215" s="77">
        <f t="shared" ca="1" si="54"/>
        <v>3</v>
      </c>
      <c r="AH215" s="76">
        <v>1</v>
      </c>
      <c r="AI215" s="85"/>
    </row>
    <row r="216" spans="1:35" s="77" customFormat="1" ht="30" customHeight="1" x14ac:dyDescent="0.25">
      <c r="A216" s="67">
        <v>273</v>
      </c>
      <c r="B216" s="174" t="str">
        <f t="shared" ca="1" si="45"/>
        <v>A.6.05</v>
      </c>
      <c r="C216" s="20">
        <f t="shared" ca="1" si="46"/>
        <v>4</v>
      </c>
      <c r="D216" s="20"/>
      <c r="E216" s="70" t="str">
        <f t="shared" ca="1" si="47"/>
        <v>A.6.05</v>
      </c>
      <c r="F216" s="71" t="str">
        <f t="shared" ca="1" si="48"/>
        <v>Are your requirements for a penetration test:</v>
      </c>
      <c r="G216" s="188"/>
      <c r="H216" s="189"/>
      <c r="I216" s="189"/>
      <c r="J216" s="189"/>
      <c r="K216" s="189"/>
      <c r="L216" s="189"/>
      <c r="M216" s="189"/>
      <c r="N216" s="69"/>
      <c r="O216" s="69"/>
      <c r="P216" s="69"/>
      <c r="Q216" s="69"/>
      <c r="R216" s="69"/>
      <c r="S216" s="69"/>
      <c r="T216" s="78" t="str">
        <f t="shared" ca="1" si="55"/>
        <v>A.6.05</v>
      </c>
      <c r="U216" s="69"/>
      <c r="V216" s="69"/>
      <c r="W216" s="80" t="s">
        <v>74</v>
      </c>
      <c r="X216" s="81" t="str">
        <f t="shared" ca="1" si="49"/>
        <v>N/A</v>
      </c>
      <c r="Y216" s="80" t="e">
        <f t="shared" si="50"/>
        <v>#N/A</v>
      </c>
      <c r="AD216" s="77" t="str">
        <f t="shared" ca="1" si="51"/>
        <v/>
      </c>
      <c r="AE216" s="77" t="str">
        <f t="shared" ca="1" si="52"/>
        <v/>
      </c>
      <c r="AF216" s="77" t="str">
        <f t="shared" ca="1" si="53"/>
        <v>D</v>
      </c>
      <c r="AG216" s="77">
        <f t="shared" ca="1" si="54"/>
        <v>3</v>
      </c>
      <c r="AH216" s="76">
        <v>1</v>
      </c>
      <c r="AI216" s="85"/>
    </row>
    <row r="217" spans="1:35" s="77" customFormat="1" ht="30" customHeight="1" x14ac:dyDescent="0.25">
      <c r="A217" s="67">
        <v>274</v>
      </c>
      <c r="B217" s="174" t="str">
        <f t="shared" ca="1" si="45"/>
        <v>A.6.05a</v>
      </c>
      <c r="C217" s="20">
        <f t="shared" ca="1" si="46"/>
        <v>6</v>
      </c>
      <c r="D217" s="20"/>
      <c r="E217" s="70" t="str">
        <f t="shared" ca="1" si="47"/>
        <v>A.6.05a</v>
      </c>
      <c r="F217" s="74" t="str">
        <f t="shared" ca="1" si="48"/>
        <v>Formally recorded in a requirements specification?</v>
      </c>
      <c r="G217" s="188"/>
      <c r="H217" s="189"/>
      <c r="I217" s="189"/>
      <c r="J217" s="189"/>
      <c r="K217" s="189"/>
      <c r="L217" s="189"/>
      <c r="M217" s="189"/>
      <c r="N217" s="69"/>
      <c r="O217" s="69"/>
      <c r="P217" s="69"/>
      <c r="Q217" s="69"/>
      <c r="R217" s="69"/>
      <c r="S217" s="69"/>
      <c r="T217" s="78" t="str">
        <f t="shared" ca="1" si="55"/>
        <v>A.6.05a</v>
      </c>
      <c r="U217" s="69"/>
      <c r="V217" s="69"/>
      <c r="W217" s="80">
        <v>4</v>
      </c>
      <c r="X217" s="81">
        <f t="shared" ca="1" si="49"/>
        <v>4</v>
      </c>
      <c r="Y217" s="80" t="str">
        <f t="shared" si="50"/>
        <v>x 4</v>
      </c>
      <c r="AD217" s="77" t="str">
        <f t="shared" ca="1" si="51"/>
        <v/>
      </c>
      <c r="AE217" s="77" t="str">
        <f t="shared" ca="1" si="52"/>
        <v/>
      </c>
      <c r="AF217" s="77" t="str">
        <f t="shared" ca="1" si="53"/>
        <v>D</v>
      </c>
      <c r="AG217" s="77">
        <f t="shared" ca="1" si="54"/>
        <v>3</v>
      </c>
      <c r="AH217" s="76">
        <v>1</v>
      </c>
      <c r="AI217" s="85"/>
    </row>
    <row r="218" spans="1:35" s="77" customFormat="1" ht="30" customHeight="1" x14ac:dyDescent="0.25">
      <c r="A218" s="67">
        <v>275</v>
      </c>
      <c r="B218" s="174" t="str">
        <f t="shared" ca="1" si="45"/>
        <v>A.6.05b</v>
      </c>
      <c r="C218" s="20">
        <f t="shared" ca="1" si="46"/>
        <v>6</v>
      </c>
      <c r="D218" s="20"/>
      <c r="E218" s="70" t="str">
        <f t="shared" ca="1" si="47"/>
        <v>A.6.05b</v>
      </c>
      <c r="F218" s="74" t="str">
        <f t="shared" ca="1" si="48"/>
        <v>Formulated and reviewed by competent technical experts?</v>
      </c>
      <c r="G218" s="188"/>
      <c r="H218" s="189"/>
      <c r="I218" s="189"/>
      <c r="J218" s="189"/>
      <c r="K218" s="189"/>
      <c r="L218" s="189"/>
      <c r="M218" s="189"/>
      <c r="N218" s="69"/>
      <c r="O218" s="69"/>
      <c r="P218" s="69"/>
      <c r="Q218" s="69"/>
      <c r="R218" s="69"/>
      <c r="S218" s="69"/>
      <c r="T218" s="78" t="str">
        <f t="shared" ca="1" si="55"/>
        <v>A.6.05b</v>
      </c>
      <c r="U218" s="69"/>
      <c r="V218" s="69"/>
      <c r="W218" s="80">
        <v>4</v>
      </c>
      <c r="X218" s="81">
        <f t="shared" ca="1" si="49"/>
        <v>4</v>
      </c>
      <c r="Y218" s="80" t="str">
        <f t="shared" si="50"/>
        <v>x 4</v>
      </c>
      <c r="AD218" s="77" t="str">
        <f t="shared" ca="1" si="51"/>
        <v/>
      </c>
      <c r="AE218" s="77" t="str">
        <f t="shared" ca="1" si="52"/>
        <v/>
      </c>
      <c r="AF218" s="77" t="str">
        <f t="shared" ca="1" si="53"/>
        <v>D</v>
      </c>
      <c r="AG218" s="77">
        <f t="shared" ca="1" si="54"/>
        <v>3</v>
      </c>
      <c r="AH218" s="76">
        <v>1</v>
      </c>
      <c r="AI218" s="85"/>
    </row>
    <row r="219" spans="1:35" s="77" customFormat="1" ht="30" customHeight="1" x14ac:dyDescent="0.25">
      <c r="A219" s="67">
        <v>276</v>
      </c>
      <c r="B219" s="174" t="str">
        <f t="shared" ca="1" si="45"/>
        <v>A.6.05c</v>
      </c>
      <c r="C219" s="20">
        <f t="shared" ca="1" si="46"/>
        <v>6</v>
      </c>
      <c r="D219" s="20"/>
      <c r="E219" s="70" t="str">
        <f t="shared" ca="1" si="47"/>
        <v>A.6.05c</v>
      </c>
      <c r="F219" s="74" t="str">
        <f t="shared" ca="1" si="48"/>
        <v>Reviewed by business management?</v>
      </c>
      <c r="G219" s="188"/>
      <c r="H219" s="189"/>
      <c r="I219" s="189"/>
      <c r="J219" s="189"/>
      <c r="K219" s="189"/>
      <c r="L219" s="189"/>
      <c r="M219" s="189"/>
      <c r="N219" s="69"/>
      <c r="O219" s="69"/>
      <c r="P219" s="69"/>
      <c r="Q219" s="69"/>
      <c r="R219" s="69"/>
      <c r="S219" s="69"/>
      <c r="T219" s="78" t="str">
        <f t="shared" ca="1" si="55"/>
        <v>A.6.05c</v>
      </c>
      <c r="U219" s="69"/>
      <c r="V219" s="69"/>
      <c r="W219" s="80">
        <v>3</v>
      </c>
      <c r="X219" s="81">
        <f t="shared" ca="1" si="49"/>
        <v>3</v>
      </c>
      <c r="Y219" s="80" t="str">
        <f t="shared" si="50"/>
        <v>x 3</v>
      </c>
      <c r="AD219" s="77" t="str">
        <f t="shared" ca="1" si="51"/>
        <v/>
      </c>
      <c r="AE219" s="77" t="str">
        <f t="shared" ca="1" si="52"/>
        <v/>
      </c>
      <c r="AF219" s="77" t="str">
        <f t="shared" ca="1" si="53"/>
        <v>D</v>
      </c>
      <c r="AG219" s="77">
        <f t="shared" ca="1" si="54"/>
        <v>3</v>
      </c>
      <c r="AH219" s="76">
        <v>1</v>
      </c>
      <c r="AI219" s="85"/>
    </row>
    <row r="220" spans="1:35" s="77" customFormat="1" ht="30" customHeight="1" x14ac:dyDescent="0.25">
      <c r="A220" s="67">
        <v>277</v>
      </c>
      <c r="B220" s="174" t="str">
        <f t="shared" ca="1" si="45"/>
        <v>A.6.05d</v>
      </c>
      <c r="C220" s="20">
        <f t="shared" ca="1" si="46"/>
        <v>6</v>
      </c>
      <c r="D220" s="20"/>
      <c r="E220" s="70" t="str">
        <f t="shared" ca="1" si="47"/>
        <v>A.6.05d</v>
      </c>
      <c r="F220" s="74" t="str">
        <f t="shared" ca="1" si="48"/>
        <v>Signed-off by senior management?</v>
      </c>
      <c r="G220" s="188"/>
      <c r="H220" s="189"/>
      <c r="I220" s="189"/>
      <c r="J220" s="189"/>
      <c r="K220" s="189"/>
      <c r="L220" s="189"/>
      <c r="M220" s="189"/>
      <c r="N220" s="69"/>
      <c r="O220" s="69"/>
      <c r="P220" s="69"/>
      <c r="Q220" s="69"/>
      <c r="R220" s="69"/>
      <c r="S220" s="69"/>
      <c r="T220" s="78" t="str">
        <f t="shared" ca="1" si="55"/>
        <v>A.6.05d</v>
      </c>
      <c r="U220" s="69"/>
      <c r="V220" s="69"/>
      <c r="W220" s="80">
        <v>3</v>
      </c>
      <c r="X220" s="81">
        <f t="shared" ca="1" si="49"/>
        <v>3</v>
      </c>
      <c r="Y220" s="80" t="str">
        <f t="shared" si="50"/>
        <v>x 3</v>
      </c>
      <c r="AD220" s="77" t="str">
        <f t="shared" ca="1" si="51"/>
        <v/>
      </c>
      <c r="AE220" s="77" t="str">
        <f t="shared" ca="1" si="52"/>
        <v/>
      </c>
      <c r="AF220" s="77" t="str">
        <f t="shared" ca="1" si="53"/>
        <v>D</v>
      </c>
      <c r="AG220" s="77">
        <f t="shared" ca="1" si="54"/>
        <v>3</v>
      </c>
      <c r="AH220" s="76">
        <v>1</v>
      </c>
      <c r="AI220" s="85"/>
    </row>
    <row r="221" spans="1:35" s="77" customFormat="1" ht="30" customHeight="1" x14ac:dyDescent="0.25">
      <c r="A221" s="67">
        <v>278</v>
      </c>
      <c r="B221" s="174" t="str">
        <f t="shared" ca="1" si="45"/>
        <v>A.6.05e</v>
      </c>
      <c r="C221" s="20">
        <f t="shared" ca="1" si="46"/>
        <v>6</v>
      </c>
      <c r="D221" s="20"/>
      <c r="E221" s="70" t="str">
        <f t="shared" ca="1" si="47"/>
        <v>A.6.05e</v>
      </c>
      <c r="F221" s="74" t="str">
        <f t="shared" ca="1" si="48"/>
        <v>Monitored to ensure they are met?</v>
      </c>
      <c r="G221" s="188"/>
      <c r="H221" s="189"/>
      <c r="I221" s="189"/>
      <c r="J221" s="189"/>
      <c r="K221" s="189"/>
      <c r="L221" s="189"/>
      <c r="M221" s="189"/>
      <c r="N221" s="69"/>
      <c r="O221" s="69"/>
      <c r="P221" s="69"/>
      <c r="Q221" s="69"/>
      <c r="R221" s="69"/>
      <c r="S221" s="69"/>
      <c r="T221" s="78" t="str">
        <f t="shared" ca="1" si="55"/>
        <v>A.6.05e</v>
      </c>
      <c r="U221" s="69"/>
      <c r="V221" s="69"/>
      <c r="W221" s="80">
        <v>5</v>
      </c>
      <c r="X221" s="81">
        <f t="shared" ca="1" si="49"/>
        <v>5</v>
      </c>
      <c r="Y221" s="80" t="str">
        <f t="shared" si="50"/>
        <v>x 5</v>
      </c>
      <c r="AD221" s="77" t="str">
        <f t="shared" ca="1" si="51"/>
        <v/>
      </c>
      <c r="AE221" s="77" t="str">
        <f t="shared" ca="1" si="52"/>
        <v/>
      </c>
      <c r="AF221" s="77" t="str">
        <f t="shared" ca="1" si="53"/>
        <v>D</v>
      </c>
      <c r="AG221" s="77">
        <f t="shared" ca="1" si="54"/>
        <v>3</v>
      </c>
      <c r="AH221" s="76">
        <v>1</v>
      </c>
      <c r="AI221" s="85"/>
    </row>
    <row r="222" spans="1:35" s="77" customFormat="1" ht="30" customHeight="1" x14ac:dyDescent="0.25">
      <c r="A222" s="67">
        <v>279</v>
      </c>
      <c r="B222" s="174" t="str">
        <f t="shared" ca="1" si="45"/>
        <v>A.6.05f</v>
      </c>
      <c r="C222" s="20">
        <f t="shared" ca="1" si="46"/>
        <v>6</v>
      </c>
      <c r="D222" s="20"/>
      <c r="E222" s="70" t="str">
        <f t="shared" ca="1" si="47"/>
        <v>A.6.05f</v>
      </c>
      <c r="F222" s="74" t="str">
        <f t="shared" ca="1" si="48"/>
        <v>Reviewed and revised on a regular basis?</v>
      </c>
      <c r="G222" s="188"/>
      <c r="H222" s="189"/>
      <c r="I222" s="189"/>
      <c r="J222" s="189"/>
      <c r="K222" s="189"/>
      <c r="L222" s="189"/>
      <c r="M222" s="189"/>
      <c r="N222" s="69"/>
      <c r="O222" s="69"/>
      <c r="P222" s="69"/>
      <c r="Q222" s="69"/>
      <c r="R222" s="69"/>
      <c r="S222" s="69"/>
      <c r="T222" s="78" t="str">
        <f t="shared" ca="1" si="55"/>
        <v>A.6.05f</v>
      </c>
      <c r="U222" s="69"/>
      <c r="V222" s="69"/>
      <c r="W222" s="80">
        <v>4</v>
      </c>
      <c r="X222" s="81">
        <f t="shared" ca="1" si="49"/>
        <v>4</v>
      </c>
      <c r="Y222" s="80" t="str">
        <f t="shared" si="50"/>
        <v>x 4</v>
      </c>
      <c r="AD222" s="77" t="str">
        <f t="shared" ca="1" si="51"/>
        <v/>
      </c>
      <c r="AE222" s="77" t="str">
        <f t="shared" ca="1" si="52"/>
        <v/>
      </c>
      <c r="AF222" s="77" t="str">
        <f t="shared" ca="1" si="53"/>
        <v>D</v>
      </c>
      <c r="AG222" s="77">
        <f t="shared" ca="1" si="54"/>
        <v>3</v>
      </c>
      <c r="AH222" s="76">
        <v>1</v>
      </c>
      <c r="AI222" s="85"/>
    </row>
    <row r="223" spans="1:35" s="77" customFormat="1" ht="30" x14ac:dyDescent="0.25">
      <c r="A223" s="67">
        <v>280</v>
      </c>
      <c r="B223" s="174" t="str">
        <f t="shared" ca="1" si="45"/>
        <v>A.6.06</v>
      </c>
      <c r="C223" s="20">
        <f t="shared" ca="1" si="46"/>
        <v>5</v>
      </c>
      <c r="D223" s="20"/>
      <c r="E223" s="70" t="str">
        <f t="shared" ca="1" si="47"/>
        <v>A.6.06</v>
      </c>
      <c r="F223" s="71" t="str">
        <f t="shared" ca="1" si="48"/>
        <v>Do requirements for penetration testing take account of the benefits of using external suppliers?</v>
      </c>
      <c r="G223" s="188"/>
      <c r="H223" s="189"/>
      <c r="I223" s="189"/>
      <c r="J223" s="189"/>
      <c r="K223" s="189"/>
      <c r="L223" s="189"/>
      <c r="M223" s="189"/>
      <c r="N223" s="69"/>
      <c r="O223" s="69"/>
      <c r="P223" s="69"/>
      <c r="Q223" s="69"/>
      <c r="R223" s="69"/>
      <c r="S223" s="69"/>
      <c r="T223" s="78" t="str">
        <f t="shared" ca="1" si="55"/>
        <v>A.6.06</v>
      </c>
      <c r="U223" s="69"/>
      <c r="V223" s="69"/>
      <c r="W223" s="80">
        <v>5</v>
      </c>
      <c r="X223" s="81">
        <f t="shared" ca="1" si="49"/>
        <v>5</v>
      </c>
      <c r="Y223" s="80" t="str">
        <f t="shared" si="50"/>
        <v>x 5</v>
      </c>
      <c r="AD223" s="77" t="str">
        <f t="shared" ca="1" si="51"/>
        <v/>
      </c>
      <c r="AE223" s="77" t="str">
        <f t="shared" ca="1" si="52"/>
        <v/>
      </c>
      <c r="AF223" s="77" t="str">
        <f t="shared" ca="1" si="53"/>
        <v>D</v>
      </c>
      <c r="AG223" s="77">
        <f t="shared" ca="1" si="54"/>
        <v>3</v>
      </c>
      <c r="AH223" s="76">
        <v>1</v>
      </c>
      <c r="AI223" s="85"/>
    </row>
    <row r="224" spans="1:35" s="77" customFormat="1" ht="30" customHeight="1" x14ac:dyDescent="0.25">
      <c r="A224" s="67">
        <v>281</v>
      </c>
      <c r="B224" s="174" t="str">
        <f t="shared" ca="1" si="45"/>
        <v>A.7</v>
      </c>
      <c r="C224" s="20">
        <f t="shared" ca="1" si="46"/>
        <v>2</v>
      </c>
      <c r="D224" s="20"/>
      <c r="E224" s="230" t="str">
        <f t="shared" ca="1" si="47"/>
        <v>Step 7</v>
      </c>
      <c r="F224" s="235" t="str">
        <f t="shared" ca="1" si="48"/>
        <v>Select suitable suppliers</v>
      </c>
      <c r="G224" s="238"/>
      <c r="H224" s="242"/>
      <c r="I224" s="242"/>
      <c r="J224" s="242"/>
      <c r="K224" s="242"/>
      <c r="L224" s="242"/>
      <c r="M224" s="238"/>
      <c r="N224" s="238"/>
      <c r="O224" s="238"/>
      <c r="P224" s="238"/>
      <c r="Q224" s="238"/>
      <c r="R224" s="245"/>
      <c r="S224" s="245"/>
      <c r="T224" s="78" t="str">
        <f t="shared" ca="1" si="55"/>
        <v>Step 7</v>
      </c>
      <c r="U224" s="245"/>
      <c r="V224" s="245"/>
      <c r="W224" s="81">
        <v>0</v>
      </c>
      <c r="X224" s="81">
        <f t="shared" ca="1" si="49"/>
        <v>0</v>
      </c>
      <c r="Y224" s="80" t="e">
        <f t="shared" si="50"/>
        <v>#N/A</v>
      </c>
      <c r="AD224" s="77" t="str">
        <f t="shared" ca="1" si="51"/>
        <v>S</v>
      </c>
      <c r="AE224" s="77" t="str">
        <f t="shared" ca="1" si="52"/>
        <v>I</v>
      </c>
      <c r="AF224" s="77" t="str">
        <f t="shared" ca="1" si="53"/>
        <v>D</v>
      </c>
      <c r="AG224" s="77">
        <f t="shared" ca="1" si="54"/>
        <v>1</v>
      </c>
      <c r="AH224" s="76">
        <v>1</v>
      </c>
      <c r="AI224" s="85">
        <v>3</v>
      </c>
    </row>
    <row r="225" spans="1:35" s="77" customFormat="1" ht="30" x14ac:dyDescent="0.25">
      <c r="A225" s="67">
        <v>294</v>
      </c>
      <c r="B225" s="174" t="str">
        <f t="shared" ca="1" si="45"/>
        <v>A.7.01</v>
      </c>
      <c r="C225" s="20">
        <f t="shared" ca="1" si="46"/>
        <v>5</v>
      </c>
      <c r="D225" s="20"/>
      <c r="E225" s="70" t="str">
        <f t="shared" ca="1" si="47"/>
        <v>A.7.01</v>
      </c>
      <c r="F225" s="71" t="str">
        <f t="shared" ca="1" si="48"/>
        <v>Do you appoint suitable third party suppliers to undertake independent penetration testing?</v>
      </c>
      <c r="G225" s="188"/>
      <c r="H225" s="189"/>
      <c r="I225" s="189"/>
      <c r="J225" s="189"/>
      <c r="K225" s="189"/>
      <c r="L225" s="189"/>
      <c r="M225" s="189"/>
      <c r="N225" s="69"/>
      <c r="O225" s="69"/>
      <c r="P225" s="69"/>
      <c r="Q225" s="69"/>
      <c r="R225" s="69"/>
      <c r="S225" s="69"/>
      <c r="T225" s="78" t="str">
        <f t="shared" ca="1" si="55"/>
        <v>A.7.01</v>
      </c>
      <c r="U225" s="69"/>
      <c r="V225" s="69"/>
      <c r="W225" s="80">
        <v>1</v>
      </c>
      <c r="X225" s="81">
        <f t="shared" ca="1" si="49"/>
        <v>1</v>
      </c>
      <c r="Y225" s="80" t="str">
        <f t="shared" si="50"/>
        <v>x 1</v>
      </c>
      <c r="AD225" s="77" t="str">
        <f t="shared" ca="1" si="51"/>
        <v/>
      </c>
      <c r="AE225" s="77" t="str">
        <f t="shared" ca="1" si="52"/>
        <v/>
      </c>
      <c r="AF225" s="77" t="str">
        <f t="shared" ca="1" si="53"/>
        <v>D</v>
      </c>
      <c r="AG225" s="77">
        <f t="shared" ca="1" si="54"/>
        <v>3</v>
      </c>
      <c r="AH225" s="76">
        <v>1</v>
      </c>
      <c r="AI225" s="85"/>
    </row>
    <row r="226" spans="1:35" s="77" customFormat="1" ht="30" customHeight="1" x14ac:dyDescent="0.25">
      <c r="A226" s="67">
        <v>295</v>
      </c>
      <c r="B226" s="174" t="str">
        <f t="shared" ca="1" si="45"/>
        <v>A.7.02</v>
      </c>
      <c r="C226" s="20">
        <f t="shared" ca="1" si="46"/>
        <v>5</v>
      </c>
      <c r="D226" s="20"/>
      <c r="E226" s="70" t="str">
        <f t="shared" ca="1" si="47"/>
        <v>A.7.02</v>
      </c>
      <c r="F226" s="71" t="str">
        <f t="shared" ca="1" si="48"/>
        <v>Do you define requirements for penetration testing suppliers?</v>
      </c>
      <c r="G226" s="188"/>
      <c r="H226" s="189"/>
      <c r="I226" s="189"/>
      <c r="J226" s="189"/>
      <c r="K226" s="189"/>
      <c r="L226" s="189"/>
      <c r="M226" s="189"/>
      <c r="N226" s="69"/>
      <c r="O226" s="69"/>
      <c r="P226" s="69"/>
      <c r="Q226" s="69"/>
      <c r="R226" s="69"/>
      <c r="S226" s="69"/>
      <c r="T226" s="78" t="str">
        <f t="shared" ca="1" si="55"/>
        <v>A.7.02</v>
      </c>
      <c r="U226" s="69"/>
      <c r="V226" s="69"/>
      <c r="W226" s="80">
        <v>3</v>
      </c>
      <c r="X226" s="81">
        <f t="shared" ca="1" si="49"/>
        <v>3</v>
      </c>
      <c r="Y226" s="80" t="str">
        <f t="shared" si="50"/>
        <v>x 3</v>
      </c>
      <c r="AD226" s="77" t="str">
        <f t="shared" ca="1" si="51"/>
        <v/>
      </c>
      <c r="AE226" s="77" t="str">
        <f t="shared" ca="1" si="52"/>
        <v/>
      </c>
      <c r="AF226" s="77" t="str">
        <f t="shared" ca="1" si="53"/>
        <v>D</v>
      </c>
      <c r="AG226" s="77">
        <f t="shared" ca="1" si="54"/>
        <v>3</v>
      </c>
      <c r="AH226" s="76">
        <v>1</v>
      </c>
      <c r="AI226" s="85"/>
    </row>
    <row r="227" spans="1:35" s="77" customFormat="1" ht="30" customHeight="1" x14ac:dyDescent="0.25">
      <c r="A227" s="67">
        <v>296</v>
      </c>
      <c r="B227" s="174" t="str">
        <f t="shared" ca="1" si="45"/>
        <v>A.7.03</v>
      </c>
      <c r="C227" s="20">
        <f t="shared" ca="1" si="46"/>
        <v>4</v>
      </c>
      <c r="D227" s="20"/>
      <c r="E227" s="70" t="str">
        <f t="shared" ca="1" si="47"/>
        <v>A.7.03</v>
      </c>
      <c r="F227" s="71" t="str">
        <f t="shared" ca="1" si="48"/>
        <v>Are requirements for penetration testing suppliers:</v>
      </c>
      <c r="G227" s="188"/>
      <c r="H227" s="189"/>
      <c r="I227" s="189"/>
      <c r="J227" s="189"/>
      <c r="K227" s="189"/>
      <c r="L227" s="189"/>
      <c r="M227" s="189"/>
      <c r="N227" s="69"/>
      <c r="O227" s="69"/>
      <c r="P227" s="69"/>
      <c r="Q227" s="69"/>
      <c r="R227" s="69"/>
      <c r="S227" s="69"/>
      <c r="T227" s="78" t="str">
        <f t="shared" ca="1" si="55"/>
        <v>A.7.03</v>
      </c>
      <c r="U227" s="69"/>
      <c r="V227" s="69"/>
      <c r="W227" s="80" t="s">
        <v>74</v>
      </c>
      <c r="X227" s="81" t="str">
        <f t="shared" ca="1" si="49"/>
        <v>N/A</v>
      </c>
      <c r="Y227" s="80" t="e">
        <f t="shared" si="50"/>
        <v>#N/A</v>
      </c>
      <c r="AD227" s="77" t="str">
        <f t="shared" ca="1" si="51"/>
        <v/>
      </c>
      <c r="AE227" s="77" t="str">
        <f t="shared" ca="1" si="52"/>
        <v/>
      </c>
      <c r="AF227" s="77" t="str">
        <f t="shared" ca="1" si="53"/>
        <v>D</v>
      </c>
      <c r="AG227" s="77">
        <f t="shared" ca="1" si="54"/>
        <v>3</v>
      </c>
      <c r="AH227" s="76">
        <v>1</v>
      </c>
      <c r="AI227" s="85"/>
    </row>
    <row r="228" spans="1:35" s="77" customFormat="1" ht="30" customHeight="1" x14ac:dyDescent="0.25">
      <c r="A228" s="67">
        <v>297</v>
      </c>
      <c r="B228" s="174" t="str">
        <f t="shared" ca="1" si="45"/>
        <v>A.7.03a</v>
      </c>
      <c r="C228" s="20">
        <f t="shared" ca="1" si="46"/>
        <v>6</v>
      </c>
      <c r="D228" s="20"/>
      <c r="E228" s="70" t="str">
        <f t="shared" ca="1" si="47"/>
        <v>A.7.03a</v>
      </c>
      <c r="F228" s="74" t="str">
        <f t="shared" ca="1" si="48"/>
        <v>Formally identified?</v>
      </c>
      <c r="G228" s="188"/>
      <c r="H228" s="189"/>
      <c r="I228" s="189"/>
      <c r="J228" s="189"/>
      <c r="K228" s="189"/>
      <c r="L228" s="189"/>
      <c r="M228" s="189"/>
      <c r="N228" s="69"/>
      <c r="O228" s="69"/>
      <c r="P228" s="69"/>
      <c r="Q228" s="69"/>
      <c r="R228" s="69"/>
      <c r="S228" s="69"/>
      <c r="T228" s="78" t="str">
        <f t="shared" ca="1" si="55"/>
        <v>A.7.03a</v>
      </c>
      <c r="U228" s="69"/>
      <c r="V228" s="69"/>
      <c r="W228" s="80">
        <v>2</v>
      </c>
      <c r="X228" s="81">
        <f t="shared" ca="1" si="49"/>
        <v>2</v>
      </c>
      <c r="Y228" s="80" t="str">
        <f t="shared" si="50"/>
        <v>x 2</v>
      </c>
      <c r="AD228" s="77" t="str">
        <f t="shared" ca="1" si="51"/>
        <v/>
      </c>
      <c r="AE228" s="77" t="str">
        <f t="shared" ca="1" si="52"/>
        <v/>
      </c>
      <c r="AF228" s="77" t="str">
        <f t="shared" ca="1" si="53"/>
        <v>D</v>
      </c>
      <c r="AG228" s="77">
        <f t="shared" ca="1" si="54"/>
        <v>3</v>
      </c>
      <c r="AH228" s="76">
        <v>1</v>
      </c>
      <c r="AI228" s="85"/>
    </row>
    <row r="229" spans="1:35" s="77" customFormat="1" ht="30" customHeight="1" x14ac:dyDescent="0.25">
      <c r="A229" s="67">
        <v>298</v>
      </c>
      <c r="B229" s="174" t="str">
        <f t="shared" ca="1" si="45"/>
        <v>A.7.03b</v>
      </c>
      <c r="C229" s="20">
        <f t="shared" ca="1" si="46"/>
        <v>6</v>
      </c>
      <c r="D229" s="20"/>
      <c r="E229" s="70" t="str">
        <f t="shared" ca="1" si="47"/>
        <v>A.7.03b</v>
      </c>
      <c r="F229" s="74" t="str">
        <f t="shared" ca="1" si="48"/>
        <v>Based on a cost / benefit analysis?</v>
      </c>
      <c r="G229" s="188"/>
      <c r="H229" s="189"/>
      <c r="I229" s="189"/>
      <c r="J229" s="189"/>
      <c r="K229" s="189"/>
      <c r="L229" s="189"/>
      <c r="M229" s="189"/>
      <c r="N229" s="69"/>
      <c r="O229" s="69"/>
      <c r="P229" s="69"/>
      <c r="Q229" s="69"/>
      <c r="R229" s="69"/>
      <c r="S229" s="69"/>
      <c r="T229" s="78" t="str">
        <f t="shared" ca="1" si="55"/>
        <v>A.7.03b</v>
      </c>
      <c r="U229" s="69"/>
      <c r="V229" s="69"/>
      <c r="W229" s="80">
        <v>5</v>
      </c>
      <c r="X229" s="81">
        <f t="shared" ca="1" si="49"/>
        <v>5</v>
      </c>
      <c r="Y229" s="80" t="str">
        <f t="shared" si="50"/>
        <v>x 5</v>
      </c>
      <c r="AD229" s="77" t="str">
        <f t="shared" ca="1" si="51"/>
        <v/>
      </c>
      <c r="AE229" s="77" t="str">
        <f t="shared" ca="1" si="52"/>
        <v/>
      </c>
      <c r="AF229" s="77" t="str">
        <f t="shared" ca="1" si="53"/>
        <v>D</v>
      </c>
      <c r="AG229" s="77">
        <f t="shared" ca="1" si="54"/>
        <v>3</v>
      </c>
      <c r="AH229" s="76">
        <v>1</v>
      </c>
      <c r="AI229" s="85"/>
    </row>
    <row r="230" spans="1:35" s="77" customFormat="1" ht="30" customHeight="1" x14ac:dyDescent="0.25">
      <c r="A230" s="67">
        <v>299</v>
      </c>
      <c r="B230" s="174" t="str">
        <f t="shared" ca="1" si="45"/>
        <v>A.7.03c</v>
      </c>
      <c r="C230" s="20">
        <f t="shared" ca="1" si="46"/>
        <v>6</v>
      </c>
      <c r="D230" s="20"/>
      <c r="E230" s="70" t="str">
        <f t="shared" ca="1" si="47"/>
        <v>A.7.03c</v>
      </c>
      <c r="F230" s="74" t="str">
        <f t="shared" ca="1" si="48"/>
        <v>Driven by clear objectives?</v>
      </c>
      <c r="G230" s="188"/>
      <c r="H230" s="189"/>
      <c r="I230" s="189"/>
      <c r="J230" s="189"/>
      <c r="K230" s="189"/>
      <c r="L230" s="189"/>
      <c r="M230" s="189"/>
      <c r="N230" s="69"/>
      <c r="O230" s="69"/>
      <c r="P230" s="69"/>
      <c r="Q230" s="69"/>
      <c r="R230" s="69"/>
      <c r="S230" s="69"/>
      <c r="T230" s="78" t="str">
        <f t="shared" ca="1" si="55"/>
        <v>A.7.03c</v>
      </c>
      <c r="U230" s="69"/>
      <c r="V230" s="69"/>
      <c r="W230" s="80">
        <v>4</v>
      </c>
      <c r="X230" s="81">
        <f t="shared" ca="1" si="49"/>
        <v>4</v>
      </c>
      <c r="Y230" s="80" t="str">
        <f t="shared" si="50"/>
        <v>x 4</v>
      </c>
      <c r="AD230" s="77" t="str">
        <f t="shared" ca="1" si="51"/>
        <v/>
      </c>
      <c r="AE230" s="77" t="str">
        <f t="shared" ca="1" si="52"/>
        <v/>
      </c>
      <c r="AF230" s="77" t="str">
        <f t="shared" ca="1" si="53"/>
        <v>D</v>
      </c>
      <c r="AG230" s="77">
        <f t="shared" ca="1" si="54"/>
        <v>3</v>
      </c>
      <c r="AH230" s="76">
        <v>1</v>
      </c>
      <c r="AI230" s="85"/>
    </row>
    <row r="231" spans="1:35" s="77" customFormat="1" ht="30" customHeight="1" x14ac:dyDescent="0.25">
      <c r="A231" s="67">
        <v>300</v>
      </c>
      <c r="B231" s="174" t="str">
        <f t="shared" ca="1" si="45"/>
        <v>A.7.03d</v>
      </c>
      <c r="C231" s="20">
        <f t="shared" ca="1" si="46"/>
        <v>6</v>
      </c>
      <c r="D231" s="20"/>
      <c r="E231" s="70" t="str">
        <f t="shared" ca="1" si="47"/>
        <v>A.7.03d</v>
      </c>
      <c r="F231" s="74" t="str">
        <f t="shared" ca="1" si="48"/>
        <v>Recorded in a requirements specification?</v>
      </c>
      <c r="G231" s="188"/>
      <c r="H231" s="189"/>
      <c r="I231" s="189"/>
      <c r="J231" s="189"/>
      <c r="K231" s="189"/>
      <c r="L231" s="189"/>
      <c r="M231" s="189"/>
      <c r="N231" s="69"/>
      <c r="O231" s="69"/>
      <c r="P231" s="69"/>
      <c r="Q231" s="69"/>
      <c r="R231" s="69"/>
      <c r="S231" s="69"/>
      <c r="T231" s="78" t="str">
        <f t="shared" ca="1" si="55"/>
        <v>A.7.03d</v>
      </c>
      <c r="U231" s="69"/>
      <c r="V231" s="69"/>
      <c r="W231" s="80">
        <v>2</v>
      </c>
      <c r="X231" s="81">
        <f t="shared" ca="1" si="49"/>
        <v>2</v>
      </c>
      <c r="Y231" s="80" t="str">
        <f t="shared" si="50"/>
        <v>x 2</v>
      </c>
      <c r="AD231" s="77" t="str">
        <f t="shared" ca="1" si="51"/>
        <v/>
      </c>
      <c r="AE231" s="77" t="str">
        <f t="shared" ca="1" si="52"/>
        <v/>
      </c>
      <c r="AF231" s="77" t="str">
        <f t="shared" ca="1" si="53"/>
        <v>D</v>
      </c>
      <c r="AG231" s="77">
        <f t="shared" ca="1" si="54"/>
        <v>3</v>
      </c>
      <c r="AH231" s="76">
        <v>1</v>
      </c>
      <c r="AI231" s="85"/>
    </row>
    <row r="232" spans="1:35" s="77" customFormat="1" ht="30" customHeight="1" x14ac:dyDescent="0.25">
      <c r="A232" s="67">
        <v>301</v>
      </c>
      <c r="B232" s="174" t="str">
        <f t="shared" ca="1" si="45"/>
        <v>A.7.03e</v>
      </c>
      <c r="C232" s="20">
        <f t="shared" ca="1" si="46"/>
        <v>6</v>
      </c>
      <c r="D232" s="20"/>
      <c r="E232" s="70" t="str">
        <f t="shared" ca="1" si="47"/>
        <v>A.7.03e</v>
      </c>
      <c r="F232" s="74" t="str">
        <f t="shared" ca="1" si="48"/>
        <v>Integrated into your organisation's procurement process?</v>
      </c>
      <c r="G232" s="188"/>
      <c r="H232" s="189"/>
      <c r="I232" s="189"/>
      <c r="J232" s="189"/>
      <c r="K232" s="189"/>
      <c r="L232" s="189"/>
      <c r="M232" s="189"/>
      <c r="N232" s="69"/>
      <c r="O232" s="69"/>
      <c r="P232" s="69"/>
      <c r="Q232" s="69"/>
      <c r="R232" s="69"/>
      <c r="S232" s="69"/>
      <c r="T232" s="78" t="str">
        <f t="shared" ca="1" si="55"/>
        <v>A.7.03e</v>
      </c>
      <c r="U232" s="69"/>
      <c r="V232" s="69"/>
      <c r="W232" s="80">
        <v>4</v>
      </c>
      <c r="X232" s="81">
        <f t="shared" ca="1" si="49"/>
        <v>4</v>
      </c>
      <c r="Y232" s="80" t="str">
        <f t="shared" si="50"/>
        <v>x 4</v>
      </c>
      <c r="AD232" s="77" t="str">
        <f t="shared" ca="1" si="51"/>
        <v/>
      </c>
      <c r="AE232" s="77" t="str">
        <f t="shared" ca="1" si="52"/>
        <v/>
      </c>
      <c r="AF232" s="77" t="str">
        <f t="shared" ca="1" si="53"/>
        <v>D</v>
      </c>
      <c r="AG232" s="77">
        <f t="shared" ca="1" si="54"/>
        <v>3</v>
      </c>
      <c r="AH232" s="76">
        <v>1</v>
      </c>
      <c r="AI232" s="85"/>
    </row>
    <row r="233" spans="1:35" s="77" customFormat="1" ht="60" x14ac:dyDescent="0.25">
      <c r="A233" s="67">
        <v>302</v>
      </c>
      <c r="B233" s="174" t="str">
        <f t="shared" ca="1" si="45"/>
        <v>A.7.04</v>
      </c>
      <c r="C233" s="20">
        <f t="shared" ca="1" si="46"/>
        <v>5</v>
      </c>
      <c r="D233" s="20"/>
      <c r="E233" s="70" t="str">
        <f t="shared" ca="1" si="47"/>
        <v>A.7.04</v>
      </c>
      <c r="F233" s="71" t="str">
        <f t="shared" ca="1" si="48"/>
        <v xml:space="preserve">Do the individuals (or department) who will select your penetration testing supplier fully understand your organisation's security requirements, taking into account any necessary management, planning and preparation activities? </v>
      </c>
      <c r="G233" s="188"/>
      <c r="H233" s="189"/>
      <c r="I233" s="189"/>
      <c r="J233" s="189"/>
      <c r="K233" s="189"/>
      <c r="L233" s="189"/>
      <c r="M233" s="189"/>
      <c r="N233" s="69"/>
      <c r="O233" s="69"/>
      <c r="P233" s="69"/>
      <c r="Q233" s="69"/>
      <c r="R233" s="69"/>
      <c r="S233" s="69"/>
      <c r="T233" s="78" t="str">
        <f t="shared" ca="1" si="55"/>
        <v>A.7.04</v>
      </c>
      <c r="U233" s="69"/>
      <c r="V233" s="69"/>
      <c r="W233" s="80">
        <v>3</v>
      </c>
      <c r="X233" s="81">
        <f t="shared" ca="1" si="49"/>
        <v>3</v>
      </c>
      <c r="Y233" s="80" t="str">
        <f t="shared" si="50"/>
        <v>x 3</v>
      </c>
      <c r="AD233" s="77" t="str">
        <f t="shared" ca="1" si="51"/>
        <v/>
      </c>
      <c r="AE233" s="77" t="str">
        <f t="shared" ca="1" si="52"/>
        <v/>
      </c>
      <c r="AF233" s="77" t="str">
        <f t="shared" ca="1" si="53"/>
        <v>D</v>
      </c>
      <c r="AG233" s="77">
        <f t="shared" ca="1" si="54"/>
        <v>3</v>
      </c>
      <c r="AH233" s="76">
        <v>1</v>
      </c>
      <c r="AI233" s="85"/>
    </row>
    <row r="234" spans="1:35" s="77" customFormat="1" ht="30" x14ac:dyDescent="0.25">
      <c r="A234" s="67">
        <v>303</v>
      </c>
      <c r="B234" s="174" t="str">
        <f t="shared" ca="1" si="45"/>
        <v>A.7.05</v>
      </c>
      <c r="C234" s="20">
        <f t="shared" ca="1" si="46"/>
        <v>4</v>
      </c>
      <c r="D234" s="20"/>
      <c r="E234" s="70" t="str">
        <f t="shared" ca="1" si="47"/>
        <v>A.7.05</v>
      </c>
      <c r="F234" s="71" t="str">
        <f t="shared" ca="1" si="48"/>
        <v>When evaluating the benefits of using external suppliers, do you consider their ability to help you:</v>
      </c>
      <c r="G234" s="188"/>
      <c r="H234" s="189"/>
      <c r="I234" s="189"/>
      <c r="J234" s="189"/>
      <c r="K234" s="189"/>
      <c r="L234" s="189"/>
      <c r="M234" s="189"/>
      <c r="N234" s="69"/>
      <c r="O234" s="69"/>
      <c r="P234" s="69"/>
      <c r="Q234" s="69"/>
      <c r="R234" s="69"/>
      <c r="S234" s="69"/>
      <c r="T234" s="78" t="str">
        <f t="shared" ca="1" si="55"/>
        <v>A.7.05</v>
      </c>
      <c r="U234" s="69"/>
      <c r="V234" s="69"/>
      <c r="W234" s="80" t="s">
        <v>74</v>
      </c>
      <c r="X234" s="81" t="str">
        <f t="shared" ca="1" si="49"/>
        <v>N/A</v>
      </c>
      <c r="Y234" s="80" t="e">
        <f t="shared" si="50"/>
        <v>#N/A</v>
      </c>
      <c r="AD234" s="77" t="str">
        <f t="shared" ca="1" si="51"/>
        <v/>
      </c>
      <c r="AE234" s="77" t="str">
        <f t="shared" ca="1" si="52"/>
        <v/>
      </c>
      <c r="AF234" s="77" t="str">
        <f t="shared" ca="1" si="53"/>
        <v>D</v>
      </c>
      <c r="AG234" s="77">
        <f t="shared" ca="1" si="54"/>
        <v>3</v>
      </c>
      <c r="AH234" s="76">
        <v>1</v>
      </c>
      <c r="AI234" s="85"/>
    </row>
    <row r="235" spans="1:35" s="77" customFormat="1" ht="30" customHeight="1" x14ac:dyDescent="0.25">
      <c r="A235" s="67">
        <v>304</v>
      </c>
      <c r="B235" s="174" t="str">
        <f t="shared" ca="1" si="45"/>
        <v>A.7.05a</v>
      </c>
      <c r="C235" s="20">
        <f t="shared" ca="1" si="46"/>
        <v>6</v>
      </c>
      <c r="D235" s="20"/>
      <c r="E235" s="70" t="str">
        <f t="shared" ca="1" si="47"/>
        <v>A.7.05a</v>
      </c>
      <c r="F235" s="74" t="str">
        <f t="shared" ca="1" si="48"/>
        <v>Deploy a structured penetration testing process and plan, developed by experts?</v>
      </c>
      <c r="G235" s="188"/>
      <c r="H235" s="189"/>
      <c r="I235" s="189"/>
      <c r="J235" s="189"/>
      <c r="K235" s="189"/>
      <c r="L235" s="189"/>
      <c r="M235" s="189"/>
      <c r="N235" s="69"/>
      <c r="O235" s="69"/>
      <c r="P235" s="69"/>
      <c r="Q235" s="69"/>
      <c r="R235" s="69"/>
      <c r="S235" s="69"/>
      <c r="T235" s="78" t="str">
        <f t="shared" ca="1" si="55"/>
        <v>A.7.05a</v>
      </c>
      <c r="U235" s="69"/>
      <c r="V235" s="69"/>
      <c r="W235" s="80">
        <v>3</v>
      </c>
      <c r="X235" s="81">
        <f t="shared" ca="1" si="49"/>
        <v>3</v>
      </c>
      <c r="Y235" s="80" t="str">
        <f t="shared" si="50"/>
        <v>x 3</v>
      </c>
      <c r="AD235" s="77" t="str">
        <f t="shared" ca="1" si="51"/>
        <v/>
      </c>
      <c r="AE235" s="77" t="str">
        <f t="shared" ca="1" si="52"/>
        <v/>
      </c>
      <c r="AF235" s="77" t="str">
        <f t="shared" ca="1" si="53"/>
        <v>D</v>
      </c>
      <c r="AG235" s="77">
        <f t="shared" ca="1" si="54"/>
        <v>3</v>
      </c>
      <c r="AH235" s="76">
        <v>1</v>
      </c>
      <c r="AI235" s="85"/>
    </row>
    <row r="236" spans="1:35" s="77" customFormat="1" ht="30" customHeight="1" x14ac:dyDescent="0.25">
      <c r="A236" s="67">
        <v>305</v>
      </c>
      <c r="B236" s="174" t="str">
        <f t="shared" ca="1" si="45"/>
        <v>A.7.05b</v>
      </c>
      <c r="C236" s="20">
        <f t="shared" ca="1" si="46"/>
        <v>6</v>
      </c>
      <c r="D236" s="20"/>
      <c r="E236" s="70" t="str">
        <f t="shared" ca="1" si="47"/>
        <v>A.7.05b</v>
      </c>
      <c r="F236" s="74" t="str">
        <f t="shared" ca="1" si="48"/>
        <v>Specify the purpose and scope of tests?</v>
      </c>
      <c r="G236" s="188"/>
      <c r="H236" s="189"/>
      <c r="I236" s="189"/>
      <c r="J236" s="189"/>
      <c r="K236" s="189"/>
      <c r="L236" s="189"/>
      <c r="M236" s="189"/>
      <c r="N236" s="69"/>
      <c r="O236" s="69"/>
      <c r="P236" s="69"/>
      <c r="Q236" s="69"/>
      <c r="R236" s="69"/>
      <c r="S236" s="69"/>
      <c r="T236" s="78" t="str">
        <f t="shared" ca="1" si="55"/>
        <v>A.7.05b</v>
      </c>
      <c r="U236" s="69"/>
      <c r="V236" s="69"/>
      <c r="W236" s="80">
        <v>3</v>
      </c>
      <c r="X236" s="81">
        <f t="shared" ca="1" si="49"/>
        <v>3</v>
      </c>
      <c r="Y236" s="80" t="str">
        <f t="shared" si="50"/>
        <v>x 3</v>
      </c>
      <c r="AD236" s="77" t="str">
        <f t="shared" ca="1" si="51"/>
        <v/>
      </c>
      <c r="AE236" s="77" t="str">
        <f t="shared" ca="1" si="52"/>
        <v/>
      </c>
      <c r="AF236" s="77" t="str">
        <f t="shared" ca="1" si="53"/>
        <v>D</v>
      </c>
      <c r="AG236" s="77">
        <f t="shared" ca="1" si="54"/>
        <v>3</v>
      </c>
      <c r="AH236" s="76">
        <v>1</v>
      </c>
      <c r="AI236" s="85"/>
    </row>
    <row r="237" spans="1:35" s="77" customFormat="1" ht="30" customHeight="1" x14ac:dyDescent="0.25">
      <c r="A237" s="67">
        <v>306</v>
      </c>
      <c r="B237" s="174" t="str">
        <f t="shared" ca="1" si="45"/>
        <v>A.7.05c</v>
      </c>
      <c r="C237" s="20">
        <f t="shared" ca="1" si="46"/>
        <v>6</v>
      </c>
      <c r="D237" s="20"/>
      <c r="E237" s="70" t="str">
        <f t="shared" ca="1" si="47"/>
        <v>A.7.05c</v>
      </c>
      <c r="F237" s="74" t="str">
        <f t="shared" ca="1" si="48"/>
        <v>Increase the scope and frequency of tests?</v>
      </c>
      <c r="G237" s="188"/>
      <c r="H237" s="189"/>
      <c r="I237" s="189"/>
      <c r="J237" s="189"/>
      <c r="K237" s="189"/>
      <c r="L237" s="189"/>
      <c r="M237" s="189"/>
      <c r="N237" s="69"/>
      <c r="O237" s="69"/>
      <c r="P237" s="69"/>
      <c r="Q237" s="69"/>
      <c r="R237" s="69"/>
      <c r="S237" s="69"/>
      <c r="T237" s="78" t="str">
        <f t="shared" ca="1" si="55"/>
        <v>A.7.05c</v>
      </c>
      <c r="U237" s="69"/>
      <c r="V237" s="69"/>
      <c r="W237" s="80">
        <v>3</v>
      </c>
      <c r="X237" s="81">
        <f t="shared" ca="1" si="49"/>
        <v>3</v>
      </c>
      <c r="Y237" s="80" t="str">
        <f t="shared" si="50"/>
        <v>x 3</v>
      </c>
      <c r="AD237" s="77" t="str">
        <f t="shared" ca="1" si="51"/>
        <v/>
      </c>
      <c r="AE237" s="77" t="str">
        <f t="shared" ca="1" si="52"/>
        <v/>
      </c>
      <c r="AF237" s="77" t="str">
        <f t="shared" ca="1" si="53"/>
        <v>D</v>
      </c>
      <c r="AG237" s="77">
        <f t="shared" ca="1" si="54"/>
        <v>3</v>
      </c>
      <c r="AH237" s="76">
        <v>1</v>
      </c>
      <c r="AI237" s="85"/>
    </row>
    <row r="238" spans="1:35" s="77" customFormat="1" ht="45" x14ac:dyDescent="0.25">
      <c r="A238" s="67">
        <v>307</v>
      </c>
      <c r="B238" s="174" t="str">
        <f t="shared" ca="1" si="45"/>
        <v>A.7.05d</v>
      </c>
      <c r="C238" s="20">
        <f t="shared" ca="1" si="46"/>
        <v>6</v>
      </c>
      <c r="D238" s="20"/>
      <c r="E238" s="70" t="str">
        <f t="shared" ca="1" si="47"/>
        <v>A.7.05d</v>
      </c>
      <c r="F238" s="74" t="str">
        <f t="shared" ca="1" si="48"/>
        <v>Conduct short term engagements, eliminating the need to employ your own specialised (and often expensive) staff - and reducing the cost of training (and re-training) internal teams?</v>
      </c>
      <c r="G238" s="188"/>
      <c r="H238" s="189"/>
      <c r="I238" s="189"/>
      <c r="J238" s="189"/>
      <c r="K238" s="189"/>
      <c r="L238" s="189"/>
      <c r="M238" s="189"/>
      <c r="N238" s="69"/>
      <c r="O238" s="69"/>
      <c r="P238" s="69"/>
      <c r="Q238" s="69"/>
      <c r="R238" s="69"/>
      <c r="S238" s="69"/>
      <c r="T238" s="78" t="str">
        <f t="shared" ca="1" si="55"/>
        <v>A.7.05d</v>
      </c>
      <c r="U238" s="69"/>
      <c r="V238" s="69"/>
      <c r="W238" s="80">
        <v>3</v>
      </c>
      <c r="X238" s="81">
        <f t="shared" ca="1" si="49"/>
        <v>3</v>
      </c>
      <c r="Y238" s="80" t="str">
        <f t="shared" si="50"/>
        <v>x 3</v>
      </c>
      <c r="AD238" s="77" t="str">
        <f t="shared" ca="1" si="51"/>
        <v/>
      </c>
      <c r="AE238" s="77" t="str">
        <f t="shared" ca="1" si="52"/>
        <v/>
      </c>
      <c r="AF238" s="77" t="str">
        <f t="shared" ca="1" si="53"/>
        <v>D</v>
      </c>
      <c r="AG238" s="77">
        <f t="shared" ca="1" si="54"/>
        <v>3</v>
      </c>
      <c r="AH238" s="76">
        <v>1</v>
      </c>
      <c r="AI238" s="85"/>
    </row>
    <row r="239" spans="1:35" s="77" customFormat="1" ht="30" x14ac:dyDescent="0.25">
      <c r="A239" s="67">
        <v>308</v>
      </c>
      <c r="B239" s="174" t="str">
        <f t="shared" ca="1" si="45"/>
        <v>A.7.05e</v>
      </c>
      <c r="C239" s="20">
        <f t="shared" ca="1" si="46"/>
        <v>6</v>
      </c>
      <c r="D239" s="20"/>
      <c r="E239" s="70" t="str">
        <f t="shared" ca="1" si="47"/>
        <v>A.7.05e</v>
      </c>
      <c r="F239" s="74" t="str">
        <f t="shared" ca="1" si="48"/>
        <v>Take advantage of automation (e.g. by using penetration testing workflows and importing vulnerability management reports)?</v>
      </c>
      <c r="G239" s="188"/>
      <c r="H239" s="189"/>
      <c r="I239" s="189"/>
      <c r="J239" s="189"/>
      <c r="K239" s="189"/>
      <c r="L239" s="189"/>
      <c r="M239" s="189"/>
      <c r="N239" s="69"/>
      <c r="O239" s="69"/>
      <c r="P239" s="69"/>
      <c r="Q239" s="69"/>
      <c r="R239" s="69"/>
      <c r="S239" s="69"/>
      <c r="T239" s="78" t="str">
        <f t="shared" ca="1" si="55"/>
        <v>A.7.05e</v>
      </c>
      <c r="U239" s="69"/>
      <c r="V239" s="69"/>
      <c r="W239" s="80">
        <v>4</v>
      </c>
      <c r="X239" s="81">
        <f t="shared" ca="1" si="49"/>
        <v>4</v>
      </c>
      <c r="Y239" s="80" t="str">
        <f t="shared" si="50"/>
        <v>x 4</v>
      </c>
      <c r="AD239" s="77" t="str">
        <f t="shared" ca="1" si="51"/>
        <v/>
      </c>
      <c r="AE239" s="77" t="str">
        <f t="shared" ca="1" si="52"/>
        <v/>
      </c>
      <c r="AF239" s="77" t="str">
        <f t="shared" ca="1" si="53"/>
        <v>D</v>
      </c>
      <c r="AG239" s="77">
        <f t="shared" ca="1" si="54"/>
        <v>3</v>
      </c>
      <c r="AH239" s="76">
        <v>1</v>
      </c>
      <c r="AI239" s="85"/>
    </row>
    <row r="240" spans="1:35" s="77" customFormat="1" ht="30" x14ac:dyDescent="0.25">
      <c r="A240" s="67">
        <v>309</v>
      </c>
      <c r="B240" s="174" t="str">
        <f t="shared" ca="1" si="45"/>
        <v>A.7.06</v>
      </c>
      <c r="C240" s="20">
        <f t="shared" ca="1" si="46"/>
        <v>5</v>
      </c>
      <c r="D240" s="20"/>
      <c r="E240" s="70" t="str">
        <f t="shared" ca="1" si="47"/>
        <v>A.7.06</v>
      </c>
      <c r="F240" s="71" t="str">
        <f t="shared" ca="1" si="48"/>
        <v>Do you define supplier selection criteria to help you choose suitable penetration testing suppliers?</v>
      </c>
      <c r="G240" s="188"/>
      <c r="H240" s="189"/>
      <c r="I240" s="189"/>
      <c r="J240" s="189"/>
      <c r="K240" s="189"/>
      <c r="L240" s="189"/>
      <c r="M240" s="189"/>
      <c r="N240" s="69"/>
      <c r="O240" s="69"/>
      <c r="P240" s="69"/>
      <c r="Q240" s="69"/>
      <c r="R240" s="69"/>
      <c r="S240" s="69"/>
      <c r="T240" s="78" t="str">
        <f t="shared" ca="1" si="55"/>
        <v>A.7.06</v>
      </c>
      <c r="U240" s="69"/>
      <c r="V240" s="69"/>
      <c r="W240" s="80">
        <v>1</v>
      </c>
      <c r="X240" s="81">
        <f t="shared" ca="1" si="49"/>
        <v>1</v>
      </c>
      <c r="Y240" s="80" t="str">
        <f t="shared" si="50"/>
        <v>x 1</v>
      </c>
      <c r="AD240" s="77" t="str">
        <f t="shared" ca="1" si="51"/>
        <v/>
      </c>
      <c r="AE240" s="77" t="str">
        <f t="shared" ca="1" si="52"/>
        <v/>
      </c>
      <c r="AF240" s="77" t="str">
        <f t="shared" ca="1" si="53"/>
        <v>D</v>
      </c>
      <c r="AG240" s="77">
        <f t="shared" ca="1" si="54"/>
        <v>3</v>
      </c>
      <c r="AH240" s="76">
        <v>1</v>
      </c>
      <c r="AI240" s="85"/>
    </row>
    <row r="241" spans="1:35" s="77" customFormat="1" ht="30" customHeight="1" x14ac:dyDescent="0.25">
      <c r="A241" s="67">
        <v>310</v>
      </c>
      <c r="B241" s="174" t="str">
        <f t="shared" ca="1" si="45"/>
        <v>A.7.07</v>
      </c>
      <c r="C241" s="20">
        <f t="shared" ca="1" si="46"/>
        <v>4</v>
      </c>
      <c r="D241" s="20"/>
      <c r="E241" s="70" t="str">
        <f t="shared" ca="1" si="47"/>
        <v>A.7.07</v>
      </c>
      <c r="F241" s="71" t="str">
        <f t="shared" ca="1" si="48"/>
        <v xml:space="preserve">Does your supplier selection criteria specify that potential suppliers should be able to: </v>
      </c>
      <c r="G241" s="188"/>
      <c r="H241" s="189"/>
      <c r="I241" s="189"/>
      <c r="J241" s="189"/>
      <c r="K241" s="189"/>
      <c r="L241" s="189"/>
      <c r="M241" s="189"/>
      <c r="N241" s="69"/>
      <c r="O241" s="69"/>
      <c r="P241" s="69"/>
      <c r="Q241" s="69"/>
      <c r="R241" s="69"/>
      <c r="S241" s="69"/>
      <c r="T241" s="78" t="str">
        <f t="shared" ca="1" si="55"/>
        <v>A.7.07</v>
      </c>
      <c r="U241" s="69"/>
      <c r="V241" s="69"/>
      <c r="W241" s="80" t="s">
        <v>74</v>
      </c>
      <c r="X241" s="81" t="str">
        <f t="shared" ca="1" si="49"/>
        <v>N/A</v>
      </c>
      <c r="Y241" s="80" t="e">
        <f t="shared" si="50"/>
        <v>#N/A</v>
      </c>
      <c r="AD241" s="77" t="str">
        <f t="shared" ca="1" si="51"/>
        <v/>
      </c>
      <c r="AE241" s="77" t="str">
        <f t="shared" ca="1" si="52"/>
        <v/>
      </c>
      <c r="AF241" s="77" t="str">
        <f t="shared" ca="1" si="53"/>
        <v>D</v>
      </c>
      <c r="AG241" s="77">
        <f t="shared" ca="1" si="54"/>
        <v>3</v>
      </c>
      <c r="AH241" s="76">
        <v>1</v>
      </c>
      <c r="AI241" s="85"/>
    </row>
    <row r="242" spans="1:35" s="77" customFormat="1" ht="30" x14ac:dyDescent="0.25">
      <c r="A242" s="67">
        <v>311</v>
      </c>
      <c r="B242" s="174" t="str">
        <f t="shared" ca="1" si="45"/>
        <v>A.7.07a</v>
      </c>
      <c r="C242" s="20">
        <f t="shared" ca="1" si="46"/>
        <v>6</v>
      </c>
      <c r="D242" s="20"/>
      <c r="E242" s="70" t="str">
        <f t="shared" ca="1" si="47"/>
        <v>A.7.07a</v>
      </c>
      <c r="F242" s="74" t="str">
        <f t="shared" ca="1" si="48"/>
        <v>Provide a reliable, effective and proven penetration testing service at a reasonable price, within specified timescales?</v>
      </c>
      <c r="G242" s="188"/>
      <c r="H242" s="189"/>
      <c r="I242" s="189"/>
      <c r="J242" s="189"/>
      <c r="K242" s="189"/>
      <c r="L242" s="189"/>
      <c r="M242" s="189"/>
      <c r="N242" s="69"/>
      <c r="O242" s="69"/>
      <c r="P242" s="69"/>
      <c r="Q242" s="69"/>
      <c r="R242" s="69"/>
      <c r="S242" s="69"/>
      <c r="T242" s="78" t="str">
        <f t="shared" ca="1" si="55"/>
        <v>A.7.07a</v>
      </c>
      <c r="U242" s="69"/>
      <c r="V242" s="69"/>
      <c r="W242" s="80">
        <v>2</v>
      </c>
      <c r="X242" s="81">
        <f t="shared" ca="1" si="49"/>
        <v>2</v>
      </c>
      <c r="Y242" s="80" t="str">
        <f t="shared" si="50"/>
        <v>x 2</v>
      </c>
      <c r="AD242" s="77" t="str">
        <f t="shared" ca="1" si="51"/>
        <v/>
      </c>
      <c r="AE242" s="77" t="str">
        <f t="shared" ca="1" si="52"/>
        <v/>
      </c>
      <c r="AF242" s="77" t="str">
        <f t="shared" ca="1" si="53"/>
        <v>D</v>
      </c>
      <c r="AG242" s="77">
        <f t="shared" ca="1" si="54"/>
        <v>3</v>
      </c>
      <c r="AH242" s="76">
        <v>1</v>
      </c>
      <c r="AI242" s="85"/>
    </row>
    <row r="243" spans="1:35" s="77" customFormat="1" ht="45" x14ac:dyDescent="0.25">
      <c r="A243" s="67">
        <v>312</v>
      </c>
      <c r="B243" s="174" t="str">
        <f t="shared" ca="1" si="45"/>
        <v>A.7.07b</v>
      </c>
      <c r="C243" s="20">
        <f t="shared" ca="1" si="46"/>
        <v>6</v>
      </c>
      <c r="D243" s="20"/>
      <c r="E243" s="70" t="str">
        <f t="shared" ca="1" si="47"/>
        <v>A.7.07b</v>
      </c>
      <c r="F243" s="74" t="str">
        <f t="shared" ca="1" si="48"/>
        <v>Meet compliance standards and the requirements of corporate or government policy, protecting client information and systems both during and after testing?</v>
      </c>
      <c r="G243" s="188"/>
      <c r="H243" s="189"/>
      <c r="I243" s="189"/>
      <c r="J243" s="189"/>
      <c r="K243" s="189"/>
      <c r="L243" s="189"/>
      <c r="M243" s="189"/>
      <c r="N243" s="69"/>
      <c r="O243" s="69"/>
      <c r="P243" s="69"/>
      <c r="Q243" s="69"/>
      <c r="R243" s="69"/>
      <c r="S243" s="69"/>
      <c r="T243" s="78" t="str">
        <f t="shared" ca="1" si="55"/>
        <v>A.7.07b</v>
      </c>
      <c r="U243" s="69"/>
      <c r="V243" s="69"/>
      <c r="W243" s="80">
        <v>3</v>
      </c>
      <c r="X243" s="81">
        <f t="shared" ca="1" si="49"/>
        <v>3</v>
      </c>
      <c r="Y243" s="80" t="str">
        <f t="shared" si="50"/>
        <v>x 3</v>
      </c>
      <c r="AD243" s="77" t="str">
        <f t="shared" ca="1" si="51"/>
        <v/>
      </c>
      <c r="AE243" s="77" t="str">
        <f t="shared" ca="1" si="52"/>
        <v/>
      </c>
      <c r="AF243" s="77" t="str">
        <f t="shared" ca="1" si="53"/>
        <v>D</v>
      </c>
      <c r="AG243" s="77">
        <f t="shared" ca="1" si="54"/>
        <v>3</v>
      </c>
      <c r="AH243" s="76">
        <v>1</v>
      </c>
      <c r="AI243" s="85"/>
    </row>
    <row r="244" spans="1:35" s="77" customFormat="1" ht="30" x14ac:dyDescent="0.25">
      <c r="A244" s="67">
        <v>313</v>
      </c>
      <c r="B244" s="174" t="str">
        <f t="shared" ca="1" si="45"/>
        <v>A.7.07c</v>
      </c>
      <c r="C244" s="20">
        <f t="shared" ca="1" si="46"/>
        <v>6</v>
      </c>
      <c r="D244" s="20"/>
      <c r="E244" s="70" t="str">
        <f t="shared" ca="1" si="47"/>
        <v>A.7.07c</v>
      </c>
      <c r="F244" s="74" t="str">
        <f t="shared" ca="1" si="48"/>
        <v>Perform rigorous and effective penetration tests, ensuring that a wide range of system attacks are simulated?</v>
      </c>
      <c r="G244" s="188"/>
      <c r="H244" s="189"/>
      <c r="I244" s="189"/>
      <c r="J244" s="189"/>
      <c r="K244" s="189"/>
      <c r="L244" s="189"/>
      <c r="M244" s="189"/>
      <c r="N244" s="69"/>
      <c r="O244" s="69"/>
      <c r="P244" s="69"/>
      <c r="Q244" s="69"/>
      <c r="R244" s="69"/>
      <c r="S244" s="69"/>
      <c r="T244" s="78" t="str">
        <f t="shared" ca="1" si="55"/>
        <v>A.7.07c</v>
      </c>
      <c r="U244" s="69"/>
      <c r="V244" s="69"/>
      <c r="W244" s="80">
        <v>2</v>
      </c>
      <c r="X244" s="81">
        <f t="shared" ca="1" si="49"/>
        <v>2</v>
      </c>
      <c r="Y244" s="80" t="str">
        <f t="shared" si="50"/>
        <v>x 2</v>
      </c>
      <c r="AD244" s="77" t="str">
        <f t="shared" ca="1" si="51"/>
        <v/>
      </c>
      <c r="AE244" s="77" t="str">
        <f t="shared" ca="1" si="52"/>
        <v/>
      </c>
      <c r="AF244" s="77" t="str">
        <f t="shared" ca="1" si="53"/>
        <v>D</v>
      </c>
      <c r="AG244" s="77">
        <f t="shared" ca="1" si="54"/>
        <v>3</v>
      </c>
      <c r="AH244" s="76">
        <v>1</v>
      </c>
      <c r="AI244" s="85"/>
    </row>
    <row r="245" spans="1:35" s="77" customFormat="1" ht="30" customHeight="1" x14ac:dyDescent="0.25">
      <c r="A245" s="67">
        <v>314</v>
      </c>
      <c r="B245" s="174" t="str">
        <f t="shared" ca="1" si="45"/>
        <v>A.7.07d</v>
      </c>
      <c r="C245" s="20">
        <f t="shared" ca="1" si="46"/>
        <v>6</v>
      </c>
      <c r="D245" s="20"/>
      <c r="E245" s="70" t="str">
        <f t="shared" ca="1" si="47"/>
        <v>A.7.07d</v>
      </c>
      <c r="F245" s="74" t="str">
        <f t="shared" ca="1" si="48"/>
        <v>Adhere to a proven testing methodology, allowing sufficient time for remediation?</v>
      </c>
      <c r="G245" s="188"/>
      <c r="H245" s="189"/>
      <c r="I245" s="189"/>
      <c r="J245" s="189"/>
      <c r="K245" s="189"/>
      <c r="L245" s="189"/>
      <c r="M245" s="189"/>
      <c r="N245" s="69"/>
      <c r="O245" s="69"/>
      <c r="P245" s="69"/>
      <c r="Q245" s="69"/>
      <c r="R245" s="69"/>
      <c r="S245" s="69"/>
      <c r="T245" s="78" t="str">
        <f t="shared" ca="1" si="55"/>
        <v>A.7.07d</v>
      </c>
      <c r="U245" s="69"/>
      <c r="V245" s="69"/>
      <c r="W245" s="80">
        <v>3</v>
      </c>
      <c r="X245" s="81">
        <f t="shared" ca="1" si="49"/>
        <v>3</v>
      </c>
      <c r="Y245" s="80" t="str">
        <f t="shared" si="50"/>
        <v>x 3</v>
      </c>
      <c r="AD245" s="77" t="str">
        <f t="shared" ca="1" si="51"/>
        <v/>
      </c>
      <c r="AE245" s="77" t="str">
        <f t="shared" ca="1" si="52"/>
        <v/>
      </c>
      <c r="AF245" s="77" t="str">
        <f t="shared" ca="1" si="53"/>
        <v>D</v>
      </c>
      <c r="AG245" s="77">
        <f t="shared" ca="1" si="54"/>
        <v>3</v>
      </c>
      <c r="AH245" s="76">
        <v>1</v>
      </c>
      <c r="AI245" s="85"/>
    </row>
    <row r="246" spans="1:35" s="77" customFormat="1" ht="45" x14ac:dyDescent="0.25">
      <c r="A246" s="67">
        <v>315</v>
      </c>
      <c r="B246" s="174" t="str">
        <f t="shared" ca="1" si="45"/>
        <v>A.7.07e</v>
      </c>
      <c r="C246" s="20">
        <f t="shared" ca="1" si="46"/>
        <v>6</v>
      </c>
      <c r="D246" s="20"/>
      <c r="E246" s="70" t="str">
        <f t="shared" ca="1" si="47"/>
        <v>A.7.07e</v>
      </c>
      <c r="F246" s="74" t="str">
        <f t="shared" ca="1" si="48"/>
        <v>Carry out a full range of testing (e.g. black, white or grey box; internal or external infrastructure or web application; source code review; and social engineering)?</v>
      </c>
      <c r="G246" s="188"/>
      <c r="H246" s="189"/>
      <c r="I246" s="189"/>
      <c r="J246" s="189"/>
      <c r="K246" s="189"/>
      <c r="L246" s="189"/>
      <c r="M246" s="189"/>
      <c r="N246" s="69"/>
      <c r="O246" s="69"/>
      <c r="P246" s="69"/>
      <c r="Q246" s="69"/>
      <c r="R246" s="69"/>
      <c r="S246" s="69"/>
      <c r="T246" s="78" t="str">
        <f t="shared" ca="1" si="55"/>
        <v>A.7.07e</v>
      </c>
      <c r="U246" s="69"/>
      <c r="V246" s="69"/>
      <c r="W246" s="80">
        <v>3</v>
      </c>
      <c r="X246" s="81">
        <f t="shared" ca="1" si="49"/>
        <v>3</v>
      </c>
      <c r="Y246" s="80" t="str">
        <f t="shared" si="50"/>
        <v>x 3</v>
      </c>
      <c r="AD246" s="77" t="str">
        <f t="shared" ca="1" si="51"/>
        <v/>
      </c>
      <c r="AE246" s="77" t="str">
        <f t="shared" ca="1" si="52"/>
        <v/>
      </c>
      <c r="AF246" s="77" t="str">
        <f t="shared" ca="1" si="53"/>
        <v>D</v>
      </c>
      <c r="AG246" s="77">
        <f t="shared" ca="1" si="54"/>
        <v>3</v>
      </c>
      <c r="AH246" s="76">
        <v>1</v>
      </c>
      <c r="AI246" s="85"/>
    </row>
    <row r="247" spans="1:35" s="77" customFormat="1" ht="30" x14ac:dyDescent="0.25">
      <c r="A247" s="67">
        <v>316</v>
      </c>
      <c r="B247" s="174" t="str">
        <f t="shared" ca="1" si="45"/>
        <v>A.7.07f</v>
      </c>
      <c r="C247" s="20">
        <f t="shared" ca="1" si="46"/>
        <v>6</v>
      </c>
      <c r="D247" s="20"/>
      <c r="E247" s="70" t="str">
        <f t="shared" ca="1" si="47"/>
        <v>A.7.07f</v>
      </c>
      <c r="F247" s="74" t="str">
        <f t="shared" ca="1" si="48"/>
        <v>Discover all major vulnerabilities, identify associated 'root causes' and strategically analyse key findings in business terms?</v>
      </c>
      <c r="G247" s="188"/>
      <c r="H247" s="189"/>
      <c r="I247" s="189"/>
      <c r="J247" s="189"/>
      <c r="K247" s="189"/>
      <c r="L247" s="189"/>
      <c r="M247" s="189"/>
      <c r="N247" s="69"/>
      <c r="O247" s="69"/>
      <c r="P247" s="69"/>
      <c r="Q247" s="69"/>
      <c r="R247" s="69"/>
      <c r="S247" s="69"/>
      <c r="T247" s="78" t="str">
        <f t="shared" ca="1" si="55"/>
        <v>A.7.07f</v>
      </c>
      <c r="U247" s="69"/>
      <c r="V247" s="69"/>
      <c r="W247" s="80">
        <v>5</v>
      </c>
      <c r="X247" s="81">
        <f t="shared" ca="1" si="49"/>
        <v>5</v>
      </c>
      <c r="Y247" s="80" t="str">
        <f t="shared" si="50"/>
        <v>x 5</v>
      </c>
      <c r="AD247" s="77" t="str">
        <f t="shared" ca="1" si="51"/>
        <v/>
      </c>
      <c r="AE247" s="77" t="str">
        <f t="shared" ca="1" si="52"/>
        <v/>
      </c>
      <c r="AF247" s="77" t="str">
        <f t="shared" ca="1" si="53"/>
        <v>D</v>
      </c>
      <c r="AG247" s="77">
        <f t="shared" ca="1" si="54"/>
        <v>3</v>
      </c>
      <c r="AH247" s="76">
        <v>1</v>
      </c>
      <c r="AI247" s="85"/>
    </row>
    <row r="248" spans="1:35" s="77" customFormat="1" ht="45" x14ac:dyDescent="0.25">
      <c r="A248" s="67">
        <v>317</v>
      </c>
      <c r="B248" s="174" t="str">
        <f t="shared" ca="1" si="45"/>
        <v>A.7.07g</v>
      </c>
      <c r="C248" s="20">
        <f t="shared" ca="1" si="46"/>
        <v>6</v>
      </c>
      <c r="D248" s="20"/>
      <c r="E248" s="70" t="str">
        <f t="shared" ca="1" si="47"/>
        <v>A.7.07g</v>
      </c>
      <c r="F248" s="74" t="str">
        <f t="shared" ca="1" si="48"/>
        <v>Co-develop security improvement strategies and programmes, recommending countermeasures to both address vulnerabilities and prevent them from recurring?</v>
      </c>
      <c r="G248" s="188"/>
      <c r="H248" s="189"/>
      <c r="I248" s="189"/>
      <c r="J248" s="189"/>
      <c r="K248" s="189"/>
      <c r="L248" s="189"/>
      <c r="M248" s="189"/>
      <c r="N248" s="69"/>
      <c r="O248" s="69"/>
      <c r="P248" s="69"/>
      <c r="Q248" s="69"/>
      <c r="R248" s="69"/>
      <c r="S248" s="69"/>
      <c r="T248" s="78" t="str">
        <f t="shared" ca="1" si="55"/>
        <v>A.7.07g</v>
      </c>
      <c r="U248" s="69"/>
      <c r="V248" s="69"/>
      <c r="W248" s="80">
        <v>5</v>
      </c>
      <c r="X248" s="81">
        <f t="shared" ca="1" si="49"/>
        <v>5</v>
      </c>
      <c r="Y248" s="80" t="str">
        <f t="shared" si="50"/>
        <v>x 5</v>
      </c>
      <c r="AD248" s="77" t="str">
        <f t="shared" ca="1" si="51"/>
        <v/>
      </c>
      <c r="AE248" s="77" t="str">
        <f t="shared" ca="1" si="52"/>
        <v/>
      </c>
      <c r="AF248" s="77" t="str">
        <f t="shared" ca="1" si="53"/>
        <v>D</v>
      </c>
      <c r="AG248" s="77">
        <f t="shared" ca="1" si="54"/>
        <v>3</v>
      </c>
      <c r="AH248" s="76">
        <v>1</v>
      </c>
      <c r="AI248" s="85"/>
    </row>
    <row r="249" spans="1:35" s="77" customFormat="1" ht="60" x14ac:dyDescent="0.25">
      <c r="A249" s="67">
        <v>318</v>
      </c>
      <c r="B249" s="174" t="str">
        <f t="shared" ca="1" si="45"/>
        <v>A.7.07h</v>
      </c>
      <c r="C249" s="20">
        <f t="shared" ca="1" si="46"/>
        <v>6</v>
      </c>
      <c r="D249" s="20"/>
      <c r="E249" s="70" t="str">
        <f t="shared" ca="1" si="47"/>
        <v>A.7.07h</v>
      </c>
      <c r="F249" s="74" t="str">
        <f t="shared" ca="1" si="48"/>
        <v>Produce insightful, structured, practical and easy to read reports, engaging with senior management in business terms, resolving issues with IT service providers, and addressing global risk management issues?</v>
      </c>
      <c r="G249" s="188"/>
      <c r="H249" s="189"/>
      <c r="I249" s="189"/>
      <c r="J249" s="189"/>
      <c r="K249" s="189"/>
      <c r="L249" s="189"/>
      <c r="M249" s="189"/>
      <c r="N249" s="69"/>
      <c r="O249" s="69"/>
      <c r="P249" s="69"/>
      <c r="Q249" s="69"/>
      <c r="R249" s="69"/>
      <c r="S249" s="69"/>
      <c r="T249" s="78" t="str">
        <f t="shared" ca="1" si="55"/>
        <v>A.7.07h</v>
      </c>
      <c r="U249" s="69"/>
      <c r="V249" s="69"/>
      <c r="W249" s="80">
        <v>4</v>
      </c>
      <c r="X249" s="81">
        <f t="shared" ca="1" si="49"/>
        <v>4</v>
      </c>
      <c r="Y249" s="80" t="str">
        <f t="shared" si="50"/>
        <v>x 4</v>
      </c>
      <c r="AD249" s="77" t="str">
        <f t="shared" ca="1" si="51"/>
        <v/>
      </c>
      <c r="AE249" s="77" t="str">
        <f t="shared" ca="1" si="52"/>
        <v/>
      </c>
      <c r="AF249" s="77" t="str">
        <f t="shared" ca="1" si="53"/>
        <v>D</v>
      </c>
      <c r="AG249" s="77">
        <f t="shared" ca="1" si="54"/>
        <v>3</v>
      </c>
      <c r="AH249" s="76">
        <v>1</v>
      </c>
      <c r="AI249" s="85"/>
    </row>
    <row r="250" spans="1:35" s="77" customFormat="1" ht="30" x14ac:dyDescent="0.25">
      <c r="A250" s="67">
        <v>319</v>
      </c>
      <c r="B250" s="174" t="str">
        <f t="shared" ca="1" si="45"/>
        <v>A.7.07i</v>
      </c>
      <c r="C250" s="20">
        <f t="shared" ca="1" si="46"/>
        <v>6</v>
      </c>
      <c r="D250" s="20"/>
      <c r="E250" s="70" t="str">
        <f t="shared" ca="1" si="47"/>
        <v>A.7.07i</v>
      </c>
      <c r="F250" s="74" t="str">
        <f t="shared" ca="1" si="48"/>
        <v>Provide on-going advice on how to manage systems effectively over time as part of a trusted relationship?</v>
      </c>
      <c r="G250" s="188"/>
      <c r="H250" s="189"/>
      <c r="I250" s="189"/>
      <c r="J250" s="189"/>
      <c r="K250" s="189"/>
      <c r="L250" s="189"/>
      <c r="M250" s="189"/>
      <c r="N250" s="69"/>
      <c r="O250" s="69"/>
      <c r="P250" s="69"/>
      <c r="Q250" s="69"/>
      <c r="R250" s="69"/>
      <c r="S250" s="69"/>
      <c r="T250" s="78" t="str">
        <f t="shared" ca="1" si="55"/>
        <v>A.7.07i</v>
      </c>
      <c r="U250" s="69"/>
      <c r="V250" s="69"/>
      <c r="W250" s="80">
        <v>4</v>
      </c>
      <c r="X250" s="81">
        <f t="shared" ca="1" si="49"/>
        <v>4</v>
      </c>
      <c r="Y250" s="80" t="str">
        <f t="shared" si="50"/>
        <v>x 4</v>
      </c>
      <c r="AD250" s="77" t="str">
        <f t="shared" ca="1" si="51"/>
        <v/>
      </c>
      <c r="AE250" s="77" t="str">
        <f t="shared" ca="1" si="52"/>
        <v/>
      </c>
      <c r="AF250" s="77" t="str">
        <f t="shared" ca="1" si="53"/>
        <v>D</v>
      </c>
      <c r="AG250" s="77">
        <f t="shared" ca="1" si="54"/>
        <v>3</v>
      </c>
      <c r="AH250" s="76">
        <v>1</v>
      </c>
      <c r="AI250" s="85"/>
    </row>
    <row r="251" spans="1:35" s="77" customFormat="1" ht="30" customHeight="1" x14ac:dyDescent="0.25">
      <c r="A251" s="67">
        <v>320</v>
      </c>
      <c r="B251" s="174" t="str">
        <f t="shared" ca="1" si="45"/>
        <v>A.7.08</v>
      </c>
      <c r="C251" s="20">
        <f t="shared" ca="1" si="46"/>
        <v>4</v>
      </c>
      <c r="D251" s="20"/>
      <c r="E251" s="70" t="str">
        <f t="shared" ca="1" si="47"/>
        <v>A.7.08</v>
      </c>
      <c r="F251" s="71" t="str">
        <f t="shared" ca="1" si="48"/>
        <v xml:space="preserve">Does your supplier selection criteria consider if potential suppliers can provide: </v>
      </c>
      <c r="G251" s="188"/>
      <c r="H251" s="189"/>
      <c r="I251" s="189"/>
      <c r="J251" s="189"/>
      <c r="K251" s="189"/>
      <c r="L251" s="189"/>
      <c r="M251" s="189"/>
      <c r="N251" s="69"/>
      <c r="O251" s="69"/>
      <c r="P251" s="69"/>
      <c r="Q251" s="69"/>
      <c r="R251" s="69"/>
      <c r="S251" s="69"/>
      <c r="T251" s="78" t="str">
        <f t="shared" ca="1" si="55"/>
        <v>A.7.08</v>
      </c>
      <c r="U251" s="69"/>
      <c r="V251" s="69"/>
      <c r="W251" s="80" t="s">
        <v>74</v>
      </c>
      <c r="X251" s="81" t="str">
        <f t="shared" ca="1" si="49"/>
        <v>N/A</v>
      </c>
      <c r="Y251" s="80" t="e">
        <f t="shared" si="50"/>
        <v>#N/A</v>
      </c>
      <c r="AD251" s="77" t="str">
        <f t="shared" ca="1" si="51"/>
        <v/>
      </c>
      <c r="AE251" s="77" t="str">
        <f t="shared" ca="1" si="52"/>
        <v/>
      </c>
      <c r="AF251" s="77" t="str">
        <f t="shared" ca="1" si="53"/>
        <v>D</v>
      </c>
      <c r="AG251" s="77">
        <f t="shared" ca="1" si="54"/>
        <v>3</v>
      </c>
      <c r="AH251" s="76">
        <v>1</v>
      </c>
      <c r="AI251" s="85"/>
    </row>
    <row r="252" spans="1:35" s="77" customFormat="1" ht="30" customHeight="1" x14ac:dyDescent="0.25">
      <c r="A252" s="67">
        <v>321</v>
      </c>
      <c r="B252" s="174" t="str">
        <f t="shared" ref="B252:B291" ca="1" si="56">VLOOKUP(A252,contentrefmockup,2,FALSE)</f>
        <v>A.7.08a</v>
      </c>
      <c r="C252" s="20">
        <f t="shared" ref="C252:C291" ca="1" si="57">VLOOKUP(A252,contentrefmockup,15,FALSE)</f>
        <v>6</v>
      </c>
      <c r="D252" s="20"/>
      <c r="E252" s="70" t="str">
        <f t="shared" ref="E252:E291" ca="1" si="58">IF(C252=1,"Stage "&amp;B252,IF(C252=2,"Step "&amp;VLOOKUP(A252,contentrefmockup,4,FALSE),B252))</f>
        <v>A.7.08a</v>
      </c>
      <c r="F252" s="74" t="str">
        <f t="shared" ref="F252:F291" ca="1" si="59">VLOOKUP(A252,contentrefmockup,7,FALSE)</f>
        <v xml:space="preserve">Solid reputation, history and ethics? </v>
      </c>
      <c r="G252" s="188"/>
      <c r="H252" s="189"/>
      <c r="I252" s="189"/>
      <c r="J252" s="189"/>
      <c r="K252" s="189"/>
      <c r="L252" s="189"/>
      <c r="M252" s="189"/>
      <c r="N252" s="69"/>
      <c r="O252" s="69"/>
      <c r="P252" s="69"/>
      <c r="Q252" s="69"/>
      <c r="R252" s="69"/>
      <c r="S252" s="69"/>
      <c r="T252" s="78" t="str">
        <f t="shared" ca="1" si="55"/>
        <v>A.7.08a</v>
      </c>
      <c r="U252" s="69"/>
      <c r="V252" s="69"/>
      <c r="W252" s="80">
        <v>3</v>
      </c>
      <c r="X252" s="81">
        <f t="shared" ref="X252:X291" ca="1" si="60">VLOOKUP(A252,contentrefmockup,8,FALSE)</f>
        <v>3</v>
      </c>
      <c r="Y252" s="80" t="str">
        <f t="shared" ref="Y252:Y291" si="61">VLOOKUP(W252,weighting_response_reverse,2,FALSE)</f>
        <v>x 3</v>
      </c>
      <c r="AD252" s="77" t="str">
        <f t="shared" ref="AD252:AD291" ca="1" si="62">VLOOKUP(A252,contentrefmockup,26,FALSE)</f>
        <v/>
      </c>
      <c r="AE252" s="77" t="str">
        <f t="shared" ref="AE252:AE291" ca="1" si="63">VLOOKUP(A252,contentrefmockup,27,FALSE)</f>
        <v/>
      </c>
      <c r="AF252" s="77" t="str">
        <f t="shared" ref="AF252:AF291" ca="1" si="64">VLOOKUP(A252,contentrefmockup,28,FALSE)</f>
        <v>D</v>
      </c>
      <c r="AG252" s="77">
        <f t="shared" ref="AG252:AG291" ca="1" si="65">IF(AD252="S",1,IF(AE252="I",2,IF(AF252="D",3,4)))</f>
        <v>3</v>
      </c>
      <c r="AH252" s="76">
        <v>1</v>
      </c>
      <c r="AI252" s="85"/>
    </row>
    <row r="253" spans="1:35" s="77" customFormat="1" ht="30" customHeight="1" x14ac:dyDescent="0.25">
      <c r="A253" s="67">
        <v>322</v>
      </c>
      <c r="B253" s="174" t="str">
        <f t="shared" ca="1" si="56"/>
        <v>A.7.08b</v>
      </c>
      <c r="C253" s="20">
        <f t="shared" ca="1" si="57"/>
        <v>6</v>
      </c>
      <c r="D253" s="20"/>
      <c r="E253" s="70" t="str">
        <f t="shared" ca="1" si="58"/>
        <v>A.7.08b</v>
      </c>
      <c r="F253" s="74" t="str">
        <f t="shared" ca="1" si="59"/>
        <v>High quality, value-for-money services?</v>
      </c>
      <c r="G253" s="188"/>
      <c r="H253" s="189"/>
      <c r="I253" s="189"/>
      <c r="J253" s="189"/>
      <c r="K253" s="189"/>
      <c r="L253" s="189"/>
      <c r="M253" s="189"/>
      <c r="N253" s="69"/>
      <c r="O253" s="69"/>
      <c r="P253" s="69"/>
      <c r="Q253" s="69"/>
      <c r="R253" s="69"/>
      <c r="S253" s="69"/>
      <c r="T253" s="78" t="str">
        <f t="shared" ca="1" si="55"/>
        <v>A.7.08b</v>
      </c>
      <c r="U253" s="69"/>
      <c r="V253" s="69"/>
      <c r="W253" s="80">
        <v>3</v>
      </c>
      <c r="X253" s="81">
        <f t="shared" ca="1" si="60"/>
        <v>3</v>
      </c>
      <c r="Y253" s="80" t="str">
        <f t="shared" si="61"/>
        <v>x 3</v>
      </c>
      <c r="AD253" s="77" t="str">
        <f t="shared" ca="1" si="62"/>
        <v/>
      </c>
      <c r="AE253" s="77" t="str">
        <f t="shared" ca="1" si="63"/>
        <v/>
      </c>
      <c r="AF253" s="77" t="str">
        <f t="shared" ca="1" si="64"/>
        <v>D</v>
      </c>
      <c r="AG253" s="77">
        <f t="shared" ca="1" si="65"/>
        <v>3</v>
      </c>
      <c r="AH253" s="76">
        <v>1</v>
      </c>
      <c r="AI253" s="85"/>
    </row>
    <row r="254" spans="1:35" s="77" customFormat="1" ht="30" customHeight="1" x14ac:dyDescent="0.25">
      <c r="A254" s="67">
        <v>323</v>
      </c>
      <c r="B254" s="174" t="str">
        <f t="shared" ca="1" si="56"/>
        <v>A.7.08c</v>
      </c>
      <c r="C254" s="20">
        <f t="shared" ca="1" si="57"/>
        <v>6</v>
      </c>
      <c r="D254" s="20"/>
      <c r="E254" s="70" t="str">
        <f t="shared" ca="1" si="58"/>
        <v>A.7.08c</v>
      </c>
      <c r="F254" s="74" t="str">
        <f t="shared" ca="1" si="59"/>
        <v>Research and development capability?</v>
      </c>
      <c r="G254" s="188"/>
      <c r="H254" s="189"/>
      <c r="I254" s="189"/>
      <c r="J254" s="189"/>
      <c r="K254" s="189"/>
      <c r="L254" s="189"/>
      <c r="M254" s="189"/>
      <c r="N254" s="69"/>
      <c r="O254" s="69"/>
      <c r="P254" s="69"/>
      <c r="Q254" s="69"/>
      <c r="R254" s="69"/>
      <c r="S254" s="69"/>
      <c r="T254" s="78" t="str">
        <f t="shared" ca="1" si="55"/>
        <v>A.7.08c</v>
      </c>
      <c r="U254" s="69"/>
      <c r="V254" s="69"/>
      <c r="W254" s="80">
        <v>3</v>
      </c>
      <c r="X254" s="81">
        <f t="shared" ca="1" si="60"/>
        <v>3</v>
      </c>
      <c r="Y254" s="80" t="str">
        <f t="shared" si="61"/>
        <v>x 3</v>
      </c>
      <c r="AD254" s="77" t="str">
        <f t="shared" ca="1" si="62"/>
        <v/>
      </c>
      <c r="AE254" s="77" t="str">
        <f t="shared" ca="1" si="63"/>
        <v/>
      </c>
      <c r="AF254" s="77" t="str">
        <f t="shared" ca="1" si="64"/>
        <v>D</v>
      </c>
      <c r="AG254" s="77">
        <f t="shared" ca="1" si="65"/>
        <v>3</v>
      </c>
      <c r="AH254" s="76">
        <v>1</v>
      </c>
      <c r="AI254" s="85"/>
    </row>
    <row r="255" spans="1:35" s="77" customFormat="1" ht="30" customHeight="1" x14ac:dyDescent="0.25">
      <c r="A255" s="67">
        <v>324</v>
      </c>
      <c r="B255" s="174" t="str">
        <f t="shared" ca="1" si="56"/>
        <v>A.7.08d</v>
      </c>
      <c r="C255" s="20">
        <f t="shared" ca="1" si="57"/>
        <v>6</v>
      </c>
      <c r="D255" s="20"/>
      <c r="E255" s="70" t="str">
        <f t="shared" ca="1" si="58"/>
        <v>A.7.08d</v>
      </c>
      <c r="F255" s="74" t="str">
        <f t="shared" ca="1" si="59"/>
        <v>Highly competent, technical testers?</v>
      </c>
      <c r="G255" s="188"/>
      <c r="H255" s="189"/>
      <c r="I255" s="189"/>
      <c r="J255" s="189"/>
      <c r="K255" s="189"/>
      <c r="L255" s="189"/>
      <c r="M255" s="189"/>
      <c r="N255" s="69"/>
      <c r="O255" s="69"/>
      <c r="P255" s="69"/>
      <c r="Q255" s="69"/>
      <c r="R255" s="69"/>
      <c r="S255" s="69"/>
      <c r="T255" s="78" t="str">
        <f t="shared" ca="1" si="55"/>
        <v>A.7.08d</v>
      </c>
      <c r="U255" s="69"/>
      <c r="V255" s="69"/>
      <c r="W255" s="80">
        <v>3</v>
      </c>
      <c r="X255" s="81">
        <f t="shared" ca="1" si="60"/>
        <v>3</v>
      </c>
      <c r="Y255" s="80" t="str">
        <f t="shared" si="61"/>
        <v>x 3</v>
      </c>
      <c r="AD255" s="77" t="str">
        <f t="shared" ca="1" si="62"/>
        <v/>
      </c>
      <c r="AE255" s="77" t="str">
        <f t="shared" ca="1" si="63"/>
        <v/>
      </c>
      <c r="AF255" s="77" t="str">
        <f t="shared" ca="1" si="64"/>
        <v>D</v>
      </c>
      <c r="AG255" s="77">
        <f t="shared" ca="1" si="65"/>
        <v>3</v>
      </c>
      <c r="AH255" s="76">
        <v>1</v>
      </c>
      <c r="AI255" s="85"/>
    </row>
    <row r="256" spans="1:35" s="77" customFormat="1" ht="30" customHeight="1" x14ac:dyDescent="0.25">
      <c r="A256" s="67">
        <v>325</v>
      </c>
      <c r="B256" s="174" t="str">
        <f t="shared" ca="1" si="56"/>
        <v>A.7.08e</v>
      </c>
      <c r="C256" s="20">
        <f t="shared" ca="1" si="57"/>
        <v>6</v>
      </c>
      <c r="D256" s="20"/>
      <c r="E256" s="70" t="str">
        <f t="shared" ca="1" si="58"/>
        <v>A.7.08e</v>
      </c>
      <c r="F256" s="74" t="str">
        <f t="shared" ca="1" si="59"/>
        <v>Security and risk management?</v>
      </c>
      <c r="G256" s="188"/>
      <c r="H256" s="189"/>
      <c r="I256" s="189"/>
      <c r="J256" s="189"/>
      <c r="K256" s="189"/>
      <c r="L256" s="189"/>
      <c r="M256" s="189"/>
      <c r="N256" s="69"/>
      <c r="O256" s="69"/>
      <c r="P256" s="69"/>
      <c r="Q256" s="69"/>
      <c r="R256" s="69"/>
      <c r="S256" s="69"/>
      <c r="T256" s="78" t="str">
        <f t="shared" ca="1" si="55"/>
        <v>A.7.08e</v>
      </c>
      <c r="U256" s="69"/>
      <c r="V256" s="69"/>
      <c r="W256" s="80">
        <v>3</v>
      </c>
      <c r="X256" s="81">
        <f t="shared" ca="1" si="60"/>
        <v>3</v>
      </c>
      <c r="Y256" s="80" t="str">
        <f t="shared" si="61"/>
        <v>x 3</v>
      </c>
      <c r="AD256" s="77" t="str">
        <f t="shared" ca="1" si="62"/>
        <v/>
      </c>
      <c r="AE256" s="77" t="str">
        <f t="shared" ca="1" si="63"/>
        <v/>
      </c>
      <c r="AF256" s="77" t="str">
        <f t="shared" ca="1" si="64"/>
        <v>D</v>
      </c>
      <c r="AG256" s="77">
        <f t="shared" ca="1" si="65"/>
        <v>3</v>
      </c>
      <c r="AH256" s="76">
        <v>1</v>
      </c>
      <c r="AI256" s="85"/>
    </row>
    <row r="257" spans="1:35" s="77" customFormat="1" ht="30" customHeight="1" x14ac:dyDescent="0.25">
      <c r="A257" s="67">
        <v>326</v>
      </c>
      <c r="B257" s="174" t="str">
        <f t="shared" ca="1" si="56"/>
        <v>A.7.08f</v>
      </c>
      <c r="C257" s="20">
        <f t="shared" ca="1" si="57"/>
        <v>6</v>
      </c>
      <c r="D257" s="20"/>
      <c r="E257" s="70" t="str">
        <f t="shared" ca="1" si="58"/>
        <v>A.7.08f</v>
      </c>
      <c r="F257" s="74" t="str">
        <f t="shared" ca="1" si="59"/>
        <v>A strong professional accreditation and complaint process?</v>
      </c>
      <c r="G257" s="188"/>
      <c r="H257" s="189"/>
      <c r="I257" s="189"/>
      <c r="J257" s="189"/>
      <c r="K257" s="189"/>
      <c r="L257" s="189"/>
      <c r="M257" s="189"/>
      <c r="N257" s="69"/>
      <c r="O257" s="69"/>
      <c r="P257" s="69"/>
      <c r="Q257" s="69"/>
      <c r="R257" s="69"/>
      <c r="S257" s="69"/>
      <c r="T257" s="78" t="str">
        <f t="shared" ca="1" si="55"/>
        <v>A.7.08f</v>
      </c>
      <c r="U257" s="69"/>
      <c r="V257" s="69"/>
      <c r="W257" s="80">
        <v>3</v>
      </c>
      <c r="X257" s="81">
        <f t="shared" ca="1" si="60"/>
        <v>3</v>
      </c>
      <c r="Y257" s="80" t="str">
        <f t="shared" si="61"/>
        <v>x 3</v>
      </c>
      <c r="AD257" s="77" t="str">
        <f t="shared" ca="1" si="62"/>
        <v/>
      </c>
      <c r="AE257" s="77" t="str">
        <f t="shared" ca="1" si="63"/>
        <v/>
      </c>
      <c r="AF257" s="77" t="str">
        <f t="shared" ca="1" si="64"/>
        <v>D</v>
      </c>
      <c r="AG257" s="77">
        <f t="shared" ca="1" si="65"/>
        <v>3</v>
      </c>
      <c r="AH257" s="76">
        <v>1</v>
      </c>
      <c r="AI257" s="85"/>
    </row>
    <row r="258" spans="1:35" s="77" customFormat="1" ht="45" x14ac:dyDescent="0.25">
      <c r="A258" s="67">
        <v>327</v>
      </c>
      <c r="B258" s="174" t="str">
        <f t="shared" ca="1" si="56"/>
        <v>A.7.09</v>
      </c>
      <c r="C258" s="20">
        <f t="shared" ca="1" si="57"/>
        <v>5</v>
      </c>
      <c r="D258" s="20"/>
      <c r="E258" s="70" t="str">
        <f t="shared" ca="1" si="58"/>
        <v>A.7.09</v>
      </c>
      <c r="F258" s="71" t="str">
        <f t="shared" ca="1" si="59"/>
        <v>Is your supplier selection criteria recorded in a document that can be passed to potential suppliers - and your procurement department - sometimes as part of an RFP (Request for Proposal)?</v>
      </c>
      <c r="G258" s="188"/>
      <c r="H258" s="189"/>
      <c r="I258" s="189"/>
      <c r="J258" s="189"/>
      <c r="K258" s="189"/>
      <c r="L258" s="189"/>
      <c r="M258" s="189"/>
      <c r="N258" s="69"/>
      <c r="O258" s="69"/>
      <c r="P258" s="69"/>
      <c r="Q258" s="69"/>
      <c r="R258" s="69"/>
      <c r="S258" s="69"/>
      <c r="T258" s="78" t="str">
        <f t="shared" ca="1" si="55"/>
        <v>A.7.09</v>
      </c>
      <c r="U258" s="69"/>
      <c r="V258" s="69"/>
      <c r="W258" s="80">
        <v>4</v>
      </c>
      <c r="X258" s="81">
        <f t="shared" ca="1" si="60"/>
        <v>4</v>
      </c>
      <c r="Y258" s="80" t="str">
        <f t="shared" si="61"/>
        <v>x 4</v>
      </c>
      <c r="AD258" s="77" t="str">
        <f t="shared" ca="1" si="62"/>
        <v/>
      </c>
      <c r="AE258" s="77" t="str">
        <f t="shared" ca="1" si="63"/>
        <v/>
      </c>
      <c r="AF258" s="77" t="str">
        <f t="shared" ca="1" si="64"/>
        <v>D</v>
      </c>
      <c r="AG258" s="77">
        <f t="shared" ca="1" si="65"/>
        <v>3</v>
      </c>
      <c r="AH258" s="76">
        <v>1</v>
      </c>
      <c r="AI258" s="85"/>
    </row>
    <row r="259" spans="1:35" s="77" customFormat="1" ht="30" customHeight="1" x14ac:dyDescent="0.25">
      <c r="A259" s="67">
        <v>328</v>
      </c>
      <c r="B259" s="174" t="str">
        <f t="shared" ca="1" si="56"/>
        <v>A.7.10</v>
      </c>
      <c r="C259" s="20">
        <f t="shared" ca="1" si="57"/>
        <v>4</v>
      </c>
      <c r="D259" s="20"/>
      <c r="E259" s="70" t="str">
        <f t="shared" ca="1" si="58"/>
        <v>A.7.10</v>
      </c>
      <c r="F259" s="71" t="str">
        <f t="shared" ca="1" si="59"/>
        <v>Do you ensure that your chosen suppliers are able to:</v>
      </c>
      <c r="G259" s="188"/>
      <c r="H259" s="189"/>
      <c r="I259" s="189"/>
      <c r="J259" s="189"/>
      <c r="K259" s="189"/>
      <c r="L259" s="189"/>
      <c r="M259" s="189"/>
      <c r="N259" s="69"/>
      <c r="O259" s="69"/>
      <c r="P259" s="69"/>
      <c r="Q259" s="69"/>
      <c r="R259" s="69"/>
      <c r="S259" s="69"/>
      <c r="T259" s="78" t="str">
        <f t="shared" ca="1" si="55"/>
        <v>A.7.10</v>
      </c>
      <c r="U259" s="69"/>
      <c r="V259" s="69"/>
      <c r="W259" s="80" t="s">
        <v>74</v>
      </c>
      <c r="X259" s="81" t="str">
        <f t="shared" ca="1" si="60"/>
        <v>N/A</v>
      </c>
      <c r="Y259" s="80" t="e">
        <f t="shared" si="61"/>
        <v>#N/A</v>
      </c>
      <c r="AD259" s="77" t="str">
        <f t="shared" ca="1" si="62"/>
        <v/>
      </c>
      <c r="AE259" s="77" t="str">
        <f t="shared" ca="1" si="63"/>
        <v/>
      </c>
      <c r="AF259" s="77" t="str">
        <f t="shared" ca="1" si="64"/>
        <v>D</v>
      </c>
      <c r="AG259" s="77">
        <f t="shared" ca="1" si="65"/>
        <v>3</v>
      </c>
      <c r="AH259" s="76">
        <v>1</v>
      </c>
      <c r="AI259" s="85"/>
    </row>
    <row r="260" spans="1:35" s="77" customFormat="1" ht="30" customHeight="1" x14ac:dyDescent="0.25">
      <c r="A260" s="67">
        <v>329</v>
      </c>
      <c r="B260" s="174" t="str">
        <f t="shared" ca="1" si="56"/>
        <v>A.7.10a</v>
      </c>
      <c r="C260" s="20">
        <f t="shared" ca="1" si="57"/>
        <v>6</v>
      </c>
      <c r="D260" s="20"/>
      <c r="E260" s="70" t="str">
        <f t="shared" ca="1" si="58"/>
        <v>A.7.10a</v>
      </c>
      <c r="F260" s="74" t="str">
        <f t="shared" ca="1" si="59"/>
        <v>Effectively meet - or exceed - your supplier selection criteria?</v>
      </c>
      <c r="G260" s="188"/>
      <c r="H260" s="189"/>
      <c r="I260" s="189"/>
      <c r="J260" s="189"/>
      <c r="K260" s="189"/>
      <c r="L260" s="189"/>
      <c r="M260" s="189"/>
      <c r="N260" s="69"/>
      <c r="O260" s="69"/>
      <c r="P260" s="69"/>
      <c r="Q260" s="69"/>
      <c r="R260" s="69"/>
      <c r="S260" s="69"/>
      <c r="T260" s="78" t="str">
        <f t="shared" ca="1" si="55"/>
        <v>A.7.10a</v>
      </c>
      <c r="U260" s="69"/>
      <c r="V260" s="69"/>
      <c r="W260" s="80">
        <v>3</v>
      </c>
      <c r="X260" s="81">
        <f t="shared" ca="1" si="60"/>
        <v>3</v>
      </c>
      <c r="Y260" s="80" t="str">
        <f t="shared" si="61"/>
        <v>x 3</v>
      </c>
      <c r="AD260" s="77" t="str">
        <f t="shared" ca="1" si="62"/>
        <v/>
      </c>
      <c r="AE260" s="77" t="str">
        <f t="shared" ca="1" si="63"/>
        <v/>
      </c>
      <c r="AF260" s="77" t="str">
        <f t="shared" ca="1" si="64"/>
        <v>D</v>
      </c>
      <c r="AG260" s="77">
        <f t="shared" ca="1" si="65"/>
        <v>3</v>
      </c>
      <c r="AH260" s="76">
        <v>1</v>
      </c>
      <c r="AI260" s="85"/>
    </row>
    <row r="261" spans="1:35" s="77" customFormat="1" ht="30" customHeight="1" x14ac:dyDescent="0.25">
      <c r="A261" s="67">
        <v>330</v>
      </c>
      <c r="B261" s="174" t="str">
        <f t="shared" ca="1" si="56"/>
        <v>A.7.10b</v>
      </c>
      <c r="C261" s="20">
        <f t="shared" ca="1" si="57"/>
        <v>6</v>
      </c>
      <c r="D261" s="20"/>
      <c r="E261" s="70" t="str">
        <f t="shared" ca="1" si="58"/>
        <v>A.7.10b</v>
      </c>
      <c r="F261" s="74" t="str">
        <f t="shared" ca="1" si="59"/>
        <v>Provide tangible value for money?</v>
      </c>
      <c r="G261" s="188"/>
      <c r="H261" s="189"/>
      <c r="I261" s="189"/>
      <c r="J261" s="189"/>
      <c r="K261" s="189"/>
      <c r="L261" s="189"/>
      <c r="M261" s="189"/>
      <c r="N261" s="69"/>
      <c r="O261" s="69"/>
      <c r="P261" s="69"/>
      <c r="Q261" s="69"/>
      <c r="R261" s="69"/>
      <c r="S261" s="69"/>
      <c r="T261" s="78" t="str">
        <f t="shared" ca="1" si="55"/>
        <v>A.7.10b</v>
      </c>
      <c r="U261" s="69"/>
      <c r="V261" s="69"/>
      <c r="W261" s="80">
        <v>2</v>
      </c>
      <c r="X261" s="81">
        <f t="shared" ca="1" si="60"/>
        <v>2</v>
      </c>
      <c r="Y261" s="80" t="str">
        <f t="shared" si="61"/>
        <v>x 2</v>
      </c>
      <c r="AD261" s="77" t="str">
        <f t="shared" ca="1" si="62"/>
        <v/>
      </c>
      <c r="AE261" s="77" t="str">
        <f t="shared" ca="1" si="63"/>
        <v/>
      </c>
      <c r="AF261" s="77" t="str">
        <f t="shared" ca="1" si="64"/>
        <v>D</v>
      </c>
      <c r="AG261" s="77">
        <f t="shared" ca="1" si="65"/>
        <v>3</v>
      </c>
      <c r="AH261" s="76">
        <v>1</v>
      </c>
      <c r="AI261" s="85"/>
    </row>
    <row r="262" spans="1:35" s="77" customFormat="1" ht="30" x14ac:dyDescent="0.25">
      <c r="A262" s="67">
        <v>331</v>
      </c>
      <c r="B262" s="174" t="str">
        <f t="shared" ca="1" si="56"/>
        <v>A.7.11</v>
      </c>
      <c r="C262" s="20">
        <f t="shared" ca="1" si="57"/>
        <v>5</v>
      </c>
      <c r="D262" s="20"/>
      <c r="E262" s="70" t="str">
        <f t="shared" ca="1" si="58"/>
        <v>A.7.11</v>
      </c>
      <c r="F262" s="71" t="str">
        <f t="shared" ca="1" si="59"/>
        <v>Do you produce a short list of potential suppliers, based on evaluation of at least three different suppliers?</v>
      </c>
      <c r="G262" s="188"/>
      <c r="H262" s="189"/>
      <c r="I262" s="189"/>
      <c r="J262" s="189"/>
      <c r="K262" s="189"/>
      <c r="L262" s="189"/>
      <c r="M262" s="189"/>
      <c r="N262" s="69"/>
      <c r="O262" s="69"/>
      <c r="P262" s="69"/>
      <c r="Q262" s="69"/>
      <c r="R262" s="69"/>
      <c r="S262" s="69"/>
      <c r="T262" s="78" t="str">
        <f t="shared" ca="1" si="55"/>
        <v>A.7.11</v>
      </c>
      <c r="U262" s="69"/>
      <c r="V262" s="69"/>
      <c r="W262" s="80">
        <v>1</v>
      </c>
      <c r="X262" s="81">
        <f t="shared" ca="1" si="60"/>
        <v>1</v>
      </c>
      <c r="Y262" s="80" t="str">
        <f t="shared" si="61"/>
        <v>x 1</v>
      </c>
      <c r="AD262" s="77" t="str">
        <f t="shared" ca="1" si="62"/>
        <v/>
      </c>
      <c r="AE262" s="77" t="str">
        <f t="shared" ca="1" si="63"/>
        <v/>
      </c>
      <c r="AF262" s="77" t="str">
        <f t="shared" ca="1" si="64"/>
        <v>D</v>
      </c>
      <c r="AG262" s="77">
        <f t="shared" ca="1" si="65"/>
        <v>3</v>
      </c>
      <c r="AH262" s="76">
        <v>1</v>
      </c>
      <c r="AI262" s="85"/>
    </row>
    <row r="263" spans="1:35" s="77" customFormat="1" ht="45" x14ac:dyDescent="0.25">
      <c r="A263" s="67">
        <v>332</v>
      </c>
      <c r="B263" s="174" t="str">
        <f t="shared" ca="1" si="56"/>
        <v>A.7.12</v>
      </c>
      <c r="C263" s="20">
        <f t="shared" ca="1" si="57"/>
        <v>5</v>
      </c>
      <c r="D263" s="20"/>
      <c r="E263" s="70" t="str">
        <f t="shared" ca="1" si="58"/>
        <v>A.7.12</v>
      </c>
      <c r="F263" s="71" t="str">
        <f t="shared" ca="1" si="59"/>
        <v>Do you validate the ability of potential suppliers to meet your specific requirements (not just one who can offer a variety of often impressive products and services, some of which may not necessarily be relevant)?</v>
      </c>
      <c r="G263" s="188"/>
      <c r="H263" s="189"/>
      <c r="I263" s="189"/>
      <c r="J263" s="189"/>
      <c r="K263" s="189"/>
      <c r="L263" s="189"/>
      <c r="M263" s="189"/>
      <c r="N263" s="69"/>
      <c r="O263" s="69"/>
      <c r="P263" s="69"/>
      <c r="Q263" s="69"/>
      <c r="R263" s="69"/>
      <c r="S263" s="69"/>
      <c r="T263" s="78" t="str">
        <f t="shared" ca="1" si="55"/>
        <v>A.7.12</v>
      </c>
      <c r="U263" s="69"/>
      <c r="V263" s="69"/>
      <c r="W263" s="80">
        <v>3</v>
      </c>
      <c r="X263" s="81">
        <f t="shared" ca="1" si="60"/>
        <v>3</v>
      </c>
      <c r="Y263" s="80" t="str">
        <f t="shared" si="61"/>
        <v>x 3</v>
      </c>
      <c r="AD263" s="77" t="str">
        <f t="shared" ca="1" si="62"/>
        <v/>
      </c>
      <c r="AE263" s="77" t="str">
        <f t="shared" ca="1" si="63"/>
        <v/>
      </c>
      <c r="AF263" s="77" t="str">
        <f t="shared" ca="1" si="64"/>
        <v>D</v>
      </c>
      <c r="AG263" s="77">
        <f t="shared" ca="1" si="65"/>
        <v>3</v>
      </c>
      <c r="AH263" s="76">
        <v>1</v>
      </c>
      <c r="AI263" s="85"/>
    </row>
    <row r="264" spans="1:35" s="77" customFormat="1" ht="30" x14ac:dyDescent="0.25">
      <c r="A264" s="67">
        <v>333</v>
      </c>
      <c r="B264" s="174" t="str">
        <f t="shared" ca="1" si="56"/>
        <v>A.7.13</v>
      </c>
      <c r="C264" s="20">
        <f t="shared" ca="1" si="57"/>
        <v>5</v>
      </c>
      <c r="D264" s="20"/>
      <c r="E264" s="70" t="str">
        <f t="shared" ca="1" si="58"/>
        <v>A.7.13</v>
      </c>
      <c r="F264" s="71" t="str">
        <f t="shared" ca="1" si="59"/>
        <v>Do you consider rotating vendors, with a timescale dependent on the type and number of tests to be performed?</v>
      </c>
      <c r="G264" s="188"/>
      <c r="H264" s="189"/>
      <c r="I264" s="189"/>
      <c r="J264" s="189"/>
      <c r="K264" s="189"/>
      <c r="L264" s="189"/>
      <c r="M264" s="189"/>
      <c r="N264" s="69"/>
      <c r="O264" s="69"/>
      <c r="P264" s="69"/>
      <c r="Q264" s="69"/>
      <c r="R264" s="69"/>
      <c r="S264" s="69"/>
      <c r="T264" s="78" t="str">
        <f t="shared" ca="1" si="55"/>
        <v>A.7.13</v>
      </c>
      <c r="U264" s="69"/>
      <c r="V264" s="69"/>
      <c r="W264" s="80">
        <v>4</v>
      </c>
      <c r="X264" s="81">
        <f t="shared" ca="1" si="60"/>
        <v>4</v>
      </c>
      <c r="Y264" s="80" t="str">
        <f t="shared" si="61"/>
        <v>x 4</v>
      </c>
      <c r="AD264" s="77" t="str">
        <f t="shared" ca="1" si="62"/>
        <v/>
      </c>
      <c r="AE264" s="77" t="str">
        <f t="shared" ca="1" si="63"/>
        <v/>
      </c>
      <c r="AF264" s="77" t="str">
        <f t="shared" ca="1" si="64"/>
        <v>D</v>
      </c>
      <c r="AG264" s="77">
        <f t="shared" ca="1" si="65"/>
        <v>3</v>
      </c>
      <c r="AH264" s="76">
        <v>1</v>
      </c>
      <c r="AI264" s="85"/>
    </row>
    <row r="265" spans="1:35" s="77" customFormat="1" ht="30" x14ac:dyDescent="0.25">
      <c r="A265" s="67">
        <v>334</v>
      </c>
      <c r="B265" s="174" t="str">
        <f t="shared" ca="1" si="56"/>
        <v>A.7.14</v>
      </c>
      <c r="C265" s="20">
        <f t="shared" ca="1" si="57"/>
        <v>5</v>
      </c>
      <c r="D265" s="20"/>
      <c r="E265" s="70" t="str">
        <f t="shared" ca="1" si="58"/>
        <v>A.7.14</v>
      </c>
      <c r="F265" s="71" t="str">
        <f t="shared" ca="1" si="59"/>
        <v>Do you go through a formal, approved appointment process for selected penetration testing suppliers?</v>
      </c>
      <c r="G265" s="188"/>
      <c r="H265" s="189"/>
      <c r="I265" s="189"/>
      <c r="J265" s="189"/>
      <c r="K265" s="189"/>
      <c r="L265" s="189"/>
      <c r="M265" s="189"/>
      <c r="N265" s="69"/>
      <c r="O265" s="69"/>
      <c r="P265" s="69"/>
      <c r="Q265" s="69"/>
      <c r="R265" s="69"/>
      <c r="S265" s="69"/>
      <c r="T265" s="78" t="str">
        <f t="shared" ca="1" si="55"/>
        <v>A.7.14</v>
      </c>
      <c r="U265" s="69"/>
      <c r="V265" s="69"/>
      <c r="W265" s="80">
        <v>4</v>
      </c>
      <c r="X265" s="81">
        <f t="shared" ca="1" si="60"/>
        <v>4</v>
      </c>
      <c r="Y265" s="80" t="str">
        <f t="shared" si="61"/>
        <v>x 4</v>
      </c>
      <c r="AD265" s="77" t="str">
        <f t="shared" ca="1" si="62"/>
        <v/>
      </c>
      <c r="AE265" s="77" t="str">
        <f t="shared" ca="1" si="63"/>
        <v/>
      </c>
      <c r="AF265" s="77" t="str">
        <f t="shared" ca="1" si="64"/>
        <v>D</v>
      </c>
      <c r="AG265" s="77">
        <f t="shared" ca="1" si="65"/>
        <v>3</v>
      </c>
      <c r="AH265" s="76">
        <v>1</v>
      </c>
      <c r="AI265" s="85"/>
    </row>
    <row r="266" spans="1:35" s="77" customFormat="1" ht="35.1" customHeight="1" x14ac:dyDescent="0.25">
      <c r="A266" s="67">
        <v>335</v>
      </c>
      <c r="B266" s="174" t="str">
        <f t="shared" ca="1" si="56"/>
        <v>B</v>
      </c>
      <c r="C266" s="20">
        <f t="shared" ca="1" si="57"/>
        <v>1</v>
      </c>
      <c r="D266" s="20"/>
      <c r="E266" s="229" t="str">
        <f t="shared" ca="1" si="58"/>
        <v>Stage B</v>
      </c>
      <c r="F266" s="234" t="str">
        <f t="shared" ca="1" si="59"/>
        <v>Testing</v>
      </c>
      <c r="G266" s="237"/>
      <c r="H266" s="241"/>
      <c r="I266" s="241"/>
      <c r="J266" s="241"/>
      <c r="K266" s="241"/>
      <c r="L266" s="241"/>
      <c r="M266" s="237"/>
      <c r="N266" s="237"/>
      <c r="O266" s="237"/>
      <c r="P266" s="237"/>
      <c r="Q266" s="237"/>
      <c r="R266" s="237"/>
      <c r="S266" s="237"/>
      <c r="T266" s="78" t="str">
        <f t="shared" ca="1" si="55"/>
        <v>Stage B</v>
      </c>
      <c r="U266" s="237"/>
      <c r="V266" s="237"/>
      <c r="W266" s="81">
        <v>0</v>
      </c>
      <c r="X266" s="81">
        <f t="shared" ca="1" si="60"/>
        <v>0</v>
      </c>
      <c r="Y266" s="80" t="e">
        <f t="shared" si="61"/>
        <v>#N/A</v>
      </c>
      <c r="AD266" s="77" t="str">
        <f t="shared" ca="1" si="62"/>
        <v>S</v>
      </c>
      <c r="AE266" s="77" t="str">
        <f t="shared" ca="1" si="63"/>
        <v>I</v>
      </c>
      <c r="AF266" s="77" t="str">
        <f t="shared" ca="1" si="64"/>
        <v>D</v>
      </c>
      <c r="AG266" s="77">
        <f t="shared" ca="1" si="65"/>
        <v>1</v>
      </c>
      <c r="AH266" s="76">
        <v>1</v>
      </c>
      <c r="AI266" s="85"/>
    </row>
    <row r="267" spans="1:35" s="77" customFormat="1" ht="30" customHeight="1" x14ac:dyDescent="0.25">
      <c r="A267" s="67">
        <v>336</v>
      </c>
      <c r="B267" s="174" t="str">
        <f t="shared" ca="1" si="56"/>
        <v>B.1</v>
      </c>
      <c r="C267" s="20">
        <f t="shared" ca="1" si="57"/>
        <v>2</v>
      </c>
      <c r="D267" s="20"/>
      <c r="E267" s="230" t="str">
        <f t="shared" ca="1" si="58"/>
        <v>Step 1</v>
      </c>
      <c r="F267" s="235" t="str">
        <f t="shared" ca="1" si="59"/>
        <v>Agree testing style and type</v>
      </c>
      <c r="G267" s="238"/>
      <c r="H267" s="242"/>
      <c r="I267" s="242"/>
      <c r="J267" s="242"/>
      <c r="K267" s="242"/>
      <c r="L267" s="242"/>
      <c r="M267" s="238"/>
      <c r="N267" s="238"/>
      <c r="O267" s="238"/>
      <c r="P267" s="238"/>
      <c r="Q267" s="238"/>
      <c r="R267" s="245"/>
      <c r="S267" s="245"/>
      <c r="T267" s="78" t="str">
        <f t="shared" ref="T267:T306" ca="1" si="66">E267</f>
        <v>Step 1</v>
      </c>
      <c r="U267" s="245"/>
      <c r="V267" s="245"/>
      <c r="W267" s="81">
        <v>0</v>
      </c>
      <c r="X267" s="81">
        <f t="shared" ca="1" si="60"/>
        <v>0</v>
      </c>
      <c r="Y267" s="80" t="e">
        <f t="shared" si="61"/>
        <v>#N/A</v>
      </c>
      <c r="AD267" s="77" t="str">
        <f t="shared" ca="1" si="62"/>
        <v>S</v>
      </c>
      <c r="AE267" s="77" t="str">
        <f t="shared" ca="1" si="63"/>
        <v>I</v>
      </c>
      <c r="AF267" s="77" t="str">
        <f t="shared" ca="1" si="64"/>
        <v>D</v>
      </c>
      <c r="AG267" s="77">
        <f t="shared" ca="1" si="65"/>
        <v>1</v>
      </c>
      <c r="AH267" s="76">
        <v>1</v>
      </c>
      <c r="AI267" s="85">
        <v>3</v>
      </c>
    </row>
    <row r="268" spans="1:35" s="77" customFormat="1" ht="30" customHeight="1" x14ac:dyDescent="0.25">
      <c r="A268" s="67">
        <v>345</v>
      </c>
      <c r="B268" s="174" t="str">
        <f t="shared" ca="1" si="56"/>
        <v>B.1.01</v>
      </c>
      <c r="C268" s="20">
        <f t="shared" ca="1" si="57"/>
        <v>5</v>
      </c>
      <c r="D268" s="20"/>
      <c r="E268" s="70" t="str">
        <f t="shared" ca="1" si="58"/>
        <v>B.1.01</v>
      </c>
      <c r="F268" s="71" t="str">
        <f t="shared" ca="1" si="59"/>
        <v>Do you identify what style of penetration testing is required?</v>
      </c>
      <c r="G268" s="188"/>
      <c r="H268" s="189"/>
      <c r="I268" s="189"/>
      <c r="J268" s="189"/>
      <c r="K268" s="189"/>
      <c r="L268" s="189"/>
      <c r="M268" s="189"/>
      <c r="N268" s="69"/>
      <c r="O268" s="69"/>
      <c r="P268" s="69"/>
      <c r="Q268" s="69"/>
      <c r="R268" s="69"/>
      <c r="S268" s="69"/>
      <c r="T268" s="78" t="str">
        <f t="shared" ca="1" si="66"/>
        <v>B.1.01</v>
      </c>
      <c r="U268" s="69"/>
      <c r="V268" s="69"/>
      <c r="W268" s="80">
        <v>1</v>
      </c>
      <c r="X268" s="81">
        <f t="shared" ca="1" si="60"/>
        <v>1</v>
      </c>
      <c r="Y268" s="80" t="str">
        <f t="shared" si="61"/>
        <v>x 1</v>
      </c>
      <c r="AD268" s="77" t="str">
        <f t="shared" ca="1" si="62"/>
        <v/>
      </c>
      <c r="AE268" s="77" t="str">
        <f t="shared" ca="1" si="63"/>
        <v/>
      </c>
      <c r="AF268" s="77" t="str">
        <f t="shared" ca="1" si="64"/>
        <v>D</v>
      </c>
      <c r="AG268" s="77">
        <f t="shared" ca="1" si="65"/>
        <v>3</v>
      </c>
      <c r="AH268" s="76">
        <v>1</v>
      </c>
      <c r="AI268" s="85"/>
    </row>
    <row r="269" spans="1:35" s="77" customFormat="1" ht="30" customHeight="1" x14ac:dyDescent="0.25">
      <c r="A269" s="67">
        <v>346</v>
      </c>
      <c r="B269" s="174" t="str">
        <f t="shared" ca="1" si="56"/>
        <v>B.1.02</v>
      </c>
      <c r="C269" s="20">
        <f t="shared" ca="1" si="57"/>
        <v>4</v>
      </c>
      <c r="D269" s="20"/>
      <c r="E269" s="70" t="str">
        <f t="shared" ca="1" si="58"/>
        <v>B.1.02</v>
      </c>
      <c r="F269" s="71" t="str">
        <f t="shared" ca="1" si="59"/>
        <v xml:space="preserve">Does your identification of testing style evaluate the need for: </v>
      </c>
      <c r="G269" s="188"/>
      <c r="H269" s="189"/>
      <c r="I269" s="189"/>
      <c r="J269" s="189"/>
      <c r="K269" s="189"/>
      <c r="L269" s="189"/>
      <c r="M269" s="189"/>
      <c r="N269" s="69"/>
      <c r="O269" s="69"/>
      <c r="P269" s="69"/>
      <c r="Q269" s="69"/>
      <c r="R269" s="69"/>
      <c r="S269" s="69"/>
      <c r="T269" s="78" t="str">
        <f t="shared" ca="1" si="66"/>
        <v>B.1.02</v>
      </c>
      <c r="U269" s="69"/>
      <c r="V269" s="69"/>
      <c r="W269" s="80" t="s">
        <v>74</v>
      </c>
      <c r="X269" s="81" t="str">
        <f t="shared" ca="1" si="60"/>
        <v>N/A</v>
      </c>
      <c r="Y269" s="80" t="e">
        <f t="shared" si="61"/>
        <v>#N/A</v>
      </c>
      <c r="AD269" s="77" t="str">
        <f t="shared" ca="1" si="62"/>
        <v/>
      </c>
      <c r="AE269" s="77" t="str">
        <f t="shared" ca="1" si="63"/>
        <v/>
      </c>
      <c r="AF269" s="77" t="str">
        <f t="shared" ca="1" si="64"/>
        <v>D</v>
      </c>
      <c r="AG269" s="77">
        <f t="shared" ca="1" si="65"/>
        <v>3</v>
      </c>
      <c r="AH269" s="76">
        <v>1</v>
      </c>
      <c r="AI269" s="85"/>
    </row>
    <row r="270" spans="1:35" s="77" customFormat="1" ht="45" x14ac:dyDescent="0.25">
      <c r="A270" s="67">
        <v>347</v>
      </c>
      <c r="B270" s="174" t="str">
        <f t="shared" ca="1" si="56"/>
        <v>B.1.02a</v>
      </c>
      <c r="C270" s="20">
        <f t="shared" ca="1" si="57"/>
        <v>6</v>
      </c>
      <c r="D270" s="20"/>
      <c r="E270" s="70" t="str">
        <f t="shared" ca="1" si="58"/>
        <v>B.1.02a</v>
      </c>
      <c r="F270" s="74" t="str">
        <f t="shared" ca="1" si="59"/>
        <v>'Black box' testing, which is useful to simulate external attacks with no prior knowledge of the target environment - and understand what is possible for an uninformed attacker to achieve?</v>
      </c>
      <c r="G270" s="188"/>
      <c r="H270" s="189"/>
      <c r="I270" s="189"/>
      <c r="J270" s="189"/>
      <c r="K270" s="189"/>
      <c r="L270" s="189"/>
      <c r="M270" s="189"/>
      <c r="N270" s="69"/>
      <c r="O270" s="69"/>
      <c r="P270" s="69"/>
      <c r="Q270" s="69"/>
      <c r="R270" s="69"/>
      <c r="S270" s="69"/>
      <c r="T270" s="78" t="str">
        <f t="shared" ca="1" si="66"/>
        <v>B.1.02a</v>
      </c>
      <c r="U270" s="69"/>
      <c r="V270" s="69"/>
      <c r="W270" s="80">
        <v>2</v>
      </c>
      <c r="X270" s="81">
        <f t="shared" ca="1" si="60"/>
        <v>2</v>
      </c>
      <c r="Y270" s="80" t="str">
        <f t="shared" si="61"/>
        <v>x 2</v>
      </c>
      <c r="AD270" s="77" t="str">
        <f t="shared" ca="1" si="62"/>
        <v/>
      </c>
      <c r="AE270" s="77" t="str">
        <f t="shared" ca="1" si="63"/>
        <v/>
      </c>
      <c r="AF270" s="77" t="str">
        <f t="shared" ca="1" si="64"/>
        <v>D</v>
      </c>
      <c r="AG270" s="77">
        <f t="shared" ca="1" si="65"/>
        <v>3</v>
      </c>
      <c r="AH270" s="76">
        <v>1</v>
      </c>
      <c r="AI270" s="85"/>
    </row>
    <row r="271" spans="1:35" s="77" customFormat="1" ht="60" x14ac:dyDescent="0.25">
      <c r="A271" s="67">
        <v>348</v>
      </c>
      <c r="B271" s="174" t="str">
        <f t="shared" ca="1" si="56"/>
        <v>B.1.02b</v>
      </c>
      <c r="C271" s="20">
        <f t="shared" ca="1" si="57"/>
        <v>6</v>
      </c>
      <c r="D271" s="20"/>
      <c r="E271" s="70" t="str">
        <f t="shared" ca="1" si="58"/>
        <v>B.1.02b</v>
      </c>
      <c r="F271" s="74" t="str">
        <f t="shared" ca="1" si="59"/>
        <v>'Grey box' (also known as 'Translucent box') testing, which is useful to understand the degree of access that authorised users of a system can obtain - and the possible damage caused by insider or privileged attacks with some knowledge of the target environment?</v>
      </c>
      <c r="G271" s="188"/>
      <c r="H271" s="189"/>
      <c r="I271" s="189"/>
      <c r="J271" s="189"/>
      <c r="K271" s="189"/>
      <c r="L271" s="189"/>
      <c r="M271" s="189"/>
      <c r="N271" s="69"/>
      <c r="O271" s="69"/>
      <c r="P271" s="69"/>
      <c r="Q271" s="69"/>
      <c r="R271" s="69"/>
      <c r="S271" s="69"/>
      <c r="T271" s="78" t="str">
        <f t="shared" ca="1" si="66"/>
        <v>B.1.02b</v>
      </c>
      <c r="U271" s="69"/>
      <c r="V271" s="69"/>
      <c r="W271" s="80">
        <v>3</v>
      </c>
      <c r="X271" s="81">
        <f t="shared" ca="1" si="60"/>
        <v>3</v>
      </c>
      <c r="Y271" s="80" t="str">
        <f t="shared" si="61"/>
        <v>x 3</v>
      </c>
      <c r="AD271" s="77" t="str">
        <f t="shared" ca="1" si="62"/>
        <v/>
      </c>
      <c r="AE271" s="77" t="str">
        <f t="shared" ca="1" si="63"/>
        <v/>
      </c>
      <c r="AF271" s="77" t="str">
        <f t="shared" ca="1" si="64"/>
        <v>D</v>
      </c>
      <c r="AG271" s="77">
        <f t="shared" ca="1" si="65"/>
        <v>3</v>
      </c>
      <c r="AH271" s="76">
        <v>1</v>
      </c>
      <c r="AI271" s="85"/>
    </row>
    <row r="272" spans="1:35" s="77" customFormat="1" ht="45" x14ac:dyDescent="0.25">
      <c r="A272" s="67">
        <v>349</v>
      </c>
      <c r="B272" s="174" t="str">
        <f t="shared" ca="1" si="56"/>
        <v>B.1.02c</v>
      </c>
      <c r="C272" s="20">
        <f t="shared" ca="1" si="57"/>
        <v>6</v>
      </c>
      <c r="D272" s="20"/>
      <c r="E272" s="70" t="str">
        <f t="shared" ca="1" si="58"/>
        <v>B.1.02c</v>
      </c>
      <c r="F272" s="74" t="str">
        <f t="shared" ca="1" si="59"/>
        <v>'White box' (also known as 'Crystal or Oblique box') testing which is useful to support a more targeted test on a system that requires a test of as many vulnerabilities and attack vectors as possible?</v>
      </c>
      <c r="G272" s="188"/>
      <c r="H272" s="189"/>
      <c r="I272" s="189"/>
      <c r="J272" s="189"/>
      <c r="K272" s="189"/>
      <c r="L272" s="189"/>
      <c r="M272" s="189"/>
      <c r="N272" s="69"/>
      <c r="O272" s="69"/>
      <c r="P272" s="69"/>
      <c r="Q272" s="69"/>
      <c r="R272" s="69"/>
      <c r="S272" s="69"/>
      <c r="T272" s="78" t="str">
        <f t="shared" ca="1" si="66"/>
        <v>B.1.02c</v>
      </c>
      <c r="U272" s="69"/>
      <c r="V272" s="69"/>
      <c r="W272" s="80">
        <v>4</v>
      </c>
      <c r="X272" s="81">
        <f t="shared" ca="1" si="60"/>
        <v>4</v>
      </c>
      <c r="Y272" s="80" t="str">
        <f t="shared" si="61"/>
        <v>x 4</v>
      </c>
      <c r="AD272" s="77" t="str">
        <f t="shared" ca="1" si="62"/>
        <v/>
      </c>
      <c r="AE272" s="77" t="str">
        <f t="shared" ca="1" si="63"/>
        <v/>
      </c>
      <c r="AF272" s="77" t="str">
        <f t="shared" ca="1" si="64"/>
        <v>D</v>
      </c>
      <c r="AG272" s="77">
        <f t="shared" ca="1" si="65"/>
        <v>3</v>
      </c>
      <c r="AH272" s="76">
        <v>1</v>
      </c>
      <c r="AI272" s="85"/>
    </row>
    <row r="273" spans="1:35" s="77" customFormat="1" ht="30" customHeight="1" x14ac:dyDescent="0.25">
      <c r="A273" s="67">
        <v>350</v>
      </c>
      <c r="B273" s="174" t="str">
        <f t="shared" ca="1" si="56"/>
        <v>B.1.03</v>
      </c>
      <c r="C273" s="20">
        <f t="shared" ca="1" si="57"/>
        <v>4</v>
      </c>
      <c r="D273" s="20"/>
      <c r="E273" s="70" t="str">
        <f t="shared" ca="1" si="58"/>
        <v>B.1.03</v>
      </c>
      <c r="F273" s="71" t="str">
        <f t="shared" ca="1" si="59"/>
        <v xml:space="preserve">Does your identification of testing types consider the use of: </v>
      </c>
      <c r="G273" s="188"/>
      <c r="H273" s="189"/>
      <c r="I273" s="189"/>
      <c r="J273" s="189"/>
      <c r="K273" s="189"/>
      <c r="L273" s="189"/>
      <c r="M273" s="189"/>
      <c r="N273" s="69"/>
      <c r="O273" s="69"/>
      <c r="P273" s="69"/>
      <c r="Q273" s="69"/>
      <c r="R273" s="69"/>
      <c r="S273" s="69"/>
      <c r="T273" s="78" t="str">
        <f t="shared" ca="1" si="66"/>
        <v>B.1.03</v>
      </c>
      <c r="U273" s="69"/>
      <c r="V273" s="69"/>
      <c r="W273" s="80" t="s">
        <v>74</v>
      </c>
      <c r="X273" s="81" t="str">
        <f t="shared" ca="1" si="60"/>
        <v>N/A</v>
      </c>
      <c r="Y273" s="80" t="e">
        <f t="shared" si="61"/>
        <v>#N/A</v>
      </c>
      <c r="AD273" s="77" t="str">
        <f t="shared" ca="1" si="62"/>
        <v/>
      </c>
      <c r="AE273" s="77" t="str">
        <f t="shared" ca="1" si="63"/>
        <v/>
      </c>
      <c r="AF273" s="77" t="str">
        <f t="shared" ca="1" si="64"/>
        <v>D</v>
      </c>
      <c r="AG273" s="77">
        <f t="shared" ca="1" si="65"/>
        <v>3</v>
      </c>
      <c r="AH273" s="76">
        <v>1</v>
      </c>
      <c r="AI273" s="85"/>
    </row>
    <row r="274" spans="1:35" s="77" customFormat="1" ht="60" x14ac:dyDescent="0.25">
      <c r="A274" s="67">
        <v>351</v>
      </c>
      <c r="B274" s="174" t="str">
        <f t="shared" ca="1" si="56"/>
        <v>B.1.03a</v>
      </c>
      <c r="C274" s="20">
        <f t="shared" ca="1" si="57"/>
        <v>6</v>
      </c>
      <c r="D274" s="20"/>
      <c r="E274" s="70" t="str">
        <f t="shared" ca="1" si="58"/>
        <v>B.1.03a</v>
      </c>
      <c r="F274" s="74" t="str">
        <f t="shared" ca="1" si="59"/>
        <v>An 'external' penetration test (the most common type of test), which is aimed at IT systems from 'outside the building', testing systems that are 'internet connected', such as the DMZ of your network, VPN and your web applications?</v>
      </c>
      <c r="G274" s="188"/>
      <c r="H274" s="189"/>
      <c r="I274" s="189"/>
      <c r="J274" s="189"/>
      <c r="K274" s="189"/>
      <c r="L274" s="189"/>
      <c r="M274" s="189"/>
      <c r="N274" s="69"/>
      <c r="O274" s="69"/>
      <c r="P274" s="69"/>
      <c r="Q274" s="69"/>
      <c r="R274" s="69"/>
      <c r="S274" s="69"/>
      <c r="T274" s="78" t="str">
        <f t="shared" ca="1" si="66"/>
        <v>B.1.03a</v>
      </c>
      <c r="U274" s="69"/>
      <c r="V274" s="69"/>
      <c r="W274" s="80">
        <v>2</v>
      </c>
      <c r="X274" s="81">
        <f t="shared" ca="1" si="60"/>
        <v>2</v>
      </c>
      <c r="Y274" s="80" t="str">
        <f t="shared" si="61"/>
        <v>x 2</v>
      </c>
      <c r="AD274" s="77" t="str">
        <f t="shared" ca="1" si="62"/>
        <v/>
      </c>
      <c r="AE274" s="77" t="str">
        <f t="shared" ca="1" si="63"/>
        <v/>
      </c>
      <c r="AF274" s="77" t="str">
        <f t="shared" ca="1" si="64"/>
        <v>D</v>
      </c>
      <c r="AG274" s="77">
        <f t="shared" ca="1" si="65"/>
        <v>3</v>
      </c>
      <c r="AH274" s="76">
        <v>1</v>
      </c>
      <c r="AI274" s="85"/>
    </row>
    <row r="275" spans="1:35" s="77" customFormat="1" ht="60" x14ac:dyDescent="0.25">
      <c r="A275" s="67">
        <v>352</v>
      </c>
      <c r="B275" s="174" t="str">
        <f t="shared" ca="1" si="56"/>
        <v>B.1.03b</v>
      </c>
      <c r="C275" s="20">
        <f t="shared" ca="1" si="57"/>
        <v>6</v>
      </c>
      <c r="D275" s="20"/>
      <c r="E275" s="70" t="str">
        <f t="shared" ca="1" si="58"/>
        <v>B.1.03b</v>
      </c>
      <c r="F275" s="74" t="str">
        <f t="shared" ca="1" si="59"/>
        <v>An internal security test (sometimes replicated by a service provider on their own site, maybe in a laboratory), which focuses on what staff can see and do within their own IT network, and is typically associated with white or grey box testing?</v>
      </c>
      <c r="G275" s="188"/>
      <c r="H275" s="189"/>
      <c r="I275" s="189"/>
      <c r="J275" s="189"/>
      <c r="K275" s="189"/>
      <c r="L275" s="189"/>
      <c r="M275" s="189"/>
      <c r="N275" s="69"/>
      <c r="O275" s="69"/>
      <c r="P275" s="69"/>
      <c r="Q275" s="69"/>
      <c r="R275" s="69"/>
      <c r="S275" s="69"/>
      <c r="T275" s="78" t="str">
        <f t="shared" ca="1" si="66"/>
        <v>B.1.03b</v>
      </c>
      <c r="U275" s="69"/>
      <c r="V275" s="69"/>
      <c r="W275" s="80">
        <v>5</v>
      </c>
      <c r="X275" s="81">
        <f t="shared" ca="1" si="60"/>
        <v>5</v>
      </c>
      <c r="Y275" s="80" t="str">
        <f t="shared" si="61"/>
        <v>x 5</v>
      </c>
      <c r="AD275" s="77" t="str">
        <f t="shared" ca="1" si="62"/>
        <v/>
      </c>
      <c r="AE275" s="77" t="str">
        <f t="shared" ca="1" si="63"/>
        <v/>
      </c>
      <c r="AF275" s="77" t="str">
        <f t="shared" ca="1" si="64"/>
        <v>D</v>
      </c>
      <c r="AG275" s="77">
        <f t="shared" ca="1" si="65"/>
        <v>3</v>
      </c>
      <c r="AH275" s="76">
        <v>1</v>
      </c>
      <c r="AI275" s="85"/>
    </row>
    <row r="276" spans="1:35" s="77" customFormat="1" ht="30" x14ac:dyDescent="0.25">
      <c r="A276" s="67">
        <v>353</v>
      </c>
      <c r="B276" s="174" t="str">
        <f t="shared" ca="1" si="56"/>
        <v>B.1.03c</v>
      </c>
      <c r="C276" s="20">
        <f t="shared" ca="1" si="57"/>
        <v>6</v>
      </c>
      <c r="D276" s="20"/>
      <c r="E276" s="70" t="str">
        <f t="shared" ca="1" si="58"/>
        <v>B.1.03c</v>
      </c>
      <c r="F276" s="74" t="str">
        <f t="shared" ca="1" si="59"/>
        <v>End-to-end testing (i.e. for people, through data, devices, applications and infrastructure)?</v>
      </c>
      <c r="G276" s="188"/>
      <c r="H276" s="189"/>
      <c r="I276" s="189"/>
      <c r="J276" s="189"/>
      <c r="K276" s="189"/>
      <c r="L276" s="189"/>
      <c r="M276" s="189"/>
      <c r="N276" s="69"/>
      <c r="O276" s="69"/>
      <c r="P276" s="69"/>
      <c r="Q276" s="69"/>
      <c r="R276" s="69"/>
      <c r="S276" s="69"/>
      <c r="T276" s="78" t="str">
        <f t="shared" ca="1" si="66"/>
        <v>B.1.03c</v>
      </c>
      <c r="U276" s="69"/>
      <c r="V276" s="69"/>
      <c r="W276" s="80">
        <v>5</v>
      </c>
      <c r="X276" s="81">
        <f t="shared" ca="1" si="60"/>
        <v>5</v>
      </c>
      <c r="Y276" s="80" t="str">
        <f t="shared" si="61"/>
        <v>x 5</v>
      </c>
      <c r="AD276" s="77" t="str">
        <f t="shared" ca="1" si="62"/>
        <v/>
      </c>
      <c r="AE276" s="77" t="str">
        <f t="shared" ca="1" si="63"/>
        <v/>
      </c>
      <c r="AF276" s="77" t="str">
        <f t="shared" ca="1" si="64"/>
        <v>D</v>
      </c>
      <c r="AG276" s="77">
        <f t="shared" ca="1" si="65"/>
        <v>3</v>
      </c>
      <c r="AH276" s="76">
        <v>1</v>
      </c>
      <c r="AI276" s="85"/>
    </row>
    <row r="277" spans="1:35" s="77" customFormat="1" ht="30" customHeight="1" x14ac:dyDescent="0.25">
      <c r="A277" s="67">
        <v>354</v>
      </c>
      <c r="B277" s="174" t="str">
        <f t="shared" ca="1" si="56"/>
        <v>B.1.03d</v>
      </c>
      <c r="C277" s="20">
        <f t="shared" ca="1" si="57"/>
        <v>6</v>
      </c>
      <c r="D277" s="20"/>
      <c r="E277" s="70" t="str">
        <f t="shared" ca="1" si="58"/>
        <v>B.1.03d</v>
      </c>
      <c r="F277" s="74" t="str">
        <f t="shared" ca="1" si="59"/>
        <v>Emerging technologies (e.g. mobile applications)?</v>
      </c>
      <c r="G277" s="188"/>
      <c r="H277" s="189"/>
      <c r="I277" s="189"/>
      <c r="J277" s="189"/>
      <c r="K277" s="189"/>
      <c r="L277" s="189"/>
      <c r="M277" s="189"/>
      <c r="N277" s="69"/>
      <c r="O277" s="69"/>
      <c r="P277" s="69"/>
      <c r="Q277" s="69"/>
      <c r="R277" s="69"/>
      <c r="S277" s="69"/>
      <c r="T277" s="78" t="str">
        <f t="shared" ca="1" si="66"/>
        <v>B.1.03d</v>
      </c>
      <c r="U277" s="69"/>
      <c r="V277" s="69"/>
      <c r="W277" s="80">
        <v>4</v>
      </c>
      <c r="X277" s="81">
        <f t="shared" ca="1" si="60"/>
        <v>4</v>
      </c>
      <c r="Y277" s="80" t="str">
        <f t="shared" si="61"/>
        <v>x 4</v>
      </c>
      <c r="AD277" s="77" t="str">
        <f t="shared" ca="1" si="62"/>
        <v/>
      </c>
      <c r="AE277" s="77" t="str">
        <f t="shared" ca="1" si="63"/>
        <v/>
      </c>
      <c r="AF277" s="77" t="str">
        <f t="shared" ca="1" si="64"/>
        <v>D</v>
      </c>
      <c r="AG277" s="77">
        <f t="shared" ca="1" si="65"/>
        <v>3</v>
      </c>
      <c r="AH277" s="76">
        <v>1</v>
      </c>
      <c r="AI277" s="85"/>
    </row>
    <row r="278" spans="1:35" s="77" customFormat="1" ht="30" customHeight="1" x14ac:dyDescent="0.25">
      <c r="A278" s="67">
        <v>355</v>
      </c>
      <c r="B278" s="174" t="str">
        <f t="shared" ca="1" si="56"/>
        <v>B.1.03e</v>
      </c>
      <c r="C278" s="20">
        <f t="shared" ca="1" si="57"/>
        <v>6</v>
      </c>
      <c r="D278" s="20"/>
      <c r="E278" s="70" t="str">
        <f t="shared" ca="1" si="58"/>
        <v>B.1.03e</v>
      </c>
      <c r="F278" s="74" t="str">
        <f t="shared" ca="1" si="59"/>
        <v>Social engineering?</v>
      </c>
      <c r="G278" s="188"/>
      <c r="H278" s="189"/>
      <c r="I278" s="189"/>
      <c r="J278" s="189"/>
      <c r="K278" s="189"/>
      <c r="L278" s="189"/>
      <c r="M278" s="189"/>
      <c r="N278" s="69"/>
      <c r="O278" s="69"/>
      <c r="P278" s="69"/>
      <c r="Q278" s="69"/>
      <c r="R278" s="69"/>
      <c r="S278" s="69"/>
      <c r="T278" s="78" t="str">
        <f t="shared" ca="1" si="66"/>
        <v>B.1.03e</v>
      </c>
      <c r="U278" s="69"/>
      <c r="V278" s="69"/>
      <c r="W278" s="80">
        <v>4</v>
      </c>
      <c r="X278" s="81">
        <f t="shared" ca="1" si="60"/>
        <v>4</v>
      </c>
      <c r="Y278" s="80" t="str">
        <f t="shared" si="61"/>
        <v>x 4</v>
      </c>
      <c r="AD278" s="77" t="str">
        <f t="shared" ca="1" si="62"/>
        <v/>
      </c>
      <c r="AE278" s="77" t="str">
        <f t="shared" ca="1" si="63"/>
        <v/>
      </c>
      <c r="AF278" s="77" t="str">
        <f t="shared" ca="1" si="64"/>
        <v>D</v>
      </c>
      <c r="AG278" s="77">
        <f t="shared" ca="1" si="65"/>
        <v>3</v>
      </c>
      <c r="AH278" s="76">
        <v>1</v>
      </c>
      <c r="AI278" s="85"/>
    </row>
    <row r="279" spans="1:35" s="77" customFormat="1" ht="30" customHeight="1" x14ac:dyDescent="0.25">
      <c r="A279" s="67">
        <v>356</v>
      </c>
      <c r="B279" s="174" t="str">
        <f t="shared" ca="1" si="56"/>
        <v>B.1.04</v>
      </c>
      <c r="C279" s="20">
        <f t="shared" ca="1" si="57"/>
        <v>5</v>
      </c>
      <c r="D279" s="20"/>
      <c r="E279" s="70" t="str">
        <f t="shared" ca="1" si="58"/>
        <v>B.1.04</v>
      </c>
      <c r="F279" s="71" t="str">
        <f t="shared" ca="1" si="59"/>
        <v>Do you identify what type of testing is to be performed?</v>
      </c>
      <c r="G279" s="188"/>
      <c r="H279" s="189"/>
      <c r="I279" s="189"/>
      <c r="J279" s="189"/>
      <c r="K279" s="189"/>
      <c r="L279" s="189"/>
      <c r="M279" s="189"/>
      <c r="N279" s="69"/>
      <c r="O279" s="69"/>
      <c r="P279" s="69"/>
      <c r="Q279" s="69"/>
      <c r="R279" s="69"/>
      <c r="S279" s="69"/>
      <c r="T279" s="78" t="str">
        <f t="shared" ca="1" si="66"/>
        <v>B.1.04</v>
      </c>
      <c r="U279" s="69"/>
      <c r="V279" s="69"/>
      <c r="W279" s="80">
        <v>1</v>
      </c>
      <c r="X279" s="81">
        <f t="shared" ca="1" si="60"/>
        <v>1</v>
      </c>
      <c r="Y279" s="80" t="str">
        <f t="shared" si="61"/>
        <v>x 1</v>
      </c>
      <c r="AD279" s="77" t="str">
        <f t="shared" ca="1" si="62"/>
        <v/>
      </c>
      <c r="AE279" s="77" t="str">
        <f t="shared" ca="1" si="63"/>
        <v/>
      </c>
      <c r="AF279" s="77" t="str">
        <f t="shared" ca="1" si="64"/>
        <v>D</v>
      </c>
      <c r="AG279" s="77">
        <f t="shared" ca="1" si="65"/>
        <v>3</v>
      </c>
      <c r="AH279" s="76">
        <v>1</v>
      </c>
      <c r="AI279" s="85"/>
    </row>
    <row r="280" spans="1:35" s="77" customFormat="1" ht="30" customHeight="1" x14ac:dyDescent="0.25">
      <c r="A280" s="67">
        <v>357</v>
      </c>
      <c r="B280" s="174" t="str">
        <f t="shared" ca="1" si="56"/>
        <v>B.1.05</v>
      </c>
      <c r="C280" s="20">
        <f t="shared" ca="1" si="57"/>
        <v>4</v>
      </c>
      <c r="D280" s="20"/>
      <c r="E280" s="70" t="str">
        <f t="shared" ca="1" si="58"/>
        <v>B.1.05</v>
      </c>
      <c r="F280" s="71" t="str">
        <f t="shared" ca="1" si="59"/>
        <v xml:space="preserve">Does your identification of testing types consider: </v>
      </c>
      <c r="G280" s="188"/>
      <c r="H280" s="189"/>
      <c r="I280" s="189"/>
      <c r="J280" s="189"/>
      <c r="K280" s="189"/>
      <c r="L280" s="189"/>
      <c r="M280" s="189"/>
      <c r="N280" s="69"/>
      <c r="O280" s="69"/>
      <c r="P280" s="69"/>
      <c r="Q280" s="69"/>
      <c r="R280" s="69"/>
      <c r="S280" s="69"/>
      <c r="T280" s="78" t="str">
        <f t="shared" ca="1" si="66"/>
        <v>B.1.05</v>
      </c>
      <c r="U280" s="69"/>
      <c r="V280" s="69"/>
      <c r="W280" s="80" t="s">
        <v>74</v>
      </c>
      <c r="X280" s="81" t="str">
        <f t="shared" ca="1" si="60"/>
        <v>N/A</v>
      </c>
      <c r="Y280" s="80" t="e">
        <f t="shared" si="61"/>
        <v>#N/A</v>
      </c>
      <c r="AD280" s="77" t="str">
        <f t="shared" ca="1" si="62"/>
        <v/>
      </c>
      <c r="AE280" s="77" t="str">
        <f t="shared" ca="1" si="63"/>
        <v/>
      </c>
      <c r="AF280" s="77" t="str">
        <f t="shared" ca="1" si="64"/>
        <v>D</v>
      </c>
      <c r="AG280" s="77">
        <f t="shared" ca="1" si="65"/>
        <v>3</v>
      </c>
      <c r="AH280" s="76">
        <v>1</v>
      </c>
      <c r="AI280" s="85"/>
    </row>
    <row r="281" spans="1:35" s="77" customFormat="1" ht="30" customHeight="1" x14ac:dyDescent="0.25">
      <c r="A281" s="67">
        <v>358</v>
      </c>
      <c r="B281" s="174" t="str">
        <f t="shared" ca="1" si="56"/>
        <v>B.1.05a</v>
      </c>
      <c r="C281" s="20">
        <f t="shared" ca="1" si="57"/>
        <v>6</v>
      </c>
      <c r="D281" s="20"/>
      <c r="E281" s="70" t="str">
        <f t="shared" ca="1" si="58"/>
        <v>B.1.05a</v>
      </c>
      <c r="F281" s="74" t="str">
        <f t="shared" ca="1" si="59"/>
        <v>Web application testing (which finds coding vulnerabilities)?</v>
      </c>
      <c r="G281" s="188"/>
      <c r="H281" s="189"/>
      <c r="I281" s="189"/>
      <c r="J281" s="189"/>
      <c r="K281" s="189"/>
      <c r="L281" s="189"/>
      <c r="M281" s="189"/>
      <c r="N281" s="69"/>
      <c r="O281" s="69"/>
      <c r="P281" s="69"/>
      <c r="Q281" s="69"/>
      <c r="R281" s="69"/>
      <c r="S281" s="69"/>
      <c r="T281" s="78" t="str">
        <f t="shared" ca="1" si="66"/>
        <v>B.1.05a</v>
      </c>
      <c r="U281" s="69"/>
      <c r="V281" s="69"/>
      <c r="W281" s="80">
        <v>3</v>
      </c>
      <c r="X281" s="81">
        <f t="shared" ca="1" si="60"/>
        <v>3</v>
      </c>
      <c r="Y281" s="80" t="str">
        <f t="shared" si="61"/>
        <v>x 3</v>
      </c>
      <c r="AD281" s="77" t="str">
        <f t="shared" ca="1" si="62"/>
        <v/>
      </c>
      <c r="AE281" s="77" t="str">
        <f t="shared" ca="1" si="63"/>
        <v/>
      </c>
      <c r="AF281" s="77" t="str">
        <f t="shared" ca="1" si="64"/>
        <v>D</v>
      </c>
      <c r="AG281" s="77">
        <f t="shared" ca="1" si="65"/>
        <v>3</v>
      </c>
      <c r="AH281" s="76">
        <v>1</v>
      </c>
      <c r="AI281" s="85"/>
    </row>
    <row r="282" spans="1:35" s="77" customFormat="1" ht="30" x14ac:dyDescent="0.25">
      <c r="A282" s="67">
        <v>359</v>
      </c>
      <c r="B282" s="174" t="str">
        <f t="shared" ca="1" si="56"/>
        <v>B.1.05b</v>
      </c>
      <c r="C282" s="20">
        <f t="shared" ca="1" si="57"/>
        <v>6</v>
      </c>
      <c r="D282" s="20"/>
      <c r="E282" s="70" t="str">
        <f t="shared" ca="1" si="58"/>
        <v>B.1.05b</v>
      </c>
      <c r="F282" s="74" t="str">
        <f t="shared" ca="1" si="59"/>
        <v>Infrastructure testing (which examines servers, firewalls and other hardware for security vulnerabilities)?</v>
      </c>
      <c r="G282" s="188"/>
      <c r="H282" s="189"/>
      <c r="I282" s="189"/>
      <c r="J282" s="189"/>
      <c r="K282" s="189"/>
      <c r="L282" s="189"/>
      <c r="M282" s="189"/>
      <c r="N282" s="69"/>
      <c r="O282" s="69"/>
      <c r="P282" s="69"/>
      <c r="Q282" s="69"/>
      <c r="R282" s="69"/>
      <c r="S282" s="69"/>
      <c r="T282" s="78" t="str">
        <f t="shared" ca="1" si="66"/>
        <v>B.1.05b</v>
      </c>
      <c r="U282" s="69"/>
      <c r="V282" s="69"/>
      <c r="W282" s="80">
        <v>2</v>
      </c>
      <c r="X282" s="81">
        <f t="shared" ca="1" si="60"/>
        <v>2</v>
      </c>
      <c r="Y282" s="80" t="str">
        <f t="shared" si="61"/>
        <v>x 2</v>
      </c>
      <c r="AD282" s="77" t="str">
        <f t="shared" ca="1" si="62"/>
        <v/>
      </c>
      <c r="AE282" s="77" t="str">
        <f t="shared" ca="1" si="63"/>
        <v/>
      </c>
      <c r="AF282" s="77" t="str">
        <f t="shared" ca="1" si="64"/>
        <v>D</v>
      </c>
      <c r="AG282" s="77">
        <f t="shared" ca="1" si="65"/>
        <v>3</v>
      </c>
      <c r="AH282" s="76">
        <v>1</v>
      </c>
      <c r="AI282" s="85"/>
    </row>
    <row r="283" spans="1:35" s="77" customFormat="1" ht="60" x14ac:dyDescent="0.25">
      <c r="A283" s="67">
        <v>360</v>
      </c>
      <c r="B283" s="174" t="str">
        <f t="shared" ca="1" si="56"/>
        <v>B.1.05c</v>
      </c>
      <c r="C283" s="20">
        <f t="shared" ca="1" si="57"/>
        <v>6</v>
      </c>
      <c r="D283" s="20"/>
      <c r="E283" s="70" t="str">
        <f t="shared" ca="1" si="58"/>
        <v>B.1.05c</v>
      </c>
      <c r="F283" s="74" t="str">
        <f t="shared" ca="1" si="59"/>
        <v>Specialised penetration testing, such as for mobile, client server or cloud-based applications; user devices, including workstations, laptops and consumer devices (e.g. tablets and smartphones); and wireless?</v>
      </c>
      <c r="G283" s="188"/>
      <c r="H283" s="189"/>
      <c r="I283" s="189"/>
      <c r="J283" s="189"/>
      <c r="K283" s="189"/>
      <c r="L283" s="189"/>
      <c r="M283" s="189"/>
      <c r="N283" s="69"/>
      <c r="O283" s="69"/>
      <c r="P283" s="69"/>
      <c r="Q283" s="69"/>
      <c r="R283" s="69"/>
      <c r="S283" s="69"/>
      <c r="T283" s="78" t="str">
        <f t="shared" ca="1" si="66"/>
        <v>B.1.05c</v>
      </c>
      <c r="U283" s="69"/>
      <c r="V283" s="69"/>
      <c r="W283" s="80">
        <v>3</v>
      </c>
      <c r="X283" s="81">
        <f t="shared" ca="1" si="60"/>
        <v>3</v>
      </c>
      <c r="Y283" s="80" t="str">
        <f t="shared" si="61"/>
        <v>x 3</v>
      </c>
      <c r="AD283" s="77" t="str">
        <f t="shared" ca="1" si="62"/>
        <v/>
      </c>
      <c r="AE283" s="77" t="str">
        <f t="shared" ca="1" si="63"/>
        <v/>
      </c>
      <c r="AF283" s="77" t="str">
        <f t="shared" ca="1" si="64"/>
        <v>D</v>
      </c>
      <c r="AG283" s="77">
        <f t="shared" ca="1" si="65"/>
        <v>3</v>
      </c>
      <c r="AH283" s="76">
        <v>1</v>
      </c>
      <c r="AI283" s="85"/>
    </row>
    <row r="284" spans="1:35" s="77" customFormat="1" ht="30" customHeight="1" x14ac:dyDescent="0.25">
      <c r="A284" s="67">
        <v>361</v>
      </c>
      <c r="B284" s="174" t="str">
        <f t="shared" ca="1" si="56"/>
        <v>B.1.06</v>
      </c>
      <c r="C284" s="20">
        <f t="shared" ca="1" si="57"/>
        <v>4</v>
      </c>
      <c r="D284" s="20"/>
      <c r="E284" s="70" t="str">
        <f t="shared" ca="1" si="58"/>
        <v>B.1.06</v>
      </c>
      <c r="F284" s="71" t="str">
        <f t="shared" ca="1" si="59"/>
        <v xml:space="preserve">Do you determine whether penetration testing will be performed in: </v>
      </c>
      <c r="G284" s="188"/>
      <c r="H284" s="189"/>
      <c r="I284" s="189"/>
      <c r="J284" s="189"/>
      <c r="K284" s="189"/>
      <c r="L284" s="189"/>
      <c r="M284" s="189"/>
      <c r="N284" s="69"/>
      <c r="O284" s="69"/>
      <c r="P284" s="69"/>
      <c r="Q284" s="69"/>
      <c r="R284" s="69"/>
      <c r="S284" s="69"/>
      <c r="T284" s="78" t="str">
        <f t="shared" ca="1" si="66"/>
        <v>B.1.06</v>
      </c>
      <c r="U284" s="69"/>
      <c r="V284" s="69"/>
      <c r="W284" s="80" t="s">
        <v>74</v>
      </c>
      <c r="X284" s="81" t="str">
        <f t="shared" ca="1" si="60"/>
        <v>N/A</v>
      </c>
      <c r="Y284" s="80" t="e">
        <f t="shared" si="61"/>
        <v>#N/A</v>
      </c>
      <c r="AD284" s="77" t="str">
        <f t="shared" ca="1" si="62"/>
        <v/>
      </c>
      <c r="AE284" s="77" t="str">
        <f t="shared" ca="1" si="63"/>
        <v/>
      </c>
      <c r="AF284" s="77" t="str">
        <f t="shared" ca="1" si="64"/>
        <v>D</v>
      </c>
      <c r="AG284" s="77">
        <f t="shared" ca="1" si="65"/>
        <v>3</v>
      </c>
      <c r="AH284" s="76">
        <v>1</v>
      </c>
      <c r="AI284" s="85"/>
    </row>
    <row r="285" spans="1:35" s="77" customFormat="1" ht="30" customHeight="1" x14ac:dyDescent="0.25">
      <c r="A285" s="67">
        <v>362</v>
      </c>
      <c r="B285" s="174" t="str">
        <f t="shared" ca="1" si="56"/>
        <v>B.1.06a</v>
      </c>
      <c r="C285" s="20">
        <f t="shared" ca="1" si="57"/>
        <v>6</v>
      </c>
      <c r="D285" s="20"/>
      <c r="E285" s="70" t="str">
        <f t="shared" ca="1" si="58"/>
        <v>B.1.06a</v>
      </c>
      <c r="F285" s="74" t="str">
        <f t="shared" ca="1" si="59"/>
        <v>The live environment?</v>
      </c>
      <c r="G285" s="188"/>
      <c r="H285" s="189"/>
      <c r="I285" s="189"/>
      <c r="J285" s="189"/>
      <c r="K285" s="189"/>
      <c r="L285" s="189"/>
      <c r="M285" s="189"/>
      <c r="N285" s="69"/>
      <c r="O285" s="69"/>
      <c r="P285" s="69"/>
      <c r="Q285" s="69"/>
      <c r="R285" s="69"/>
      <c r="S285" s="69"/>
      <c r="T285" s="78" t="str">
        <f t="shared" ca="1" si="66"/>
        <v>B.1.06a</v>
      </c>
      <c r="U285" s="69"/>
      <c r="V285" s="69"/>
      <c r="W285" s="80">
        <v>3</v>
      </c>
      <c r="X285" s="81">
        <f t="shared" ca="1" si="60"/>
        <v>3</v>
      </c>
      <c r="Y285" s="80" t="str">
        <f t="shared" si="61"/>
        <v>x 3</v>
      </c>
      <c r="AD285" s="77" t="str">
        <f t="shared" ca="1" si="62"/>
        <v/>
      </c>
      <c r="AE285" s="77" t="str">
        <f t="shared" ca="1" si="63"/>
        <v/>
      </c>
      <c r="AF285" s="77" t="str">
        <f t="shared" ca="1" si="64"/>
        <v>D</v>
      </c>
      <c r="AG285" s="77">
        <f t="shared" ca="1" si="65"/>
        <v>3</v>
      </c>
      <c r="AH285" s="76">
        <v>1</v>
      </c>
      <c r="AI285" s="85"/>
    </row>
    <row r="286" spans="1:35" s="77" customFormat="1" ht="30" customHeight="1" x14ac:dyDescent="0.25">
      <c r="A286" s="67">
        <v>363</v>
      </c>
      <c r="B286" s="174" t="str">
        <f t="shared" ca="1" si="56"/>
        <v>B.1.06b</v>
      </c>
      <c r="C286" s="20">
        <f t="shared" ca="1" si="57"/>
        <v>6</v>
      </c>
      <c r="D286" s="20"/>
      <c r="E286" s="70" t="str">
        <f t="shared" ca="1" si="58"/>
        <v>B.1.06b</v>
      </c>
      <c r="F286" s="74" t="str">
        <f t="shared" ca="1" si="59"/>
        <v>A test environment?</v>
      </c>
      <c r="G286" s="188"/>
      <c r="H286" s="189"/>
      <c r="I286" s="189"/>
      <c r="J286" s="189"/>
      <c r="K286" s="189"/>
      <c r="L286" s="189"/>
      <c r="M286" s="189"/>
      <c r="N286" s="69"/>
      <c r="O286" s="69"/>
      <c r="P286" s="69"/>
      <c r="Q286" s="69"/>
      <c r="R286" s="69"/>
      <c r="S286" s="69"/>
      <c r="T286" s="78" t="str">
        <f t="shared" ca="1" si="66"/>
        <v>B.1.06b</v>
      </c>
      <c r="U286" s="69"/>
      <c r="V286" s="69"/>
      <c r="W286" s="80">
        <v>4</v>
      </c>
      <c r="X286" s="81">
        <f t="shared" ca="1" si="60"/>
        <v>4</v>
      </c>
      <c r="Y286" s="80" t="str">
        <f t="shared" si="61"/>
        <v>x 4</v>
      </c>
      <c r="AD286" s="77" t="str">
        <f t="shared" ca="1" si="62"/>
        <v/>
      </c>
      <c r="AE286" s="77" t="str">
        <f t="shared" ca="1" si="63"/>
        <v/>
      </c>
      <c r="AF286" s="77" t="str">
        <f t="shared" ca="1" si="64"/>
        <v>D</v>
      </c>
      <c r="AG286" s="77">
        <f t="shared" ca="1" si="65"/>
        <v>3</v>
      </c>
      <c r="AH286" s="76">
        <v>1</v>
      </c>
      <c r="AI286" s="85"/>
    </row>
    <row r="287" spans="1:35" s="77" customFormat="1" ht="30" customHeight="1" x14ac:dyDescent="0.25">
      <c r="A287" s="67">
        <v>364</v>
      </c>
      <c r="B287" s="174" t="str">
        <f t="shared" ca="1" si="56"/>
        <v>B.1.07</v>
      </c>
      <c r="C287" s="20">
        <f t="shared" ca="1" si="57"/>
        <v>5</v>
      </c>
      <c r="D287" s="20"/>
      <c r="E287" s="70" t="str">
        <f t="shared" ca="1" si="58"/>
        <v>B.1.07</v>
      </c>
      <c r="F287" s="71" t="str">
        <f t="shared" ca="1" si="59"/>
        <v xml:space="preserve">Is your test environment as similar to the live environment as possible? </v>
      </c>
      <c r="G287" s="188"/>
      <c r="H287" s="189"/>
      <c r="I287" s="189"/>
      <c r="J287" s="189"/>
      <c r="K287" s="189"/>
      <c r="L287" s="189"/>
      <c r="M287" s="189"/>
      <c r="N287" s="69"/>
      <c r="O287" s="69"/>
      <c r="P287" s="69"/>
      <c r="Q287" s="69"/>
      <c r="R287" s="69"/>
      <c r="S287" s="69"/>
      <c r="T287" s="78" t="str">
        <f t="shared" ca="1" si="66"/>
        <v>B.1.07</v>
      </c>
      <c r="U287" s="69"/>
      <c r="V287" s="69"/>
      <c r="W287" s="80">
        <v>5</v>
      </c>
      <c r="X287" s="81">
        <f t="shared" ca="1" si="60"/>
        <v>5</v>
      </c>
      <c r="Y287" s="80" t="str">
        <f t="shared" si="61"/>
        <v>x 5</v>
      </c>
      <c r="AD287" s="77" t="str">
        <f t="shared" ca="1" si="62"/>
        <v/>
      </c>
      <c r="AE287" s="77" t="str">
        <f t="shared" ca="1" si="63"/>
        <v/>
      </c>
      <c r="AF287" s="77" t="str">
        <f t="shared" ca="1" si="64"/>
        <v>D</v>
      </c>
      <c r="AG287" s="77">
        <f t="shared" ca="1" si="65"/>
        <v>3</v>
      </c>
      <c r="AH287" s="76">
        <v>1</v>
      </c>
      <c r="AI287" s="85"/>
    </row>
    <row r="288" spans="1:35" s="77" customFormat="1" ht="30" customHeight="1" x14ac:dyDescent="0.25">
      <c r="A288" s="67">
        <v>365</v>
      </c>
      <c r="B288" s="174" t="str">
        <f t="shared" ca="1" si="56"/>
        <v>B.2</v>
      </c>
      <c r="C288" s="20">
        <f t="shared" ca="1" si="57"/>
        <v>2</v>
      </c>
      <c r="D288" s="20"/>
      <c r="E288" s="230" t="str">
        <f t="shared" ca="1" si="58"/>
        <v>Step 2</v>
      </c>
      <c r="F288" s="235" t="str">
        <f t="shared" ca="1" si="59"/>
        <v>Identify testing constraints</v>
      </c>
      <c r="G288" s="238"/>
      <c r="H288" s="242"/>
      <c r="I288" s="242"/>
      <c r="J288" s="242"/>
      <c r="K288" s="242"/>
      <c r="L288" s="242"/>
      <c r="M288" s="238"/>
      <c r="N288" s="238"/>
      <c r="O288" s="238"/>
      <c r="P288" s="238"/>
      <c r="Q288" s="238"/>
      <c r="R288" s="245"/>
      <c r="S288" s="245"/>
      <c r="T288" s="78" t="str">
        <f t="shared" ca="1" si="66"/>
        <v>Step 2</v>
      </c>
      <c r="U288" s="245"/>
      <c r="V288" s="245"/>
      <c r="W288" s="81">
        <v>0</v>
      </c>
      <c r="X288" s="81">
        <f t="shared" ca="1" si="60"/>
        <v>0</v>
      </c>
      <c r="Y288" s="80" t="e">
        <f t="shared" si="61"/>
        <v>#N/A</v>
      </c>
      <c r="AD288" s="77" t="str">
        <f t="shared" ca="1" si="62"/>
        <v>S</v>
      </c>
      <c r="AE288" s="77" t="str">
        <f t="shared" ca="1" si="63"/>
        <v>I</v>
      </c>
      <c r="AF288" s="77" t="str">
        <f t="shared" ca="1" si="64"/>
        <v>D</v>
      </c>
      <c r="AG288" s="77">
        <f t="shared" ca="1" si="65"/>
        <v>1</v>
      </c>
      <c r="AH288" s="76">
        <v>1</v>
      </c>
      <c r="AI288" s="85">
        <v>3</v>
      </c>
    </row>
    <row r="289" spans="1:35" s="77" customFormat="1" ht="30" customHeight="1" x14ac:dyDescent="0.25">
      <c r="A289" s="67">
        <v>382</v>
      </c>
      <c r="B289" s="174" t="str">
        <f t="shared" ca="1" si="56"/>
        <v>B.2.01</v>
      </c>
      <c r="C289" s="20">
        <f t="shared" ca="1" si="57"/>
        <v>5</v>
      </c>
      <c r="D289" s="20"/>
      <c r="E289" s="70" t="str">
        <f t="shared" ca="1" si="58"/>
        <v>B.2.01</v>
      </c>
      <c r="F289" s="71" t="str">
        <f t="shared" ca="1" si="59"/>
        <v>Do you identify any testing constraints associated with planned penetration testing?</v>
      </c>
      <c r="G289" s="188"/>
      <c r="H289" s="189"/>
      <c r="I289" s="189"/>
      <c r="J289" s="189"/>
      <c r="K289" s="189"/>
      <c r="L289" s="189"/>
      <c r="M289" s="189"/>
      <c r="N289" s="69"/>
      <c r="O289" s="69"/>
      <c r="P289" s="69"/>
      <c r="Q289" s="69"/>
      <c r="R289" s="69"/>
      <c r="S289" s="69"/>
      <c r="T289" s="78" t="str">
        <f t="shared" ca="1" si="66"/>
        <v>B.2.01</v>
      </c>
      <c r="U289" s="69"/>
      <c r="V289" s="69"/>
      <c r="W289" s="80">
        <v>1</v>
      </c>
      <c r="X289" s="81">
        <f t="shared" ca="1" si="60"/>
        <v>1</v>
      </c>
      <c r="Y289" s="80" t="str">
        <f t="shared" si="61"/>
        <v>x 1</v>
      </c>
      <c r="AD289" s="77" t="str">
        <f t="shared" ca="1" si="62"/>
        <v/>
      </c>
      <c r="AE289" s="77" t="str">
        <f t="shared" ca="1" si="63"/>
        <v/>
      </c>
      <c r="AF289" s="77" t="str">
        <f t="shared" ca="1" si="64"/>
        <v>D</v>
      </c>
      <c r="AG289" s="77">
        <f t="shared" ca="1" si="65"/>
        <v>3</v>
      </c>
      <c r="AH289" s="76">
        <v>1</v>
      </c>
      <c r="AI289" s="85"/>
    </row>
    <row r="290" spans="1:35" s="77" customFormat="1" ht="75" x14ac:dyDescent="0.25">
      <c r="A290" s="67">
        <v>383</v>
      </c>
      <c r="B290" s="174" t="str">
        <f t="shared" ca="1" si="56"/>
        <v>B.2.02</v>
      </c>
      <c r="C290" s="20">
        <f t="shared" ca="1" si="57"/>
        <v>5</v>
      </c>
      <c r="D290" s="20"/>
      <c r="E290" s="70" t="str">
        <f t="shared" ca="1" si="58"/>
        <v>B.2.02</v>
      </c>
      <c r="F290" s="71" t="str">
        <f t="shared" ca="1" si="59"/>
        <v>When identifying testing constraints, do you allow for aspects of the business that cannot be tested due to operational limitations, considering that attackers often do whatever it takes to penetrate an organisation or system (If they are not able to penetrate a particular system, they may simply try another route.)?</v>
      </c>
      <c r="G290" s="188"/>
      <c r="H290" s="189"/>
      <c r="I290" s="189"/>
      <c r="J290" s="189"/>
      <c r="K290" s="189"/>
      <c r="L290" s="189"/>
      <c r="M290" s="189"/>
      <c r="N290" s="69"/>
      <c r="O290" s="69"/>
      <c r="P290" s="69"/>
      <c r="Q290" s="69"/>
      <c r="R290" s="69"/>
      <c r="S290" s="69"/>
      <c r="T290" s="78" t="str">
        <f t="shared" ca="1" si="66"/>
        <v>B.2.02</v>
      </c>
      <c r="U290" s="69"/>
      <c r="V290" s="69"/>
      <c r="W290" s="80">
        <v>5</v>
      </c>
      <c r="X290" s="81">
        <f t="shared" ca="1" si="60"/>
        <v>5</v>
      </c>
      <c r="Y290" s="80" t="str">
        <f t="shared" si="61"/>
        <v>x 5</v>
      </c>
      <c r="AD290" s="77" t="str">
        <f t="shared" ca="1" si="62"/>
        <v/>
      </c>
      <c r="AE290" s="77" t="str">
        <f t="shared" ca="1" si="63"/>
        <v/>
      </c>
      <c r="AF290" s="77" t="str">
        <f t="shared" ca="1" si="64"/>
        <v>D</v>
      </c>
      <c r="AG290" s="77">
        <f t="shared" ca="1" si="65"/>
        <v>3</v>
      </c>
      <c r="AH290" s="76">
        <v>1</v>
      </c>
      <c r="AI290" s="85"/>
    </row>
    <row r="291" spans="1:35" s="77" customFormat="1" ht="30" customHeight="1" x14ac:dyDescent="0.25">
      <c r="A291" s="67">
        <v>384</v>
      </c>
      <c r="B291" s="174" t="str">
        <f t="shared" ca="1" si="56"/>
        <v>B.2.03</v>
      </c>
      <c r="C291" s="20">
        <f t="shared" ca="1" si="57"/>
        <v>4</v>
      </c>
      <c r="D291" s="20"/>
      <c r="E291" s="70" t="str">
        <f t="shared" ca="1" si="58"/>
        <v>B.2.03</v>
      </c>
      <c r="F291" s="71" t="str">
        <f t="shared" ca="1" si="59"/>
        <v xml:space="preserve">When determining how to deal with this testing constraint, do you consider: </v>
      </c>
      <c r="G291" s="188"/>
      <c r="H291" s="189"/>
      <c r="I291" s="189"/>
      <c r="J291" s="189"/>
      <c r="K291" s="189"/>
      <c r="L291" s="189"/>
      <c r="M291" s="189"/>
      <c r="N291" s="69"/>
      <c r="O291" s="69"/>
      <c r="P291" s="69"/>
      <c r="Q291" s="69"/>
      <c r="R291" s="69"/>
      <c r="S291" s="69"/>
      <c r="T291" s="78" t="str">
        <f t="shared" ca="1" si="66"/>
        <v>B.2.03</v>
      </c>
      <c r="U291" s="69"/>
      <c r="V291" s="69"/>
      <c r="W291" s="80" t="s">
        <v>74</v>
      </c>
      <c r="X291" s="81" t="str">
        <f t="shared" ca="1" si="60"/>
        <v>N/A</v>
      </c>
      <c r="Y291" s="80" t="e">
        <f t="shared" si="61"/>
        <v>#N/A</v>
      </c>
      <c r="AD291" s="77" t="str">
        <f t="shared" ca="1" si="62"/>
        <v/>
      </c>
      <c r="AE291" s="77" t="str">
        <f t="shared" ca="1" si="63"/>
        <v/>
      </c>
      <c r="AF291" s="77" t="str">
        <f t="shared" ca="1" si="64"/>
        <v>D</v>
      </c>
      <c r="AG291" s="77">
        <f t="shared" ca="1" si="65"/>
        <v>3</v>
      </c>
      <c r="AH291" s="76">
        <v>1</v>
      </c>
      <c r="AI291" s="85"/>
    </row>
    <row r="292" spans="1:35" s="77" customFormat="1" ht="30" customHeight="1" x14ac:dyDescent="0.25">
      <c r="A292" s="67">
        <v>385</v>
      </c>
      <c r="B292" s="174" t="str">
        <f t="shared" ref="B292:B340" ca="1" si="67">VLOOKUP(A292,contentrefmockup,2,FALSE)</f>
        <v>B.2.03a</v>
      </c>
      <c r="C292" s="20">
        <f t="shared" ref="C292:C340" ca="1" si="68">VLOOKUP(A292,contentrefmockup,15,FALSE)</f>
        <v>6</v>
      </c>
      <c r="D292" s="20"/>
      <c r="E292" s="70" t="str">
        <f t="shared" ref="E292:E340" ca="1" si="69">IF(C292=1,"Stage "&amp;B292,IF(C292=2,"Step "&amp;VLOOKUP(A292,contentrefmockup,4,FALSE),B292))</f>
        <v>B.2.03a</v>
      </c>
      <c r="F292" s="74" t="str">
        <f t="shared" ref="F292:F340" ca="1" si="70">VLOOKUP(A292,contentrefmockup,7,FALSE)</f>
        <v>Simulating live tests as closely as possible?</v>
      </c>
      <c r="G292" s="188"/>
      <c r="H292" s="189"/>
      <c r="I292" s="189"/>
      <c r="J292" s="189"/>
      <c r="K292" s="189"/>
      <c r="L292" s="189"/>
      <c r="M292" s="189"/>
      <c r="N292" s="69"/>
      <c r="O292" s="69"/>
      <c r="P292" s="69"/>
      <c r="Q292" s="69"/>
      <c r="R292" s="69"/>
      <c r="S292" s="69"/>
      <c r="T292" s="78" t="str">
        <f t="shared" ca="1" si="66"/>
        <v>B.2.03a</v>
      </c>
      <c r="U292" s="69"/>
      <c r="V292" s="69"/>
      <c r="W292" s="80">
        <v>3</v>
      </c>
      <c r="X292" s="81">
        <f t="shared" ref="X292:X340" ca="1" si="71">VLOOKUP(A292,contentrefmockup,8,FALSE)</f>
        <v>3</v>
      </c>
      <c r="Y292" s="80" t="str">
        <f t="shared" ref="Y292:Y340" si="72">VLOOKUP(W292,weighting_response_reverse,2,FALSE)</f>
        <v>x 3</v>
      </c>
      <c r="AD292" s="77" t="str">
        <f t="shared" ref="AD292:AD340" ca="1" si="73">VLOOKUP(A292,contentrefmockup,26,FALSE)</f>
        <v/>
      </c>
      <c r="AE292" s="77" t="str">
        <f t="shared" ref="AE292:AE340" ca="1" si="74">VLOOKUP(A292,contentrefmockup,27,FALSE)</f>
        <v/>
      </c>
      <c r="AF292" s="77" t="str">
        <f t="shared" ref="AF292:AF340" ca="1" si="75">VLOOKUP(A292,contentrefmockup,28,FALSE)</f>
        <v>D</v>
      </c>
      <c r="AG292" s="77">
        <f t="shared" ref="AG292:AG340" ca="1" si="76">IF(AD292="S",1,IF(AE292="I",2,IF(AF292="D",3,4)))</f>
        <v>3</v>
      </c>
      <c r="AH292" s="76">
        <v>1</v>
      </c>
      <c r="AI292" s="85"/>
    </row>
    <row r="293" spans="1:35" s="77" customFormat="1" ht="30" customHeight="1" x14ac:dyDescent="0.25">
      <c r="A293" s="67">
        <v>386</v>
      </c>
      <c r="B293" s="174" t="str">
        <f t="shared" ca="1" si="67"/>
        <v>B.2.03b</v>
      </c>
      <c r="C293" s="20">
        <f t="shared" ca="1" si="68"/>
        <v>6</v>
      </c>
      <c r="D293" s="20"/>
      <c r="E293" s="70" t="str">
        <f t="shared" ca="1" si="69"/>
        <v>B.2.03b</v>
      </c>
      <c r="F293" s="74" t="str">
        <f t="shared" ca="1" si="70"/>
        <v>Conducting tests outside of normal hours (and locations)?</v>
      </c>
      <c r="G293" s="188"/>
      <c r="H293" s="189"/>
      <c r="I293" s="189"/>
      <c r="J293" s="189"/>
      <c r="K293" s="189"/>
      <c r="L293" s="189"/>
      <c r="M293" s="189"/>
      <c r="N293" s="69"/>
      <c r="O293" s="69"/>
      <c r="P293" s="69"/>
      <c r="Q293" s="69"/>
      <c r="R293" s="69"/>
      <c r="S293" s="69"/>
      <c r="T293" s="78" t="str">
        <f t="shared" ca="1" si="66"/>
        <v>B.2.03b</v>
      </c>
      <c r="U293" s="69"/>
      <c r="V293" s="69"/>
      <c r="W293" s="80">
        <v>4</v>
      </c>
      <c r="X293" s="81">
        <f t="shared" ca="1" si="71"/>
        <v>4</v>
      </c>
      <c r="Y293" s="80" t="str">
        <f t="shared" si="72"/>
        <v>x 4</v>
      </c>
      <c r="AD293" s="77" t="str">
        <f t="shared" ca="1" si="73"/>
        <v/>
      </c>
      <c r="AE293" s="77" t="str">
        <f t="shared" ca="1" si="74"/>
        <v/>
      </c>
      <c r="AF293" s="77" t="str">
        <f t="shared" ca="1" si="75"/>
        <v>D</v>
      </c>
      <c r="AG293" s="77">
        <f t="shared" ca="1" si="76"/>
        <v>3</v>
      </c>
      <c r="AH293" s="76">
        <v>1</v>
      </c>
      <c r="AI293" s="85"/>
    </row>
    <row r="294" spans="1:35" s="77" customFormat="1" ht="45" x14ac:dyDescent="0.25">
      <c r="A294" s="67">
        <v>387</v>
      </c>
      <c r="B294" s="174" t="str">
        <f t="shared" ca="1" si="67"/>
        <v>B.2.04</v>
      </c>
      <c r="C294" s="20">
        <f t="shared" ca="1" si="68"/>
        <v>5</v>
      </c>
      <c r="D294" s="20"/>
      <c r="E294" s="70" t="str">
        <f t="shared" ca="1" si="69"/>
        <v>B.2.04</v>
      </c>
      <c r="F294" s="71" t="str">
        <f t="shared" ca="1" si="70"/>
        <v>When identifying testing constraints, do you allow for testing having to be conducted within the confines of the law (considering that attackers often do whatever it takes to penetrate an organisation or system)?</v>
      </c>
      <c r="G294" s="188"/>
      <c r="H294" s="189"/>
      <c r="I294" s="189"/>
      <c r="J294" s="189"/>
      <c r="K294" s="189"/>
      <c r="L294" s="189"/>
      <c r="M294" s="189"/>
      <c r="N294" s="69"/>
      <c r="O294" s="69"/>
      <c r="P294" s="69"/>
      <c r="Q294" s="69"/>
      <c r="R294" s="69"/>
      <c r="S294" s="69"/>
      <c r="T294" s="78" t="str">
        <f t="shared" ca="1" si="66"/>
        <v>B.2.04</v>
      </c>
      <c r="U294" s="69"/>
      <c r="V294" s="69"/>
      <c r="W294" s="80">
        <v>4</v>
      </c>
      <c r="X294" s="81">
        <f t="shared" ca="1" si="71"/>
        <v>4</v>
      </c>
      <c r="Y294" s="80" t="str">
        <f t="shared" si="72"/>
        <v>x 4</v>
      </c>
      <c r="AD294" s="77" t="str">
        <f t="shared" ca="1" si="73"/>
        <v/>
      </c>
      <c r="AE294" s="77" t="str">
        <f t="shared" ca="1" si="74"/>
        <v/>
      </c>
      <c r="AF294" s="77" t="str">
        <f t="shared" ca="1" si="75"/>
        <v>D</v>
      </c>
      <c r="AG294" s="77">
        <f t="shared" ca="1" si="76"/>
        <v>3</v>
      </c>
      <c r="AH294" s="76">
        <v>1</v>
      </c>
      <c r="AI294" s="85"/>
    </row>
    <row r="295" spans="1:35" s="77" customFormat="1" ht="30" customHeight="1" x14ac:dyDescent="0.25">
      <c r="A295" s="67">
        <v>388</v>
      </c>
      <c r="B295" s="174" t="str">
        <f t="shared" ca="1" si="67"/>
        <v>B.2.05</v>
      </c>
      <c r="C295" s="20">
        <f t="shared" ca="1" si="68"/>
        <v>4</v>
      </c>
      <c r="D295" s="20"/>
      <c r="E295" s="70" t="str">
        <f t="shared" ca="1" si="69"/>
        <v>B.2.05</v>
      </c>
      <c r="F295" s="71" t="str">
        <f t="shared" ca="1" si="70"/>
        <v xml:space="preserve">When determining how to deal with this testing constraint, do you consider: </v>
      </c>
      <c r="G295" s="188"/>
      <c r="H295" s="189"/>
      <c r="I295" s="189"/>
      <c r="J295" s="189"/>
      <c r="K295" s="189"/>
      <c r="L295" s="189"/>
      <c r="M295" s="189"/>
      <c r="N295" s="69"/>
      <c r="O295" s="69"/>
      <c r="P295" s="69"/>
      <c r="Q295" s="69"/>
      <c r="R295" s="69"/>
      <c r="S295" s="69"/>
      <c r="T295" s="78" t="str">
        <f t="shared" ca="1" si="66"/>
        <v>B.2.05</v>
      </c>
      <c r="U295" s="69"/>
      <c r="V295" s="69"/>
      <c r="W295" s="80" t="s">
        <v>74</v>
      </c>
      <c r="X295" s="81" t="str">
        <f t="shared" ca="1" si="71"/>
        <v>N/A</v>
      </c>
      <c r="Y295" s="80" t="e">
        <f t="shared" si="72"/>
        <v>#N/A</v>
      </c>
      <c r="AD295" s="77" t="str">
        <f t="shared" ca="1" si="73"/>
        <v/>
      </c>
      <c r="AE295" s="77" t="str">
        <f t="shared" ca="1" si="74"/>
        <v/>
      </c>
      <c r="AF295" s="77" t="str">
        <f t="shared" ca="1" si="75"/>
        <v>D</v>
      </c>
      <c r="AG295" s="77">
        <f t="shared" ca="1" si="76"/>
        <v>3</v>
      </c>
      <c r="AH295" s="76">
        <v>1</v>
      </c>
      <c r="AI295" s="85"/>
    </row>
    <row r="296" spans="1:35" s="77" customFormat="1" ht="30" customHeight="1" x14ac:dyDescent="0.25">
      <c r="A296" s="67">
        <v>389</v>
      </c>
      <c r="B296" s="174" t="str">
        <f t="shared" ca="1" si="67"/>
        <v>B.2.05a</v>
      </c>
      <c r="C296" s="20">
        <f t="shared" ca="1" si="68"/>
        <v>6</v>
      </c>
      <c r="D296" s="20"/>
      <c r="E296" s="70" t="str">
        <f t="shared" ca="1" si="69"/>
        <v>B.2.05a</v>
      </c>
      <c r="F296" s="74" t="str">
        <f t="shared" ca="1" si="70"/>
        <v>Tailoring the way tests are structured and run to simulate most forms of attack?</v>
      </c>
      <c r="G296" s="188"/>
      <c r="H296" s="189"/>
      <c r="I296" s="189"/>
      <c r="J296" s="189"/>
      <c r="K296" s="189"/>
      <c r="L296" s="189"/>
      <c r="M296" s="189"/>
      <c r="N296" s="69"/>
      <c r="O296" s="69"/>
      <c r="P296" s="69"/>
      <c r="Q296" s="69"/>
      <c r="R296" s="69"/>
      <c r="S296" s="69"/>
      <c r="T296" s="78" t="str">
        <f t="shared" ca="1" si="66"/>
        <v>B.2.05a</v>
      </c>
      <c r="U296" s="69"/>
      <c r="V296" s="69"/>
      <c r="W296" s="80">
        <v>4</v>
      </c>
      <c r="X296" s="81">
        <f t="shared" ca="1" si="71"/>
        <v>4</v>
      </c>
      <c r="Y296" s="80" t="str">
        <f t="shared" si="72"/>
        <v>x 4</v>
      </c>
      <c r="AD296" s="77" t="str">
        <f t="shared" ca="1" si="73"/>
        <v/>
      </c>
      <c r="AE296" s="77" t="str">
        <f t="shared" ca="1" si="74"/>
        <v/>
      </c>
      <c r="AF296" s="77" t="str">
        <f t="shared" ca="1" si="75"/>
        <v>D</v>
      </c>
      <c r="AG296" s="77">
        <f t="shared" ca="1" si="76"/>
        <v>3</v>
      </c>
      <c r="AH296" s="76">
        <v>1</v>
      </c>
      <c r="AI296" s="85"/>
    </row>
    <row r="297" spans="1:35" s="77" customFormat="1" ht="30" customHeight="1" x14ac:dyDescent="0.25">
      <c r="A297" s="67">
        <v>390</v>
      </c>
      <c r="B297" s="174" t="str">
        <f t="shared" ca="1" si="67"/>
        <v>B.2.05b</v>
      </c>
      <c r="C297" s="20">
        <f t="shared" ca="1" si="68"/>
        <v>6</v>
      </c>
      <c r="D297" s="20"/>
      <c r="E297" s="70" t="str">
        <f t="shared" ca="1" si="69"/>
        <v>B.2.05b</v>
      </c>
      <c r="F297" s="74" t="str">
        <f t="shared" ca="1" si="70"/>
        <v>Taking back-ups of critical systems and files before testing?</v>
      </c>
      <c r="G297" s="188"/>
      <c r="H297" s="189"/>
      <c r="I297" s="189"/>
      <c r="J297" s="189"/>
      <c r="K297" s="189"/>
      <c r="L297" s="189"/>
      <c r="M297" s="189"/>
      <c r="N297" s="69"/>
      <c r="O297" s="69"/>
      <c r="P297" s="69"/>
      <c r="Q297" s="69"/>
      <c r="R297" s="69"/>
      <c r="S297" s="69"/>
      <c r="T297" s="78" t="str">
        <f t="shared" ca="1" si="66"/>
        <v>B.2.05b</v>
      </c>
      <c r="U297" s="69"/>
      <c r="V297" s="69"/>
      <c r="W297" s="80">
        <v>3</v>
      </c>
      <c r="X297" s="81">
        <f t="shared" ca="1" si="71"/>
        <v>3</v>
      </c>
      <c r="Y297" s="80" t="str">
        <f t="shared" si="72"/>
        <v>x 3</v>
      </c>
      <c r="AD297" s="77" t="str">
        <f t="shared" ca="1" si="73"/>
        <v/>
      </c>
      <c r="AE297" s="77" t="str">
        <f t="shared" ca="1" si="74"/>
        <v/>
      </c>
      <c r="AF297" s="77" t="str">
        <f t="shared" ca="1" si="75"/>
        <v>D</v>
      </c>
      <c r="AG297" s="77">
        <f t="shared" ca="1" si="76"/>
        <v>3</v>
      </c>
      <c r="AH297" s="76">
        <v>1</v>
      </c>
      <c r="AI297" s="85"/>
    </row>
    <row r="298" spans="1:35" s="77" customFormat="1" ht="90" x14ac:dyDescent="0.25">
      <c r="A298" s="67">
        <v>391</v>
      </c>
      <c r="B298" s="174" t="str">
        <f t="shared" ca="1" si="67"/>
        <v>B.2.06</v>
      </c>
      <c r="C298" s="20">
        <f t="shared" ca="1" si="68"/>
        <v>5</v>
      </c>
      <c r="D298" s="20"/>
      <c r="E298" s="70" t="str">
        <f t="shared" ca="1" si="69"/>
        <v>B.2.06</v>
      </c>
      <c r="F298" s="71" t="str">
        <f t="shared" ca="1" si="70"/>
        <v>When identifying testing constraints, do you allow for testers being limited to the scope of the testing (they are unlikely to be allowed to utilise business partners, customers or service providers as a platform from which to launch an attack), considering that attackers will utilise the weakest point of security in any part of connected systems or networks to mount an attack, regardless of ownership, location or jurisdiction?</v>
      </c>
      <c r="G298" s="188"/>
      <c r="H298" s="189"/>
      <c r="I298" s="189"/>
      <c r="J298" s="189"/>
      <c r="K298" s="189"/>
      <c r="L298" s="189"/>
      <c r="M298" s="189"/>
      <c r="N298" s="69"/>
      <c r="O298" s="69"/>
      <c r="P298" s="69"/>
      <c r="Q298" s="69"/>
      <c r="R298" s="69"/>
      <c r="S298" s="69"/>
      <c r="T298" s="78" t="str">
        <f t="shared" ca="1" si="66"/>
        <v>B.2.06</v>
      </c>
      <c r="U298" s="69"/>
      <c r="V298" s="69"/>
      <c r="W298" s="80">
        <v>4</v>
      </c>
      <c r="X298" s="81">
        <f t="shared" ca="1" si="71"/>
        <v>4</v>
      </c>
      <c r="Y298" s="80" t="str">
        <f t="shared" si="72"/>
        <v>x 4</v>
      </c>
      <c r="AD298" s="77" t="str">
        <f t="shared" ca="1" si="73"/>
        <v/>
      </c>
      <c r="AE298" s="77" t="str">
        <f t="shared" ca="1" si="74"/>
        <v/>
      </c>
      <c r="AF298" s="77" t="str">
        <f t="shared" ca="1" si="75"/>
        <v>D</v>
      </c>
      <c r="AG298" s="77">
        <f t="shared" ca="1" si="76"/>
        <v>3</v>
      </c>
      <c r="AH298" s="76">
        <v>1</v>
      </c>
      <c r="AI298" s="85"/>
    </row>
    <row r="299" spans="1:35" s="77" customFormat="1" ht="30" customHeight="1" x14ac:dyDescent="0.25">
      <c r="A299" s="67">
        <v>392</v>
      </c>
      <c r="B299" s="174" t="str">
        <f t="shared" ca="1" si="67"/>
        <v>B.2.07</v>
      </c>
      <c r="C299" s="20">
        <f t="shared" ca="1" si="68"/>
        <v>4</v>
      </c>
      <c r="D299" s="20"/>
      <c r="E299" s="70" t="str">
        <f t="shared" ca="1" si="69"/>
        <v>B.2.07</v>
      </c>
      <c r="F299" s="71" t="str">
        <f t="shared" ca="1" si="70"/>
        <v xml:space="preserve">When determining how to deal with this testing constraint, do you consider: </v>
      </c>
      <c r="G299" s="188"/>
      <c r="H299" s="189"/>
      <c r="I299" s="189"/>
      <c r="J299" s="189"/>
      <c r="K299" s="189"/>
      <c r="L299" s="189"/>
      <c r="M299" s="189"/>
      <c r="N299" s="69"/>
      <c r="O299" s="69"/>
      <c r="P299" s="69"/>
      <c r="Q299" s="69"/>
      <c r="R299" s="69"/>
      <c r="S299" s="69"/>
      <c r="T299" s="78" t="str">
        <f t="shared" ca="1" si="66"/>
        <v>B.2.07</v>
      </c>
      <c r="U299" s="69"/>
      <c r="V299" s="69"/>
      <c r="W299" s="80" t="s">
        <v>74</v>
      </c>
      <c r="X299" s="81" t="str">
        <f t="shared" ca="1" si="71"/>
        <v>N/A</v>
      </c>
      <c r="Y299" s="80" t="e">
        <f t="shared" si="72"/>
        <v>#N/A</v>
      </c>
      <c r="AD299" s="77" t="str">
        <f t="shared" ca="1" si="73"/>
        <v/>
      </c>
      <c r="AE299" s="77" t="str">
        <f t="shared" ca="1" si="74"/>
        <v/>
      </c>
      <c r="AF299" s="77" t="str">
        <f t="shared" ca="1" si="75"/>
        <v>D</v>
      </c>
      <c r="AG299" s="77">
        <f t="shared" ca="1" si="76"/>
        <v>3</v>
      </c>
      <c r="AH299" s="76">
        <v>1</v>
      </c>
      <c r="AI299" s="85"/>
    </row>
    <row r="300" spans="1:35" s="77" customFormat="1" ht="30" customHeight="1" x14ac:dyDescent="0.25">
      <c r="A300" s="67">
        <v>393</v>
      </c>
      <c r="B300" s="174" t="str">
        <f t="shared" ca="1" si="67"/>
        <v>B.2.07a</v>
      </c>
      <c r="C300" s="20">
        <f t="shared" ca="1" si="68"/>
        <v>6</v>
      </c>
      <c r="D300" s="20"/>
      <c r="E300" s="70" t="str">
        <f t="shared" ca="1" si="69"/>
        <v>B.2.07a</v>
      </c>
      <c r="F300" s="74" t="str">
        <f t="shared" ca="1" si="70"/>
        <v>Including perimeter controls within the scope of the test?</v>
      </c>
      <c r="G300" s="188"/>
      <c r="H300" s="189"/>
      <c r="I300" s="189"/>
      <c r="J300" s="189"/>
      <c r="K300" s="189"/>
      <c r="L300" s="189"/>
      <c r="M300" s="189"/>
      <c r="N300" s="69"/>
      <c r="O300" s="69"/>
      <c r="P300" s="69"/>
      <c r="Q300" s="69"/>
      <c r="R300" s="69"/>
      <c r="S300" s="69"/>
      <c r="T300" s="78" t="str">
        <f t="shared" ca="1" si="66"/>
        <v>B.2.07a</v>
      </c>
      <c r="U300" s="69"/>
      <c r="V300" s="69"/>
      <c r="W300" s="80">
        <v>3</v>
      </c>
      <c r="X300" s="81">
        <f t="shared" ca="1" si="71"/>
        <v>3</v>
      </c>
      <c r="Y300" s="80" t="str">
        <f t="shared" si="72"/>
        <v>x 3</v>
      </c>
      <c r="AD300" s="77" t="str">
        <f t="shared" ca="1" si="73"/>
        <v/>
      </c>
      <c r="AE300" s="77" t="str">
        <f t="shared" ca="1" si="74"/>
        <v/>
      </c>
      <c r="AF300" s="77" t="str">
        <f t="shared" ca="1" si="75"/>
        <v>D</v>
      </c>
      <c r="AG300" s="77">
        <f t="shared" ca="1" si="76"/>
        <v>3</v>
      </c>
      <c r="AH300" s="76">
        <v>1</v>
      </c>
      <c r="AI300" s="85"/>
    </row>
    <row r="301" spans="1:35" s="77" customFormat="1" ht="30" x14ac:dyDescent="0.25">
      <c r="A301" s="67">
        <v>394</v>
      </c>
      <c r="B301" s="174" t="str">
        <f t="shared" ca="1" si="67"/>
        <v>B.2.07b</v>
      </c>
      <c r="C301" s="20">
        <f t="shared" ca="1" si="68"/>
        <v>6</v>
      </c>
      <c r="D301" s="20"/>
      <c r="E301" s="70" t="str">
        <f t="shared" ca="1" si="69"/>
        <v>B.2.07b</v>
      </c>
      <c r="F301" s="74" t="str">
        <f t="shared" ca="1" si="70"/>
        <v>Applying more rigorous testing to applications that are accessible from outside traditional organisational boundaries?</v>
      </c>
      <c r="G301" s="188"/>
      <c r="H301" s="189"/>
      <c r="I301" s="189"/>
      <c r="J301" s="189"/>
      <c r="K301" s="189"/>
      <c r="L301" s="189"/>
      <c r="M301" s="189"/>
      <c r="N301" s="69"/>
      <c r="O301" s="69"/>
      <c r="P301" s="69"/>
      <c r="Q301" s="69"/>
      <c r="R301" s="69"/>
      <c r="S301" s="69"/>
      <c r="T301" s="78" t="str">
        <f t="shared" ca="1" si="66"/>
        <v>B.2.07b</v>
      </c>
      <c r="U301" s="69"/>
      <c r="V301" s="69"/>
      <c r="W301" s="80">
        <v>2</v>
      </c>
      <c r="X301" s="81">
        <f t="shared" ca="1" si="71"/>
        <v>2</v>
      </c>
      <c r="Y301" s="80" t="str">
        <f t="shared" si="72"/>
        <v>x 2</v>
      </c>
      <c r="AD301" s="77" t="str">
        <f t="shared" ca="1" si="73"/>
        <v/>
      </c>
      <c r="AE301" s="77" t="str">
        <f t="shared" ca="1" si="74"/>
        <v/>
      </c>
      <c r="AF301" s="77" t="str">
        <f t="shared" ca="1" si="75"/>
        <v>D</v>
      </c>
      <c r="AG301" s="77">
        <f t="shared" ca="1" si="76"/>
        <v>3</v>
      </c>
      <c r="AH301" s="76">
        <v>1</v>
      </c>
      <c r="AI301" s="85"/>
    </row>
    <row r="302" spans="1:35" s="77" customFormat="1" ht="60" x14ac:dyDescent="0.25">
      <c r="A302" s="67">
        <v>395</v>
      </c>
      <c r="B302" s="174" t="str">
        <f t="shared" ca="1" si="67"/>
        <v>B.2.08</v>
      </c>
      <c r="C302" s="20">
        <f t="shared" ca="1" si="68"/>
        <v>5</v>
      </c>
      <c r="D302" s="20"/>
      <c r="E302" s="70" t="str">
        <f t="shared" ca="1" si="69"/>
        <v>B.2.08</v>
      </c>
      <c r="F302" s="71" t="str">
        <f t="shared" ca="1" si="70"/>
        <v>When identifying testing constraints, do you allow for testers having limited time to conduct tests, considering that attackers have unlimited time to mount a concerted attack against a system if they have the motivation, capability and resources to do so?</v>
      </c>
      <c r="G302" s="188"/>
      <c r="H302" s="189"/>
      <c r="I302" s="189"/>
      <c r="J302" s="189"/>
      <c r="K302" s="189"/>
      <c r="L302" s="189"/>
      <c r="M302" s="189"/>
      <c r="N302" s="69"/>
      <c r="O302" s="69"/>
      <c r="P302" s="69"/>
      <c r="Q302" s="69"/>
      <c r="R302" s="69"/>
      <c r="S302" s="69"/>
      <c r="T302" s="78" t="str">
        <f t="shared" ca="1" si="66"/>
        <v>B.2.08</v>
      </c>
      <c r="U302" s="69"/>
      <c r="V302" s="69"/>
      <c r="W302" s="80">
        <v>2</v>
      </c>
      <c r="X302" s="81">
        <f t="shared" ca="1" si="71"/>
        <v>2</v>
      </c>
      <c r="Y302" s="80" t="str">
        <f t="shared" si="72"/>
        <v>x 2</v>
      </c>
      <c r="AD302" s="77" t="str">
        <f t="shared" ca="1" si="73"/>
        <v/>
      </c>
      <c r="AE302" s="77" t="str">
        <f t="shared" ca="1" si="74"/>
        <v/>
      </c>
      <c r="AF302" s="77" t="str">
        <f t="shared" ca="1" si="75"/>
        <v>D</v>
      </c>
      <c r="AG302" s="77">
        <f t="shared" ca="1" si="76"/>
        <v>3</v>
      </c>
      <c r="AH302" s="76">
        <v>1</v>
      </c>
      <c r="AI302" s="85"/>
    </row>
    <row r="303" spans="1:35" s="77" customFormat="1" ht="30" customHeight="1" x14ac:dyDescent="0.25">
      <c r="A303" s="67">
        <v>396</v>
      </c>
      <c r="B303" s="174" t="str">
        <f t="shared" ca="1" si="67"/>
        <v>B.2.09</v>
      </c>
      <c r="C303" s="20">
        <f t="shared" ca="1" si="68"/>
        <v>4</v>
      </c>
      <c r="D303" s="20"/>
      <c r="E303" s="70" t="str">
        <f t="shared" ca="1" si="69"/>
        <v>B.2.09</v>
      </c>
      <c r="F303" s="71" t="str">
        <f t="shared" ca="1" si="70"/>
        <v xml:space="preserve">When determining how to deal with this testing constraint, do you consider: </v>
      </c>
      <c r="G303" s="188"/>
      <c r="H303" s="189"/>
      <c r="I303" s="189"/>
      <c r="J303" s="189"/>
      <c r="K303" s="189"/>
      <c r="L303" s="189"/>
      <c r="M303" s="189"/>
      <c r="N303" s="69"/>
      <c r="O303" s="69"/>
      <c r="P303" s="69"/>
      <c r="Q303" s="69"/>
      <c r="R303" s="69"/>
      <c r="S303" s="69"/>
      <c r="T303" s="78" t="str">
        <f t="shared" ca="1" si="66"/>
        <v>B.2.09</v>
      </c>
      <c r="U303" s="69"/>
      <c r="V303" s="69"/>
      <c r="W303" s="80" t="s">
        <v>74</v>
      </c>
      <c r="X303" s="81" t="str">
        <f t="shared" ca="1" si="71"/>
        <v>N/A</v>
      </c>
      <c r="Y303" s="80" t="e">
        <f t="shared" si="72"/>
        <v>#N/A</v>
      </c>
      <c r="AD303" s="77" t="str">
        <f t="shared" ca="1" si="73"/>
        <v/>
      </c>
      <c r="AE303" s="77" t="str">
        <f t="shared" ca="1" si="74"/>
        <v/>
      </c>
      <c r="AF303" s="77" t="str">
        <f t="shared" ca="1" si="75"/>
        <v>D</v>
      </c>
      <c r="AG303" s="77">
        <f t="shared" ca="1" si="76"/>
        <v>3</v>
      </c>
      <c r="AH303" s="76">
        <v>1</v>
      </c>
      <c r="AI303" s="85"/>
    </row>
    <row r="304" spans="1:35" s="77" customFormat="1" ht="30" customHeight="1" x14ac:dyDescent="0.25">
      <c r="A304" s="67">
        <v>397</v>
      </c>
      <c r="B304" s="174" t="str">
        <f t="shared" ca="1" si="67"/>
        <v>B.2.09a</v>
      </c>
      <c r="C304" s="20">
        <f t="shared" ca="1" si="68"/>
        <v>6</v>
      </c>
      <c r="D304" s="20"/>
      <c r="E304" s="70" t="str">
        <f t="shared" ca="1" si="69"/>
        <v>B.2.09a</v>
      </c>
      <c r="F304" s="74" t="str">
        <f t="shared" ca="1" si="70"/>
        <v>Investing more time in testing critical systems?</v>
      </c>
      <c r="G304" s="188"/>
      <c r="H304" s="189"/>
      <c r="I304" s="189"/>
      <c r="J304" s="189"/>
      <c r="K304" s="189"/>
      <c r="L304" s="189"/>
      <c r="M304" s="189"/>
      <c r="N304" s="69"/>
      <c r="O304" s="69"/>
      <c r="P304" s="69"/>
      <c r="Q304" s="69"/>
      <c r="R304" s="69"/>
      <c r="S304" s="69"/>
      <c r="T304" s="78" t="str">
        <f t="shared" ca="1" si="66"/>
        <v>B.2.09a</v>
      </c>
      <c r="U304" s="69"/>
      <c r="V304" s="69"/>
      <c r="W304" s="80">
        <v>2</v>
      </c>
      <c r="X304" s="81">
        <f t="shared" ca="1" si="71"/>
        <v>2</v>
      </c>
      <c r="Y304" s="80" t="str">
        <f t="shared" si="72"/>
        <v>x 2</v>
      </c>
      <c r="AD304" s="77" t="str">
        <f t="shared" ca="1" si="73"/>
        <v/>
      </c>
      <c r="AE304" s="77" t="str">
        <f t="shared" ca="1" si="74"/>
        <v/>
      </c>
      <c r="AF304" s="77" t="str">
        <f t="shared" ca="1" si="75"/>
        <v>D</v>
      </c>
      <c r="AG304" s="77">
        <f t="shared" ca="1" si="76"/>
        <v>3</v>
      </c>
      <c r="AH304" s="76">
        <v>1</v>
      </c>
      <c r="AI304" s="85"/>
    </row>
    <row r="305" spans="1:35" s="77" customFormat="1" ht="30" x14ac:dyDescent="0.25">
      <c r="A305" s="67">
        <v>398</v>
      </c>
      <c r="B305" s="174" t="str">
        <f t="shared" ca="1" si="67"/>
        <v>B.2.09b</v>
      </c>
      <c r="C305" s="20">
        <f t="shared" ca="1" si="68"/>
        <v>6</v>
      </c>
      <c r="D305" s="20"/>
      <c r="E305" s="70" t="str">
        <f t="shared" ca="1" si="69"/>
        <v>B.2.09b</v>
      </c>
      <c r="F305" s="74" t="str">
        <f t="shared" ca="1" si="70"/>
        <v>Providing testers with as much background information as possible, reducing reconnaissance time and thereby increasing testing time?</v>
      </c>
      <c r="G305" s="188"/>
      <c r="H305" s="189"/>
      <c r="I305" s="189"/>
      <c r="J305" s="189"/>
      <c r="K305" s="189"/>
      <c r="L305" s="189"/>
      <c r="M305" s="189"/>
      <c r="N305" s="69"/>
      <c r="O305" s="69"/>
      <c r="P305" s="69"/>
      <c r="Q305" s="69"/>
      <c r="R305" s="69"/>
      <c r="S305" s="69"/>
      <c r="T305" s="78" t="str">
        <f t="shared" ca="1" si="66"/>
        <v>B.2.09b</v>
      </c>
      <c r="U305" s="69"/>
      <c r="V305" s="69"/>
      <c r="W305" s="80">
        <v>5</v>
      </c>
      <c r="X305" s="81">
        <f t="shared" ca="1" si="71"/>
        <v>5</v>
      </c>
      <c r="Y305" s="80" t="str">
        <f t="shared" si="72"/>
        <v>x 5</v>
      </c>
      <c r="AD305" s="77" t="str">
        <f t="shared" ca="1" si="73"/>
        <v/>
      </c>
      <c r="AE305" s="77" t="str">
        <f t="shared" ca="1" si="74"/>
        <v/>
      </c>
      <c r="AF305" s="77" t="str">
        <f t="shared" ca="1" si="75"/>
        <v>D</v>
      </c>
      <c r="AG305" s="77">
        <f t="shared" ca="1" si="76"/>
        <v>3</v>
      </c>
      <c r="AH305" s="76">
        <v>1</v>
      </c>
      <c r="AI305" s="85"/>
    </row>
    <row r="306" spans="1:35" s="77" customFormat="1" ht="60" x14ac:dyDescent="0.25">
      <c r="A306" s="67">
        <v>399</v>
      </c>
      <c r="B306" s="174" t="str">
        <f t="shared" ca="1" si="67"/>
        <v>B.2.10</v>
      </c>
      <c r="C306" s="20">
        <f t="shared" ca="1" si="68"/>
        <v>5</v>
      </c>
      <c r="D306" s="20"/>
      <c r="E306" s="70" t="str">
        <f t="shared" ca="1" si="69"/>
        <v>B.2.10</v>
      </c>
      <c r="F306" s="71" t="str">
        <f t="shared" ca="1" si="70"/>
        <v>When identifying testing constraints, do you allow for any test only being a snapshot in time, and changes to the threat or the environment could introduce new vulnerabilities, considering that attackers can attack the environment at any time?</v>
      </c>
      <c r="G306" s="188"/>
      <c r="H306" s="189"/>
      <c r="I306" s="189"/>
      <c r="J306" s="189"/>
      <c r="K306" s="189"/>
      <c r="L306" s="189"/>
      <c r="M306" s="189"/>
      <c r="N306" s="69"/>
      <c r="O306" s="69"/>
      <c r="P306" s="69"/>
      <c r="Q306" s="69"/>
      <c r="R306" s="69"/>
      <c r="S306" s="69"/>
      <c r="T306" s="78" t="str">
        <f t="shared" ca="1" si="66"/>
        <v>B.2.10</v>
      </c>
      <c r="U306" s="69"/>
      <c r="V306" s="69"/>
      <c r="W306" s="80">
        <v>4</v>
      </c>
      <c r="X306" s="81">
        <f t="shared" ca="1" si="71"/>
        <v>4</v>
      </c>
      <c r="Y306" s="80" t="str">
        <f t="shared" si="72"/>
        <v>x 4</v>
      </c>
      <c r="AD306" s="77" t="str">
        <f t="shared" ca="1" si="73"/>
        <v/>
      </c>
      <c r="AE306" s="77" t="str">
        <f t="shared" ca="1" si="74"/>
        <v/>
      </c>
      <c r="AF306" s="77" t="str">
        <f t="shared" ca="1" si="75"/>
        <v>D</v>
      </c>
      <c r="AG306" s="77">
        <f t="shared" ca="1" si="76"/>
        <v>3</v>
      </c>
      <c r="AH306" s="76">
        <v>1</v>
      </c>
      <c r="AI306" s="85"/>
    </row>
    <row r="307" spans="1:35" s="77" customFormat="1" ht="45" x14ac:dyDescent="0.25">
      <c r="A307" s="67">
        <v>400</v>
      </c>
      <c r="B307" s="174" t="str">
        <f t="shared" ca="1" si="67"/>
        <v>B.2.11</v>
      </c>
      <c r="C307" s="20">
        <f t="shared" ca="1" si="68"/>
        <v>5</v>
      </c>
      <c r="D307" s="20"/>
      <c r="E307" s="70" t="str">
        <f t="shared" ca="1" si="69"/>
        <v>B.2.11</v>
      </c>
      <c r="F307" s="71" t="str">
        <f t="shared" ca="1" si="70"/>
        <v xml:space="preserve">When determining how to deal with this testing constraint, do you consider conducting penetration testing on a regular basis, rather than as a one-off exercise? </v>
      </c>
      <c r="G307" s="188"/>
      <c r="H307" s="189"/>
      <c r="I307" s="189"/>
      <c r="J307" s="189"/>
      <c r="K307" s="189"/>
      <c r="L307" s="189"/>
      <c r="M307" s="189"/>
      <c r="N307" s="69"/>
      <c r="O307" s="69"/>
      <c r="P307" s="69"/>
      <c r="Q307" s="69"/>
      <c r="R307" s="69"/>
      <c r="S307" s="69"/>
      <c r="T307" s="78" t="str">
        <f t="shared" ref="T307:T355" ca="1" si="77">E307</f>
        <v>B.2.11</v>
      </c>
      <c r="U307" s="69"/>
      <c r="V307" s="69"/>
      <c r="W307" s="80">
        <v>5</v>
      </c>
      <c r="X307" s="81">
        <f t="shared" ca="1" si="71"/>
        <v>5</v>
      </c>
      <c r="Y307" s="80" t="str">
        <f t="shared" si="72"/>
        <v>x 5</v>
      </c>
      <c r="AD307" s="77" t="str">
        <f t="shared" ca="1" si="73"/>
        <v/>
      </c>
      <c r="AE307" s="77" t="str">
        <f t="shared" ca="1" si="74"/>
        <v/>
      </c>
      <c r="AF307" s="77" t="str">
        <f t="shared" ca="1" si="75"/>
        <v>D</v>
      </c>
      <c r="AG307" s="77">
        <f t="shared" ca="1" si="76"/>
        <v>3</v>
      </c>
      <c r="AH307" s="76">
        <v>1</v>
      </c>
      <c r="AI307" s="85"/>
    </row>
    <row r="308" spans="1:35" s="77" customFormat="1" ht="75" x14ac:dyDescent="0.25">
      <c r="A308" s="67">
        <v>401</v>
      </c>
      <c r="B308" s="174" t="str">
        <f t="shared" ca="1" si="67"/>
        <v>B.2.12</v>
      </c>
      <c r="C308" s="20">
        <f t="shared" ca="1" si="68"/>
        <v>5</v>
      </c>
      <c r="D308" s="20"/>
      <c r="E308" s="70" t="str">
        <f t="shared" ca="1" si="69"/>
        <v>B.2.12</v>
      </c>
      <c r="F308" s="71" t="str">
        <f t="shared" ca="1" si="70"/>
        <v>When identifying testing constraints, do you allow for the likelihood that most penetration testing will not find all vulnerabilities of a given system (the law of diminishing returns often applies in that the most obvious vulnerabilities will be discovered first, with further time yielding more and more obscure issues)?</v>
      </c>
      <c r="G308" s="188"/>
      <c r="H308" s="189"/>
      <c r="I308" s="189"/>
      <c r="J308" s="189"/>
      <c r="K308" s="189"/>
      <c r="L308" s="189"/>
      <c r="M308" s="189"/>
      <c r="N308" s="69"/>
      <c r="O308" s="69"/>
      <c r="P308" s="69"/>
      <c r="Q308" s="69"/>
      <c r="R308" s="69"/>
      <c r="S308" s="69"/>
      <c r="T308" s="78" t="str">
        <f t="shared" ca="1" si="77"/>
        <v>B.2.12</v>
      </c>
      <c r="U308" s="69"/>
      <c r="V308" s="69"/>
      <c r="W308" s="80">
        <v>4</v>
      </c>
      <c r="X308" s="81">
        <f t="shared" ca="1" si="71"/>
        <v>4</v>
      </c>
      <c r="Y308" s="80" t="str">
        <f t="shared" si="72"/>
        <v>x 4</v>
      </c>
      <c r="AD308" s="77" t="str">
        <f t="shared" ca="1" si="73"/>
        <v/>
      </c>
      <c r="AE308" s="77" t="str">
        <f t="shared" ca="1" si="74"/>
        <v/>
      </c>
      <c r="AF308" s="77" t="str">
        <f t="shared" ca="1" si="75"/>
        <v>D</v>
      </c>
      <c r="AG308" s="77">
        <f t="shared" ca="1" si="76"/>
        <v>3</v>
      </c>
      <c r="AH308" s="76">
        <v>1</v>
      </c>
      <c r="AI308" s="85"/>
    </row>
    <row r="309" spans="1:35" s="77" customFormat="1" ht="30" customHeight="1" x14ac:dyDescent="0.25">
      <c r="A309" s="67">
        <v>402</v>
      </c>
      <c r="B309" s="174" t="str">
        <f t="shared" ca="1" si="67"/>
        <v>B.2.13</v>
      </c>
      <c r="C309" s="20">
        <f t="shared" ca="1" si="68"/>
        <v>4</v>
      </c>
      <c r="D309" s="20"/>
      <c r="E309" s="70" t="str">
        <f t="shared" ca="1" si="69"/>
        <v>B.2.13</v>
      </c>
      <c r="F309" s="71" t="str">
        <f t="shared" ca="1" si="70"/>
        <v xml:space="preserve">When determining how to deal with this testing constraint, do you consider: </v>
      </c>
      <c r="G309" s="188"/>
      <c r="H309" s="189"/>
      <c r="I309" s="189"/>
      <c r="J309" s="189"/>
      <c r="K309" s="189"/>
      <c r="L309" s="189"/>
      <c r="M309" s="189"/>
      <c r="N309" s="69"/>
      <c r="O309" s="69"/>
      <c r="P309" s="69"/>
      <c r="Q309" s="69"/>
      <c r="R309" s="69"/>
      <c r="S309" s="69"/>
      <c r="T309" s="78" t="str">
        <f t="shared" ca="1" si="77"/>
        <v>B.2.13</v>
      </c>
      <c r="U309" s="69"/>
      <c r="V309" s="69"/>
      <c r="W309" s="80" t="s">
        <v>74</v>
      </c>
      <c r="X309" s="81" t="str">
        <f t="shared" ca="1" si="71"/>
        <v>N/A</v>
      </c>
      <c r="Y309" s="80" t="e">
        <f t="shared" si="72"/>
        <v>#N/A</v>
      </c>
      <c r="AD309" s="77" t="str">
        <f t="shared" ca="1" si="73"/>
        <v/>
      </c>
      <c r="AE309" s="77" t="str">
        <f t="shared" ca="1" si="74"/>
        <v/>
      </c>
      <c r="AF309" s="77" t="str">
        <f t="shared" ca="1" si="75"/>
        <v>D</v>
      </c>
      <c r="AG309" s="77">
        <f t="shared" ca="1" si="76"/>
        <v>3</v>
      </c>
      <c r="AH309" s="76">
        <v>1</v>
      </c>
      <c r="AI309" s="85"/>
    </row>
    <row r="310" spans="1:35" s="77" customFormat="1" ht="30" customHeight="1" x14ac:dyDescent="0.25">
      <c r="A310" s="67">
        <v>403</v>
      </c>
      <c r="B310" s="174" t="str">
        <f t="shared" ca="1" si="67"/>
        <v>B.2.13a</v>
      </c>
      <c r="C310" s="20">
        <f t="shared" ca="1" si="68"/>
        <v>6</v>
      </c>
      <c r="D310" s="20"/>
      <c r="E310" s="70" t="str">
        <f t="shared" ca="1" si="69"/>
        <v>B.2.13a</v>
      </c>
      <c r="F310" s="74" t="str">
        <f t="shared" ca="1" si="70"/>
        <v>Adopting a 'risk to cost balance' when performing tests?</v>
      </c>
      <c r="G310" s="188"/>
      <c r="H310" s="189"/>
      <c r="I310" s="189"/>
      <c r="J310" s="189"/>
      <c r="K310" s="189"/>
      <c r="L310" s="189"/>
      <c r="M310" s="189"/>
      <c r="N310" s="69"/>
      <c r="O310" s="69"/>
      <c r="P310" s="69"/>
      <c r="Q310" s="69"/>
      <c r="R310" s="69"/>
      <c r="S310" s="69"/>
      <c r="T310" s="78" t="str">
        <f t="shared" ca="1" si="77"/>
        <v>B.2.13a</v>
      </c>
      <c r="U310" s="69"/>
      <c r="V310" s="69"/>
      <c r="W310" s="80">
        <v>5</v>
      </c>
      <c r="X310" s="81">
        <f t="shared" ca="1" si="71"/>
        <v>5</v>
      </c>
      <c r="Y310" s="80" t="str">
        <f t="shared" si="72"/>
        <v>x 5</v>
      </c>
      <c r="AD310" s="77" t="str">
        <f t="shared" ca="1" si="73"/>
        <v/>
      </c>
      <c r="AE310" s="77" t="str">
        <f t="shared" ca="1" si="74"/>
        <v/>
      </c>
      <c r="AF310" s="77" t="str">
        <f t="shared" ca="1" si="75"/>
        <v>D</v>
      </c>
      <c r="AG310" s="77">
        <f t="shared" ca="1" si="76"/>
        <v>3</v>
      </c>
      <c r="AH310" s="76">
        <v>1</v>
      </c>
      <c r="AI310" s="85"/>
    </row>
    <row r="311" spans="1:35" s="77" customFormat="1" ht="45" x14ac:dyDescent="0.25">
      <c r="A311" s="67">
        <v>404</v>
      </c>
      <c r="B311" s="174" t="str">
        <f t="shared" ca="1" si="67"/>
        <v>B.2.13b</v>
      </c>
      <c r="C311" s="20">
        <f t="shared" ca="1" si="68"/>
        <v>6</v>
      </c>
      <c r="D311" s="20"/>
      <c r="E311" s="70" t="str">
        <f t="shared" ca="1" si="69"/>
        <v>B.2.13b</v>
      </c>
      <c r="F311" s="74" t="str">
        <f t="shared" ca="1" si="70"/>
        <v>Doing more than simply fixing vulnerabilities uncovered during testing as this could leave a number of other vulnerabilities present for an attacker to find?</v>
      </c>
      <c r="G311" s="188"/>
      <c r="H311" s="189"/>
      <c r="I311" s="189"/>
      <c r="J311" s="189"/>
      <c r="K311" s="189"/>
      <c r="L311" s="189"/>
      <c r="M311" s="189"/>
      <c r="N311" s="69"/>
      <c r="O311" s="69"/>
      <c r="P311" s="69"/>
      <c r="Q311" s="69"/>
      <c r="R311" s="69"/>
      <c r="S311" s="69"/>
      <c r="T311" s="78" t="str">
        <f t="shared" ca="1" si="77"/>
        <v>B.2.13b</v>
      </c>
      <c r="U311" s="69"/>
      <c r="V311" s="69"/>
      <c r="W311" s="80">
        <v>3</v>
      </c>
      <c r="X311" s="81">
        <f t="shared" ca="1" si="71"/>
        <v>3</v>
      </c>
      <c r="Y311" s="80" t="str">
        <f t="shared" si="72"/>
        <v>x 3</v>
      </c>
      <c r="AD311" s="77" t="str">
        <f t="shared" ca="1" si="73"/>
        <v/>
      </c>
      <c r="AE311" s="77" t="str">
        <f t="shared" ca="1" si="74"/>
        <v/>
      </c>
      <c r="AF311" s="77" t="str">
        <f t="shared" ca="1" si="75"/>
        <v>D</v>
      </c>
      <c r="AG311" s="77">
        <f t="shared" ca="1" si="76"/>
        <v>3</v>
      </c>
      <c r="AH311" s="76">
        <v>1</v>
      </c>
      <c r="AI311" s="85"/>
    </row>
    <row r="312" spans="1:35" s="77" customFormat="1" ht="30" x14ac:dyDescent="0.25">
      <c r="A312" s="67">
        <v>405</v>
      </c>
      <c r="B312" s="174" t="str">
        <f t="shared" ca="1" si="67"/>
        <v>B.2.14</v>
      </c>
      <c r="C312" s="20">
        <f t="shared" ca="1" si="68"/>
        <v>5</v>
      </c>
      <c r="D312" s="20"/>
      <c r="E312" s="70" t="str">
        <f t="shared" ca="1" si="69"/>
        <v>B.2.14</v>
      </c>
      <c r="F312" s="71" t="str">
        <f t="shared" ca="1" si="70"/>
        <v>Have you identified technical issues that can affect the scope of the test or the security countermeasures in place to detect and deter attacks?</v>
      </c>
      <c r="G312" s="188"/>
      <c r="H312" s="189"/>
      <c r="I312" s="189"/>
      <c r="J312" s="189"/>
      <c r="K312" s="189"/>
      <c r="L312" s="189"/>
      <c r="M312" s="189"/>
      <c r="N312" s="69"/>
      <c r="O312" s="69"/>
      <c r="P312" s="69"/>
      <c r="Q312" s="69"/>
      <c r="R312" s="69"/>
      <c r="S312" s="69"/>
      <c r="T312" s="78" t="str">
        <f t="shared" ca="1" si="77"/>
        <v>B.2.14</v>
      </c>
      <c r="U312" s="69"/>
      <c r="V312" s="69"/>
      <c r="W312" s="80">
        <v>5</v>
      </c>
      <c r="X312" s="81">
        <f t="shared" ca="1" si="71"/>
        <v>5</v>
      </c>
      <c r="Y312" s="80" t="str">
        <f t="shared" si="72"/>
        <v>x 5</v>
      </c>
      <c r="AD312" s="77" t="str">
        <f t="shared" ca="1" si="73"/>
        <v/>
      </c>
      <c r="AE312" s="77" t="str">
        <f t="shared" ca="1" si="74"/>
        <v/>
      </c>
      <c r="AF312" s="77" t="str">
        <f t="shared" ca="1" si="75"/>
        <v>D</v>
      </c>
      <c r="AG312" s="77">
        <f t="shared" ca="1" si="76"/>
        <v>3</v>
      </c>
      <c r="AH312" s="76">
        <v>1</v>
      </c>
      <c r="AI312" s="85">
        <v>1</v>
      </c>
    </row>
    <row r="313" spans="1:35" s="77" customFormat="1" ht="30" customHeight="1" x14ac:dyDescent="0.25">
      <c r="A313" s="67">
        <v>406</v>
      </c>
      <c r="B313" s="174" t="str">
        <f t="shared" ca="1" si="67"/>
        <v>B.2.15</v>
      </c>
      <c r="C313" s="20">
        <f t="shared" ca="1" si="68"/>
        <v>4</v>
      </c>
      <c r="D313" s="20"/>
      <c r="E313" s="70" t="str">
        <f t="shared" ca="1" si="69"/>
        <v>B.2.15</v>
      </c>
      <c r="F313" s="71" t="str">
        <f t="shared" ca="1" si="70"/>
        <v xml:space="preserve">When considering technical issues, do you consider: </v>
      </c>
      <c r="G313" s="188"/>
      <c r="H313" s="189"/>
      <c r="I313" s="189"/>
      <c r="J313" s="189"/>
      <c r="K313" s="189"/>
      <c r="L313" s="189"/>
      <c r="M313" s="189"/>
      <c r="N313" s="69"/>
      <c r="O313" s="69"/>
      <c r="P313" s="69"/>
      <c r="Q313" s="69"/>
      <c r="R313" s="69"/>
      <c r="S313" s="69"/>
      <c r="T313" s="78" t="str">
        <f t="shared" ca="1" si="77"/>
        <v>B.2.15</v>
      </c>
      <c r="U313" s="69"/>
      <c r="V313" s="69"/>
      <c r="W313" s="80" t="s">
        <v>74</v>
      </c>
      <c r="X313" s="81" t="str">
        <f t="shared" ca="1" si="71"/>
        <v>N/A</v>
      </c>
      <c r="Y313" s="80" t="e">
        <f t="shared" si="72"/>
        <v>#N/A</v>
      </c>
      <c r="AD313" s="77" t="str">
        <f t="shared" ca="1" si="73"/>
        <v/>
      </c>
      <c r="AE313" s="77" t="str">
        <f t="shared" ca="1" si="74"/>
        <v/>
      </c>
      <c r="AF313" s="77" t="str">
        <f t="shared" ca="1" si="75"/>
        <v>D</v>
      </c>
      <c r="AG313" s="77">
        <f t="shared" ca="1" si="76"/>
        <v>3</v>
      </c>
      <c r="AH313" s="76">
        <v>1</v>
      </c>
      <c r="AI313" s="85"/>
    </row>
    <row r="314" spans="1:35" s="77" customFormat="1" ht="30" x14ac:dyDescent="0.25">
      <c r="A314" s="67">
        <v>407</v>
      </c>
      <c r="B314" s="174" t="str">
        <f t="shared" ca="1" si="67"/>
        <v>B.2.15a</v>
      </c>
      <c r="C314" s="20">
        <f t="shared" ca="1" si="68"/>
        <v>6</v>
      </c>
      <c r="D314" s="20"/>
      <c r="E314" s="70" t="str">
        <f t="shared" ca="1" si="69"/>
        <v>B.2.15a</v>
      </c>
      <c r="F314" s="74" t="str">
        <f t="shared" ca="1" si="70"/>
        <v>Implementing policy exceptions and ensuring that they do not significantly block the testing?</v>
      </c>
      <c r="G314" s="188"/>
      <c r="H314" s="189"/>
      <c r="I314" s="189"/>
      <c r="J314" s="189"/>
      <c r="K314" s="189"/>
      <c r="L314" s="189"/>
      <c r="M314" s="189"/>
      <c r="N314" s="69"/>
      <c r="O314" s="69"/>
      <c r="P314" s="69"/>
      <c r="Q314" s="69"/>
      <c r="R314" s="69"/>
      <c r="S314" s="69"/>
      <c r="T314" s="78" t="str">
        <f t="shared" ca="1" si="77"/>
        <v>B.2.15a</v>
      </c>
      <c r="U314" s="69"/>
      <c r="V314" s="69"/>
      <c r="W314" s="80">
        <v>5</v>
      </c>
      <c r="X314" s="81">
        <f t="shared" ca="1" si="71"/>
        <v>5</v>
      </c>
      <c r="Y314" s="80" t="str">
        <f t="shared" si="72"/>
        <v>x 5</v>
      </c>
      <c r="AD314" s="77" t="str">
        <f t="shared" ca="1" si="73"/>
        <v/>
      </c>
      <c r="AE314" s="77" t="str">
        <f t="shared" ca="1" si="74"/>
        <v/>
      </c>
      <c r="AF314" s="77" t="str">
        <f t="shared" ca="1" si="75"/>
        <v>D</v>
      </c>
      <c r="AG314" s="77">
        <f t="shared" ca="1" si="76"/>
        <v>3</v>
      </c>
      <c r="AH314" s="76">
        <v>1</v>
      </c>
      <c r="AI314" s="85"/>
    </row>
    <row r="315" spans="1:35" s="77" customFormat="1" ht="45" x14ac:dyDescent="0.25">
      <c r="A315" s="67">
        <v>408</v>
      </c>
      <c r="B315" s="174" t="str">
        <f t="shared" ca="1" si="67"/>
        <v>B.2.15b</v>
      </c>
      <c r="C315" s="20">
        <f t="shared" ca="1" si="68"/>
        <v>6</v>
      </c>
      <c r="D315" s="20"/>
      <c r="E315" s="70" t="str">
        <f t="shared" ca="1" si="69"/>
        <v>B.2.15b</v>
      </c>
      <c r="F315" s="74" t="str">
        <f t="shared" ca="1" si="70"/>
        <v>Allowing for vulnerabilities present in your servers or application that will not be discovered if the testing is undertaken from outside your network?</v>
      </c>
      <c r="G315" s="188"/>
      <c r="H315" s="189"/>
      <c r="I315" s="189"/>
      <c r="J315" s="189"/>
      <c r="K315" s="189"/>
      <c r="L315" s="189"/>
      <c r="M315" s="189"/>
      <c r="N315" s="69"/>
      <c r="O315" s="69"/>
      <c r="P315" s="69"/>
      <c r="Q315" s="69"/>
      <c r="R315" s="69"/>
      <c r="S315" s="69"/>
      <c r="T315" s="78" t="str">
        <f t="shared" ca="1" si="77"/>
        <v>B.2.15b</v>
      </c>
      <c r="U315" s="69"/>
      <c r="V315" s="69"/>
      <c r="W315" s="80">
        <v>4</v>
      </c>
      <c r="X315" s="81">
        <f t="shared" ca="1" si="71"/>
        <v>4</v>
      </c>
      <c r="Y315" s="80" t="str">
        <f t="shared" si="72"/>
        <v>x 4</v>
      </c>
      <c r="AD315" s="77" t="str">
        <f t="shared" ca="1" si="73"/>
        <v/>
      </c>
      <c r="AE315" s="77" t="str">
        <f t="shared" ca="1" si="74"/>
        <v/>
      </c>
      <c r="AF315" s="77" t="str">
        <f t="shared" ca="1" si="75"/>
        <v>D</v>
      </c>
      <c r="AG315" s="77">
        <f t="shared" ca="1" si="76"/>
        <v>3</v>
      </c>
      <c r="AH315" s="76">
        <v>1</v>
      </c>
      <c r="AI315" s="85"/>
    </row>
    <row r="316" spans="1:35" s="77" customFormat="1" ht="30" customHeight="1" x14ac:dyDescent="0.25">
      <c r="A316" s="67">
        <v>409</v>
      </c>
      <c r="B316" s="174" t="str">
        <f t="shared" ca="1" si="67"/>
        <v>B.2.15c</v>
      </c>
      <c r="C316" s="20">
        <f t="shared" ca="1" si="68"/>
        <v>6</v>
      </c>
      <c r="D316" s="20"/>
      <c r="E316" s="70" t="str">
        <f t="shared" ca="1" si="69"/>
        <v>B.2.15c</v>
      </c>
      <c r="F316" s="74" t="str">
        <f t="shared" ca="1" si="70"/>
        <v>Defining how the testing will be conducted during the scoping phase?</v>
      </c>
      <c r="G316" s="188"/>
      <c r="H316" s="189"/>
      <c r="I316" s="189"/>
      <c r="J316" s="189"/>
      <c r="K316" s="189"/>
      <c r="L316" s="189"/>
      <c r="M316" s="189"/>
      <c r="N316" s="69"/>
      <c r="O316" s="69"/>
      <c r="P316" s="69"/>
      <c r="Q316" s="69"/>
      <c r="R316" s="69"/>
      <c r="S316" s="69"/>
      <c r="T316" s="78" t="str">
        <f t="shared" ca="1" si="77"/>
        <v>B.2.15c</v>
      </c>
      <c r="U316" s="69"/>
      <c r="V316" s="69"/>
      <c r="W316" s="80">
        <v>3</v>
      </c>
      <c r="X316" s="81">
        <f t="shared" ca="1" si="71"/>
        <v>3</v>
      </c>
      <c r="Y316" s="80" t="str">
        <f t="shared" si="72"/>
        <v>x 3</v>
      </c>
      <c r="AD316" s="77" t="str">
        <f t="shared" ca="1" si="73"/>
        <v/>
      </c>
      <c r="AE316" s="77" t="str">
        <f t="shared" ca="1" si="74"/>
        <v/>
      </c>
      <c r="AF316" s="77" t="str">
        <f t="shared" ca="1" si="75"/>
        <v>D</v>
      </c>
      <c r="AG316" s="77">
        <f t="shared" ca="1" si="76"/>
        <v>3</v>
      </c>
      <c r="AH316" s="76">
        <v>1</v>
      </c>
      <c r="AI316" s="85"/>
    </row>
    <row r="317" spans="1:35" s="77" customFormat="1" ht="30" x14ac:dyDescent="0.25">
      <c r="A317" s="67">
        <v>410</v>
      </c>
      <c r="B317" s="174" t="str">
        <f t="shared" ca="1" si="67"/>
        <v>B.2.15d</v>
      </c>
      <c r="C317" s="20">
        <f t="shared" ca="1" si="68"/>
        <v>6</v>
      </c>
      <c r="D317" s="20"/>
      <c r="E317" s="70" t="str">
        <f t="shared" ca="1" si="69"/>
        <v>B.2.15d</v>
      </c>
      <c r="F317" s="74" t="str">
        <f t="shared" ca="1" si="70"/>
        <v>Ensuring that the scope is practical and that the testing will meet your requirements?</v>
      </c>
      <c r="G317" s="188"/>
      <c r="H317" s="189"/>
      <c r="I317" s="189"/>
      <c r="J317" s="189"/>
      <c r="K317" s="189"/>
      <c r="L317" s="189"/>
      <c r="M317" s="189"/>
      <c r="N317" s="69"/>
      <c r="O317" s="69"/>
      <c r="P317" s="69"/>
      <c r="Q317" s="69"/>
      <c r="R317" s="69"/>
      <c r="S317" s="69"/>
      <c r="T317" s="78" t="str">
        <f t="shared" ca="1" si="77"/>
        <v>B.2.15d</v>
      </c>
      <c r="U317" s="69"/>
      <c r="V317" s="69"/>
      <c r="W317" s="80">
        <v>4</v>
      </c>
      <c r="X317" s="81">
        <f t="shared" ca="1" si="71"/>
        <v>4</v>
      </c>
      <c r="Y317" s="80" t="str">
        <f t="shared" si="72"/>
        <v>x 4</v>
      </c>
      <c r="AD317" s="77" t="str">
        <f t="shared" ca="1" si="73"/>
        <v/>
      </c>
      <c r="AE317" s="77" t="str">
        <f t="shared" ca="1" si="74"/>
        <v/>
      </c>
      <c r="AF317" s="77" t="str">
        <f t="shared" ca="1" si="75"/>
        <v>D</v>
      </c>
      <c r="AG317" s="77">
        <f t="shared" ca="1" si="76"/>
        <v>3</v>
      </c>
      <c r="AH317" s="76">
        <v>1</v>
      </c>
      <c r="AI317" s="85"/>
    </row>
    <row r="318" spans="1:35" s="77" customFormat="1" ht="60" x14ac:dyDescent="0.25">
      <c r="A318" s="67">
        <v>411</v>
      </c>
      <c r="B318" s="174" t="str">
        <f t="shared" ca="1" si="67"/>
        <v>B.2.15e</v>
      </c>
      <c r="C318" s="20">
        <f t="shared" ca="1" si="68"/>
        <v>6</v>
      </c>
      <c r="D318" s="20"/>
      <c r="E318" s="70" t="str">
        <f t="shared" ca="1" si="69"/>
        <v>B.2.15e</v>
      </c>
      <c r="F318" s="74" t="str">
        <f t="shared" ca="1" si="70"/>
        <v>Ensuring that the test simulation comes very close to replicating a real malicious attack (e.g. by employing professional penetration testers who will have knowledge of the system being tested and a greater understanding of the context in which the system operates)?</v>
      </c>
      <c r="G318" s="188"/>
      <c r="H318" s="189"/>
      <c r="I318" s="189"/>
      <c r="J318" s="189"/>
      <c r="K318" s="189"/>
      <c r="L318" s="189"/>
      <c r="M318" s="189"/>
      <c r="N318" s="69"/>
      <c r="O318" s="69"/>
      <c r="P318" s="69"/>
      <c r="Q318" s="69"/>
      <c r="R318" s="69"/>
      <c r="S318" s="69"/>
      <c r="T318" s="78" t="str">
        <f t="shared" ca="1" si="77"/>
        <v>B.2.15e</v>
      </c>
      <c r="U318" s="69"/>
      <c r="V318" s="69"/>
      <c r="W318" s="80">
        <v>5</v>
      </c>
      <c r="X318" s="81">
        <f t="shared" ca="1" si="71"/>
        <v>5</v>
      </c>
      <c r="Y318" s="80" t="str">
        <f t="shared" si="72"/>
        <v>x 5</v>
      </c>
      <c r="AD318" s="77" t="str">
        <f t="shared" ca="1" si="73"/>
        <v/>
      </c>
      <c r="AE318" s="77" t="str">
        <f t="shared" ca="1" si="74"/>
        <v/>
      </c>
      <c r="AF318" s="77" t="str">
        <f t="shared" ca="1" si="75"/>
        <v>D</v>
      </c>
      <c r="AG318" s="77">
        <f t="shared" ca="1" si="76"/>
        <v>3</v>
      </c>
      <c r="AH318" s="76">
        <v>1</v>
      </c>
      <c r="AI318" s="85"/>
    </row>
    <row r="319" spans="1:35" s="77" customFormat="1" ht="30" x14ac:dyDescent="0.25">
      <c r="A319" s="67">
        <v>412</v>
      </c>
      <c r="B319" s="174" t="str">
        <f t="shared" ca="1" si="67"/>
        <v>B.2.16</v>
      </c>
      <c r="C319" s="20">
        <f t="shared" ca="1" si="68"/>
        <v>5</v>
      </c>
      <c r="D319" s="20"/>
      <c r="E319" s="70" t="str">
        <f t="shared" ca="1" si="69"/>
        <v>B.2.16</v>
      </c>
      <c r="F319" s="71" t="str">
        <f t="shared" ca="1" si="70"/>
        <v>Have you determined how you will make sure that all parties adhere to these testing constraints?</v>
      </c>
      <c r="G319" s="188"/>
      <c r="H319" s="189"/>
      <c r="I319" s="189"/>
      <c r="J319" s="189"/>
      <c r="K319" s="189"/>
      <c r="L319" s="189"/>
      <c r="M319" s="189"/>
      <c r="N319" s="69"/>
      <c r="O319" s="69"/>
      <c r="P319" s="69"/>
      <c r="Q319" s="69"/>
      <c r="R319" s="69"/>
      <c r="S319" s="69"/>
      <c r="T319" s="78" t="str">
        <f t="shared" ca="1" si="77"/>
        <v>B.2.16</v>
      </c>
      <c r="U319" s="69"/>
      <c r="V319" s="69"/>
      <c r="W319" s="80">
        <v>5</v>
      </c>
      <c r="X319" s="81">
        <f t="shared" ca="1" si="71"/>
        <v>5</v>
      </c>
      <c r="Y319" s="80" t="str">
        <f t="shared" si="72"/>
        <v>x 5</v>
      </c>
      <c r="AD319" s="77" t="str">
        <f t="shared" ca="1" si="73"/>
        <v/>
      </c>
      <c r="AE319" s="77" t="str">
        <f t="shared" ca="1" si="74"/>
        <v/>
      </c>
      <c r="AF319" s="77" t="str">
        <f t="shared" ca="1" si="75"/>
        <v>D</v>
      </c>
      <c r="AG319" s="77">
        <f t="shared" ca="1" si="76"/>
        <v>3</v>
      </c>
      <c r="AH319" s="76">
        <v>1</v>
      </c>
      <c r="AI319" s="85"/>
    </row>
    <row r="320" spans="1:35" s="77" customFormat="1" ht="30" customHeight="1" x14ac:dyDescent="0.25">
      <c r="A320" s="67">
        <v>413</v>
      </c>
      <c r="B320" s="174" t="str">
        <f t="shared" ca="1" si="67"/>
        <v>B.3</v>
      </c>
      <c r="C320" s="20">
        <f t="shared" ca="1" si="68"/>
        <v>2</v>
      </c>
      <c r="D320" s="20"/>
      <c r="E320" s="230" t="str">
        <f t="shared" ca="1" si="69"/>
        <v>Step 3</v>
      </c>
      <c r="F320" s="235" t="str">
        <f t="shared" ca="1" si="70"/>
        <v>Produce scope statements</v>
      </c>
      <c r="G320" s="238"/>
      <c r="H320" s="242"/>
      <c r="I320" s="242"/>
      <c r="J320" s="242"/>
      <c r="K320" s="242"/>
      <c r="L320" s="242"/>
      <c r="M320" s="238"/>
      <c r="N320" s="238"/>
      <c r="O320" s="238"/>
      <c r="P320" s="238"/>
      <c r="Q320" s="238"/>
      <c r="R320" s="245"/>
      <c r="S320" s="245"/>
      <c r="T320" s="78" t="str">
        <f t="shared" ca="1" si="77"/>
        <v>Step 3</v>
      </c>
      <c r="U320" s="245"/>
      <c r="V320" s="245"/>
      <c r="W320" s="81">
        <v>0</v>
      </c>
      <c r="X320" s="81">
        <f t="shared" ca="1" si="71"/>
        <v>0</v>
      </c>
      <c r="Y320" s="80" t="e">
        <f t="shared" si="72"/>
        <v>#N/A</v>
      </c>
      <c r="AD320" s="77" t="str">
        <f t="shared" ca="1" si="73"/>
        <v>S</v>
      </c>
      <c r="AE320" s="77" t="str">
        <f t="shared" ca="1" si="74"/>
        <v>I</v>
      </c>
      <c r="AF320" s="77" t="str">
        <f t="shared" ca="1" si="75"/>
        <v>D</v>
      </c>
      <c r="AG320" s="77">
        <f t="shared" ca="1" si="76"/>
        <v>1</v>
      </c>
      <c r="AH320" s="76">
        <v>1</v>
      </c>
      <c r="AI320" s="85">
        <v>3</v>
      </c>
    </row>
    <row r="321" spans="1:35" s="77" customFormat="1" ht="30" customHeight="1" x14ac:dyDescent="0.25">
      <c r="A321" s="67">
        <v>429</v>
      </c>
      <c r="B321" s="174" t="str">
        <f t="shared" ca="1" si="67"/>
        <v>B.3.01</v>
      </c>
      <c r="C321" s="20">
        <f t="shared" ca="1" si="68"/>
        <v>5</v>
      </c>
      <c r="D321" s="20"/>
      <c r="E321" s="70" t="str">
        <f t="shared" ca="1" si="69"/>
        <v>B.3.01</v>
      </c>
      <c r="F321" s="71" t="str">
        <f t="shared" ca="1" si="70"/>
        <v>Do you formally define the scope of penetration tests prior to tests commencing?</v>
      </c>
      <c r="G321" s="188"/>
      <c r="H321" s="189"/>
      <c r="I321" s="189"/>
      <c r="J321" s="189"/>
      <c r="K321" s="189"/>
      <c r="L321" s="189"/>
      <c r="M321" s="189"/>
      <c r="N321" s="69"/>
      <c r="O321" s="69"/>
      <c r="P321" s="69"/>
      <c r="Q321" s="69"/>
      <c r="R321" s="69"/>
      <c r="S321" s="69"/>
      <c r="T321" s="78" t="str">
        <f t="shared" ca="1" si="77"/>
        <v>B.3.01</v>
      </c>
      <c r="U321" s="69"/>
      <c r="V321" s="69"/>
      <c r="W321" s="80">
        <v>1</v>
      </c>
      <c r="X321" s="81">
        <f t="shared" ca="1" si="71"/>
        <v>1</v>
      </c>
      <c r="Y321" s="80" t="str">
        <f t="shared" si="72"/>
        <v>x 1</v>
      </c>
      <c r="AD321" s="77" t="str">
        <f t="shared" ca="1" si="73"/>
        <v/>
      </c>
      <c r="AE321" s="77" t="str">
        <f t="shared" ca="1" si="74"/>
        <v/>
      </c>
      <c r="AF321" s="77" t="str">
        <f t="shared" ca="1" si="75"/>
        <v>D</v>
      </c>
      <c r="AG321" s="77">
        <f t="shared" ca="1" si="76"/>
        <v>3</v>
      </c>
      <c r="AH321" s="76">
        <v>1</v>
      </c>
      <c r="AI321" s="85"/>
    </row>
    <row r="322" spans="1:35" s="77" customFormat="1" ht="30" customHeight="1" x14ac:dyDescent="0.25">
      <c r="A322" s="67">
        <v>430</v>
      </c>
      <c r="B322" s="174" t="str">
        <f t="shared" ca="1" si="67"/>
        <v>B.3.02</v>
      </c>
      <c r="C322" s="20">
        <f t="shared" ca="1" si="68"/>
        <v>4</v>
      </c>
      <c r="D322" s="20"/>
      <c r="E322" s="70" t="str">
        <f t="shared" ca="1" si="69"/>
        <v>B.3.02</v>
      </c>
      <c r="F322" s="71" t="str">
        <f t="shared" ca="1" si="70"/>
        <v xml:space="preserve">Is the scope of penetration tests: </v>
      </c>
      <c r="G322" s="188"/>
      <c r="H322" s="189"/>
      <c r="I322" s="189"/>
      <c r="J322" s="189"/>
      <c r="K322" s="189"/>
      <c r="L322" s="189"/>
      <c r="M322" s="189"/>
      <c r="N322" s="69"/>
      <c r="O322" s="69"/>
      <c r="P322" s="69"/>
      <c r="Q322" s="69"/>
      <c r="R322" s="69"/>
      <c r="S322" s="69"/>
      <c r="T322" s="78" t="str">
        <f t="shared" ca="1" si="77"/>
        <v>B.3.02</v>
      </c>
      <c r="U322" s="69"/>
      <c r="V322" s="69"/>
      <c r="W322" s="80" t="s">
        <v>74</v>
      </c>
      <c r="X322" s="81" t="str">
        <f t="shared" ca="1" si="71"/>
        <v>N/A</v>
      </c>
      <c r="Y322" s="80" t="e">
        <f t="shared" si="72"/>
        <v>#N/A</v>
      </c>
      <c r="AD322" s="77" t="str">
        <f t="shared" ca="1" si="73"/>
        <v/>
      </c>
      <c r="AE322" s="77" t="str">
        <f t="shared" ca="1" si="74"/>
        <v/>
      </c>
      <c r="AF322" s="77" t="str">
        <f t="shared" ca="1" si="75"/>
        <v>D</v>
      </c>
      <c r="AG322" s="77">
        <f t="shared" ca="1" si="76"/>
        <v>3</v>
      </c>
      <c r="AH322" s="76">
        <v>1</v>
      </c>
      <c r="AI322" s="85"/>
    </row>
    <row r="323" spans="1:35" s="77" customFormat="1" ht="30" customHeight="1" x14ac:dyDescent="0.25">
      <c r="A323" s="67">
        <v>431</v>
      </c>
      <c r="B323" s="174" t="str">
        <f t="shared" ca="1" si="67"/>
        <v>B.3.02a</v>
      </c>
      <c r="C323" s="20">
        <f t="shared" ca="1" si="68"/>
        <v>6</v>
      </c>
      <c r="D323" s="20"/>
      <c r="E323" s="70" t="str">
        <f t="shared" ca="1" si="69"/>
        <v>B.3.02a</v>
      </c>
      <c r="F323" s="74" t="str">
        <f t="shared" ca="1" si="70"/>
        <v>Recorded in a formal document, such as a scope statement?</v>
      </c>
      <c r="G323" s="188"/>
      <c r="H323" s="189"/>
      <c r="I323" s="189"/>
      <c r="J323" s="189"/>
      <c r="K323" s="189"/>
      <c r="L323" s="189"/>
      <c r="M323" s="189"/>
      <c r="N323" s="69"/>
      <c r="O323" s="69"/>
      <c r="P323" s="69"/>
      <c r="Q323" s="69"/>
      <c r="R323" s="69"/>
      <c r="S323" s="69"/>
      <c r="T323" s="78" t="str">
        <f t="shared" ca="1" si="77"/>
        <v>B.3.02a</v>
      </c>
      <c r="U323" s="69"/>
      <c r="V323" s="69"/>
      <c r="W323" s="80">
        <v>2</v>
      </c>
      <c r="X323" s="81">
        <f t="shared" ca="1" si="71"/>
        <v>2</v>
      </c>
      <c r="Y323" s="80" t="str">
        <f t="shared" si="72"/>
        <v>x 2</v>
      </c>
      <c r="AD323" s="77" t="str">
        <f t="shared" ca="1" si="73"/>
        <v/>
      </c>
      <c r="AE323" s="77" t="str">
        <f t="shared" ca="1" si="74"/>
        <v/>
      </c>
      <c r="AF323" s="77" t="str">
        <f t="shared" ca="1" si="75"/>
        <v>D</v>
      </c>
      <c r="AG323" s="77">
        <f t="shared" ca="1" si="76"/>
        <v>3</v>
      </c>
      <c r="AH323" s="76">
        <v>1</v>
      </c>
      <c r="AI323" s="85"/>
    </row>
    <row r="324" spans="1:35" s="77" customFormat="1" ht="30" customHeight="1" x14ac:dyDescent="0.25">
      <c r="A324" s="67">
        <v>432</v>
      </c>
      <c r="B324" s="174" t="str">
        <f t="shared" ca="1" si="67"/>
        <v>B.3.02b</v>
      </c>
      <c r="C324" s="20">
        <f t="shared" ca="1" si="68"/>
        <v>6</v>
      </c>
      <c r="D324" s="20"/>
      <c r="E324" s="70" t="str">
        <f t="shared" ca="1" si="69"/>
        <v>B.3.02b</v>
      </c>
      <c r="F324" s="74" t="str">
        <f t="shared" ca="1" si="70"/>
        <v>Signed off by authorised individuals from all relevant parties?</v>
      </c>
      <c r="G324" s="188"/>
      <c r="H324" s="189"/>
      <c r="I324" s="189"/>
      <c r="J324" s="189"/>
      <c r="K324" s="189"/>
      <c r="L324" s="189"/>
      <c r="M324" s="189"/>
      <c r="N324" s="69"/>
      <c r="O324" s="69"/>
      <c r="P324" s="69"/>
      <c r="Q324" s="69"/>
      <c r="R324" s="69"/>
      <c r="S324" s="69"/>
      <c r="T324" s="78" t="str">
        <f t="shared" ca="1" si="77"/>
        <v>B.3.02b</v>
      </c>
      <c r="U324" s="69"/>
      <c r="V324" s="69"/>
      <c r="W324" s="80">
        <v>3</v>
      </c>
      <c r="X324" s="81">
        <f t="shared" ca="1" si="71"/>
        <v>3</v>
      </c>
      <c r="Y324" s="80" t="str">
        <f t="shared" si="72"/>
        <v>x 3</v>
      </c>
      <c r="AD324" s="77" t="str">
        <f t="shared" ca="1" si="73"/>
        <v/>
      </c>
      <c r="AE324" s="77" t="str">
        <f t="shared" ca="1" si="74"/>
        <v/>
      </c>
      <c r="AF324" s="77" t="str">
        <f t="shared" ca="1" si="75"/>
        <v>D</v>
      </c>
      <c r="AG324" s="77">
        <f t="shared" ca="1" si="76"/>
        <v>3</v>
      </c>
      <c r="AH324" s="76">
        <v>1</v>
      </c>
      <c r="AI324" s="85"/>
    </row>
    <row r="325" spans="1:35" s="77" customFormat="1" ht="30" customHeight="1" x14ac:dyDescent="0.25">
      <c r="A325" s="67">
        <v>433</v>
      </c>
      <c r="B325" s="174" t="str">
        <f t="shared" ca="1" si="67"/>
        <v>B.3.02c</v>
      </c>
      <c r="C325" s="20">
        <f t="shared" ca="1" si="68"/>
        <v>6</v>
      </c>
      <c r="D325" s="20"/>
      <c r="E325" s="70" t="str">
        <f t="shared" ca="1" si="69"/>
        <v>B.3.02c</v>
      </c>
      <c r="F325" s="74" t="str">
        <f t="shared" ca="1" si="70"/>
        <v>Signed off by suitably qualified individuals from all relevant parties?</v>
      </c>
      <c r="G325" s="188"/>
      <c r="H325" s="189"/>
      <c r="I325" s="189"/>
      <c r="J325" s="189"/>
      <c r="K325" s="189"/>
      <c r="L325" s="189"/>
      <c r="M325" s="189"/>
      <c r="N325" s="69"/>
      <c r="O325" s="69"/>
      <c r="P325" s="69"/>
      <c r="Q325" s="69"/>
      <c r="R325" s="69"/>
      <c r="S325" s="69"/>
      <c r="T325" s="78" t="str">
        <f t="shared" ca="1" si="77"/>
        <v>B.3.02c</v>
      </c>
      <c r="U325" s="69"/>
      <c r="V325" s="69"/>
      <c r="W325" s="80">
        <v>4</v>
      </c>
      <c r="X325" s="81">
        <f t="shared" ca="1" si="71"/>
        <v>4</v>
      </c>
      <c r="Y325" s="80" t="str">
        <f t="shared" si="72"/>
        <v>x 4</v>
      </c>
      <c r="AD325" s="77" t="str">
        <f t="shared" ca="1" si="73"/>
        <v/>
      </c>
      <c r="AE325" s="77" t="str">
        <f t="shared" ca="1" si="74"/>
        <v/>
      </c>
      <c r="AF325" s="77" t="str">
        <f t="shared" ca="1" si="75"/>
        <v>D</v>
      </c>
      <c r="AG325" s="77">
        <f t="shared" ca="1" si="76"/>
        <v>3</v>
      </c>
      <c r="AH325" s="76">
        <v>1</v>
      </c>
      <c r="AI325" s="85"/>
    </row>
    <row r="326" spans="1:35" s="77" customFormat="1" ht="30" x14ac:dyDescent="0.25">
      <c r="A326" s="67">
        <v>434</v>
      </c>
      <c r="B326" s="174" t="str">
        <f t="shared" ca="1" si="67"/>
        <v>B.3.02d</v>
      </c>
      <c r="C326" s="20">
        <f t="shared" ca="1" si="68"/>
        <v>6</v>
      </c>
      <c r="D326" s="20"/>
      <c r="E326" s="70" t="str">
        <f t="shared" ca="1" si="69"/>
        <v>B.3.02d</v>
      </c>
      <c r="F326" s="74" t="str">
        <f t="shared" ca="1" si="70"/>
        <v>Signed off by relevant, qualified individuals dependent on the value of the system being tested (or similar)?</v>
      </c>
      <c r="G326" s="188"/>
      <c r="H326" s="189"/>
      <c r="I326" s="189"/>
      <c r="J326" s="189"/>
      <c r="K326" s="189"/>
      <c r="L326" s="189"/>
      <c r="M326" s="189"/>
      <c r="N326" s="69"/>
      <c r="O326" s="69"/>
      <c r="P326" s="69"/>
      <c r="Q326" s="69"/>
      <c r="R326" s="69"/>
      <c r="S326" s="69"/>
      <c r="T326" s="78" t="str">
        <f t="shared" ca="1" si="77"/>
        <v>B.3.02d</v>
      </c>
      <c r="U326" s="69"/>
      <c r="V326" s="69"/>
      <c r="W326" s="80">
        <v>5</v>
      </c>
      <c r="X326" s="81">
        <f t="shared" ca="1" si="71"/>
        <v>5</v>
      </c>
      <c r="Y326" s="80" t="str">
        <f t="shared" si="72"/>
        <v>x 5</v>
      </c>
      <c r="AD326" s="77" t="str">
        <f t="shared" ca="1" si="73"/>
        <v/>
      </c>
      <c r="AE326" s="77" t="str">
        <f t="shared" ca="1" si="74"/>
        <v/>
      </c>
      <c r="AF326" s="77" t="str">
        <f t="shared" ca="1" si="75"/>
        <v>D</v>
      </c>
      <c r="AG326" s="77">
        <f t="shared" ca="1" si="76"/>
        <v>3</v>
      </c>
      <c r="AH326" s="76">
        <v>1</v>
      </c>
      <c r="AI326" s="85"/>
    </row>
    <row r="327" spans="1:35" s="77" customFormat="1" ht="30" customHeight="1" x14ac:dyDescent="0.25">
      <c r="A327" s="67">
        <v>435</v>
      </c>
      <c r="B327" s="174" t="str">
        <f t="shared" ca="1" si="67"/>
        <v>B.3.03</v>
      </c>
      <c r="C327" s="20">
        <f t="shared" ca="1" si="68"/>
        <v>5</v>
      </c>
      <c r="D327" s="20"/>
      <c r="E327" s="70" t="str">
        <f t="shared" ca="1" si="69"/>
        <v>B.3.03</v>
      </c>
      <c r="F327" s="71" t="str">
        <f t="shared" ca="1" si="70"/>
        <v>Does your scope statement include a definition of the target environment?</v>
      </c>
      <c r="G327" s="188"/>
      <c r="H327" s="189"/>
      <c r="I327" s="189"/>
      <c r="J327" s="189"/>
      <c r="K327" s="189"/>
      <c r="L327" s="189"/>
      <c r="M327" s="189"/>
      <c r="N327" s="69"/>
      <c r="O327" s="69"/>
      <c r="P327" s="69"/>
      <c r="Q327" s="69"/>
      <c r="R327" s="69"/>
      <c r="S327" s="69"/>
      <c r="T327" s="78" t="str">
        <f t="shared" ca="1" si="77"/>
        <v>B.3.03</v>
      </c>
      <c r="U327" s="69"/>
      <c r="V327" s="69"/>
      <c r="W327" s="80">
        <v>2</v>
      </c>
      <c r="X327" s="81">
        <f t="shared" ca="1" si="71"/>
        <v>2</v>
      </c>
      <c r="Y327" s="80" t="str">
        <f t="shared" si="72"/>
        <v>x 2</v>
      </c>
      <c r="AD327" s="77" t="str">
        <f t="shared" ca="1" si="73"/>
        <v/>
      </c>
      <c r="AE327" s="77" t="str">
        <f t="shared" ca="1" si="74"/>
        <v/>
      </c>
      <c r="AF327" s="77" t="str">
        <f t="shared" ca="1" si="75"/>
        <v>D</v>
      </c>
      <c r="AG327" s="77">
        <f t="shared" ca="1" si="76"/>
        <v>3</v>
      </c>
      <c r="AH327" s="76">
        <v>1</v>
      </c>
      <c r="AI327" s="85"/>
    </row>
    <row r="328" spans="1:35" s="77" customFormat="1" ht="30" customHeight="1" x14ac:dyDescent="0.25">
      <c r="A328" s="67">
        <v>436</v>
      </c>
      <c r="B328" s="174" t="str">
        <f t="shared" ca="1" si="67"/>
        <v>B.3.04</v>
      </c>
      <c r="C328" s="20">
        <f t="shared" ca="1" si="68"/>
        <v>4</v>
      </c>
      <c r="D328" s="20"/>
      <c r="E328" s="70" t="str">
        <f t="shared" ca="1" si="69"/>
        <v>B.3.04</v>
      </c>
      <c r="F328" s="71" t="str">
        <f t="shared" ca="1" si="70"/>
        <v xml:space="preserve">Does your definition of the target environment include: </v>
      </c>
      <c r="G328" s="188"/>
      <c r="H328" s="189"/>
      <c r="I328" s="189"/>
      <c r="J328" s="189"/>
      <c r="K328" s="189"/>
      <c r="L328" s="189"/>
      <c r="M328" s="189"/>
      <c r="N328" s="69"/>
      <c r="O328" s="69"/>
      <c r="P328" s="69"/>
      <c r="Q328" s="69"/>
      <c r="R328" s="69"/>
      <c r="S328" s="69"/>
      <c r="T328" s="78" t="str">
        <f t="shared" ca="1" si="77"/>
        <v>B.3.04</v>
      </c>
      <c r="U328" s="69"/>
      <c r="V328" s="69"/>
      <c r="W328" s="80" t="s">
        <v>74</v>
      </c>
      <c r="X328" s="81" t="str">
        <f t="shared" ca="1" si="71"/>
        <v>N/A</v>
      </c>
      <c r="Y328" s="80" t="e">
        <f t="shared" si="72"/>
        <v>#N/A</v>
      </c>
      <c r="AD328" s="77" t="str">
        <f t="shared" ca="1" si="73"/>
        <v/>
      </c>
      <c r="AE328" s="77" t="str">
        <f t="shared" ca="1" si="74"/>
        <v/>
      </c>
      <c r="AF328" s="77" t="str">
        <f t="shared" ca="1" si="75"/>
        <v>D</v>
      </c>
      <c r="AG328" s="77">
        <f t="shared" ca="1" si="76"/>
        <v>3</v>
      </c>
      <c r="AH328" s="76">
        <v>1</v>
      </c>
      <c r="AI328" s="85"/>
    </row>
    <row r="329" spans="1:35" s="77" customFormat="1" ht="30" customHeight="1" x14ac:dyDescent="0.25">
      <c r="A329" s="67">
        <v>437</v>
      </c>
      <c r="B329" s="174" t="str">
        <f t="shared" ca="1" si="67"/>
        <v>B.3.04a</v>
      </c>
      <c r="C329" s="20">
        <f t="shared" ca="1" si="68"/>
        <v>6</v>
      </c>
      <c r="D329" s="20"/>
      <c r="E329" s="70" t="str">
        <f t="shared" ca="1" si="69"/>
        <v>B.3.04a</v>
      </c>
      <c r="F329" s="74" t="str">
        <f t="shared" ca="1" si="70"/>
        <v>Which systems are in and out of scope?</v>
      </c>
      <c r="G329" s="188"/>
      <c r="H329" s="189"/>
      <c r="I329" s="189"/>
      <c r="J329" s="189"/>
      <c r="K329" s="189"/>
      <c r="L329" s="189"/>
      <c r="M329" s="189"/>
      <c r="N329" s="69"/>
      <c r="O329" s="69"/>
      <c r="P329" s="69"/>
      <c r="Q329" s="69"/>
      <c r="R329" s="69"/>
      <c r="S329" s="69"/>
      <c r="T329" s="78" t="str">
        <f t="shared" ca="1" si="77"/>
        <v>B.3.04a</v>
      </c>
      <c r="U329" s="69"/>
      <c r="V329" s="69"/>
      <c r="W329" s="80">
        <v>3</v>
      </c>
      <c r="X329" s="81">
        <f t="shared" ca="1" si="71"/>
        <v>3</v>
      </c>
      <c r="Y329" s="80" t="str">
        <f t="shared" si="72"/>
        <v>x 3</v>
      </c>
      <c r="AD329" s="77" t="str">
        <f t="shared" ca="1" si="73"/>
        <v/>
      </c>
      <c r="AE329" s="77" t="str">
        <f t="shared" ca="1" si="74"/>
        <v/>
      </c>
      <c r="AF329" s="77" t="str">
        <f t="shared" ca="1" si="75"/>
        <v>D</v>
      </c>
      <c r="AG329" s="77">
        <f t="shared" ca="1" si="76"/>
        <v>3</v>
      </c>
      <c r="AH329" s="76">
        <v>1</v>
      </c>
      <c r="AI329" s="85"/>
    </row>
    <row r="330" spans="1:35" s="77" customFormat="1" ht="30" customHeight="1" x14ac:dyDescent="0.25">
      <c r="A330" s="67">
        <v>438</v>
      </c>
      <c r="B330" s="174" t="str">
        <f t="shared" ca="1" si="67"/>
        <v>B.3.04b</v>
      </c>
      <c r="C330" s="20">
        <f t="shared" ca="1" si="68"/>
        <v>6</v>
      </c>
      <c r="D330" s="20"/>
      <c r="E330" s="70" t="str">
        <f t="shared" ca="1" si="69"/>
        <v>B.3.04b</v>
      </c>
      <c r="F330" s="74" t="str">
        <f t="shared" ca="1" si="70"/>
        <v>The testing approach being adopted (e.g. black, white or grey box)?</v>
      </c>
      <c r="G330" s="188"/>
      <c r="H330" s="189"/>
      <c r="I330" s="189"/>
      <c r="J330" s="189"/>
      <c r="K330" s="189"/>
      <c r="L330" s="189"/>
      <c r="M330" s="189"/>
      <c r="N330" s="69"/>
      <c r="O330" s="69"/>
      <c r="P330" s="69"/>
      <c r="Q330" s="69"/>
      <c r="R330" s="69"/>
      <c r="S330" s="69"/>
      <c r="T330" s="78" t="str">
        <f t="shared" ca="1" si="77"/>
        <v>B.3.04b</v>
      </c>
      <c r="U330" s="69"/>
      <c r="V330" s="69"/>
      <c r="W330" s="80">
        <v>3</v>
      </c>
      <c r="X330" s="81">
        <f t="shared" ca="1" si="71"/>
        <v>3</v>
      </c>
      <c r="Y330" s="80" t="str">
        <f t="shared" si="72"/>
        <v>x 3</v>
      </c>
      <c r="AD330" s="77" t="str">
        <f t="shared" ca="1" si="73"/>
        <v/>
      </c>
      <c r="AE330" s="77" t="str">
        <f t="shared" ca="1" si="74"/>
        <v/>
      </c>
      <c r="AF330" s="77" t="str">
        <f t="shared" ca="1" si="75"/>
        <v>D</v>
      </c>
      <c r="AG330" s="77">
        <f t="shared" ca="1" si="76"/>
        <v>3</v>
      </c>
      <c r="AH330" s="76">
        <v>1</v>
      </c>
      <c r="AI330" s="85"/>
    </row>
    <row r="331" spans="1:35" s="77" customFormat="1" ht="30" customHeight="1" x14ac:dyDescent="0.25">
      <c r="A331" s="67">
        <v>439</v>
      </c>
      <c r="B331" s="174" t="str">
        <f t="shared" ca="1" si="67"/>
        <v>B.3.04c</v>
      </c>
      <c r="C331" s="20">
        <f t="shared" ca="1" si="68"/>
        <v>6</v>
      </c>
      <c r="D331" s="20"/>
      <c r="E331" s="70" t="str">
        <f t="shared" ca="1" si="69"/>
        <v>B.3.04c</v>
      </c>
      <c r="F331" s="74" t="str">
        <f t="shared" ca="1" si="70"/>
        <v>Types of test that are prohibited (e.g. 'denial of service' type testing)?</v>
      </c>
      <c r="G331" s="188"/>
      <c r="H331" s="189"/>
      <c r="I331" s="189"/>
      <c r="J331" s="189"/>
      <c r="K331" s="189"/>
      <c r="L331" s="189"/>
      <c r="M331" s="189"/>
      <c r="N331" s="69"/>
      <c r="O331" s="69"/>
      <c r="P331" s="69"/>
      <c r="Q331" s="69"/>
      <c r="R331" s="69"/>
      <c r="S331" s="69"/>
      <c r="T331" s="78" t="str">
        <f t="shared" ca="1" si="77"/>
        <v>B.3.04c</v>
      </c>
      <c r="U331" s="69"/>
      <c r="V331" s="69"/>
      <c r="W331" s="80">
        <v>5</v>
      </c>
      <c r="X331" s="81">
        <f t="shared" ca="1" si="71"/>
        <v>5</v>
      </c>
      <c r="Y331" s="80" t="str">
        <f t="shared" si="72"/>
        <v>x 5</v>
      </c>
      <c r="AD331" s="77" t="str">
        <f t="shared" ca="1" si="73"/>
        <v/>
      </c>
      <c r="AE331" s="77" t="str">
        <f t="shared" ca="1" si="74"/>
        <v/>
      </c>
      <c r="AF331" s="77" t="str">
        <f t="shared" ca="1" si="75"/>
        <v>D</v>
      </c>
      <c r="AG331" s="77">
        <f t="shared" ca="1" si="76"/>
        <v>3</v>
      </c>
      <c r="AH331" s="76">
        <v>1</v>
      </c>
      <c r="AI331" s="85"/>
    </row>
    <row r="332" spans="1:35" s="77" customFormat="1" ht="30" x14ac:dyDescent="0.25">
      <c r="A332" s="67">
        <v>440</v>
      </c>
      <c r="B332" s="174" t="str">
        <f t="shared" ca="1" si="67"/>
        <v>B.3.04d</v>
      </c>
      <c r="C332" s="20">
        <f t="shared" ca="1" si="68"/>
        <v>6</v>
      </c>
      <c r="D332" s="20"/>
      <c r="E332" s="70" t="str">
        <f t="shared" ca="1" si="69"/>
        <v>B.3.04d</v>
      </c>
      <c r="F332" s="74" t="str">
        <f t="shared" ca="1" si="70"/>
        <v>Where the testing team will need to be in order to conduct the testing (e.g. on the customer's site or at the test service provider's premises)?</v>
      </c>
      <c r="G332" s="188"/>
      <c r="H332" s="189"/>
      <c r="I332" s="189"/>
      <c r="J332" s="189"/>
      <c r="K332" s="189"/>
      <c r="L332" s="189"/>
      <c r="M332" s="189"/>
      <c r="N332" s="69"/>
      <c r="O332" s="69"/>
      <c r="P332" s="69"/>
      <c r="Q332" s="69"/>
      <c r="R332" s="69"/>
      <c r="S332" s="69"/>
      <c r="T332" s="78" t="str">
        <f t="shared" ca="1" si="77"/>
        <v>B.3.04d</v>
      </c>
      <c r="U332" s="69"/>
      <c r="V332" s="69"/>
      <c r="W332" s="80">
        <v>4</v>
      </c>
      <c r="X332" s="81">
        <f t="shared" ca="1" si="71"/>
        <v>4</v>
      </c>
      <c r="Y332" s="80" t="str">
        <f t="shared" si="72"/>
        <v>x 4</v>
      </c>
      <c r="AD332" s="77" t="str">
        <f t="shared" ca="1" si="73"/>
        <v/>
      </c>
      <c r="AE332" s="77" t="str">
        <f t="shared" ca="1" si="74"/>
        <v/>
      </c>
      <c r="AF332" s="77" t="str">
        <f t="shared" ca="1" si="75"/>
        <v>D</v>
      </c>
      <c r="AG332" s="77">
        <f t="shared" ca="1" si="76"/>
        <v>3</v>
      </c>
      <c r="AH332" s="76">
        <v>1</v>
      </c>
      <c r="AI332" s="85"/>
    </row>
    <row r="333" spans="1:35" s="77" customFormat="1" ht="30" customHeight="1" x14ac:dyDescent="0.25">
      <c r="A333" s="67">
        <v>441</v>
      </c>
      <c r="B333" s="174" t="str">
        <f t="shared" ca="1" si="67"/>
        <v>B.3.04e</v>
      </c>
      <c r="C333" s="20">
        <f t="shared" ca="1" si="68"/>
        <v>6</v>
      </c>
      <c r="D333" s="20"/>
      <c r="E333" s="70" t="str">
        <f t="shared" ca="1" si="69"/>
        <v>B.3.04e</v>
      </c>
      <c r="F333" s="74" t="str">
        <f t="shared" ca="1" si="70"/>
        <v>Approvals required for various elements of the testing to go ahead?</v>
      </c>
      <c r="G333" s="188"/>
      <c r="H333" s="189"/>
      <c r="I333" s="189"/>
      <c r="J333" s="189"/>
      <c r="K333" s="189"/>
      <c r="L333" s="189"/>
      <c r="M333" s="189"/>
      <c r="N333" s="69"/>
      <c r="O333" s="69"/>
      <c r="P333" s="69"/>
      <c r="Q333" s="69"/>
      <c r="R333" s="69"/>
      <c r="S333" s="69"/>
      <c r="T333" s="78" t="str">
        <f t="shared" ca="1" si="77"/>
        <v>B.3.04e</v>
      </c>
      <c r="U333" s="69"/>
      <c r="V333" s="69"/>
      <c r="W333" s="80">
        <v>4</v>
      </c>
      <c r="X333" s="81">
        <f t="shared" ca="1" si="71"/>
        <v>4</v>
      </c>
      <c r="Y333" s="80" t="str">
        <f t="shared" si="72"/>
        <v>x 4</v>
      </c>
      <c r="AD333" s="77" t="str">
        <f t="shared" ca="1" si="73"/>
        <v/>
      </c>
      <c r="AE333" s="77" t="str">
        <f t="shared" ca="1" si="74"/>
        <v/>
      </c>
      <c r="AF333" s="77" t="str">
        <f t="shared" ca="1" si="75"/>
        <v>D</v>
      </c>
      <c r="AG333" s="77">
        <f t="shared" ca="1" si="76"/>
        <v>3</v>
      </c>
      <c r="AH333" s="76">
        <v>1</v>
      </c>
      <c r="AI333" s="85"/>
    </row>
    <row r="334" spans="1:35" s="77" customFormat="1" ht="30" customHeight="1" x14ac:dyDescent="0.25">
      <c r="A334" s="67">
        <v>442</v>
      </c>
      <c r="B334" s="174" t="str">
        <f t="shared" ca="1" si="67"/>
        <v>B.3.05</v>
      </c>
      <c r="C334" s="20">
        <f t="shared" ca="1" si="68"/>
        <v>5</v>
      </c>
      <c r="D334" s="20"/>
      <c r="E334" s="70" t="str">
        <f t="shared" ca="1" si="69"/>
        <v>B.3.05</v>
      </c>
      <c r="F334" s="71" t="str">
        <f t="shared" ca="1" si="70"/>
        <v>Does your scope statement include resourcing requirements?</v>
      </c>
      <c r="G334" s="188"/>
      <c r="H334" s="189"/>
      <c r="I334" s="189"/>
      <c r="J334" s="189"/>
      <c r="K334" s="189"/>
      <c r="L334" s="189"/>
      <c r="M334" s="189"/>
      <c r="N334" s="69"/>
      <c r="O334" s="69"/>
      <c r="P334" s="69"/>
      <c r="Q334" s="69"/>
      <c r="R334" s="69"/>
      <c r="S334" s="69"/>
      <c r="T334" s="78" t="str">
        <f t="shared" ca="1" si="77"/>
        <v>B.3.05</v>
      </c>
      <c r="U334" s="69"/>
      <c r="V334" s="69"/>
      <c r="W334" s="80">
        <v>3</v>
      </c>
      <c r="X334" s="81">
        <f t="shared" ca="1" si="71"/>
        <v>3</v>
      </c>
      <c r="Y334" s="80" t="str">
        <f t="shared" si="72"/>
        <v>x 3</v>
      </c>
      <c r="AD334" s="77" t="str">
        <f t="shared" ca="1" si="73"/>
        <v/>
      </c>
      <c r="AE334" s="77" t="str">
        <f t="shared" ca="1" si="74"/>
        <v/>
      </c>
      <c r="AF334" s="77" t="str">
        <f t="shared" ca="1" si="75"/>
        <v>D</v>
      </c>
      <c r="AG334" s="77">
        <f t="shared" ca="1" si="76"/>
        <v>3</v>
      </c>
      <c r="AH334" s="76">
        <v>1</v>
      </c>
      <c r="AI334" s="85"/>
    </row>
    <row r="335" spans="1:35" s="77" customFormat="1" ht="30" customHeight="1" x14ac:dyDescent="0.25">
      <c r="A335" s="67">
        <v>443</v>
      </c>
      <c r="B335" s="174" t="str">
        <f t="shared" ca="1" si="67"/>
        <v>B.3.06</v>
      </c>
      <c r="C335" s="20">
        <f t="shared" ca="1" si="68"/>
        <v>4</v>
      </c>
      <c r="D335" s="20"/>
      <c r="E335" s="70" t="str">
        <f t="shared" ca="1" si="69"/>
        <v>B.3.06</v>
      </c>
      <c r="F335" s="71" t="str">
        <f t="shared" ca="1" si="70"/>
        <v xml:space="preserve">Does your resourcing requirements specify: </v>
      </c>
      <c r="G335" s="188"/>
      <c r="H335" s="189"/>
      <c r="I335" s="189"/>
      <c r="J335" s="189"/>
      <c r="K335" s="189"/>
      <c r="L335" s="189"/>
      <c r="M335" s="189"/>
      <c r="N335" s="69"/>
      <c r="O335" s="69"/>
      <c r="P335" s="69"/>
      <c r="Q335" s="69"/>
      <c r="R335" s="69"/>
      <c r="S335" s="69"/>
      <c r="T335" s="78" t="str">
        <f t="shared" ca="1" si="77"/>
        <v>B.3.06</v>
      </c>
      <c r="U335" s="69"/>
      <c r="V335" s="69"/>
      <c r="W335" s="80" t="s">
        <v>74</v>
      </c>
      <c r="X335" s="81" t="str">
        <f t="shared" ca="1" si="71"/>
        <v>N/A</v>
      </c>
      <c r="Y335" s="80" t="e">
        <f t="shared" si="72"/>
        <v>#N/A</v>
      </c>
      <c r="AD335" s="77" t="str">
        <f t="shared" ca="1" si="73"/>
        <v/>
      </c>
      <c r="AE335" s="77" t="str">
        <f t="shared" ca="1" si="74"/>
        <v/>
      </c>
      <c r="AF335" s="77" t="str">
        <f t="shared" ca="1" si="75"/>
        <v>D</v>
      </c>
      <c r="AG335" s="77">
        <f t="shared" ca="1" si="76"/>
        <v>3</v>
      </c>
      <c r="AH335" s="76">
        <v>1</v>
      </c>
      <c r="AI335" s="85"/>
    </row>
    <row r="336" spans="1:35" s="187" customFormat="1" ht="30" customHeight="1" x14ac:dyDescent="0.25">
      <c r="A336" s="178">
        <v>444</v>
      </c>
      <c r="B336" s="179" t="str">
        <f t="shared" ca="1" si="67"/>
        <v>B.3.06a</v>
      </c>
      <c r="C336" s="180">
        <f t="shared" ca="1" si="68"/>
        <v>6</v>
      </c>
      <c r="D336" s="20"/>
      <c r="E336" s="228" t="str">
        <f t="shared" ca="1" si="69"/>
        <v>B.3.06a</v>
      </c>
      <c r="F336" s="246" t="str">
        <f t="shared" ca="1" si="70"/>
        <v>Who will be leading the testing engagement?</v>
      </c>
      <c r="G336" s="188"/>
      <c r="H336" s="240"/>
      <c r="I336" s="240"/>
      <c r="J336" s="240"/>
      <c r="K336" s="240"/>
      <c r="L336" s="240"/>
      <c r="M336" s="240"/>
      <c r="N336" s="180"/>
      <c r="O336" s="180"/>
      <c r="P336" s="180"/>
      <c r="Q336" s="180"/>
      <c r="R336" s="180"/>
      <c r="S336" s="180"/>
      <c r="T336" s="184" t="str">
        <f t="shared" ca="1" si="77"/>
        <v>B.3.06a</v>
      </c>
      <c r="U336" s="180"/>
      <c r="V336" s="180"/>
      <c r="W336" s="186">
        <v>3</v>
      </c>
      <c r="X336" s="185">
        <f t="shared" ca="1" si="71"/>
        <v>3</v>
      </c>
      <c r="Y336" s="186" t="str">
        <f t="shared" si="72"/>
        <v>x 3</v>
      </c>
      <c r="AD336" s="187" t="str">
        <f t="shared" ca="1" si="73"/>
        <v/>
      </c>
      <c r="AE336" s="187" t="str">
        <f t="shared" ca="1" si="74"/>
        <v/>
      </c>
      <c r="AF336" s="187" t="str">
        <f t="shared" ca="1" si="75"/>
        <v>D</v>
      </c>
      <c r="AG336" s="187">
        <f t="shared" ca="1" si="76"/>
        <v>3</v>
      </c>
      <c r="AH336" s="187">
        <v>1</v>
      </c>
      <c r="AI336" s="190"/>
    </row>
    <row r="337" spans="1:35" s="187" customFormat="1" ht="45" x14ac:dyDescent="0.25">
      <c r="A337" s="178">
        <v>445</v>
      </c>
      <c r="B337" s="179" t="str">
        <f t="shared" ca="1" si="67"/>
        <v>B.3.06b</v>
      </c>
      <c r="C337" s="180">
        <f t="shared" ca="1" si="68"/>
        <v>6</v>
      </c>
      <c r="D337" s="20"/>
      <c r="E337" s="228" t="str">
        <f t="shared" ca="1" si="69"/>
        <v>B.3.06b</v>
      </c>
      <c r="F337" s="246" t="str">
        <f t="shared" ca="1" si="70"/>
        <v>The names of testers that will be used for the testing engagement, with details about their roles, skills, experience, qualifications and backgrounds?</v>
      </c>
      <c r="G337" s="188"/>
      <c r="H337" s="240"/>
      <c r="I337" s="240"/>
      <c r="J337" s="240"/>
      <c r="K337" s="240"/>
      <c r="L337" s="240"/>
      <c r="M337" s="240"/>
      <c r="N337" s="180"/>
      <c r="O337" s="180"/>
      <c r="P337" s="180"/>
      <c r="Q337" s="180"/>
      <c r="R337" s="180"/>
      <c r="S337" s="180"/>
      <c r="T337" s="184" t="str">
        <f t="shared" ca="1" si="77"/>
        <v>B.3.06b</v>
      </c>
      <c r="U337" s="180"/>
      <c r="V337" s="180"/>
      <c r="W337" s="186">
        <v>4</v>
      </c>
      <c r="X337" s="185">
        <f t="shared" ca="1" si="71"/>
        <v>4</v>
      </c>
      <c r="Y337" s="186" t="str">
        <f t="shared" si="72"/>
        <v>x 4</v>
      </c>
      <c r="AD337" s="187" t="str">
        <f t="shared" ca="1" si="73"/>
        <v/>
      </c>
      <c r="AE337" s="187" t="str">
        <f t="shared" ca="1" si="74"/>
        <v/>
      </c>
      <c r="AF337" s="187" t="str">
        <f t="shared" ca="1" si="75"/>
        <v>D</v>
      </c>
      <c r="AG337" s="187">
        <f t="shared" ca="1" si="76"/>
        <v>3</v>
      </c>
      <c r="AH337" s="187">
        <v>1</v>
      </c>
      <c r="AI337" s="190"/>
    </row>
    <row r="338" spans="1:35" s="187" customFormat="1" ht="30" customHeight="1" x14ac:dyDescent="0.25">
      <c r="A338" s="178">
        <v>446</v>
      </c>
      <c r="B338" s="179" t="str">
        <f t="shared" ca="1" si="67"/>
        <v>B.3.06c</v>
      </c>
      <c r="C338" s="180">
        <f t="shared" ca="1" si="68"/>
        <v>6</v>
      </c>
      <c r="D338" s="20"/>
      <c r="E338" s="228" t="str">
        <f t="shared" ca="1" si="69"/>
        <v>B.3.06c</v>
      </c>
      <c r="F338" s="246" t="str">
        <f t="shared" ca="1" si="70"/>
        <v>The number of days required (including the days on which testing will take place)?</v>
      </c>
      <c r="G338" s="188"/>
      <c r="H338" s="240"/>
      <c r="I338" s="240"/>
      <c r="J338" s="240"/>
      <c r="K338" s="240"/>
      <c r="L338" s="240"/>
      <c r="M338" s="240"/>
      <c r="N338" s="180"/>
      <c r="O338" s="180"/>
      <c r="P338" s="180"/>
      <c r="Q338" s="180"/>
      <c r="R338" s="180"/>
      <c r="S338" s="180"/>
      <c r="T338" s="184" t="str">
        <f t="shared" ca="1" si="77"/>
        <v>B.3.06c</v>
      </c>
      <c r="U338" s="180"/>
      <c r="V338" s="180"/>
      <c r="W338" s="186">
        <v>3</v>
      </c>
      <c r="X338" s="185">
        <f t="shared" ca="1" si="71"/>
        <v>3</v>
      </c>
      <c r="Y338" s="186" t="str">
        <f t="shared" si="72"/>
        <v>x 3</v>
      </c>
      <c r="AD338" s="187" t="str">
        <f t="shared" ca="1" si="73"/>
        <v/>
      </c>
      <c r="AE338" s="187" t="str">
        <f t="shared" ca="1" si="74"/>
        <v/>
      </c>
      <c r="AF338" s="187" t="str">
        <f t="shared" ca="1" si="75"/>
        <v>D</v>
      </c>
      <c r="AG338" s="187">
        <f t="shared" ca="1" si="76"/>
        <v>3</v>
      </c>
      <c r="AH338" s="187">
        <v>1</v>
      </c>
      <c r="AI338" s="190"/>
    </row>
    <row r="339" spans="1:35" s="187" customFormat="1" ht="30" customHeight="1" x14ac:dyDescent="0.25">
      <c r="A339" s="178">
        <v>447</v>
      </c>
      <c r="B339" s="179" t="str">
        <f t="shared" ca="1" si="67"/>
        <v>B.3.06d</v>
      </c>
      <c r="C339" s="180">
        <f t="shared" ca="1" si="68"/>
        <v>6</v>
      </c>
      <c r="D339" s="20"/>
      <c r="E339" s="228" t="str">
        <f t="shared" ca="1" si="69"/>
        <v>B.3.06d</v>
      </c>
      <c r="F339" s="246" t="str">
        <f t="shared" ca="1" si="70"/>
        <v>Defined testing times and locations?</v>
      </c>
      <c r="G339" s="188"/>
      <c r="H339" s="240"/>
      <c r="I339" s="240"/>
      <c r="J339" s="240"/>
      <c r="K339" s="240"/>
      <c r="L339" s="240"/>
      <c r="M339" s="240"/>
      <c r="N339" s="180"/>
      <c r="O339" s="180"/>
      <c r="P339" s="180"/>
      <c r="Q339" s="180"/>
      <c r="R339" s="180"/>
      <c r="S339" s="180"/>
      <c r="T339" s="184" t="str">
        <f t="shared" ca="1" si="77"/>
        <v>B.3.06d</v>
      </c>
      <c r="U339" s="180"/>
      <c r="V339" s="180"/>
      <c r="W339" s="186">
        <v>2</v>
      </c>
      <c r="X339" s="185">
        <f t="shared" ca="1" si="71"/>
        <v>2</v>
      </c>
      <c r="Y339" s="186" t="str">
        <f t="shared" si="72"/>
        <v>x 2</v>
      </c>
      <c r="AD339" s="187" t="str">
        <f t="shared" ca="1" si="73"/>
        <v/>
      </c>
      <c r="AE339" s="187" t="str">
        <f t="shared" ca="1" si="74"/>
        <v/>
      </c>
      <c r="AF339" s="187" t="str">
        <f t="shared" ca="1" si="75"/>
        <v>D</v>
      </c>
      <c r="AG339" s="187">
        <f t="shared" ca="1" si="76"/>
        <v>3</v>
      </c>
      <c r="AH339" s="187">
        <v>1</v>
      </c>
      <c r="AI339" s="190"/>
    </row>
    <row r="340" spans="1:35" s="187" customFormat="1" ht="30" customHeight="1" x14ac:dyDescent="0.25">
      <c r="A340" s="178">
        <v>448</v>
      </c>
      <c r="B340" s="179" t="str">
        <f t="shared" ca="1" si="67"/>
        <v>B.3.07</v>
      </c>
      <c r="C340" s="180">
        <f t="shared" ca="1" si="68"/>
        <v>4</v>
      </c>
      <c r="D340" s="20"/>
      <c r="E340" s="228" t="str">
        <f t="shared" ca="1" si="69"/>
        <v>B.3.07</v>
      </c>
      <c r="F340" s="233" t="str">
        <f t="shared" ca="1" si="70"/>
        <v xml:space="preserve">Does your scope statement specify: </v>
      </c>
      <c r="G340" s="188"/>
      <c r="H340" s="240"/>
      <c r="I340" s="240"/>
      <c r="J340" s="240"/>
      <c r="K340" s="240"/>
      <c r="L340" s="240"/>
      <c r="M340" s="240"/>
      <c r="N340" s="180"/>
      <c r="O340" s="180"/>
      <c r="P340" s="180"/>
      <c r="Q340" s="180"/>
      <c r="R340" s="180"/>
      <c r="S340" s="180"/>
      <c r="T340" s="184" t="str">
        <f t="shared" ca="1" si="77"/>
        <v>B.3.07</v>
      </c>
      <c r="U340" s="180"/>
      <c r="V340" s="180"/>
      <c r="W340" s="186" t="s">
        <v>74</v>
      </c>
      <c r="X340" s="185" t="str">
        <f t="shared" ca="1" si="71"/>
        <v>N/A</v>
      </c>
      <c r="Y340" s="186" t="e">
        <f t="shared" si="72"/>
        <v>#N/A</v>
      </c>
      <c r="AD340" s="187" t="str">
        <f t="shared" ca="1" si="73"/>
        <v/>
      </c>
      <c r="AE340" s="187" t="str">
        <f t="shared" ca="1" si="74"/>
        <v/>
      </c>
      <c r="AF340" s="187" t="str">
        <f t="shared" ca="1" si="75"/>
        <v>D</v>
      </c>
      <c r="AG340" s="187">
        <f t="shared" ca="1" si="76"/>
        <v>3</v>
      </c>
      <c r="AH340" s="187">
        <v>1</v>
      </c>
      <c r="AI340" s="190"/>
    </row>
    <row r="341" spans="1:35" s="187" customFormat="1" ht="30" customHeight="1" x14ac:dyDescent="0.25">
      <c r="A341" s="178">
        <v>449</v>
      </c>
      <c r="B341" s="179" t="str">
        <f t="shared" ref="B341:B391" ca="1" si="78">VLOOKUP(A341,contentrefmockup,2,FALSE)</f>
        <v>B.3.07a</v>
      </c>
      <c r="C341" s="180">
        <f t="shared" ref="C341:C391" ca="1" si="79">VLOOKUP(A341,contentrefmockup,15,FALSE)</f>
        <v>6</v>
      </c>
      <c r="D341" s="20"/>
      <c r="E341" s="228" t="str">
        <f t="shared" ref="E341:E391" ca="1" si="80">IF(C341=1,"Stage "&amp;B341,IF(C341=2,"Step "&amp;VLOOKUP(A341,contentrefmockup,4,FALSE),B341))</f>
        <v>B.3.07a</v>
      </c>
      <c r="F341" s="246" t="str">
        <f t="shared" ref="F341:F391" ca="1" si="81">VLOOKUP(A341,contentrefmockup,7,FALSE)</f>
        <v>Information and resources that the testers will need prior to testing?</v>
      </c>
      <c r="G341" s="188"/>
      <c r="H341" s="240"/>
      <c r="I341" s="240"/>
      <c r="J341" s="240"/>
      <c r="K341" s="240"/>
      <c r="L341" s="240"/>
      <c r="M341" s="240"/>
      <c r="N341" s="180"/>
      <c r="O341" s="180"/>
      <c r="P341" s="180"/>
      <c r="Q341" s="180"/>
      <c r="R341" s="180"/>
      <c r="S341" s="180"/>
      <c r="T341" s="184" t="str">
        <f t="shared" ca="1" si="77"/>
        <v>B.3.07a</v>
      </c>
      <c r="U341" s="180"/>
      <c r="V341" s="180"/>
      <c r="W341" s="186">
        <v>4</v>
      </c>
      <c r="X341" s="185">
        <f t="shared" ref="X341:X391" ca="1" si="82">VLOOKUP(A341,contentrefmockup,8,FALSE)</f>
        <v>4</v>
      </c>
      <c r="Y341" s="186" t="str">
        <f t="shared" ref="Y341:Y391" si="83">VLOOKUP(W341,weighting_response_reverse,2,FALSE)</f>
        <v>x 4</v>
      </c>
      <c r="AD341" s="187" t="str">
        <f t="shared" ref="AD341:AD391" ca="1" si="84">VLOOKUP(A341,contentrefmockup,26,FALSE)</f>
        <v/>
      </c>
      <c r="AE341" s="187" t="str">
        <f t="shared" ref="AE341:AE391" ca="1" si="85">VLOOKUP(A341,contentrefmockup,27,FALSE)</f>
        <v/>
      </c>
      <c r="AF341" s="187" t="str">
        <f t="shared" ref="AF341:AF391" ca="1" si="86">VLOOKUP(A341,contentrefmockup,28,FALSE)</f>
        <v>D</v>
      </c>
      <c r="AG341" s="187">
        <f t="shared" ref="AG341:AG391" ca="1" si="87">IF(AD341="S",1,IF(AE341="I",2,IF(AF341="D",3,4)))</f>
        <v>3</v>
      </c>
      <c r="AH341" s="187">
        <v>1</v>
      </c>
      <c r="AI341" s="190"/>
    </row>
    <row r="342" spans="1:35" s="187" customFormat="1" ht="30" x14ac:dyDescent="0.25">
      <c r="A342" s="178">
        <v>450</v>
      </c>
      <c r="B342" s="179" t="str">
        <f t="shared" ca="1" si="78"/>
        <v>B.3.07b</v>
      </c>
      <c r="C342" s="180">
        <f t="shared" ca="1" si="79"/>
        <v>6</v>
      </c>
      <c r="D342" s="20"/>
      <c r="E342" s="228" t="str">
        <f t="shared" ca="1" si="80"/>
        <v>B.3.07b</v>
      </c>
      <c r="F342" s="246" t="str">
        <f t="shared" ca="1" si="81"/>
        <v>How affected third parties will be informed and consulted in relation to testing activities?</v>
      </c>
      <c r="G342" s="188"/>
      <c r="H342" s="240"/>
      <c r="I342" s="240"/>
      <c r="J342" s="240"/>
      <c r="K342" s="240"/>
      <c r="L342" s="240"/>
      <c r="M342" s="240"/>
      <c r="N342" s="180"/>
      <c r="O342" s="180"/>
      <c r="P342" s="180"/>
      <c r="Q342" s="180"/>
      <c r="R342" s="180"/>
      <c r="S342" s="180"/>
      <c r="T342" s="184" t="str">
        <f t="shared" ca="1" si="77"/>
        <v>B.3.07b</v>
      </c>
      <c r="U342" s="180"/>
      <c r="V342" s="180"/>
      <c r="W342" s="186">
        <v>5</v>
      </c>
      <c r="X342" s="185">
        <f t="shared" ca="1" si="82"/>
        <v>5</v>
      </c>
      <c r="Y342" s="186" t="str">
        <f t="shared" si="83"/>
        <v>x 5</v>
      </c>
      <c r="AD342" s="187" t="str">
        <f t="shared" ca="1" si="84"/>
        <v/>
      </c>
      <c r="AE342" s="187" t="str">
        <f t="shared" ca="1" si="85"/>
        <v/>
      </c>
      <c r="AF342" s="187" t="str">
        <f t="shared" ca="1" si="86"/>
        <v>D</v>
      </c>
      <c r="AG342" s="187">
        <f t="shared" ca="1" si="87"/>
        <v>3</v>
      </c>
      <c r="AH342" s="187">
        <v>1</v>
      </c>
      <c r="AI342" s="190"/>
    </row>
    <row r="343" spans="1:35" s="187" customFormat="1" ht="30" customHeight="1" x14ac:dyDescent="0.25">
      <c r="A343" s="178">
        <v>451</v>
      </c>
      <c r="B343" s="179" t="str">
        <f t="shared" ca="1" si="78"/>
        <v>B.3.07c</v>
      </c>
      <c r="C343" s="180">
        <f t="shared" ca="1" si="79"/>
        <v>6</v>
      </c>
      <c r="D343" s="20"/>
      <c r="E343" s="228" t="str">
        <f t="shared" ca="1" si="80"/>
        <v>B.3.07c</v>
      </c>
      <c r="F343" s="246" t="str">
        <f t="shared" ca="1" si="81"/>
        <v>How testing start-up and close-down will be covered?</v>
      </c>
      <c r="G343" s="188"/>
      <c r="H343" s="240"/>
      <c r="I343" s="240"/>
      <c r="J343" s="240"/>
      <c r="K343" s="240"/>
      <c r="L343" s="240"/>
      <c r="M343" s="240"/>
      <c r="N343" s="180"/>
      <c r="O343" s="180"/>
      <c r="P343" s="180"/>
      <c r="Q343" s="180"/>
      <c r="R343" s="180"/>
      <c r="S343" s="180"/>
      <c r="T343" s="184" t="str">
        <f t="shared" ca="1" si="77"/>
        <v>B.3.07c</v>
      </c>
      <c r="U343" s="180"/>
      <c r="V343" s="180"/>
      <c r="W343" s="186">
        <v>3</v>
      </c>
      <c r="X343" s="185">
        <f t="shared" ca="1" si="82"/>
        <v>3</v>
      </c>
      <c r="Y343" s="186" t="str">
        <f t="shared" si="83"/>
        <v>x 3</v>
      </c>
      <c r="AD343" s="187" t="str">
        <f t="shared" ca="1" si="84"/>
        <v/>
      </c>
      <c r="AE343" s="187" t="str">
        <f t="shared" ca="1" si="85"/>
        <v/>
      </c>
      <c r="AF343" s="187" t="str">
        <f t="shared" ca="1" si="86"/>
        <v>D</v>
      </c>
      <c r="AG343" s="187">
        <f t="shared" ca="1" si="87"/>
        <v>3</v>
      </c>
      <c r="AH343" s="187">
        <v>1</v>
      </c>
      <c r="AI343" s="190"/>
    </row>
    <row r="344" spans="1:35" s="187" customFormat="1" ht="30" x14ac:dyDescent="0.25">
      <c r="A344" s="178">
        <v>452</v>
      </c>
      <c r="B344" s="179" t="str">
        <f t="shared" ca="1" si="78"/>
        <v>B.3.07d</v>
      </c>
      <c r="C344" s="180">
        <f t="shared" ca="1" si="79"/>
        <v>6</v>
      </c>
      <c r="D344" s="20"/>
      <c r="E344" s="228" t="str">
        <f t="shared" ca="1" si="80"/>
        <v>B.3.07d</v>
      </c>
      <c r="F344" s="246" t="str">
        <f t="shared" ca="1" si="81"/>
        <v>Details about regular (often daily) communication processes (e.g. teleconferences or meetings)?</v>
      </c>
      <c r="G344" s="188"/>
      <c r="H344" s="240"/>
      <c r="I344" s="240"/>
      <c r="J344" s="240"/>
      <c r="K344" s="240"/>
      <c r="L344" s="240"/>
      <c r="M344" s="240"/>
      <c r="N344" s="180"/>
      <c r="O344" s="180"/>
      <c r="P344" s="180"/>
      <c r="Q344" s="180"/>
      <c r="R344" s="180"/>
      <c r="S344" s="180"/>
      <c r="T344" s="184" t="str">
        <f t="shared" ca="1" si="77"/>
        <v>B.3.07d</v>
      </c>
      <c r="U344" s="180"/>
      <c r="V344" s="180"/>
      <c r="W344" s="186">
        <v>3</v>
      </c>
      <c r="X344" s="185">
        <f t="shared" ca="1" si="82"/>
        <v>3</v>
      </c>
      <c r="Y344" s="186" t="str">
        <f t="shared" si="83"/>
        <v>x 3</v>
      </c>
      <c r="AD344" s="187" t="str">
        <f t="shared" ca="1" si="84"/>
        <v/>
      </c>
      <c r="AE344" s="187" t="str">
        <f t="shared" ca="1" si="85"/>
        <v/>
      </c>
      <c r="AF344" s="187" t="str">
        <f t="shared" ca="1" si="86"/>
        <v>D</v>
      </c>
      <c r="AG344" s="187">
        <f t="shared" ca="1" si="87"/>
        <v>3</v>
      </c>
      <c r="AH344" s="187">
        <v>1</v>
      </c>
      <c r="AI344" s="190"/>
    </row>
    <row r="345" spans="1:35" s="187" customFormat="1" ht="30" customHeight="1" x14ac:dyDescent="0.25">
      <c r="A345" s="178">
        <v>453</v>
      </c>
      <c r="B345" s="179" t="str">
        <f t="shared" ca="1" si="78"/>
        <v>B.3.08</v>
      </c>
      <c r="C345" s="180">
        <f t="shared" ca="1" si="79"/>
        <v>5</v>
      </c>
      <c r="D345" s="20"/>
      <c r="E345" s="228" t="str">
        <f t="shared" ca="1" si="80"/>
        <v>B.3.08</v>
      </c>
      <c r="F345" s="233" t="str">
        <f t="shared" ca="1" si="81"/>
        <v>Does your scope statement include reporting requirements?</v>
      </c>
      <c r="G345" s="188"/>
      <c r="H345" s="240"/>
      <c r="I345" s="240"/>
      <c r="J345" s="240"/>
      <c r="K345" s="240"/>
      <c r="L345" s="240"/>
      <c r="M345" s="240"/>
      <c r="N345" s="180"/>
      <c r="O345" s="180"/>
      <c r="P345" s="180"/>
      <c r="Q345" s="180"/>
      <c r="R345" s="180"/>
      <c r="S345" s="180"/>
      <c r="T345" s="184" t="str">
        <f t="shared" ca="1" si="77"/>
        <v>B.3.08</v>
      </c>
      <c r="U345" s="180"/>
      <c r="V345" s="180"/>
      <c r="W345" s="186">
        <v>3</v>
      </c>
      <c r="X345" s="185">
        <f t="shared" ca="1" si="82"/>
        <v>3</v>
      </c>
      <c r="Y345" s="186" t="str">
        <f t="shared" si="83"/>
        <v>x 3</v>
      </c>
      <c r="AD345" s="187" t="str">
        <f t="shared" ca="1" si="84"/>
        <v/>
      </c>
      <c r="AE345" s="187" t="str">
        <f t="shared" ca="1" si="85"/>
        <v/>
      </c>
      <c r="AF345" s="187" t="str">
        <f t="shared" ca="1" si="86"/>
        <v>D</v>
      </c>
      <c r="AG345" s="187">
        <f t="shared" ca="1" si="87"/>
        <v>3</v>
      </c>
      <c r="AH345" s="187">
        <v>1</v>
      </c>
      <c r="AI345" s="190"/>
    </row>
    <row r="346" spans="1:35" s="187" customFormat="1" ht="30" customHeight="1" x14ac:dyDescent="0.25">
      <c r="A346" s="178">
        <v>454</v>
      </c>
      <c r="B346" s="179" t="str">
        <f t="shared" ca="1" si="78"/>
        <v>B.3.09</v>
      </c>
      <c r="C346" s="180">
        <f t="shared" ca="1" si="79"/>
        <v>5</v>
      </c>
      <c r="D346" s="20"/>
      <c r="E346" s="228" t="str">
        <f t="shared" ca="1" si="80"/>
        <v>B.3.09</v>
      </c>
      <c r="F346" s="233" t="str">
        <f t="shared" ca="1" si="81"/>
        <v>Does your scope statement specify the liabilities of both parties?</v>
      </c>
      <c r="G346" s="188"/>
      <c r="H346" s="240"/>
      <c r="I346" s="240"/>
      <c r="J346" s="240"/>
      <c r="K346" s="240"/>
      <c r="L346" s="240"/>
      <c r="M346" s="240"/>
      <c r="N346" s="180"/>
      <c r="O346" s="180"/>
      <c r="P346" s="180"/>
      <c r="Q346" s="180"/>
      <c r="R346" s="180"/>
      <c r="S346" s="180"/>
      <c r="T346" s="184" t="str">
        <f t="shared" ca="1" si="77"/>
        <v>B.3.09</v>
      </c>
      <c r="U346" s="180"/>
      <c r="V346" s="180"/>
      <c r="W346" s="186">
        <v>4</v>
      </c>
      <c r="X346" s="185">
        <f t="shared" ca="1" si="82"/>
        <v>4</v>
      </c>
      <c r="Y346" s="186" t="str">
        <f t="shared" si="83"/>
        <v>x 4</v>
      </c>
      <c r="AD346" s="187" t="str">
        <f t="shared" ca="1" si="84"/>
        <v/>
      </c>
      <c r="AE346" s="187" t="str">
        <f t="shared" ca="1" si="85"/>
        <v/>
      </c>
      <c r="AF346" s="187" t="str">
        <f t="shared" ca="1" si="86"/>
        <v>D</v>
      </c>
      <c r="AG346" s="187">
        <f t="shared" ca="1" si="87"/>
        <v>3</v>
      </c>
      <c r="AH346" s="187">
        <v>1</v>
      </c>
      <c r="AI346" s="190"/>
    </row>
    <row r="347" spans="1:35" s="187" customFormat="1" ht="30" customHeight="1" x14ac:dyDescent="0.25">
      <c r="A347" s="178">
        <v>455</v>
      </c>
      <c r="B347" s="179" t="str">
        <f t="shared" ca="1" si="78"/>
        <v>B.3.10</v>
      </c>
      <c r="C347" s="180">
        <f t="shared" ca="1" si="79"/>
        <v>4</v>
      </c>
      <c r="D347" s="20"/>
      <c r="E347" s="228" t="str">
        <f t="shared" ca="1" si="80"/>
        <v>B.3.10</v>
      </c>
      <c r="F347" s="233" t="str">
        <f t="shared" ca="1" si="81"/>
        <v xml:space="preserve">Does your liability specification include: </v>
      </c>
      <c r="G347" s="188"/>
      <c r="H347" s="240"/>
      <c r="I347" s="240"/>
      <c r="J347" s="240"/>
      <c r="K347" s="240"/>
      <c r="L347" s="240"/>
      <c r="M347" s="240"/>
      <c r="N347" s="180"/>
      <c r="O347" s="180"/>
      <c r="P347" s="180"/>
      <c r="Q347" s="180"/>
      <c r="R347" s="180"/>
      <c r="S347" s="180"/>
      <c r="T347" s="184" t="str">
        <f t="shared" ca="1" si="77"/>
        <v>B.3.10</v>
      </c>
      <c r="U347" s="180"/>
      <c r="V347" s="180"/>
      <c r="W347" s="186" t="s">
        <v>74</v>
      </c>
      <c r="X347" s="185" t="str">
        <f t="shared" ca="1" si="82"/>
        <v>N/A</v>
      </c>
      <c r="Y347" s="186" t="e">
        <f t="shared" si="83"/>
        <v>#N/A</v>
      </c>
      <c r="AD347" s="187" t="str">
        <f t="shared" ca="1" si="84"/>
        <v/>
      </c>
      <c r="AE347" s="187" t="str">
        <f t="shared" ca="1" si="85"/>
        <v/>
      </c>
      <c r="AF347" s="187" t="str">
        <f t="shared" ca="1" si="86"/>
        <v>D</v>
      </c>
      <c r="AG347" s="187">
        <f t="shared" ca="1" si="87"/>
        <v>3</v>
      </c>
      <c r="AH347" s="187">
        <v>1</v>
      </c>
      <c r="AI347" s="190"/>
    </row>
    <row r="348" spans="1:35" s="187" customFormat="1" ht="30" customHeight="1" x14ac:dyDescent="0.25">
      <c r="A348" s="178">
        <v>456</v>
      </c>
      <c r="B348" s="179" t="str">
        <f t="shared" ca="1" si="78"/>
        <v>B.3.10a</v>
      </c>
      <c r="C348" s="180">
        <f t="shared" ca="1" si="79"/>
        <v>6</v>
      </c>
      <c r="D348" s="20"/>
      <c r="E348" s="228" t="str">
        <f t="shared" ca="1" si="80"/>
        <v>B.3.10a</v>
      </c>
      <c r="F348" s="246" t="str">
        <f t="shared" ca="1" si="81"/>
        <v>Steps required by both parties should problems (e.g. slippage) arise?</v>
      </c>
      <c r="G348" s="188"/>
      <c r="H348" s="240"/>
      <c r="I348" s="240"/>
      <c r="J348" s="240"/>
      <c r="K348" s="240"/>
      <c r="L348" s="240"/>
      <c r="M348" s="240"/>
      <c r="N348" s="180"/>
      <c r="O348" s="180"/>
      <c r="P348" s="180"/>
      <c r="Q348" s="180"/>
      <c r="R348" s="180"/>
      <c r="S348" s="180"/>
      <c r="T348" s="184" t="str">
        <f t="shared" ca="1" si="77"/>
        <v>B.3.10a</v>
      </c>
      <c r="U348" s="180"/>
      <c r="V348" s="180"/>
      <c r="W348" s="186">
        <v>5</v>
      </c>
      <c r="X348" s="185">
        <f t="shared" ca="1" si="82"/>
        <v>5</v>
      </c>
      <c r="Y348" s="186" t="str">
        <f t="shared" si="83"/>
        <v>x 5</v>
      </c>
      <c r="AD348" s="187" t="str">
        <f t="shared" ca="1" si="84"/>
        <v/>
      </c>
      <c r="AE348" s="187" t="str">
        <f t="shared" ca="1" si="85"/>
        <v/>
      </c>
      <c r="AF348" s="187" t="str">
        <f t="shared" ca="1" si="86"/>
        <v>D</v>
      </c>
      <c r="AG348" s="187">
        <f t="shared" ca="1" si="87"/>
        <v>3</v>
      </c>
      <c r="AH348" s="187">
        <v>1</v>
      </c>
      <c r="AI348" s="190"/>
    </row>
    <row r="349" spans="1:35" s="187" customFormat="1" ht="30" customHeight="1" x14ac:dyDescent="0.25">
      <c r="A349" s="178">
        <v>457</v>
      </c>
      <c r="B349" s="179" t="str">
        <f t="shared" ca="1" si="78"/>
        <v>B.3.10b</v>
      </c>
      <c r="C349" s="180">
        <f t="shared" ca="1" si="79"/>
        <v>6</v>
      </c>
      <c r="D349" s="20"/>
      <c r="E349" s="228" t="str">
        <f t="shared" ca="1" si="80"/>
        <v>B.3.10b</v>
      </c>
      <c r="F349" s="246" t="str">
        <f t="shared" ca="1" si="81"/>
        <v>Details of liability (indemnity) insurance to be held by the testing service provider?</v>
      </c>
      <c r="G349" s="188"/>
      <c r="H349" s="240"/>
      <c r="I349" s="240"/>
      <c r="J349" s="240"/>
      <c r="K349" s="240"/>
      <c r="L349" s="240"/>
      <c r="M349" s="240"/>
      <c r="N349" s="180"/>
      <c r="O349" s="180"/>
      <c r="P349" s="180"/>
      <c r="Q349" s="180"/>
      <c r="R349" s="180"/>
      <c r="S349" s="180"/>
      <c r="T349" s="184" t="str">
        <f t="shared" ca="1" si="77"/>
        <v>B.3.10b</v>
      </c>
      <c r="U349" s="180"/>
      <c r="V349" s="180"/>
      <c r="W349" s="186">
        <v>4</v>
      </c>
      <c r="X349" s="185">
        <f t="shared" ca="1" si="82"/>
        <v>4</v>
      </c>
      <c r="Y349" s="186" t="str">
        <f t="shared" si="83"/>
        <v>x 4</v>
      </c>
      <c r="AD349" s="187" t="str">
        <f t="shared" ca="1" si="84"/>
        <v/>
      </c>
      <c r="AE349" s="187" t="str">
        <f t="shared" ca="1" si="85"/>
        <v/>
      </c>
      <c r="AF349" s="187" t="str">
        <f t="shared" ca="1" si="86"/>
        <v>D</v>
      </c>
      <c r="AG349" s="187">
        <f t="shared" ca="1" si="87"/>
        <v>3</v>
      </c>
      <c r="AH349" s="187">
        <v>1</v>
      </c>
      <c r="AI349" s="190"/>
    </row>
    <row r="350" spans="1:35" s="187" customFormat="1" ht="30" customHeight="1" x14ac:dyDescent="0.25">
      <c r="A350" s="178">
        <v>458</v>
      </c>
      <c r="B350" s="179" t="str">
        <f t="shared" ca="1" si="78"/>
        <v>B.3.11</v>
      </c>
      <c r="C350" s="180">
        <f t="shared" ca="1" si="79"/>
        <v>5</v>
      </c>
      <c r="D350" s="20"/>
      <c r="E350" s="228" t="str">
        <f t="shared" ca="1" si="80"/>
        <v>B.3.11</v>
      </c>
      <c r="F350" s="233" t="str">
        <f t="shared" ca="1" si="81"/>
        <v>Does your scope statement include follow-up activities?</v>
      </c>
      <c r="G350" s="188"/>
      <c r="H350" s="240"/>
      <c r="I350" s="240"/>
      <c r="J350" s="240"/>
      <c r="K350" s="240"/>
      <c r="L350" s="240"/>
      <c r="M350" s="240"/>
      <c r="N350" s="180"/>
      <c r="O350" s="180"/>
      <c r="P350" s="180"/>
      <c r="Q350" s="180"/>
      <c r="R350" s="180"/>
      <c r="S350" s="180"/>
      <c r="T350" s="184" t="str">
        <f t="shared" ca="1" si="77"/>
        <v>B.3.11</v>
      </c>
      <c r="U350" s="180"/>
      <c r="V350" s="180"/>
      <c r="W350" s="186">
        <v>2</v>
      </c>
      <c r="X350" s="185">
        <f t="shared" ca="1" si="82"/>
        <v>2</v>
      </c>
      <c r="Y350" s="186" t="str">
        <f t="shared" si="83"/>
        <v>x 2</v>
      </c>
      <c r="AD350" s="187" t="str">
        <f t="shared" ca="1" si="84"/>
        <v/>
      </c>
      <c r="AE350" s="187" t="str">
        <f t="shared" ca="1" si="85"/>
        <v/>
      </c>
      <c r="AF350" s="187" t="str">
        <f t="shared" ca="1" si="86"/>
        <v>D</v>
      </c>
      <c r="AG350" s="187">
        <f t="shared" ca="1" si="87"/>
        <v>3</v>
      </c>
      <c r="AH350" s="187">
        <v>1</v>
      </c>
      <c r="AI350" s="190"/>
    </row>
    <row r="351" spans="1:35" s="187" customFormat="1" ht="30" customHeight="1" x14ac:dyDescent="0.25">
      <c r="A351" s="178">
        <v>459</v>
      </c>
      <c r="B351" s="179" t="str">
        <f t="shared" ca="1" si="78"/>
        <v>B.3.12</v>
      </c>
      <c r="C351" s="180">
        <f t="shared" ca="1" si="79"/>
        <v>4</v>
      </c>
      <c r="D351" s="20"/>
      <c r="E351" s="228" t="str">
        <f t="shared" ca="1" si="80"/>
        <v>B.3.12</v>
      </c>
      <c r="F351" s="233" t="str">
        <f t="shared" ca="1" si="81"/>
        <v xml:space="preserve">Do your follow-up activities include: </v>
      </c>
      <c r="G351" s="188"/>
      <c r="H351" s="240"/>
      <c r="I351" s="240"/>
      <c r="J351" s="240"/>
      <c r="K351" s="240"/>
      <c r="L351" s="240"/>
      <c r="M351" s="240"/>
      <c r="N351" s="180"/>
      <c r="O351" s="180"/>
      <c r="P351" s="180"/>
      <c r="Q351" s="180"/>
      <c r="R351" s="180"/>
      <c r="S351" s="180"/>
      <c r="T351" s="184" t="str">
        <f t="shared" ca="1" si="77"/>
        <v>B.3.12</v>
      </c>
      <c r="U351" s="180"/>
      <c r="V351" s="180"/>
      <c r="W351" s="186" t="s">
        <v>74</v>
      </c>
      <c r="X351" s="185" t="str">
        <f t="shared" ca="1" si="82"/>
        <v>N/A</v>
      </c>
      <c r="Y351" s="186" t="e">
        <f t="shared" si="83"/>
        <v>#N/A</v>
      </c>
      <c r="AD351" s="187" t="str">
        <f t="shared" ca="1" si="84"/>
        <v/>
      </c>
      <c r="AE351" s="187" t="str">
        <f t="shared" ca="1" si="85"/>
        <v/>
      </c>
      <c r="AF351" s="187" t="str">
        <f t="shared" ca="1" si="86"/>
        <v>D</v>
      </c>
      <c r="AG351" s="187">
        <f t="shared" ca="1" si="87"/>
        <v>3</v>
      </c>
      <c r="AH351" s="187">
        <v>1</v>
      </c>
      <c r="AI351" s="190"/>
    </row>
    <row r="352" spans="1:35" s="187" customFormat="1" ht="30" customHeight="1" x14ac:dyDescent="0.25">
      <c r="A352" s="178">
        <v>460</v>
      </c>
      <c r="B352" s="179" t="str">
        <f t="shared" ca="1" si="78"/>
        <v>B.3.12a</v>
      </c>
      <c r="C352" s="180">
        <f t="shared" ca="1" si="79"/>
        <v>6</v>
      </c>
      <c r="D352" s="20"/>
      <c r="E352" s="228" t="str">
        <f t="shared" ca="1" si="80"/>
        <v>B.3.12a</v>
      </c>
      <c r="F352" s="246" t="str">
        <f t="shared" ca="1" si="81"/>
        <v>Presentation of key findings and recommendations to senior management?</v>
      </c>
      <c r="G352" s="188"/>
      <c r="H352" s="240"/>
      <c r="I352" s="240"/>
      <c r="J352" s="240"/>
      <c r="K352" s="240"/>
      <c r="L352" s="240"/>
      <c r="M352" s="240"/>
      <c r="N352" s="180"/>
      <c r="O352" s="180"/>
      <c r="P352" s="180"/>
      <c r="Q352" s="180"/>
      <c r="R352" s="180"/>
      <c r="S352" s="180"/>
      <c r="T352" s="184" t="str">
        <f t="shared" ca="1" si="77"/>
        <v>B.3.12a</v>
      </c>
      <c r="U352" s="180"/>
      <c r="V352" s="180"/>
      <c r="W352" s="186">
        <v>3</v>
      </c>
      <c r="X352" s="185">
        <f t="shared" ca="1" si="82"/>
        <v>3</v>
      </c>
      <c r="Y352" s="186" t="str">
        <f t="shared" si="83"/>
        <v>x 3</v>
      </c>
      <c r="AD352" s="187" t="str">
        <f t="shared" ca="1" si="84"/>
        <v/>
      </c>
      <c r="AE352" s="187" t="str">
        <f t="shared" ca="1" si="85"/>
        <v/>
      </c>
      <c r="AF352" s="187" t="str">
        <f t="shared" ca="1" si="86"/>
        <v>D</v>
      </c>
      <c r="AG352" s="187">
        <f t="shared" ca="1" si="87"/>
        <v>3</v>
      </c>
      <c r="AH352" s="187">
        <v>1</v>
      </c>
      <c r="AI352" s="190"/>
    </row>
    <row r="353" spans="1:35" s="187" customFormat="1" ht="45" x14ac:dyDescent="0.25">
      <c r="A353" s="178">
        <v>461</v>
      </c>
      <c r="B353" s="179" t="str">
        <f t="shared" ca="1" si="78"/>
        <v>B.3.12b</v>
      </c>
      <c r="C353" s="180">
        <f t="shared" ca="1" si="79"/>
        <v>6</v>
      </c>
      <c r="D353" s="20"/>
      <c r="E353" s="228" t="str">
        <f t="shared" ca="1" si="80"/>
        <v>B.3.12b</v>
      </c>
      <c r="F353" s="246" t="str">
        <f t="shared" ca="1" si="81"/>
        <v>Any re-testing needed once mitigations have been made for the discovered vulnerabilities' required by both parties should problems (e.g. slippage) arise?</v>
      </c>
      <c r="G353" s="188"/>
      <c r="H353" s="240"/>
      <c r="I353" s="240"/>
      <c r="J353" s="240"/>
      <c r="K353" s="240"/>
      <c r="L353" s="240"/>
      <c r="M353" s="240"/>
      <c r="N353" s="180"/>
      <c r="O353" s="180"/>
      <c r="P353" s="180"/>
      <c r="Q353" s="180"/>
      <c r="R353" s="180"/>
      <c r="S353" s="180"/>
      <c r="T353" s="184" t="str">
        <f t="shared" ca="1" si="77"/>
        <v>B.3.12b</v>
      </c>
      <c r="U353" s="180"/>
      <c r="V353" s="180"/>
      <c r="W353" s="186">
        <v>3</v>
      </c>
      <c r="X353" s="185">
        <f t="shared" ca="1" si="82"/>
        <v>3</v>
      </c>
      <c r="Y353" s="186" t="str">
        <f t="shared" si="83"/>
        <v>x 3</v>
      </c>
      <c r="AD353" s="187" t="str">
        <f t="shared" ca="1" si="84"/>
        <v/>
      </c>
      <c r="AE353" s="187" t="str">
        <f t="shared" ca="1" si="85"/>
        <v/>
      </c>
      <c r="AF353" s="187" t="str">
        <f t="shared" ca="1" si="86"/>
        <v>D</v>
      </c>
      <c r="AG353" s="187">
        <f t="shared" ca="1" si="87"/>
        <v>3</v>
      </c>
      <c r="AH353" s="187">
        <v>1</v>
      </c>
      <c r="AI353" s="190"/>
    </row>
    <row r="354" spans="1:35" s="187" customFormat="1" ht="30" customHeight="1" x14ac:dyDescent="0.25">
      <c r="A354" s="178">
        <v>462</v>
      </c>
      <c r="B354" s="179" t="str">
        <f t="shared" ca="1" si="78"/>
        <v>B.3.13</v>
      </c>
      <c r="C354" s="180">
        <f t="shared" ca="1" si="79"/>
        <v>4</v>
      </c>
      <c r="D354" s="20"/>
      <c r="E354" s="228" t="str">
        <f t="shared" ca="1" si="80"/>
        <v>B.3.13</v>
      </c>
      <c r="F354" s="233" t="str">
        <f t="shared" ca="1" si="81"/>
        <v>Does your scope statement:</v>
      </c>
      <c r="G354" s="188"/>
      <c r="H354" s="240"/>
      <c r="I354" s="240"/>
      <c r="J354" s="240"/>
      <c r="K354" s="240"/>
      <c r="L354" s="240"/>
      <c r="M354" s="240"/>
      <c r="N354" s="180"/>
      <c r="O354" s="180"/>
      <c r="P354" s="180"/>
      <c r="Q354" s="180"/>
      <c r="R354" s="180"/>
      <c r="S354" s="180"/>
      <c r="T354" s="184" t="str">
        <f t="shared" ca="1" si="77"/>
        <v>B.3.13</v>
      </c>
      <c r="U354" s="180"/>
      <c r="V354" s="180"/>
      <c r="W354" s="186" t="s">
        <v>74</v>
      </c>
      <c r="X354" s="185" t="str">
        <f t="shared" ca="1" si="82"/>
        <v>N/A</v>
      </c>
      <c r="Y354" s="186" t="e">
        <f t="shared" si="83"/>
        <v>#N/A</v>
      </c>
      <c r="AD354" s="187" t="str">
        <f t="shared" ca="1" si="84"/>
        <v/>
      </c>
      <c r="AE354" s="187" t="str">
        <f t="shared" ca="1" si="85"/>
        <v/>
      </c>
      <c r="AF354" s="187" t="str">
        <f t="shared" ca="1" si="86"/>
        <v>D</v>
      </c>
      <c r="AG354" s="187">
        <f t="shared" ca="1" si="87"/>
        <v>3</v>
      </c>
      <c r="AH354" s="187">
        <v>1</v>
      </c>
      <c r="AI354" s="190"/>
    </row>
    <row r="355" spans="1:35" s="187" customFormat="1" ht="45" x14ac:dyDescent="0.25">
      <c r="A355" s="178">
        <v>463</v>
      </c>
      <c r="B355" s="179" t="str">
        <f t="shared" ca="1" si="78"/>
        <v>B.3.13a</v>
      </c>
      <c r="C355" s="180">
        <f t="shared" ca="1" si="79"/>
        <v>6</v>
      </c>
      <c r="D355" s="20"/>
      <c r="E355" s="228" t="str">
        <f t="shared" ca="1" si="80"/>
        <v>B.3.13a</v>
      </c>
      <c r="F355" s="246" t="str">
        <f t="shared" ca="1" si="81"/>
        <v>Specify that penetration testers are authorised to perform any tests on your systems, which can often be achieved by formally defining what is to be tested and how it will be tested?</v>
      </c>
      <c r="G355" s="188"/>
      <c r="H355" s="240"/>
      <c r="I355" s="240"/>
      <c r="J355" s="240"/>
      <c r="K355" s="240"/>
      <c r="L355" s="240"/>
      <c r="M355" s="240"/>
      <c r="N355" s="180"/>
      <c r="O355" s="180"/>
      <c r="P355" s="180"/>
      <c r="Q355" s="180"/>
      <c r="R355" s="180"/>
      <c r="S355" s="180"/>
      <c r="T355" s="184" t="str">
        <f t="shared" ca="1" si="77"/>
        <v>B.3.13a</v>
      </c>
      <c r="U355" s="180"/>
      <c r="V355" s="180"/>
      <c r="W355" s="186">
        <v>4</v>
      </c>
      <c r="X355" s="185">
        <f t="shared" ca="1" si="82"/>
        <v>4</v>
      </c>
      <c r="Y355" s="186" t="str">
        <f t="shared" si="83"/>
        <v>x 4</v>
      </c>
      <c r="AD355" s="187" t="str">
        <f t="shared" ca="1" si="84"/>
        <v/>
      </c>
      <c r="AE355" s="187" t="str">
        <f t="shared" ca="1" si="85"/>
        <v/>
      </c>
      <c r="AF355" s="187" t="str">
        <f t="shared" ca="1" si="86"/>
        <v>D</v>
      </c>
      <c r="AG355" s="187">
        <f t="shared" ca="1" si="87"/>
        <v>3</v>
      </c>
      <c r="AH355" s="187">
        <v>1</v>
      </c>
      <c r="AI355" s="190"/>
    </row>
    <row r="356" spans="1:35" s="187" customFormat="1" ht="30" x14ac:dyDescent="0.25">
      <c r="A356" s="178">
        <v>464</v>
      </c>
      <c r="B356" s="179" t="str">
        <f t="shared" ca="1" si="78"/>
        <v>B.3.13b</v>
      </c>
      <c r="C356" s="180">
        <f t="shared" ca="1" si="79"/>
        <v>6</v>
      </c>
      <c r="D356" s="20"/>
      <c r="E356" s="228" t="str">
        <f t="shared" ca="1" si="80"/>
        <v>B.3.13b</v>
      </c>
      <c r="F356" s="246" t="str">
        <f t="shared" ca="1" si="81"/>
        <v>Require a disclaimer stating that they are legally authorised to carry out specified activity on your property and systems?</v>
      </c>
      <c r="G356" s="188"/>
      <c r="H356" s="240"/>
      <c r="I356" s="240"/>
      <c r="J356" s="240"/>
      <c r="K356" s="240"/>
      <c r="L356" s="240"/>
      <c r="M356" s="240"/>
      <c r="N356" s="180"/>
      <c r="O356" s="180"/>
      <c r="P356" s="180"/>
      <c r="Q356" s="180"/>
      <c r="R356" s="180"/>
      <c r="S356" s="180"/>
      <c r="T356" s="184" t="str">
        <f t="shared" ref="T356:T406" ca="1" si="88">E356</f>
        <v>B.3.13b</v>
      </c>
      <c r="U356" s="180"/>
      <c r="V356" s="180"/>
      <c r="W356" s="186">
        <v>5</v>
      </c>
      <c r="X356" s="185">
        <f t="shared" ca="1" si="82"/>
        <v>5</v>
      </c>
      <c r="Y356" s="186" t="str">
        <f t="shared" si="83"/>
        <v>x 5</v>
      </c>
      <c r="AD356" s="187" t="str">
        <f t="shared" ca="1" si="84"/>
        <v/>
      </c>
      <c r="AE356" s="187" t="str">
        <f t="shared" ca="1" si="85"/>
        <v/>
      </c>
      <c r="AF356" s="187" t="str">
        <f t="shared" ca="1" si="86"/>
        <v>D</v>
      </c>
      <c r="AG356" s="187">
        <f t="shared" ca="1" si="87"/>
        <v>3</v>
      </c>
      <c r="AH356" s="187">
        <v>1</v>
      </c>
      <c r="AI356" s="190"/>
    </row>
    <row r="357" spans="1:35" s="187" customFormat="1" ht="30" x14ac:dyDescent="0.25">
      <c r="A357" s="178">
        <v>465</v>
      </c>
      <c r="B357" s="179" t="str">
        <f t="shared" ca="1" si="78"/>
        <v>B.3.14</v>
      </c>
      <c r="C357" s="180">
        <f t="shared" ca="1" si="79"/>
        <v>5</v>
      </c>
      <c r="D357" s="20"/>
      <c r="E357" s="228" t="str">
        <f t="shared" ca="1" si="80"/>
        <v>B.3.14</v>
      </c>
      <c r="F357" s="233" t="str">
        <f t="shared" ca="1" si="81"/>
        <v>Is your scope statement supported by formally defined reporting requirements for your penetration testing prior to tests commencing?</v>
      </c>
      <c r="G357" s="188"/>
      <c r="H357" s="240"/>
      <c r="I357" s="240"/>
      <c r="J357" s="240"/>
      <c r="K357" s="240"/>
      <c r="L357" s="240"/>
      <c r="M357" s="240"/>
      <c r="N357" s="180"/>
      <c r="O357" s="180"/>
      <c r="P357" s="180"/>
      <c r="Q357" s="180"/>
      <c r="R357" s="180"/>
      <c r="S357" s="180"/>
      <c r="T357" s="184" t="str">
        <f t="shared" ca="1" si="88"/>
        <v>B.3.14</v>
      </c>
      <c r="U357" s="180"/>
      <c r="V357" s="180"/>
      <c r="W357" s="186">
        <v>1</v>
      </c>
      <c r="X357" s="185">
        <f t="shared" ca="1" si="82"/>
        <v>1</v>
      </c>
      <c r="Y357" s="186" t="str">
        <f t="shared" si="83"/>
        <v>x 1</v>
      </c>
      <c r="AD357" s="187" t="str">
        <f t="shared" ca="1" si="84"/>
        <v/>
      </c>
      <c r="AE357" s="187" t="str">
        <f t="shared" ca="1" si="85"/>
        <v/>
      </c>
      <c r="AF357" s="187" t="str">
        <f t="shared" ca="1" si="86"/>
        <v>D</v>
      </c>
      <c r="AG357" s="187">
        <f t="shared" ca="1" si="87"/>
        <v>3</v>
      </c>
      <c r="AH357" s="187">
        <v>1</v>
      </c>
      <c r="AI357" s="190"/>
    </row>
    <row r="358" spans="1:35" s="187" customFormat="1" ht="30" customHeight="1" x14ac:dyDescent="0.25">
      <c r="A358" s="178">
        <v>466</v>
      </c>
      <c r="B358" s="179" t="str">
        <f t="shared" ca="1" si="78"/>
        <v>B.3.15</v>
      </c>
      <c r="C358" s="180">
        <f t="shared" ca="1" si="79"/>
        <v>4</v>
      </c>
      <c r="D358" s="20"/>
      <c r="E358" s="228" t="str">
        <f t="shared" ca="1" si="80"/>
        <v>B.3.15</v>
      </c>
      <c r="F358" s="233" t="str">
        <f t="shared" ca="1" si="81"/>
        <v xml:space="preserve">Do your reporting requirements cover: </v>
      </c>
      <c r="G358" s="188"/>
      <c r="H358" s="240"/>
      <c r="I358" s="240"/>
      <c r="J358" s="240"/>
      <c r="K358" s="240"/>
      <c r="L358" s="240"/>
      <c r="M358" s="240"/>
      <c r="N358" s="180"/>
      <c r="O358" s="180"/>
      <c r="P358" s="180"/>
      <c r="Q358" s="180"/>
      <c r="R358" s="180"/>
      <c r="S358" s="180"/>
      <c r="T358" s="184" t="str">
        <f t="shared" ca="1" si="88"/>
        <v>B.3.15</v>
      </c>
      <c r="U358" s="180"/>
      <c r="V358" s="180"/>
      <c r="W358" s="186" t="s">
        <v>74</v>
      </c>
      <c r="X358" s="185" t="str">
        <f t="shared" ca="1" si="82"/>
        <v>N/A</v>
      </c>
      <c r="Y358" s="186" t="e">
        <f t="shared" si="83"/>
        <v>#N/A</v>
      </c>
      <c r="AD358" s="187" t="str">
        <f t="shared" ca="1" si="84"/>
        <v/>
      </c>
      <c r="AE358" s="187" t="str">
        <f t="shared" ca="1" si="85"/>
        <v/>
      </c>
      <c r="AF358" s="187" t="str">
        <f t="shared" ca="1" si="86"/>
        <v>D</v>
      </c>
      <c r="AG358" s="187">
        <f t="shared" ca="1" si="87"/>
        <v>3</v>
      </c>
      <c r="AH358" s="187">
        <v>1</v>
      </c>
      <c r="AI358" s="190"/>
    </row>
    <row r="359" spans="1:35" s="187" customFormat="1" ht="30" customHeight="1" x14ac:dyDescent="0.25">
      <c r="A359" s="178">
        <v>467</v>
      </c>
      <c r="B359" s="179" t="str">
        <f t="shared" ca="1" si="78"/>
        <v>B.3.15a</v>
      </c>
      <c r="C359" s="180">
        <f t="shared" ca="1" si="79"/>
        <v>6</v>
      </c>
      <c r="D359" s="20"/>
      <c r="E359" s="228" t="str">
        <f t="shared" ca="1" si="80"/>
        <v>B.3.15a</v>
      </c>
      <c r="F359" s="246" t="str">
        <f t="shared" ca="1" si="81"/>
        <v>The format and type of content to be used in the test report (template often used)?</v>
      </c>
      <c r="G359" s="188"/>
      <c r="H359" s="240"/>
      <c r="I359" s="240"/>
      <c r="J359" s="240"/>
      <c r="K359" s="240"/>
      <c r="L359" s="240"/>
      <c r="M359" s="240"/>
      <c r="N359" s="180"/>
      <c r="O359" s="180"/>
      <c r="P359" s="180"/>
      <c r="Q359" s="180"/>
      <c r="R359" s="180"/>
      <c r="S359" s="180"/>
      <c r="T359" s="184" t="str">
        <f t="shared" ca="1" si="88"/>
        <v>B.3.15a</v>
      </c>
      <c r="U359" s="180"/>
      <c r="V359" s="180"/>
      <c r="W359" s="186">
        <v>3</v>
      </c>
      <c r="X359" s="185">
        <f t="shared" ca="1" si="82"/>
        <v>3</v>
      </c>
      <c r="Y359" s="186" t="str">
        <f t="shared" si="83"/>
        <v>x 3</v>
      </c>
      <c r="AD359" s="187" t="str">
        <f t="shared" ca="1" si="84"/>
        <v/>
      </c>
      <c r="AE359" s="187" t="str">
        <f t="shared" ca="1" si="85"/>
        <v/>
      </c>
      <c r="AF359" s="187" t="str">
        <f t="shared" ca="1" si="86"/>
        <v>D</v>
      </c>
      <c r="AG359" s="187">
        <f t="shared" ca="1" si="87"/>
        <v>3</v>
      </c>
      <c r="AH359" s="187">
        <v>1</v>
      </c>
      <c r="AI359" s="190"/>
    </row>
    <row r="360" spans="1:35" s="187" customFormat="1" ht="30" x14ac:dyDescent="0.25">
      <c r="A360" s="178">
        <v>468</v>
      </c>
      <c r="B360" s="179" t="str">
        <f t="shared" ca="1" si="78"/>
        <v>B.3.15b</v>
      </c>
      <c r="C360" s="180">
        <f t="shared" ca="1" si="79"/>
        <v>6</v>
      </c>
      <c r="D360" s="20"/>
      <c r="E360" s="228" t="str">
        <f t="shared" ca="1" si="80"/>
        <v>B.3.15b</v>
      </c>
      <c r="F360" s="246" t="str">
        <f t="shared" ca="1" si="81"/>
        <v>When the test report will be delivered (not later than a few days after completion of the test)?</v>
      </c>
      <c r="G360" s="188"/>
      <c r="H360" s="240"/>
      <c r="I360" s="240"/>
      <c r="J360" s="240"/>
      <c r="K360" s="240"/>
      <c r="L360" s="240"/>
      <c r="M360" s="240"/>
      <c r="N360" s="180"/>
      <c r="O360" s="180"/>
      <c r="P360" s="180"/>
      <c r="Q360" s="180"/>
      <c r="R360" s="180"/>
      <c r="S360" s="180"/>
      <c r="T360" s="184" t="str">
        <f t="shared" ca="1" si="88"/>
        <v>B.3.15b</v>
      </c>
      <c r="U360" s="180"/>
      <c r="V360" s="180"/>
      <c r="W360" s="186">
        <v>2</v>
      </c>
      <c r="X360" s="185">
        <f t="shared" ca="1" si="82"/>
        <v>2</v>
      </c>
      <c r="Y360" s="186" t="str">
        <f t="shared" si="83"/>
        <v>x 2</v>
      </c>
      <c r="AD360" s="187" t="str">
        <f t="shared" ca="1" si="84"/>
        <v/>
      </c>
      <c r="AE360" s="187" t="str">
        <f t="shared" ca="1" si="85"/>
        <v/>
      </c>
      <c r="AF360" s="187" t="str">
        <f t="shared" ca="1" si="86"/>
        <v>D</v>
      </c>
      <c r="AG360" s="187">
        <f t="shared" ca="1" si="87"/>
        <v>3</v>
      </c>
      <c r="AH360" s="187">
        <v>1</v>
      </c>
      <c r="AI360" s="190"/>
    </row>
    <row r="361" spans="1:35" s="187" customFormat="1" ht="30" customHeight="1" x14ac:dyDescent="0.25">
      <c r="A361" s="178">
        <v>469</v>
      </c>
      <c r="B361" s="179" t="str">
        <f t="shared" ca="1" si="78"/>
        <v>B.3.15c</v>
      </c>
      <c r="C361" s="180">
        <f t="shared" ca="1" si="79"/>
        <v>6</v>
      </c>
      <c r="D361" s="20"/>
      <c r="E361" s="228" t="str">
        <f t="shared" ca="1" si="80"/>
        <v>B.3.15c</v>
      </c>
      <c r="F361" s="246" t="str">
        <f t="shared" ca="1" si="81"/>
        <v>How the test report will be delivered (electronic and / or physical)?</v>
      </c>
      <c r="G361" s="188"/>
      <c r="H361" s="240"/>
      <c r="I361" s="240"/>
      <c r="J361" s="240"/>
      <c r="K361" s="240"/>
      <c r="L361" s="240"/>
      <c r="M361" s="240"/>
      <c r="N361" s="180"/>
      <c r="O361" s="180"/>
      <c r="P361" s="180"/>
      <c r="Q361" s="180"/>
      <c r="R361" s="180"/>
      <c r="S361" s="180"/>
      <c r="T361" s="184" t="str">
        <f t="shared" ca="1" si="88"/>
        <v>B.3.15c</v>
      </c>
      <c r="U361" s="180"/>
      <c r="V361" s="180"/>
      <c r="W361" s="186">
        <v>2</v>
      </c>
      <c r="X361" s="185">
        <f t="shared" ca="1" si="82"/>
        <v>2</v>
      </c>
      <c r="Y361" s="186" t="str">
        <f t="shared" si="83"/>
        <v>x 2</v>
      </c>
      <c r="AD361" s="187" t="str">
        <f t="shared" ca="1" si="84"/>
        <v/>
      </c>
      <c r="AE361" s="187" t="str">
        <f t="shared" ca="1" si="85"/>
        <v/>
      </c>
      <c r="AF361" s="187" t="str">
        <f t="shared" ca="1" si="86"/>
        <v>D</v>
      </c>
      <c r="AG361" s="187">
        <f t="shared" ca="1" si="87"/>
        <v>3</v>
      </c>
      <c r="AH361" s="187">
        <v>1</v>
      </c>
      <c r="AI361" s="190"/>
    </row>
    <row r="362" spans="1:35" s="187" customFormat="1" ht="30" customHeight="1" x14ac:dyDescent="0.25">
      <c r="A362" s="178">
        <v>470</v>
      </c>
      <c r="B362" s="179" t="str">
        <f t="shared" ca="1" si="78"/>
        <v>B.3.16</v>
      </c>
      <c r="C362" s="180">
        <f t="shared" ca="1" si="79"/>
        <v>4</v>
      </c>
      <c r="D362" s="20"/>
      <c r="E362" s="228" t="str">
        <f t="shared" ca="1" si="80"/>
        <v>B.3.16</v>
      </c>
      <c r="F362" s="233" t="str">
        <f t="shared" ca="1" si="81"/>
        <v>Depending on the test objective, do you ensure that your service provider will:</v>
      </c>
      <c r="G362" s="188"/>
      <c r="H362" s="240"/>
      <c r="I362" s="240"/>
      <c r="J362" s="240"/>
      <c r="K362" s="240"/>
      <c r="L362" s="240"/>
      <c r="M362" s="240"/>
      <c r="N362" s="180"/>
      <c r="O362" s="180"/>
      <c r="P362" s="180"/>
      <c r="Q362" s="180"/>
      <c r="R362" s="180"/>
      <c r="S362" s="180"/>
      <c r="T362" s="184" t="str">
        <f t="shared" ca="1" si="88"/>
        <v>B.3.16</v>
      </c>
      <c r="U362" s="180"/>
      <c r="V362" s="180"/>
      <c r="W362" s="186" t="s">
        <v>74</v>
      </c>
      <c r="X362" s="185" t="str">
        <f t="shared" ca="1" si="82"/>
        <v>N/A</v>
      </c>
      <c r="Y362" s="186" t="e">
        <f t="shared" si="83"/>
        <v>#N/A</v>
      </c>
      <c r="AD362" s="187" t="str">
        <f t="shared" ca="1" si="84"/>
        <v/>
      </c>
      <c r="AE362" s="187" t="str">
        <f t="shared" ca="1" si="85"/>
        <v/>
      </c>
      <c r="AF362" s="187" t="str">
        <f t="shared" ca="1" si="86"/>
        <v>D</v>
      </c>
      <c r="AG362" s="187">
        <f t="shared" ca="1" si="87"/>
        <v>3</v>
      </c>
      <c r="AH362" s="187">
        <v>1</v>
      </c>
      <c r="AI362" s="190"/>
    </row>
    <row r="363" spans="1:35" s="187" customFormat="1" ht="30" customHeight="1" x14ac:dyDescent="0.25">
      <c r="A363" s="178">
        <v>471</v>
      </c>
      <c r="B363" s="179" t="str">
        <f t="shared" ca="1" si="78"/>
        <v>B.3.16a</v>
      </c>
      <c r="C363" s="180">
        <f t="shared" ca="1" si="79"/>
        <v>6</v>
      </c>
      <c r="D363" s="20"/>
      <c r="E363" s="228" t="str">
        <f t="shared" ca="1" si="80"/>
        <v>B.3.16a</v>
      </c>
      <c r="F363" s="246" t="str">
        <f t="shared" ca="1" si="81"/>
        <v>Provide a detailed technical report on the vulnerabilities of the system?</v>
      </c>
      <c r="G363" s="188"/>
      <c r="H363" s="240"/>
      <c r="I363" s="240"/>
      <c r="J363" s="240"/>
      <c r="K363" s="240"/>
      <c r="L363" s="240"/>
      <c r="M363" s="240"/>
      <c r="N363" s="180"/>
      <c r="O363" s="180"/>
      <c r="P363" s="180"/>
      <c r="Q363" s="180"/>
      <c r="R363" s="180"/>
      <c r="S363" s="180"/>
      <c r="T363" s="184" t="str">
        <f t="shared" ca="1" si="88"/>
        <v>B.3.16a</v>
      </c>
      <c r="U363" s="180"/>
      <c r="V363" s="180"/>
      <c r="W363" s="186">
        <v>3</v>
      </c>
      <c r="X363" s="185">
        <f t="shared" ca="1" si="82"/>
        <v>3</v>
      </c>
      <c r="Y363" s="186" t="str">
        <f t="shared" si="83"/>
        <v>x 3</v>
      </c>
      <c r="AD363" s="187" t="str">
        <f t="shared" ca="1" si="84"/>
        <v/>
      </c>
      <c r="AE363" s="187" t="str">
        <f t="shared" ca="1" si="85"/>
        <v/>
      </c>
      <c r="AF363" s="187" t="str">
        <f t="shared" ca="1" si="86"/>
        <v>D</v>
      </c>
      <c r="AG363" s="187">
        <f t="shared" ca="1" si="87"/>
        <v>3</v>
      </c>
      <c r="AH363" s="187">
        <v>1</v>
      </c>
      <c r="AI363" s="190"/>
    </row>
    <row r="364" spans="1:35" s="187" customFormat="1" ht="30" customHeight="1" x14ac:dyDescent="0.25">
      <c r="A364" s="178">
        <v>472</v>
      </c>
      <c r="B364" s="179" t="str">
        <f t="shared" ca="1" si="78"/>
        <v>B.3.16b</v>
      </c>
      <c r="C364" s="180">
        <f t="shared" ca="1" si="79"/>
        <v>6</v>
      </c>
      <c r="D364" s="20"/>
      <c r="E364" s="228" t="str">
        <f t="shared" ca="1" si="80"/>
        <v>B.3.16b</v>
      </c>
      <c r="F364" s="246" t="str">
        <f t="shared" ca="1" si="81"/>
        <v>Explain the vulnerabilities in a way that is understandable by senior management?</v>
      </c>
      <c r="G364" s="188"/>
      <c r="H364" s="240"/>
      <c r="I364" s="240"/>
      <c r="J364" s="240"/>
      <c r="K364" s="240"/>
      <c r="L364" s="240"/>
      <c r="M364" s="240"/>
      <c r="N364" s="180"/>
      <c r="O364" s="180"/>
      <c r="P364" s="180"/>
      <c r="Q364" s="180"/>
      <c r="R364" s="180"/>
      <c r="S364" s="180"/>
      <c r="T364" s="184" t="str">
        <f t="shared" ca="1" si="88"/>
        <v>B.3.16b</v>
      </c>
      <c r="U364" s="180"/>
      <c r="V364" s="180"/>
      <c r="W364" s="186">
        <v>4</v>
      </c>
      <c r="X364" s="185">
        <f t="shared" ca="1" si="82"/>
        <v>4</v>
      </c>
      <c r="Y364" s="186" t="str">
        <f t="shared" si="83"/>
        <v>x 4</v>
      </c>
      <c r="AD364" s="187" t="str">
        <f t="shared" ca="1" si="84"/>
        <v/>
      </c>
      <c r="AE364" s="187" t="str">
        <f t="shared" ca="1" si="85"/>
        <v/>
      </c>
      <c r="AF364" s="187" t="str">
        <f t="shared" ca="1" si="86"/>
        <v>D</v>
      </c>
      <c r="AG364" s="187">
        <f t="shared" ca="1" si="87"/>
        <v>3</v>
      </c>
      <c r="AH364" s="187">
        <v>1</v>
      </c>
      <c r="AI364" s="190"/>
    </row>
    <row r="365" spans="1:35" s="187" customFormat="1" ht="30" customHeight="1" x14ac:dyDescent="0.25">
      <c r="A365" s="178">
        <v>473</v>
      </c>
      <c r="B365" s="179" t="str">
        <f t="shared" ca="1" si="78"/>
        <v>B.3.16c</v>
      </c>
      <c r="C365" s="180">
        <f t="shared" ca="1" si="79"/>
        <v>6</v>
      </c>
      <c r="D365" s="20"/>
      <c r="E365" s="228" t="str">
        <f t="shared" ca="1" si="80"/>
        <v>B.3.16c</v>
      </c>
      <c r="F365" s="246" t="str">
        <f t="shared" ca="1" si="81"/>
        <v>Report the outcome of the test in business risk terms?</v>
      </c>
      <c r="G365" s="188"/>
      <c r="H365" s="240"/>
      <c r="I365" s="240"/>
      <c r="J365" s="240"/>
      <c r="K365" s="240"/>
      <c r="L365" s="240"/>
      <c r="M365" s="240"/>
      <c r="N365" s="180"/>
      <c r="O365" s="180"/>
      <c r="P365" s="180"/>
      <c r="Q365" s="180"/>
      <c r="R365" s="180"/>
      <c r="S365" s="180"/>
      <c r="T365" s="184" t="str">
        <f t="shared" ca="1" si="88"/>
        <v>B.3.16c</v>
      </c>
      <c r="U365" s="180"/>
      <c r="V365" s="180"/>
      <c r="W365" s="186">
        <v>4</v>
      </c>
      <c r="X365" s="185">
        <f t="shared" ca="1" si="82"/>
        <v>4</v>
      </c>
      <c r="Y365" s="186" t="str">
        <f t="shared" si="83"/>
        <v>x 4</v>
      </c>
      <c r="AD365" s="187" t="str">
        <f t="shared" ca="1" si="84"/>
        <v/>
      </c>
      <c r="AE365" s="187" t="str">
        <f t="shared" ca="1" si="85"/>
        <v/>
      </c>
      <c r="AF365" s="187" t="str">
        <f t="shared" ca="1" si="86"/>
        <v>D</v>
      </c>
      <c r="AG365" s="187">
        <f t="shared" ca="1" si="87"/>
        <v>3</v>
      </c>
      <c r="AH365" s="187">
        <v>1</v>
      </c>
      <c r="AI365" s="190"/>
    </row>
    <row r="366" spans="1:35" s="187" customFormat="1" ht="30" customHeight="1" x14ac:dyDescent="0.25">
      <c r="A366" s="178">
        <v>474</v>
      </c>
      <c r="B366" s="179" t="str">
        <f t="shared" ca="1" si="78"/>
        <v>B.3.16d</v>
      </c>
      <c r="C366" s="180">
        <f t="shared" ca="1" si="79"/>
        <v>6</v>
      </c>
      <c r="D366" s="20"/>
      <c r="E366" s="228" t="str">
        <f t="shared" ca="1" si="80"/>
        <v>B.3.16d</v>
      </c>
      <c r="F366" s="246" t="str">
        <f t="shared" ca="1" si="81"/>
        <v>Identify short term (tactical) recommendations?</v>
      </c>
      <c r="G366" s="188"/>
      <c r="H366" s="240"/>
      <c r="I366" s="240"/>
      <c r="J366" s="240"/>
      <c r="K366" s="240"/>
      <c r="L366" s="240"/>
      <c r="M366" s="240"/>
      <c r="N366" s="180"/>
      <c r="O366" s="180"/>
      <c r="P366" s="180"/>
      <c r="Q366" s="180"/>
      <c r="R366" s="180"/>
      <c r="S366" s="180"/>
      <c r="T366" s="184" t="str">
        <f t="shared" ca="1" si="88"/>
        <v>B.3.16d</v>
      </c>
      <c r="U366" s="180"/>
      <c r="V366" s="180"/>
      <c r="W366" s="186">
        <v>3</v>
      </c>
      <c r="X366" s="185">
        <f t="shared" ca="1" si="82"/>
        <v>3</v>
      </c>
      <c r="Y366" s="186" t="str">
        <f t="shared" si="83"/>
        <v>x 3</v>
      </c>
      <c r="AD366" s="187" t="str">
        <f t="shared" ca="1" si="84"/>
        <v/>
      </c>
      <c r="AE366" s="187" t="str">
        <f t="shared" ca="1" si="85"/>
        <v/>
      </c>
      <c r="AF366" s="187" t="str">
        <f t="shared" ca="1" si="86"/>
        <v>D</v>
      </c>
      <c r="AG366" s="187">
        <f t="shared" ca="1" si="87"/>
        <v>3</v>
      </c>
      <c r="AH366" s="187">
        <v>1</v>
      </c>
      <c r="AI366" s="190"/>
    </row>
    <row r="367" spans="1:35" s="187" customFormat="1" ht="30" customHeight="1" x14ac:dyDescent="0.25">
      <c r="A367" s="178">
        <v>475</v>
      </c>
      <c r="B367" s="179" t="str">
        <f t="shared" ca="1" si="78"/>
        <v>B.3.16e</v>
      </c>
      <c r="C367" s="180">
        <f t="shared" ca="1" si="79"/>
        <v>6</v>
      </c>
      <c r="D367" s="20"/>
      <c r="E367" s="228" t="str">
        <f t="shared" ca="1" si="80"/>
        <v>B.3.16e</v>
      </c>
      <c r="F367" s="246" t="str">
        <f t="shared" ca="1" si="81"/>
        <v>Conclude with and define 'root cause' long term (strategic) recommendations?</v>
      </c>
      <c r="G367" s="188"/>
      <c r="H367" s="240"/>
      <c r="I367" s="240"/>
      <c r="J367" s="240"/>
      <c r="K367" s="240"/>
      <c r="L367" s="240"/>
      <c r="M367" s="240"/>
      <c r="N367" s="180"/>
      <c r="O367" s="180"/>
      <c r="P367" s="180"/>
      <c r="Q367" s="180"/>
      <c r="R367" s="180"/>
      <c r="S367" s="180"/>
      <c r="T367" s="184" t="str">
        <f t="shared" ca="1" si="88"/>
        <v>B.3.16e</v>
      </c>
      <c r="U367" s="180"/>
      <c r="V367" s="180"/>
      <c r="W367" s="186">
        <v>5</v>
      </c>
      <c r="X367" s="185">
        <f t="shared" ca="1" si="82"/>
        <v>5</v>
      </c>
      <c r="Y367" s="186" t="str">
        <f t="shared" si="83"/>
        <v>x 5</v>
      </c>
      <c r="AD367" s="187" t="str">
        <f t="shared" ca="1" si="84"/>
        <v/>
      </c>
      <c r="AE367" s="187" t="str">
        <f t="shared" ca="1" si="85"/>
        <v/>
      </c>
      <c r="AF367" s="187" t="str">
        <f t="shared" ca="1" si="86"/>
        <v>D</v>
      </c>
      <c r="AG367" s="187">
        <f t="shared" ca="1" si="87"/>
        <v>3</v>
      </c>
      <c r="AH367" s="187">
        <v>1</v>
      </c>
      <c r="AI367" s="190"/>
    </row>
    <row r="368" spans="1:35" s="187" customFormat="1" ht="30" customHeight="1" x14ac:dyDescent="0.25">
      <c r="A368" s="178">
        <v>476</v>
      </c>
      <c r="B368" s="179" t="str">
        <f t="shared" ca="1" si="78"/>
        <v>B.3.16f</v>
      </c>
      <c r="C368" s="180">
        <f t="shared" ca="1" si="79"/>
        <v>6</v>
      </c>
      <c r="D368" s="20"/>
      <c r="E368" s="228" t="str">
        <f t="shared" ca="1" si="80"/>
        <v>B.3.16f</v>
      </c>
      <c r="F368" s="246" t="str">
        <f t="shared" ca="1" si="81"/>
        <v>Include a security improvement action plan?</v>
      </c>
      <c r="G368" s="188"/>
      <c r="H368" s="240"/>
      <c r="I368" s="240"/>
      <c r="J368" s="240"/>
      <c r="K368" s="240"/>
      <c r="L368" s="240"/>
      <c r="M368" s="240"/>
      <c r="N368" s="180"/>
      <c r="O368" s="180"/>
      <c r="P368" s="180"/>
      <c r="Q368" s="180"/>
      <c r="R368" s="180"/>
      <c r="S368" s="180"/>
      <c r="T368" s="184" t="str">
        <f t="shared" ca="1" si="88"/>
        <v>B.3.16f</v>
      </c>
      <c r="U368" s="180"/>
      <c r="V368" s="180"/>
      <c r="W368" s="186">
        <v>4</v>
      </c>
      <c r="X368" s="185">
        <f t="shared" ca="1" si="82"/>
        <v>4</v>
      </c>
      <c r="Y368" s="186" t="str">
        <f t="shared" si="83"/>
        <v>x 4</v>
      </c>
      <c r="AD368" s="187" t="str">
        <f t="shared" ca="1" si="84"/>
        <v/>
      </c>
      <c r="AE368" s="187" t="str">
        <f t="shared" ca="1" si="85"/>
        <v/>
      </c>
      <c r="AF368" s="187" t="str">
        <f t="shared" ca="1" si="86"/>
        <v>D</v>
      </c>
      <c r="AG368" s="187">
        <f t="shared" ca="1" si="87"/>
        <v>3</v>
      </c>
      <c r="AH368" s="187">
        <v>1</v>
      </c>
      <c r="AI368" s="190"/>
    </row>
    <row r="369" spans="1:35" s="187" customFormat="1" ht="30" customHeight="1" x14ac:dyDescent="0.25">
      <c r="A369" s="178">
        <v>477</v>
      </c>
      <c r="B369" s="179" t="str">
        <f t="shared" ca="1" si="78"/>
        <v>B.3.16g</v>
      </c>
      <c r="C369" s="180">
        <f t="shared" ca="1" si="79"/>
        <v>6</v>
      </c>
      <c r="D369" s="20"/>
      <c r="E369" s="228" t="str">
        <f t="shared" ca="1" si="80"/>
        <v>B.3.16g</v>
      </c>
      <c r="F369" s="246" t="str">
        <f t="shared" ca="1" si="81"/>
        <v>Provide assistance in implementing security improvements?</v>
      </c>
      <c r="G369" s="188"/>
      <c r="H369" s="240"/>
      <c r="I369" s="240"/>
      <c r="J369" s="240"/>
      <c r="K369" s="240"/>
      <c r="L369" s="240"/>
      <c r="M369" s="240"/>
      <c r="N369" s="180"/>
      <c r="O369" s="180"/>
      <c r="P369" s="180"/>
      <c r="Q369" s="180"/>
      <c r="R369" s="180"/>
      <c r="S369" s="180"/>
      <c r="T369" s="184" t="str">
        <f t="shared" ca="1" si="88"/>
        <v>B.3.16g</v>
      </c>
      <c r="U369" s="180"/>
      <c r="V369" s="180"/>
      <c r="W369" s="186">
        <v>4</v>
      </c>
      <c r="X369" s="185">
        <f t="shared" ca="1" si="82"/>
        <v>4</v>
      </c>
      <c r="Y369" s="186" t="str">
        <f t="shared" si="83"/>
        <v>x 4</v>
      </c>
      <c r="AD369" s="187" t="str">
        <f t="shared" ca="1" si="84"/>
        <v/>
      </c>
      <c r="AE369" s="187" t="str">
        <f t="shared" ca="1" si="85"/>
        <v/>
      </c>
      <c r="AF369" s="187" t="str">
        <f t="shared" ca="1" si="86"/>
        <v>D</v>
      </c>
      <c r="AG369" s="187">
        <f t="shared" ca="1" si="87"/>
        <v>3</v>
      </c>
      <c r="AH369" s="187">
        <v>1</v>
      </c>
      <c r="AI369" s="190"/>
    </row>
    <row r="370" spans="1:35" s="187" customFormat="1" ht="30" customHeight="1" x14ac:dyDescent="0.25">
      <c r="A370" s="178">
        <v>478</v>
      </c>
      <c r="B370" s="179" t="str">
        <f t="shared" ca="1" si="78"/>
        <v>B.4</v>
      </c>
      <c r="C370" s="180">
        <f t="shared" ca="1" si="79"/>
        <v>2</v>
      </c>
      <c r="D370" s="20"/>
      <c r="E370" s="181" t="str">
        <f t="shared" ca="1" si="80"/>
        <v>Step 4</v>
      </c>
      <c r="F370" s="182" t="str">
        <f t="shared" ca="1" si="81"/>
        <v>Establish a management assurance framework</v>
      </c>
      <c r="G370" s="238"/>
      <c r="H370" s="215"/>
      <c r="I370" s="215"/>
      <c r="J370" s="215"/>
      <c r="K370" s="215"/>
      <c r="L370" s="215"/>
      <c r="M370" s="214"/>
      <c r="N370" s="214"/>
      <c r="O370" s="214"/>
      <c r="P370" s="214"/>
      <c r="Q370" s="214"/>
      <c r="R370" s="183"/>
      <c r="S370" s="183"/>
      <c r="T370" s="184" t="str">
        <f t="shared" ca="1" si="88"/>
        <v>Step 4</v>
      </c>
      <c r="U370" s="183"/>
      <c r="V370" s="183"/>
      <c r="W370" s="185">
        <v>0</v>
      </c>
      <c r="X370" s="185">
        <f t="shared" ca="1" si="82"/>
        <v>0</v>
      </c>
      <c r="Y370" s="186" t="e">
        <f t="shared" si="83"/>
        <v>#N/A</v>
      </c>
      <c r="AD370" s="187" t="str">
        <f t="shared" ca="1" si="84"/>
        <v>S</v>
      </c>
      <c r="AE370" s="187" t="str">
        <f t="shared" ca="1" si="85"/>
        <v>I</v>
      </c>
      <c r="AF370" s="187" t="str">
        <f t="shared" ca="1" si="86"/>
        <v>D</v>
      </c>
      <c r="AG370" s="187">
        <f t="shared" ca="1" si="87"/>
        <v>1</v>
      </c>
      <c r="AH370" s="187">
        <v>1</v>
      </c>
      <c r="AI370" s="190">
        <v>3</v>
      </c>
    </row>
    <row r="371" spans="1:35" s="187" customFormat="1" ht="45" x14ac:dyDescent="0.25">
      <c r="A371" s="178">
        <v>492</v>
      </c>
      <c r="B371" s="179" t="str">
        <f t="shared" ca="1" si="78"/>
        <v>B.4.01</v>
      </c>
      <c r="C371" s="180">
        <f t="shared" ca="1" si="79"/>
        <v>5</v>
      </c>
      <c r="D371" s="20"/>
      <c r="E371" s="228" t="str">
        <f t="shared" ca="1" si="80"/>
        <v>B.4.01</v>
      </c>
      <c r="F371" s="233" t="str">
        <f t="shared" ca="1" si="81"/>
        <v>Are you aware that responsibility for the actual systems and data during penetration testing - and any assurance about them - rests with your organisation?</v>
      </c>
      <c r="G371" s="188"/>
      <c r="H371" s="240"/>
      <c r="I371" s="240"/>
      <c r="J371" s="240"/>
      <c r="K371" s="240"/>
      <c r="L371" s="240"/>
      <c r="M371" s="240"/>
      <c r="N371" s="180"/>
      <c r="O371" s="180"/>
      <c r="P371" s="180"/>
      <c r="Q371" s="180"/>
      <c r="R371" s="180"/>
      <c r="S371" s="180"/>
      <c r="T371" s="184" t="str">
        <f t="shared" ca="1" si="88"/>
        <v>B.4.01</v>
      </c>
      <c r="U371" s="180"/>
      <c r="V371" s="180"/>
      <c r="W371" s="186">
        <v>4</v>
      </c>
      <c r="X371" s="185">
        <f t="shared" ca="1" si="82"/>
        <v>4</v>
      </c>
      <c r="Y371" s="186" t="str">
        <f t="shared" si="83"/>
        <v>x 4</v>
      </c>
      <c r="AD371" s="187" t="str">
        <f t="shared" ca="1" si="84"/>
        <v/>
      </c>
      <c r="AE371" s="187" t="str">
        <f t="shared" ca="1" si="85"/>
        <v/>
      </c>
      <c r="AF371" s="187" t="str">
        <f t="shared" ca="1" si="86"/>
        <v>D</v>
      </c>
      <c r="AG371" s="187">
        <f t="shared" ca="1" si="87"/>
        <v>3</v>
      </c>
      <c r="AH371" s="187">
        <v>1</v>
      </c>
      <c r="AI371" s="190"/>
    </row>
    <row r="372" spans="1:35" s="187" customFormat="1" ht="30" x14ac:dyDescent="0.25">
      <c r="A372" s="178">
        <v>493</v>
      </c>
      <c r="B372" s="179" t="str">
        <f t="shared" ca="1" si="78"/>
        <v>B.4.02</v>
      </c>
      <c r="C372" s="180">
        <f t="shared" ca="1" si="79"/>
        <v>5</v>
      </c>
      <c r="D372" s="20"/>
      <c r="E372" s="228" t="str">
        <f t="shared" ca="1" si="80"/>
        <v>B.4.02</v>
      </c>
      <c r="F372" s="233" t="str">
        <f t="shared" ca="1" si="81"/>
        <v>Have you created a management assurance framework to help manage all aspects of the penetration test?</v>
      </c>
      <c r="G372" s="188"/>
      <c r="H372" s="240"/>
      <c r="I372" s="240"/>
      <c r="J372" s="240"/>
      <c r="K372" s="240"/>
      <c r="L372" s="240"/>
      <c r="M372" s="240"/>
      <c r="N372" s="180"/>
      <c r="O372" s="180"/>
      <c r="P372" s="180"/>
      <c r="Q372" s="180"/>
      <c r="R372" s="180"/>
      <c r="S372" s="180"/>
      <c r="T372" s="184" t="str">
        <f t="shared" ca="1" si="88"/>
        <v>B.4.02</v>
      </c>
      <c r="U372" s="180"/>
      <c r="V372" s="180"/>
      <c r="W372" s="186">
        <v>1</v>
      </c>
      <c r="X372" s="185">
        <f t="shared" ca="1" si="82"/>
        <v>1</v>
      </c>
      <c r="Y372" s="186" t="str">
        <f t="shared" si="83"/>
        <v>x 1</v>
      </c>
      <c r="AD372" s="187" t="str">
        <f t="shared" ca="1" si="84"/>
        <v/>
      </c>
      <c r="AE372" s="187" t="str">
        <f t="shared" ca="1" si="85"/>
        <v/>
      </c>
      <c r="AF372" s="187" t="str">
        <f t="shared" ca="1" si="86"/>
        <v>D</v>
      </c>
      <c r="AG372" s="187">
        <f t="shared" ca="1" si="87"/>
        <v>3</v>
      </c>
      <c r="AH372" s="187">
        <v>1</v>
      </c>
      <c r="AI372" s="190"/>
    </row>
    <row r="373" spans="1:35" s="187" customFormat="1" ht="30" customHeight="1" x14ac:dyDescent="0.25">
      <c r="A373" s="178">
        <v>494</v>
      </c>
      <c r="B373" s="179" t="str">
        <f t="shared" ca="1" si="78"/>
        <v>B.4.03</v>
      </c>
      <c r="C373" s="180">
        <f t="shared" ca="1" si="79"/>
        <v>5</v>
      </c>
      <c r="D373" s="20"/>
      <c r="E373" s="228" t="str">
        <f t="shared" ca="1" si="80"/>
        <v>B.4.03</v>
      </c>
      <c r="F373" s="233" t="str">
        <f t="shared" ca="1" si="81"/>
        <v>Is your management assurance framework documented?</v>
      </c>
      <c r="G373" s="188"/>
      <c r="H373" s="240"/>
      <c r="I373" s="240"/>
      <c r="J373" s="240"/>
      <c r="K373" s="240"/>
      <c r="L373" s="240"/>
      <c r="M373" s="240"/>
      <c r="N373" s="180"/>
      <c r="O373" s="180"/>
      <c r="P373" s="180"/>
      <c r="Q373" s="180"/>
      <c r="R373" s="180"/>
      <c r="S373" s="180"/>
      <c r="T373" s="184" t="str">
        <f t="shared" ca="1" si="88"/>
        <v>B.4.03</v>
      </c>
      <c r="U373" s="180"/>
      <c r="V373" s="180"/>
      <c r="W373" s="186">
        <v>2</v>
      </c>
      <c r="X373" s="185">
        <f t="shared" ca="1" si="82"/>
        <v>2</v>
      </c>
      <c r="Y373" s="186" t="str">
        <f t="shared" si="83"/>
        <v>x 2</v>
      </c>
      <c r="AD373" s="187" t="str">
        <f t="shared" ca="1" si="84"/>
        <v/>
      </c>
      <c r="AE373" s="187" t="str">
        <f t="shared" ca="1" si="85"/>
        <v/>
      </c>
      <c r="AF373" s="187" t="str">
        <f t="shared" ca="1" si="86"/>
        <v>D</v>
      </c>
      <c r="AG373" s="187">
        <f t="shared" ca="1" si="87"/>
        <v>3</v>
      </c>
      <c r="AH373" s="187">
        <v>1</v>
      </c>
      <c r="AI373" s="190"/>
    </row>
    <row r="374" spans="1:35" s="187" customFormat="1" ht="30" customHeight="1" x14ac:dyDescent="0.25">
      <c r="A374" s="178">
        <v>495</v>
      </c>
      <c r="B374" s="179" t="str">
        <f t="shared" ca="1" si="78"/>
        <v>B.4.04</v>
      </c>
      <c r="C374" s="180">
        <f t="shared" ca="1" si="79"/>
        <v>4</v>
      </c>
      <c r="D374" s="20"/>
      <c r="E374" s="228" t="str">
        <f t="shared" ca="1" si="80"/>
        <v>B.4.04</v>
      </c>
      <c r="F374" s="233" t="str">
        <f t="shared" ca="1" si="81"/>
        <v xml:space="preserve">Does your management assurance framework provide assurance to stakeholders that: </v>
      </c>
      <c r="G374" s="188"/>
      <c r="H374" s="240"/>
      <c r="I374" s="240"/>
      <c r="J374" s="240"/>
      <c r="K374" s="240"/>
      <c r="L374" s="240"/>
      <c r="M374" s="240"/>
      <c r="N374" s="180"/>
      <c r="O374" s="180"/>
      <c r="P374" s="180"/>
      <c r="Q374" s="180"/>
      <c r="R374" s="180"/>
      <c r="S374" s="180"/>
      <c r="T374" s="184" t="str">
        <f t="shared" ca="1" si="88"/>
        <v>B.4.04</v>
      </c>
      <c r="U374" s="180"/>
      <c r="V374" s="180"/>
      <c r="W374" s="186" t="s">
        <v>74</v>
      </c>
      <c r="X374" s="185" t="str">
        <f t="shared" ca="1" si="82"/>
        <v>N/A</v>
      </c>
      <c r="Y374" s="186" t="e">
        <f t="shared" si="83"/>
        <v>#N/A</v>
      </c>
      <c r="AD374" s="187" t="str">
        <f t="shared" ca="1" si="84"/>
        <v/>
      </c>
      <c r="AE374" s="187" t="str">
        <f t="shared" ca="1" si="85"/>
        <v/>
      </c>
      <c r="AF374" s="187" t="str">
        <f t="shared" ca="1" si="86"/>
        <v>D</v>
      </c>
      <c r="AG374" s="187">
        <f t="shared" ca="1" si="87"/>
        <v>3</v>
      </c>
      <c r="AH374" s="187">
        <v>1</v>
      </c>
      <c r="AI374" s="190"/>
    </row>
    <row r="375" spans="1:35" s="187" customFormat="1" ht="30" x14ac:dyDescent="0.25">
      <c r="A375" s="178">
        <v>496</v>
      </c>
      <c r="B375" s="179" t="str">
        <f t="shared" ca="1" si="78"/>
        <v>B.4.04a</v>
      </c>
      <c r="C375" s="180">
        <f t="shared" ca="1" si="79"/>
        <v>6</v>
      </c>
      <c r="D375" s="20"/>
      <c r="E375" s="228" t="str">
        <f t="shared" ca="1" si="80"/>
        <v>B.4.04a</v>
      </c>
      <c r="F375" s="246" t="str">
        <f t="shared" ca="1" si="81"/>
        <v>The objectives of penetration tests are achieved (i.e. business requirements are met)?</v>
      </c>
      <c r="G375" s="188"/>
      <c r="H375" s="240"/>
      <c r="I375" s="240"/>
      <c r="J375" s="240"/>
      <c r="K375" s="240"/>
      <c r="L375" s="240"/>
      <c r="M375" s="240"/>
      <c r="N375" s="180"/>
      <c r="O375" s="180"/>
      <c r="P375" s="180"/>
      <c r="Q375" s="180"/>
      <c r="R375" s="180"/>
      <c r="S375" s="180"/>
      <c r="T375" s="184" t="str">
        <f t="shared" ca="1" si="88"/>
        <v>B.4.04a</v>
      </c>
      <c r="U375" s="180"/>
      <c r="V375" s="180"/>
      <c r="W375" s="186">
        <v>5</v>
      </c>
      <c r="X375" s="185">
        <f t="shared" ca="1" si="82"/>
        <v>5</v>
      </c>
      <c r="Y375" s="186" t="str">
        <f t="shared" si="83"/>
        <v>x 5</v>
      </c>
      <c r="AD375" s="187" t="str">
        <f t="shared" ca="1" si="84"/>
        <v/>
      </c>
      <c r="AE375" s="187" t="str">
        <f t="shared" ca="1" si="85"/>
        <v/>
      </c>
      <c r="AF375" s="187" t="str">
        <f t="shared" ca="1" si="86"/>
        <v>D</v>
      </c>
      <c r="AG375" s="187">
        <f t="shared" ca="1" si="87"/>
        <v>3</v>
      </c>
      <c r="AH375" s="187">
        <v>1</v>
      </c>
      <c r="AI375" s="190"/>
    </row>
    <row r="376" spans="1:35" s="187" customFormat="1" ht="30" customHeight="1" x14ac:dyDescent="0.25">
      <c r="A376" s="178">
        <v>497</v>
      </c>
      <c r="B376" s="179" t="str">
        <f t="shared" ca="1" si="78"/>
        <v>B.4.04b</v>
      </c>
      <c r="C376" s="180">
        <f t="shared" ca="1" si="79"/>
        <v>6</v>
      </c>
      <c r="D376" s="20"/>
      <c r="E376" s="228" t="str">
        <f t="shared" ca="1" si="80"/>
        <v>B.4.04b</v>
      </c>
      <c r="F376" s="246" t="str">
        <f t="shared" ca="1" si="81"/>
        <v>Contracts with service providers are defined, agreed, signed off and monitored?</v>
      </c>
      <c r="G376" s="188"/>
      <c r="H376" s="240"/>
      <c r="I376" s="240"/>
      <c r="J376" s="240"/>
      <c r="K376" s="240"/>
      <c r="L376" s="240"/>
      <c r="M376" s="240"/>
      <c r="N376" s="180"/>
      <c r="O376" s="180"/>
      <c r="P376" s="180"/>
      <c r="Q376" s="180"/>
      <c r="R376" s="180"/>
      <c r="S376" s="180"/>
      <c r="T376" s="184" t="str">
        <f t="shared" ca="1" si="88"/>
        <v>B.4.04b</v>
      </c>
      <c r="U376" s="180"/>
      <c r="V376" s="180"/>
      <c r="W376" s="186">
        <v>4</v>
      </c>
      <c r="X376" s="185">
        <f t="shared" ca="1" si="82"/>
        <v>4</v>
      </c>
      <c r="Y376" s="186" t="str">
        <f t="shared" si="83"/>
        <v>x 4</v>
      </c>
      <c r="AD376" s="187" t="str">
        <f t="shared" ca="1" si="84"/>
        <v/>
      </c>
      <c r="AE376" s="187" t="str">
        <f t="shared" ca="1" si="85"/>
        <v/>
      </c>
      <c r="AF376" s="187" t="str">
        <f t="shared" ca="1" si="86"/>
        <v>D</v>
      </c>
      <c r="AG376" s="187">
        <f t="shared" ca="1" si="87"/>
        <v>3</v>
      </c>
      <c r="AH376" s="187">
        <v>1</v>
      </c>
      <c r="AI376" s="190"/>
    </row>
    <row r="377" spans="1:35" s="187" customFormat="1" ht="30" x14ac:dyDescent="0.25">
      <c r="A377" s="178">
        <v>498</v>
      </c>
      <c r="B377" s="179" t="str">
        <f t="shared" ca="1" si="78"/>
        <v>B.4.04c</v>
      </c>
      <c r="C377" s="180">
        <f t="shared" ca="1" si="79"/>
        <v>6</v>
      </c>
      <c r="D377" s="20"/>
      <c r="E377" s="228" t="str">
        <f t="shared" ca="1" si="80"/>
        <v>B.4.04c</v>
      </c>
      <c r="F377" s="246" t="str">
        <f t="shared" ca="1" si="81"/>
        <v>Risks to your organisation (e.g. degradation or loss of services; disclosure of sensitive information) are kept to a minimum?</v>
      </c>
      <c r="G377" s="188"/>
      <c r="H377" s="240"/>
      <c r="I377" s="240"/>
      <c r="J377" s="240"/>
      <c r="K377" s="240"/>
      <c r="L377" s="240"/>
      <c r="M377" s="240"/>
      <c r="N377" s="180"/>
      <c r="O377" s="180"/>
      <c r="P377" s="180"/>
      <c r="Q377" s="180"/>
      <c r="R377" s="180"/>
      <c r="S377" s="180"/>
      <c r="T377" s="184" t="str">
        <f t="shared" ca="1" si="88"/>
        <v>B.4.04c</v>
      </c>
      <c r="U377" s="180"/>
      <c r="V377" s="180"/>
      <c r="W377" s="186">
        <v>4</v>
      </c>
      <c r="X377" s="185">
        <f t="shared" ca="1" si="82"/>
        <v>4</v>
      </c>
      <c r="Y377" s="186" t="str">
        <f t="shared" si="83"/>
        <v>x 4</v>
      </c>
      <c r="AD377" s="187" t="str">
        <f t="shared" ca="1" si="84"/>
        <v/>
      </c>
      <c r="AE377" s="187" t="str">
        <f t="shared" ca="1" si="85"/>
        <v/>
      </c>
      <c r="AF377" s="187" t="str">
        <f t="shared" ca="1" si="86"/>
        <v>D</v>
      </c>
      <c r="AG377" s="187">
        <f t="shared" ca="1" si="87"/>
        <v>3</v>
      </c>
      <c r="AH377" s="187">
        <v>1</v>
      </c>
      <c r="AI377" s="190"/>
    </row>
    <row r="378" spans="1:35" s="187" customFormat="1" ht="60" x14ac:dyDescent="0.25">
      <c r="A378" s="178">
        <v>499</v>
      </c>
      <c r="B378" s="179" t="str">
        <f t="shared" ca="1" si="78"/>
        <v>B.4.04d</v>
      </c>
      <c r="C378" s="180">
        <f t="shared" ca="1" si="79"/>
        <v>6</v>
      </c>
      <c r="D378" s="20"/>
      <c r="E378" s="228" t="str">
        <f t="shared" ca="1" si="80"/>
        <v>B.4.04d</v>
      </c>
      <c r="F378" s="246" t="str">
        <f t="shared" ca="1" si="81"/>
        <v>Any changes to the scope of the penetration test (e.g. additional testing requested, such as to include wireless or device testing) or to organisational controls (e.g. to address a critical weakness uncovered during testing) are managed quickly and efficiently?</v>
      </c>
      <c r="G378" s="188"/>
      <c r="H378" s="240"/>
      <c r="I378" s="240"/>
      <c r="J378" s="240"/>
      <c r="K378" s="240"/>
      <c r="L378" s="240"/>
      <c r="M378" s="240"/>
      <c r="N378" s="180"/>
      <c r="O378" s="180"/>
      <c r="P378" s="180"/>
      <c r="Q378" s="180"/>
      <c r="R378" s="180"/>
      <c r="S378" s="180"/>
      <c r="T378" s="184" t="str">
        <f t="shared" ca="1" si="88"/>
        <v>B.4.04d</v>
      </c>
      <c r="U378" s="180"/>
      <c r="V378" s="180"/>
      <c r="W378" s="186">
        <v>4</v>
      </c>
      <c r="X378" s="185">
        <f t="shared" ca="1" si="82"/>
        <v>4</v>
      </c>
      <c r="Y378" s="186" t="str">
        <f t="shared" si="83"/>
        <v>x 4</v>
      </c>
      <c r="AD378" s="187" t="str">
        <f t="shared" ca="1" si="84"/>
        <v/>
      </c>
      <c r="AE378" s="187" t="str">
        <f t="shared" ca="1" si="85"/>
        <v/>
      </c>
      <c r="AF378" s="187" t="str">
        <f t="shared" ca="1" si="86"/>
        <v>D</v>
      </c>
      <c r="AG378" s="187">
        <f t="shared" ca="1" si="87"/>
        <v>3</v>
      </c>
      <c r="AH378" s="187">
        <v>1</v>
      </c>
      <c r="AI378" s="190"/>
    </row>
    <row r="379" spans="1:35" s="187" customFormat="1" ht="45" x14ac:dyDescent="0.25">
      <c r="A379" s="178">
        <v>500</v>
      </c>
      <c r="B379" s="179" t="str">
        <f t="shared" ca="1" si="78"/>
        <v>B.4.04e</v>
      </c>
      <c r="C379" s="180">
        <f t="shared" ca="1" si="79"/>
        <v>6</v>
      </c>
      <c r="D379" s="20"/>
      <c r="E379" s="228" t="str">
        <f t="shared" ca="1" si="80"/>
        <v>B.4.04e</v>
      </c>
      <c r="F379" s="246" t="str">
        <f t="shared" ca="1" si="81"/>
        <v>Problems (and complaints) arising during the test (e.g. due to resources not being made available, tests not working as planned or an ethical breach) are satisfactorily resolved?</v>
      </c>
      <c r="G379" s="188"/>
      <c r="H379" s="240"/>
      <c r="I379" s="240"/>
      <c r="J379" s="240"/>
      <c r="K379" s="240"/>
      <c r="L379" s="240"/>
      <c r="M379" s="240"/>
      <c r="N379" s="180"/>
      <c r="O379" s="180"/>
      <c r="P379" s="180"/>
      <c r="Q379" s="180"/>
      <c r="R379" s="180"/>
      <c r="S379" s="180"/>
      <c r="T379" s="184" t="str">
        <f t="shared" ca="1" si="88"/>
        <v>B.4.04e</v>
      </c>
      <c r="U379" s="180"/>
      <c r="V379" s="180"/>
      <c r="W379" s="186">
        <v>3</v>
      </c>
      <c r="X379" s="185">
        <f t="shared" ca="1" si="82"/>
        <v>3</v>
      </c>
      <c r="Y379" s="186" t="str">
        <f t="shared" si="83"/>
        <v>x 3</v>
      </c>
      <c r="AD379" s="187" t="str">
        <f t="shared" ca="1" si="84"/>
        <v/>
      </c>
      <c r="AE379" s="187" t="str">
        <f t="shared" ca="1" si="85"/>
        <v/>
      </c>
      <c r="AF379" s="187" t="str">
        <f t="shared" ca="1" si="86"/>
        <v>D</v>
      </c>
      <c r="AG379" s="187">
        <f t="shared" ca="1" si="87"/>
        <v>3</v>
      </c>
      <c r="AH379" s="187">
        <v>1</v>
      </c>
      <c r="AI379" s="190"/>
    </row>
    <row r="380" spans="1:35" s="187" customFormat="1" ht="30" customHeight="1" x14ac:dyDescent="0.25">
      <c r="A380" s="178">
        <v>501</v>
      </c>
      <c r="B380" s="179" t="str">
        <f t="shared" ca="1" si="78"/>
        <v>B.4.05</v>
      </c>
      <c r="C380" s="180">
        <f t="shared" ca="1" si="79"/>
        <v>4</v>
      </c>
      <c r="D380" s="20"/>
      <c r="E380" s="228" t="str">
        <f t="shared" ca="1" si="80"/>
        <v>B.4.05</v>
      </c>
      <c r="F380" s="233" t="str">
        <f t="shared" ca="1" si="81"/>
        <v xml:space="preserve">Have you made sure that any service provider: </v>
      </c>
      <c r="G380" s="188"/>
      <c r="H380" s="240"/>
      <c r="I380" s="240"/>
      <c r="J380" s="240"/>
      <c r="K380" s="240"/>
      <c r="L380" s="240"/>
      <c r="M380" s="240"/>
      <c r="N380" s="180"/>
      <c r="O380" s="180"/>
      <c r="P380" s="180"/>
      <c r="Q380" s="180"/>
      <c r="R380" s="180"/>
      <c r="S380" s="180"/>
      <c r="T380" s="184" t="str">
        <f t="shared" ca="1" si="88"/>
        <v>B.4.05</v>
      </c>
      <c r="U380" s="180"/>
      <c r="V380" s="180"/>
      <c r="W380" s="186" t="s">
        <v>74</v>
      </c>
      <c r="X380" s="185" t="str">
        <f t="shared" ca="1" si="82"/>
        <v>N/A</v>
      </c>
      <c r="Y380" s="186" t="e">
        <f t="shared" si="83"/>
        <v>#N/A</v>
      </c>
      <c r="AD380" s="187" t="str">
        <f t="shared" ca="1" si="84"/>
        <v/>
      </c>
      <c r="AE380" s="187" t="str">
        <f t="shared" ca="1" si="85"/>
        <v/>
      </c>
      <c r="AF380" s="187" t="str">
        <f t="shared" ca="1" si="86"/>
        <v>D</v>
      </c>
      <c r="AG380" s="187">
        <f t="shared" ca="1" si="87"/>
        <v>3</v>
      </c>
      <c r="AH380" s="187">
        <v>1</v>
      </c>
      <c r="AI380" s="190"/>
    </row>
    <row r="381" spans="1:35" s="187" customFormat="1" ht="30" customHeight="1" x14ac:dyDescent="0.25">
      <c r="A381" s="178">
        <v>502</v>
      </c>
      <c r="B381" s="179" t="str">
        <f t="shared" ca="1" si="78"/>
        <v>B.4.05a</v>
      </c>
      <c r="C381" s="180">
        <f t="shared" ca="1" si="79"/>
        <v>6</v>
      </c>
      <c r="D381" s="20"/>
      <c r="E381" s="228" t="str">
        <f t="shared" ca="1" si="80"/>
        <v>B.4.05a</v>
      </c>
      <c r="F381" s="246" t="str">
        <f t="shared" ca="1" si="81"/>
        <v>Is aware of your management assurance framework?</v>
      </c>
      <c r="G381" s="188"/>
      <c r="H381" s="240"/>
      <c r="I381" s="240"/>
      <c r="J381" s="240"/>
      <c r="K381" s="240"/>
      <c r="L381" s="240"/>
      <c r="M381" s="240"/>
      <c r="N381" s="180"/>
      <c r="O381" s="180"/>
      <c r="P381" s="180"/>
      <c r="Q381" s="180"/>
      <c r="R381" s="180"/>
      <c r="S381" s="180"/>
      <c r="T381" s="184" t="str">
        <f t="shared" ca="1" si="88"/>
        <v>B.4.05a</v>
      </c>
      <c r="U381" s="180"/>
      <c r="V381" s="180"/>
      <c r="W381" s="186">
        <v>3</v>
      </c>
      <c r="X381" s="185">
        <f t="shared" ca="1" si="82"/>
        <v>3</v>
      </c>
      <c r="Y381" s="186" t="str">
        <f t="shared" si="83"/>
        <v>x 3</v>
      </c>
      <c r="AD381" s="187" t="str">
        <f t="shared" ca="1" si="84"/>
        <v/>
      </c>
      <c r="AE381" s="187" t="str">
        <f t="shared" ca="1" si="85"/>
        <v/>
      </c>
      <c r="AF381" s="187" t="str">
        <f t="shared" ca="1" si="86"/>
        <v>D</v>
      </c>
      <c r="AG381" s="187">
        <f t="shared" ca="1" si="87"/>
        <v>3</v>
      </c>
      <c r="AH381" s="187">
        <v>1</v>
      </c>
      <c r="AI381" s="190"/>
    </row>
    <row r="382" spans="1:35" s="187" customFormat="1" ht="30" customHeight="1" x14ac:dyDescent="0.25">
      <c r="A382" s="178">
        <v>503</v>
      </c>
      <c r="B382" s="179" t="str">
        <f t="shared" ca="1" si="78"/>
        <v>B.4.05b</v>
      </c>
      <c r="C382" s="180">
        <f t="shared" ca="1" si="79"/>
        <v>6</v>
      </c>
      <c r="D382" s="20"/>
      <c r="E382" s="228" t="str">
        <f t="shared" ca="1" si="80"/>
        <v>B.4.05b</v>
      </c>
      <c r="F382" s="246" t="str">
        <f t="shared" ca="1" si="81"/>
        <v>Helps you to both define and adhere to your management assurance framework?</v>
      </c>
      <c r="G382" s="188"/>
      <c r="H382" s="240"/>
      <c r="I382" s="240"/>
      <c r="J382" s="240"/>
      <c r="K382" s="240"/>
      <c r="L382" s="240"/>
      <c r="M382" s="240"/>
      <c r="N382" s="180"/>
      <c r="O382" s="180"/>
      <c r="P382" s="180"/>
      <c r="Q382" s="180"/>
      <c r="R382" s="180"/>
      <c r="S382" s="180"/>
      <c r="T382" s="184" t="str">
        <f t="shared" ca="1" si="88"/>
        <v>B.4.05b</v>
      </c>
      <c r="U382" s="180"/>
      <c r="V382" s="180"/>
      <c r="W382" s="186">
        <v>4</v>
      </c>
      <c r="X382" s="185">
        <f t="shared" ca="1" si="82"/>
        <v>4</v>
      </c>
      <c r="Y382" s="186" t="str">
        <f t="shared" si="83"/>
        <v>x 4</v>
      </c>
      <c r="AD382" s="187" t="str">
        <f t="shared" ca="1" si="84"/>
        <v/>
      </c>
      <c r="AE382" s="187" t="str">
        <f t="shared" ca="1" si="85"/>
        <v/>
      </c>
      <c r="AF382" s="187" t="str">
        <f t="shared" ca="1" si="86"/>
        <v>D</v>
      </c>
      <c r="AG382" s="187">
        <f t="shared" ca="1" si="87"/>
        <v>3</v>
      </c>
      <c r="AH382" s="187">
        <v>1</v>
      </c>
      <c r="AI382" s="190"/>
    </row>
    <row r="383" spans="1:35" s="187" customFormat="1" ht="30" x14ac:dyDescent="0.25">
      <c r="A383" s="178">
        <v>504</v>
      </c>
      <c r="B383" s="179" t="str">
        <f t="shared" ca="1" si="78"/>
        <v>B.4.06</v>
      </c>
      <c r="C383" s="180">
        <f t="shared" ca="1" si="79"/>
        <v>5</v>
      </c>
      <c r="D383" s="20"/>
      <c r="E383" s="228" t="str">
        <f t="shared" ca="1" si="80"/>
        <v>B.4.06</v>
      </c>
      <c r="F383" s="233" t="str">
        <f t="shared" ca="1" si="81"/>
        <v>Have you established an assurance process to ensure that the penetration testing process meets requirements?</v>
      </c>
      <c r="G383" s="188"/>
      <c r="H383" s="240"/>
      <c r="I383" s="240"/>
      <c r="J383" s="240"/>
      <c r="K383" s="240"/>
      <c r="L383" s="240"/>
      <c r="M383" s="240"/>
      <c r="N383" s="180"/>
      <c r="O383" s="180"/>
      <c r="P383" s="180"/>
      <c r="Q383" s="180"/>
      <c r="R383" s="180"/>
      <c r="S383" s="180"/>
      <c r="T383" s="184" t="str">
        <f t="shared" ca="1" si="88"/>
        <v>B.4.06</v>
      </c>
      <c r="U383" s="180"/>
      <c r="V383" s="180"/>
      <c r="W383" s="186">
        <v>1</v>
      </c>
      <c r="X383" s="185">
        <f t="shared" ca="1" si="82"/>
        <v>1</v>
      </c>
      <c r="Y383" s="186" t="str">
        <f t="shared" si="83"/>
        <v>x 1</v>
      </c>
      <c r="AD383" s="187" t="str">
        <f t="shared" ca="1" si="84"/>
        <v/>
      </c>
      <c r="AE383" s="187" t="str">
        <f t="shared" ca="1" si="85"/>
        <v/>
      </c>
      <c r="AF383" s="187" t="str">
        <f t="shared" ca="1" si="86"/>
        <v>D</v>
      </c>
      <c r="AG383" s="187">
        <f t="shared" ca="1" si="87"/>
        <v>3</v>
      </c>
      <c r="AH383" s="187">
        <v>1</v>
      </c>
      <c r="AI383" s="190"/>
    </row>
    <row r="384" spans="1:35" s="187" customFormat="1" ht="30" customHeight="1" x14ac:dyDescent="0.25">
      <c r="A384" s="178">
        <v>505</v>
      </c>
      <c r="B384" s="179" t="str">
        <f t="shared" ca="1" si="78"/>
        <v>B.4.07</v>
      </c>
      <c r="C384" s="180">
        <f t="shared" ca="1" si="79"/>
        <v>4</v>
      </c>
      <c r="D384" s="20"/>
      <c r="E384" s="228" t="str">
        <f t="shared" ca="1" si="80"/>
        <v>B.4.07</v>
      </c>
      <c r="F384" s="233" t="str">
        <f t="shared" ca="1" si="81"/>
        <v xml:space="preserve">Does your assurance process help you effectively monitor: </v>
      </c>
      <c r="G384" s="188"/>
      <c r="H384" s="240"/>
      <c r="I384" s="240"/>
      <c r="J384" s="240"/>
      <c r="K384" s="240"/>
      <c r="L384" s="240"/>
      <c r="M384" s="240"/>
      <c r="N384" s="180"/>
      <c r="O384" s="180"/>
      <c r="P384" s="180"/>
      <c r="Q384" s="180"/>
      <c r="R384" s="180"/>
      <c r="S384" s="180"/>
      <c r="T384" s="184" t="str">
        <f t="shared" ca="1" si="88"/>
        <v>B.4.07</v>
      </c>
      <c r="U384" s="180"/>
      <c r="V384" s="180"/>
      <c r="W384" s="186" t="s">
        <v>74</v>
      </c>
      <c r="X384" s="185" t="str">
        <f t="shared" ca="1" si="82"/>
        <v>N/A</v>
      </c>
      <c r="Y384" s="186" t="e">
        <f t="shared" si="83"/>
        <v>#N/A</v>
      </c>
      <c r="AD384" s="187" t="str">
        <f t="shared" ca="1" si="84"/>
        <v/>
      </c>
      <c r="AE384" s="187" t="str">
        <f t="shared" ca="1" si="85"/>
        <v/>
      </c>
      <c r="AF384" s="187" t="str">
        <f t="shared" ca="1" si="86"/>
        <v>D</v>
      </c>
      <c r="AG384" s="187">
        <f t="shared" ca="1" si="87"/>
        <v>3</v>
      </c>
      <c r="AH384" s="187">
        <v>1</v>
      </c>
      <c r="AI384" s="190"/>
    </row>
    <row r="385" spans="1:35" s="187" customFormat="1" ht="30" customHeight="1" x14ac:dyDescent="0.25">
      <c r="A385" s="178">
        <v>506</v>
      </c>
      <c r="B385" s="179" t="str">
        <f t="shared" ca="1" si="78"/>
        <v>B.4.07a</v>
      </c>
      <c r="C385" s="180">
        <f t="shared" ca="1" si="79"/>
        <v>6</v>
      </c>
      <c r="D385" s="20"/>
      <c r="E385" s="228" t="str">
        <f t="shared" ca="1" si="80"/>
        <v>B.4.07a</v>
      </c>
      <c r="F385" s="246" t="str">
        <f t="shared" ca="1" si="81"/>
        <v>Requirements definitions?</v>
      </c>
      <c r="G385" s="188"/>
      <c r="H385" s="240"/>
      <c r="I385" s="240"/>
      <c r="J385" s="240"/>
      <c r="K385" s="240"/>
      <c r="L385" s="240"/>
      <c r="M385" s="240"/>
      <c r="N385" s="180"/>
      <c r="O385" s="180"/>
      <c r="P385" s="180"/>
      <c r="Q385" s="180"/>
      <c r="R385" s="180"/>
      <c r="S385" s="180"/>
      <c r="T385" s="184" t="str">
        <f t="shared" ca="1" si="88"/>
        <v>B.4.07a</v>
      </c>
      <c r="U385" s="180"/>
      <c r="V385" s="180"/>
      <c r="W385" s="186">
        <v>3</v>
      </c>
      <c r="X385" s="185">
        <f t="shared" ca="1" si="82"/>
        <v>3</v>
      </c>
      <c r="Y385" s="186" t="str">
        <f t="shared" si="83"/>
        <v>x 3</v>
      </c>
      <c r="AD385" s="187" t="str">
        <f t="shared" ca="1" si="84"/>
        <v/>
      </c>
      <c r="AE385" s="187" t="str">
        <f t="shared" ca="1" si="85"/>
        <v/>
      </c>
      <c r="AF385" s="187" t="str">
        <f t="shared" ca="1" si="86"/>
        <v>D</v>
      </c>
      <c r="AG385" s="187">
        <f t="shared" ca="1" si="87"/>
        <v>3</v>
      </c>
      <c r="AH385" s="187">
        <v>1</v>
      </c>
      <c r="AI385" s="190"/>
    </row>
    <row r="386" spans="1:35" s="187" customFormat="1" ht="30" customHeight="1" x14ac:dyDescent="0.25">
      <c r="A386" s="178">
        <v>507</v>
      </c>
      <c r="B386" s="179" t="str">
        <f t="shared" ca="1" si="78"/>
        <v>B.4.07b</v>
      </c>
      <c r="C386" s="180">
        <f t="shared" ca="1" si="79"/>
        <v>6</v>
      </c>
      <c r="D386" s="20"/>
      <c r="E386" s="228" t="str">
        <f t="shared" ca="1" si="80"/>
        <v>B.4.07b</v>
      </c>
      <c r="F386" s="246" t="str">
        <f t="shared" ca="1" si="81"/>
        <v>Planning and preparation?</v>
      </c>
      <c r="G386" s="188"/>
      <c r="H386" s="240"/>
      <c r="I386" s="240"/>
      <c r="J386" s="240"/>
      <c r="K386" s="240"/>
      <c r="L386" s="240"/>
      <c r="M386" s="240"/>
      <c r="N386" s="180"/>
      <c r="O386" s="180"/>
      <c r="P386" s="180"/>
      <c r="Q386" s="180"/>
      <c r="R386" s="180"/>
      <c r="S386" s="180"/>
      <c r="T386" s="184" t="str">
        <f t="shared" ca="1" si="88"/>
        <v>B.4.07b</v>
      </c>
      <c r="U386" s="180"/>
      <c r="V386" s="180"/>
      <c r="W386" s="186">
        <v>3</v>
      </c>
      <c r="X386" s="185">
        <f t="shared" ca="1" si="82"/>
        <v>3</v>
      </c>
      <c r="Y386" s="186" t="str">
        <f t="shared" si="83"/>
        <v>x 3</v>
      </c>
      <c r="AD386" s="187" t="str">
        <f t="shared" ca="1" si="84"/>
        <v/>
      </c>
      <c r="AE386" s="187" t="str">
        <f t="shared" ca="1" si="85"/>
        <v/>
      </c>
      <c r="AF386" s="187" t="str">
        <f t="shared" ca="1" si="86"/>
        <v>D</v>
      </c>
      <c r="AG386" s="187">
        <f t="shared" ca="1" si="87"/>
        <v>3</v>
      </c>
      <c r="AH386" s="187">
        <v>1</v>
      </c>
      <c r="AI386" s="190"/>
    </row>
    <row r="387" spans="1:35" s="187" customFormat="1" ht="30" customHeight="1" x14ac:dyDescent="0.25">
      <c r="A387" s="178">
        <v>508</v>
      </c>
      <c r="B387" s="179" t="str">
        <f t="shared" ca="1" si="78"/>
        <v>B.4.07c</v>
      </c>
      <c r="C387" s="180">
        <f t="shared" ca="1" si="79"/>
        <v>6</v>
      </c>
      <c r="D387" s="20"/>
      <c r="E387" s="228" t="str">
        <f t="shared" ca="1" si="80"/>
        <v>B.4.07c</v>
      </c>
      <c r="F387" s="246" t="str">
        <f t="shared" ca="1" si="81"/>
        <v>Performance of the actual tests?</v>
      </c>
      <c r="G387" s="188"/>
      <c r="H387" s="240"/>
      <c r="I387" s="240"/>
      <c r="J387" s="240"/>
      <c r="K387" s="240"/>
      <c r="L387" s="240"/>
      <c r="M387" s="240"/>
      <c r="N387" s="180"/>
      <c r="O387" s="180"/>
      <c r="P387" s="180"/>
      <c r="Q387" s="180"/>
      <c r="R387" s="180"/>
      <c r="S387" s="180"/>
      <c r="T387" s="184" t="str">
        <f t="shared" ca="1" si="88"/>
        <v>B.4.07c</v>
      </c>
      <c r="U387" s="180"/>
      <c r="V387" s="180"/>
      <c r="W387" s="186">
        <v>2</v>
      </c>
      <c r="X387" s="185">
        <f t="shared" ca="1" si="82"/>
        <v>2</v>
      </c>
      <c r="Y387" s="186" t="str">
        <f t="shared" si="83"/>
        <v>x 2</v>
      </c>
      <c r="AD387" s="187" t="str">
        <f t="shared" ca="1" si="84"/>
        <v/>
      </c>
      <c r="AE387" s="187" t="str">
        <f t="shared" ca="1" si="85"/>
        <v/>
      </c>
      <c r="AF387" s="187" t="str">
        <f t="shared" ca="1" si="86"/>
        <v>D</v>
      </c>
      <c r="AG387" s="187">
        <f t="shared" ca="1" si="87"/>
        <v>3</v>
      </c>
      <c r="AH387" s="187">
        <v>1</v>
      </c>
      <c r="AI387" s="190"/>
    </row>
    <row r="388" spans="1:35" s="187" customFormat="1" ht="30" x14ac:dyDescent="0.25">
      <c r="A388" s="178">
        <v>509</v>
      </c>
      <c r="B388" s="179" t="str">
        <f t="shared" ca="1" si="78"/>
        <v>B.4.08</v>
      </c>
      <c r="C388" s="180">
        <f t="shared" ca="1" si="79"/>
        <v>4</v>
      </c>
      <c r="D388" s="20"/>
      <c r="E388" s="228" t="str">
        <f t="shared" ca="1" si="80"/>
        <v>B.4.08</v>
      </c>
      <c r="F388" s="233" t="str">
        <f t="shared" ca="1" si="81"/>
        <v xml:space="preserve">Does your assurance process define control processes over all important management aspects of testing, including: </v>
      </c>
      <c r="G388" s="188"/>
      <c r="H388" s="240"/>
      <c r="I388" s="240"/>
      <c r="J388" s="240"/>
      <c r="K388" s="240"/>
      <c r="L388" s="240"/>
      <c r="M388" s="240"/>
      <c r="N388" s="180"/>
      <c r="O388" s="180"/>
      <c r="P388" s="180"/>
      <c r="Q388" s="180"/>
      <c r="R388" s="180"/>
      <c r="S388" s="180"/>
      <c r="T388" s="184" t="str">
        <f t="shared" ca="1" si="88"/>
        <v>B.4.08</v>
      </c>
      <c r="U388" s="180"/>
      <c r="V388" s="180"/>
      <c r="W388" s="186" t="s">
        <v>74</v>
      </c>
      <c r="X388" s="185" t="str">
        <f t="shared" ca="1" si="82"/>
        <v>N/A</v>
      </c>
      <c r="Y388" s="186" t="e">
        <f t="shared" si="83"/>
        <v>#N/A</v>
      </c>
      <c r="AD388" s="187" t="str">
        <f t="shared" ca="1" si="84"/>
        <v/>
      </c>
      <c r="AE388" s="187" t="str">
        <f t="shared" ca="1" si="85"/>
        <v/>
      </c>
      <c r="AF388" s="187" t="str">
        <f t="shared" ca="1" si="86"/>
        <v>D</v>
      </c>
      <c r="AG388" s="187">
        <f t="shared" ca="1" si="87"/>
        <v>3</v>
      </c>
      <c r="AH388" s="187">
        <v>1</v>
      </c>
      <c r="AI388" s="190"/>
    </row>
    <row r="389" spans="1:35" s="187" customFormat="1" ht="30" customHeight="1" x14ac:dyDescent="0.25">
      <c r="A389" s="178">
        <v>510</v>
      </c>
      <c r="B389" s="179" t="str">
        <f t="shared" ca="1" si="78"/>
        <v>B.4.08a</v>
      </c>
      <c r="C389" s="180">
        <f t="shared" ca="1" si="79"/>
        <v>6</v>
      </c>
      <c r="D389" s="20"/>
      <c r="E389" s="228" t="str">
        <f t="shared" ca="1" si="80"/>
        <v>B.4.08a</v>
      </c>
      <c r="F389" s="246" t="str">
        <f t="shared" ca="1" si="81"/>
        <v>Test administration (e.g. scope; legal constraints; disclosure; and reporting)?</v>
      </c>
      <c r="G389" s="188"/>
      <c r="H389" s="240"/>
      <c r="I389" s="240"/>
      <c r="J389" s="240"/>
      <c r="K389" s="240"/>
      <c r="L389" s="240"/>
      <c r="M389" s="240"/>
      <c r="N389" s="180"/>
      <c r="O389" s="180"/>
      <c r="P389" s="180"/>
      <c r="Q389" s="180"/>
      <c r="R389" s="180"/>
      <c r="S389" s="180"/>
      <c r="T389" s="184" t="str">
        <f t="shared" ca="1" si="88"/>
        <v>B.4.08a</v>
      </c>
      <c r="U389" s="180"/>
      <c r="V389" s="180"/>
      <c r="W389" s="186">
        <v>4</v>
      </c>
      <c r="X389" s="185">
        <f t="shared" ca="1" si="82"/>
        <v>4</v>
      </c>
      <c r="Y389" s="186" t="str">
        <f t="shared" si="83"/>
        <v>x 4</v>
      </c>
      <c r="AD389" s="187" t="str">
        <f t="shared" ca="1" si="84"/>
        <v/>
      </c>
      <c r="AE389" s="187" t="str">
        <f t="shared" ca="1" si="85"/>
        <v/>
      </c>
      <c r="AF389" s="187" t="str">
        <f t="shared" ca="1" si="86"/>
        <v>D</v>
      </c>
      <c r="AG389" s="187">
        <f t="shared" ca="1" si="87"/>
        <v>3</v>
      </c>
      <c r="AH389" s="187">
        <v>1</v>
      </c>
      <c r="AI389" s="190"/>
    </row>
    <row r="390" spans="1:35" s="187" customFormat="1" ht="30" x14ac:dyDescent="0.25">
      <c r="A390" s="178">
        <v>511</v>
      </c>
      <c r="B390" s="179" t="str">
        <f t="shared" ca="1" si="78"/>
        <v>B.4.08b</v>
      </c>
      <c r="C390" s="180">
        <f t="shared" ca="1" si="79"/>
        <v>6</v>
      </c>
      <c r="D390" s="20"/>
      <c r="E390" s="228" t="str">
        <f t="shared" ca="1" si="80"/>
        <v>B.4.08b</v>
      </c>
      <c r="F390" s="246" t="str">
        <f t="shared" ca="1" si="81"/>
        <v>Test execution (e.g. approach; separation of systems and duties; tool heritage; traceability and repeatability of tests)?</v>
      </c>
      <c r="G390" s="188"/>
      <c r="H390" s="240"/>
      <c r="I390" s="240"/>
      <c r="J390" s="240"/>
      <c r="K390" s="240"/>
      <c r="L390" s="240"/>
      <c r="M390" s="240"/>
      <c r="N390" s="180"/>
      <c r="O390" s="180"/>
      <c r="P390" s="180"/>
      <c r="Q390" s="180"/>
      <c r="R390" s="180"/>
      <c r="S390" s="180"/>
      <c r="T390" s="184" t="str">
        <f t="shared" ca="1" si="88"/>
        <v>B.4.08b</v>
      </c>
      <c r="U390" s="180"/>
      <c r="V390" s="180"/>
      <c r="W390" s="186">
        <v>5</v>
      </c>
      <c r="X390" s="185">
        <f t="shared" ca="1" si="82"/>
        <v>5</v>
      </c>
      <c r="Y390" s="186" t="str">
        <f t="shared" si="83"/>
        <v>x 5</v>
      </c>
      <c r="AD390" s="187" t="str">
        <f t="shared" ca="1" si="84"/>
        <v/>
      </c>
      <c r="AE390" s="187" t="str">
        <f t="shared" ca="1" si="85"/>
        <v/>
      </c>
      <c r="AF390" s="187" t="str">
        <f t="shared" ca="1" si="86"/>
        <v>D</v>
      </c>
      <c r="AG390" s="187">
        <f t="shared" ca="1" si="87"/>
        <v>3</v>
      </c>
      <c r="AH390" s="187">
        <v>1</v>
      </c>
      <c r="AI390" s="190"/>
    </row>
    <row r="391" spans="1:35" s="187" customFormat="1" ht="45" x14ac:dyDescent="0.25">
      <c r="A391" s="178">
        <v>512</v>
      </c>
      <c r="B391" s="179" t="str">
        <f t="shared" ca="1" si="78"/>
        <v>B.4.08c</v>
      </c>
      <c r="C391" s="180">
        <f t="shared" ca="1" si="79"/>
        <v>6</v>
      </c>
      <c r="D391" s="20"/>
      <c r="E391" s="228" t="str">
        <f t="shared" ca="1" si="80"/>
        <v>B.4.08c</v>
      </c>
      <c r="F391" s="246" t="str">
        <f t="shared" ca="1" si="81"/>
        <v>Data security (e.g. secure storage, transmission, processing and destruction of critical or sensitive information provided or accessed during the test; the results of the test; and recommended actions)?</v>
      </c>
      <c r="G391" s="188"/>
      <c r="H391" s="240"/>
      <c r="I391" s="240"/>
      <c r="J391" s="240"/>
      <c r="K391" s="240"/>
      <c r="L391" s="240"/>
      <c r="M391" s="240"/>
      <c r="N391" s="180"/>
      <c r="O391" s="180"/>
      <c r="P391" s="180"/>
      <c r="Q391" s="180"/>
      <c r="R391" s="180"/>
      <c r="S391" s="180"/>
      <c r="T391" s="184" t="str">
        <f t="shared" ca="1" si="88"/>
        <v>B.4.08c</v>
      </c>
      <c r="U391" s="180"/>
      <c r="V391" s="180"/>
      <c r="W391" s="186">
        <v>4</v>
      </c>
      <c r="X391" s="185">
        <f t="shared" ca="1" si="82"/>
        <v>4</v>
      </c>
      <c r="Y391" s="186" t="str">
        <f t="shared" si="83"/>
        <v>x 4</v>
      </c>
      <c r="AD391" s="187" t="str">
        <f t="shared" ca="1" si="84"/>
        <v/>
      </c>
      <c r="AE391" s="187" t="str">
        <f t="shared" ca="1" si="85"/>
        <v/>
      </c>
      <c r="AF391" s="187" t="str">
        <f t="shared" ca="1" si="86"/>
        <v>D</v>
      </c>
      <c r="AG391" s="187">
        <f t="shared" ca="1" si="87"/>
        <v>3</v>
      </c>
      <c r="AH391" s="187">
        <v>1</v>
      </c>
      <c r="AI391" s="190"/>
    </row>
    <row r="392" spans="1:35" s="187" customFormat="1" ht="30" customHeight="1" x14ac:dyDescent="0.25">
      <c r="A392" s="178">
        <v>513</v>
      </c>
      <c r="B392" s="179" t="str">
        <f t="shared" ref="B392:B439" ca="1" si="89">VLOOKUP(A392,contentrefmockup,2,FALSE)</f>
        <v>B.4.09</v>
      </c>
      <c r="C392" s="180">
        <f t="shared" ref="C392:C439" ca="1" si="90">VLOOKUP(A392,contentrefmockup,15,FALSE)</f>
        <v>4</v>
      </c>
      <c r="D392" s="20"/>
      <c r="E392" s="228" t="str">
        <f t="shared" ref="E392:E439" ca="1" si="91">IF(C392=1,"Stage "&amp;B392,IF(C392=2,"Step "&amp;VLOOKUP(A392,contentrefmockup,4,FALSE),B392))</f>
        <v>B.4.09</v>
      </c>
      <c r="F392" s="233" t="str">
        <f t="shared" ref="F392:F439" ca="1" si="92">VLOOKUP(A392,contentrefmockup,7,FALSE)</f>
        <v>Is the scope of your penetration tests:</v>
      </c>
      <c r="G392" s="188"/>
      <c r="H392" s="240"/>
      <c r="I392" s="240"/>
      <c r="J392" s="240"/>
      <c r="K392" s="240"/>
      <c r="L392" s="240"/>
      <c r="M392" s="240"/>
      <c r="N392" s="180"/>
      <c r="O392" s="180"/>
      <c r="P392" s="180"/>
      <c r="Q392" s="180"/>
      <c r="R392" s="180"/>
      <c r="S392" s="180"/>
      <c r="T392" s="184" t="str">
        <f t="shared" ca="1" si="88"/>
        <v>B.4.09</v>
      </c>
      <c r="U392" s="180"/>
      <c r="V392" s="180"/>
      <c r="W392" s="186" t="s">
        <v>74</v>
      </c>
      <c r="X392" s="185" t="str">
        <f t="shared" ref="X392:X439" ca="1" si="93">VLOOKUP(A392,contentrefmockup,8,FALSE)</f>
        <v>N/A</v>
      </c>
      <c r="Y392" s="186" t="e">
        <f t="shared" ref="Y392:Y439" si="94">VLOOKUP(W392,weighting_response_reverse,2,FALSE)</f>
        <v>#N/A</v>
      </c>
      <c r="AD392" s="187" t="str">
        <f t="shared" ref="AD392:AD439" ca="1" si="95">VLOOKUP(A392,contentrefmockup,26,FALSE)</f>
        <v/>
      </c>
      <c r="AE392" s="187" t="str">
        <f t="shared" ref="AE392:AE439" ca="1" si="96">VLOOKUP(A392,contentrefmockup,27,FALSE)</f>
        <v/>
      </c>
      <c r="AF392" s="187" t="str">
        <f t="shared" ref="AF392:AF439" ca="1" si="97">VLOOKUP(A392,contentrefmockup,28,FALSE)</f>
        <v>D</v>
      </c>
      <c r="AG392" s="187">
        <f t="shared" ref="AG392:AG439" ca="1" si="98">IF(AD392="S",1,IF(AE392="I",2,IF(AF392="D",3,4)))</f>
        <v>3</v>
      </c>
      <c r="AH392" s="187">
        <v>1</v>
      </c>
      <c r="AI392" s="190"/>
    </row>
    <row r="393" spans="1:35" s="187" customFormat="1" ht="30" customHeight="1" x14ac:dyDescent="0.25">
      <c r="A393" s="178">
        <v>514</v>
      </c>
      <c r="B393" s="179" t="str">
        <f t="shared" ca="1" si="89"/>
        <v>B.4.09a</v>
      </c>
      <c r="C393" s="180">
        <f t="shared" ca="1" si="90"/>
        <v>6</v>
      </c>
      <c r="D393" s="20"/>
      <c r="E393" s="228" t="str">
        <f t="shared" ca="1" si="91"/>
        <v>B.4.09a</v>
      </c>
      <c r="F393" s="246" t="str">
        <f t="shared" ca="1" si="92"/>
        <v>Documented in an agreement?</v>
      </c>
      <c r="G393" s="188"/>
      <c r="H393" s="240"/>
      <c r="I393" s="240"/>
      <c r="J393" s="240"/>
      <c r="K393" s="240"/>
      <c r="L393" s="240"/>
      <c r="M393" s="240"/>
      <c r="N393" s="180"/>
      <c r="O393" s="180"/>
      <c r="P393" s="180"/>
      <c r="Q393" s="180"/>
      <c r="R393" s="180"/>
      <c r="S393" s="180"/>
      <c r="T393" s="184" t="str">
        <f t="shared" ca="1" si="88"/>
        <v>B.4.09a</v>
      </c>
      <c r="U393" s="180"/>
      <c r="V393" s="180"/>
      <c r="W393" s="186">
        <v>1</v>
      </c>
      <c r="X393" s="185">
        <f t="shared" ca="1" si="93"/>
        <v>1</v>
      </c>
      <c r="Y393" s="186" t="str">
        <f t="shared" si="94"/>
        <v>x 1</v>
      </c>
      <c r="AD393" s="187" t="str">
        <f t="shared" ca="1" si="95"/>
        <v/>
      </c>
      <c r="AE393" s="187" t="str">
        <f t="shared" ca="1" si="96"/>
        <v/>
      </c>
      <c r="AF393" s="187" t="str">
        <f t="shared" ca="1" si="97"/>
        <v>D</v>
      </c>
      <c r="AG393" s="187">
        <f t="shared" ca="1" si="98"/>
        <v>3</v>
      </c>
      <c r="AH393" s="187">
        <v>1</v>
      </c>
      <c r="AI393" s="190"/>
    </row>
    <row r="394" spans="1:35" s="187" customFormat="1" ht="30" customHeight="1" x14ac:dyDescent="0.25">
      <c r="A394" s="178">
        <v>515</v>
      </c>
      <c r="B394" s="179" t="str">
        <f t="shared" ca="1" si="89"/>
        <v>B.4.09b</v>
      </c>
      <c r="C394" s="180">
        <f t="shared" ca="1" si="90"/>
        <v>6</v>
      </c>
      <c r="D394" s="20"/>
      <c r="E394" s="228" t="str">
        <f t="shared" ca="1" si="91"/>
        <v>B.4.09b</v>
      </c>
      <c r="F394" s="246" t="str">
        <f t="shared" ca="1" si="92"/>
        <v>Defined in a legally binding contact?</v>
      </c>
      <c r="G394" s="188"/>
      <c r="H394" s="240"/>
      <c r="I394" s="240"/>
      <c r="J394" s="240"/>
      <c r="K394" s="240"/>
      <c r="L394" s="240"/>
      <c r="M394" s="240"/>
      <c r="N394" s="180"/>
      <c r="O394" s="180"/>
      <c r="P394" s="180"/>
      <c r="Q394" s="180"/>
      <c r="R394" s="180"/>
      <c r="S394" s="180"/>
      <c r="T394" s="184" t="str">
        <f t="shared" ca="1" si="88"/>
        <v>B.4.09b</v>
      </c>
      <c r="U394" s="180"/>
      <c r="V394" s="180"/>
      <c r="W394" s="186">
        <v>2</v>
      </c>
      <c r="X394" s="185">
        <f t="shared" ca="1" si="93"/>
        <v>2</v>
      </c>
      <c r="Y394" s="186" t="str">
        <f t="shared" si="94"/>
        <v>x 2</v>
      </c>
      <c r="AD394" s="187" t="str">
        <f t="shared" ca="1" si="95"/>
        <v/>
      </c>
      <c r="AE394" s="187" t="str">
        <f t="shared" ca="1" si="96"/>
        <v/>
      </c>
      <c r="AF394" s="187" t="str">
        <f t="shared" ca="1" si="97"/>
        <v>D</v>
      </c>
      <c r="AG394" s="187">
        <f t="shared" ca="1" si="98"/>
        <v>3</v>
      </c>
      <c r="AH394" s="187">
        <v>1</v>
      </c>
      <c r="AI394" s="190"/>
    </row>
    <row r="395" spans="1:35" s="187" customFormat="1" ht="30" customHeight="1" x14ac:dyDescent="0.25">
      <c r="A395" s="178">
        <v>516</v>
      </c>
      <c r="B395" s="179" t="str">
        <f t="shared" ca="1" si="89"/>
        <v>B.4.09c</v>
      </c>
      <c r="C395" s="180">
        <f t="shared" ca="1" si="90"/>
        <v>6</v>
      </c>
      <c r="D395" s="20"/>
      <c r="E395" s="228" t="str">
        <f t="shared" ca="1" si="91"/>
        <v>B.4.09c</v>
      </c>
      <c r="F395" s="246" t="str">
        <f t="shared" ca="1" si="92"/>
        <v>Signed off by all relevant parties before testing starts?</v>
      </c>
      <c r="G395" s="188"/>
      <c r="H395" s="240"/>
      <c r="I395" s="240"/>
      <c r="J395" s="240"/>
      <c r="K395" s="240"/>
      <c r="L395" s="240"/>
      <c r="M395" s="240"/>
      <c r="N395" s="180"/>
      <c r="O395" s="180"/>
      <c r="P395" s="180"/>
      <c r="Q395" s="180"/>
      <c r="R395" s="180"/>
      <c r="S395" s="180"/>
      <c r="T395" s="184" t="str">
        <f t="shared" ca="1" si="88"/>
        <v>B.4.09c</v>
      </c>
      <c r="U395" s="180"/>
      <c r="V395" s="180"/>
      <c r="W395" s="186">
        <v>3</v>
      </c>
      <c r="X395" s="185">
        <f t="shared" ca="1" si="93"/>
        <v>3</v>
      </c>
      <c r="Y395" s="186" t="str">
        <f t="shared" si="94"/>
        <v>x 3</v>
      </c>
      <c r="AD395" s="187" t="str">
        <f t="shared" ca="1" si="95"/>
        <v/>
      </c>
      <c r="AE395" s="187" t="str">
        <f t="shared" ca="1" si="96"/>
        <v/>
      </c>
      <c r="AF395" s="187" t="str">
        <f t="shared" ca="1" si="97"/>
        <v>D</v>
      </c>
      <c r="AG395" s="187">
        <f t="shared" ca="1" si="98"/>
        <v>3</v>
      </c>
      <c r="AH395" s="187">
        <v>1</v>
      </c>
      <c r="AI395" s="190"/>
    </row>
    <row r="396" spans="1:35" s="187" customFormat="1" ht="30" customHeight="1" x14ac:dyDescent="0.25">
      <c r="A396" s="178">
        <v>517</v>
      </c>
      <c r="B396" s="179" t="str">
        <f t="shared" ca="1" si="89"/>
        <v>B.4.10</v>
      </c>
      <c r="C396" s="180">
        <f t="shared" ca="1" si="90"/>
        <v>4</v>
      </c>
      <c r="D396" s="20"/>
      <c r="E396" s="228" t="str">
        <f t="shared" ca="1" si="91"/>
        <v>B.4.10</v>
      </c>
      <c r="F396" s="233" t="str">
        <f t="shared" ca="1" si="92"/>
        <v>Does the penetration testing contract specify:</v>
      </c>
      <c r="G396" s="188"/>
      <c r="H396" s="240"/>
      <c r="I396" s="240"/>
      <c r="J396" s="240"/>
      <c r="K396" s="240"/>
      <c r="L396" s="240"/>
      <c r="M396" s="240"/>
      <c r="N396" s="180"/>
      <c r="O396" s="180"/>
      <c r="P396" s="180"/>
      <c r="Q396" s="180"/>
      <c r="R396" s="180"/>
      <c r="S396" s="180"/>
      <c r="T396" s="184" t="str">
        <f t="shared" ca="1" si="88"/>
        <v>B.4.10</v>
      </c>
      <c r="U396" s="180"/>
      <c r="V396" s="180"/>
      <c r="W396" s="186" t="s">
        <v>74</v>
      </c>
      <c r="X396" s="185" t="str">
        <f t="shared" ca="1" si="93"/>
        <v>N/A</v>
      </c>
      <c r="Y396" s="186" t="e">
        <f t="shared" si="94"/>
        <v>#N/A</v>
      </c>
      <c r="AD396" s="187" t="str">
        <f t="shared" ca="1" si="95"/>
        <v/>
      </c>
      <c r="AE396" s="187" t="str">
        <f t="shared" ca="1" si="96"/>
        <v/>
      </c>
      <c r="AF396" s="187" t="str">
        <f t="shared" ca="1" si="97"/>
        <v>D</v>
      </c>
      <c r="AG396" s="187">
        <f t="shared" ca="1" si="98"/>
        <v>3</v>
      </c>
      <c r="AH396" s="187">
        <v>1</v>
      </c>
      <c r="AI396" s="190"/>
    </row>
    <row r="397" spans="1:35" s="187" customFormat="1" ht="30" customHeight="1" x14ac:dyDescent="0.25">
      <c r="A397" s="178">
        <v>518</v>
      </c>
      <c r="B397" s="179" t="str">
        <f t="shared" ca="1" si="89"/>
        <v>B.4.10a</v>
      </c>
      <c r="C397" s="180">
        <f t="shared" ca="1" si="90"/>
        <v>6</v>
      </c>
      <c r="D397" s="20"/>
      <c r="E397" s="228" t="str">
        <f t="shared" ca="1" si="91"/>
        <v>B.4.10a</v>
      </c>
      <c r="F397" s="246" t="str">
        <f t="shared" ca="1" si="92"/>
        <v>Explicit exclusions (e.g. systems that are out of scope)?</v>
      </c>
      <c r="G397" s="188"/>
      <c r="H397" s="240"/>
      <c r="I397" s="240"/>
      <c r="J397" s="240"/>
      <c r="K397" s="240"/>
      <c r="L397" s="240"/>
      <c r="M397" s="240"/>
      <c r="N397" s="180"/>
      <c r="O397" s="180"/>
      <c r="P397" s="180"/>
      <c r="Q397" s="180"/>
      <c r="R397" s="180"/>
      <c r="S397" s="180"/>
      <c r="T397" s="184" t="str">
        <f t="shared" ca="1" si="88"/>
        <v>B.4.10a</v>
      </c>
      <c r="U397" s="180"/>
      <c r="V397" s="180"/>
      <c r="W397" s="186">
        <v>4</v>
      </c>
      <c r="X397" s="185">
        <f t="shared" ca="1" si="93"/>
        <v>4</v>
      </c>
      <c r="Y397" s="186" t="str">
        <f t="shared" si="94"/>
        <v>x 4</v>
      </c>
      <c r="AD397" s="187" t="str">
        <f t="shared" ca="1" si="95"/>
        <v/>
      </c>
      <c r="AE397" s="187" t="str">
        <f t="shared" ca="1" si="96"/>
        <v/>
      </c>
      <c r="AF397" s="187" t="str">
        <f t="shared" ca="1" si="97"/>
        <v>D</v>
      </c>
      <c r="AG397" s="187">
        <f t="shared" ca="1" si="98"/>
        <v>3</v>
      </c>
      <c r="AH397" s="187">
        <v>1</v>
      </c>
      <c r="AI397" s="190"/>
    </row>
    <row r="398" spans="1:35" s="187" customFormat="1" ht="30" customHeight="1" x14ac:dyDescent="0.25">
      <c r="A398" s="178">
        <v>519</v>
      </c>
      <c r="B398" s="179" t="str">
        <f t="shared" ca="1" si="89"/>
        <v>B.4.10b</v>
      </c>
      <c r="C398" s="180">
        <f t="shared" ca="1" si="90"/>
        <v>6</v>
      </c>
      <c r="D398" s="20"/>
      <c r="E398" s="228" t="str">
        <f t="shared" ca="1" si="91"/>
        <v>B.4.10b</v>
      </c>
      <c r="F398" s="246" t="str">
        <f t="shared" ca="1" si="92"/>
        <v xml:space="preserve">Technical and operational constraints? </v>
      </c>
      <c r="G398" s="188"/>
      <c r="H398" s="240"/>
      <c r="I398" s="240"/>
      <c r="J398" s="240"/>
      <c r="K398" s="240"/>
      <c r="L398" s="240"/>
      <c r="M398" s="240"/>
      <c r="N398" s="180"/>
      <c r="O398" s="180"/>
      <c r="P398" s="180"/>
      <c r="Q398" s="180"/>
      <c r="R398" s="180"/>
      <c r="S398" s="180"/>
      <c r="T398" s="184" t="str">
        <f t="shared" ca="1" si="88"/>
        <v>B.4.10b</v>
      </c>
      <c r="U398" s="180"/>
      <c r="V398" s="180"/>
      <c r="W398" s="186">
        <v>4</v>
      </c>
      <c r="X398" s="185">
        <f t="shared" ca="1" si="93"/>
        <v>4</v>
      </c>
      <c r="Y398" s="186" t="str">
        <f t="shared" si="94"/>
        <v>x 4</v>
      </c>
      <c r="AD398" s="187" t="str">
        <f t="shared" ca="1" si="95"/>
        <v/>
      </c>
      <c r="AE398" s="187" t="str">
        <f t="shared" ca="1" si="96"/>
        <v/>
      </c>
      <c r="AF398" s="187" t="str">
        <f t="shared" ca="1" si="97"/>
        <v>D</v>
      </c>
      <c r="AG398" s="187">
        <f t="shared" ca="1" si="98"/>
        <v>3</v>
      </c>
      <c r="AH398" s="187">
        <v>1</v>
      </c>
      <c r="AI398" s="190"/>
    </row>
    <row r="399" spans="1:35" s="187" customFormat="1" ht="30" customHeight="1" x14ac:dyDescent="0.25">
      <c r="A399" s="178">
        <v>520</v>
      </c>
      <c r="B399" s="179" t="str">
        <f t="shared" ca="1" si="89"/>
        <v>B.4.10c</v>
      </c>
      <c r="C399" s="180">
        <f t="shared" ca="1" si="90"/>
        <v>6</v>
      </c>
      <c r="D399" s="20"/>
      <c r="E399" s="228" t="str">
        <f t="shared" ca="1" si="91"/>
        <v>B.4.10c</v>
      </c>
      <c r="F399" s="246" t="str">
        <f t="shared" ca="1" si="92"/>
        <v xml:space="preserve">Roles and responsibilities for all parties concerned? </v>
      </c>
      <c r="G399" s="188"/>
      <c r="H399" s="240"/>
      <c r="I399" s="240"/>
      <c r="J399" s="240"/>
      <c r="K399" s="240"/>
      <c r="L399" s="240"/>
      <c r="M399" s="240"/>
      <c r="N399" s="180"/>
      <c r="O399" s="180"/>
      <c r="P399" s="180"/>
      <c r="Q399" s="180"/>
      <c r="R399" s="180"/>
      <c r="S399" s="180"/>
      <c r="T399" s="184" t="str">
        <f t="shared" ca="1" si="88"/>
        <v>B.4.10c</v>
      </c>
      <c r="U399" s="180"/>
      <c r="V399" s="180"/>
      <c r="W399" s="186">
        <v>3</v>
      </c>
      <c r="X399" s="185">
        <f t="shared" ca="1" si="93"/>
        <v>3</v>
      </c>
      <c r="Y399" s="186" t="str">
        <f t="shared" si="94"/>
        <v>x 3</v>
      </c>
      <c r="AD399" s="187" t="str">
        <f t="shared" ca="1" si="95"/>
        <v/>
      </c>
      <c r="AE399" s="187" t="str">
        <f t="shared" ca="1" si="96"/>
        <v/>
      </c>
      <c r="AF399" s="187" t="str">
        <f t="shared" ca="1" si="97"/>
        <v>D</v>
      </c>
      <c r="AG399" s="187">
        <f t="shared" ca="1" si="98"/>
        <v>3</v>
      </c>
      <c r="AH399" s="187">
        <v>1</v>
      </c>
      <c r="AI399" s="190"/>
    </row>
    <row r="400" spans="1:35" s="187" customFormat="1" ht="30" customHeight="1" x14ac:dyDescent="0.25">
      <c r="A400" s="178">
        <v>521</v>
      </c>
      <c r="B400" s="179" t="str">
        <f t="shared" ca="1" si="89"/>
        <v>B.4.10d</v>
      </c>
      <c r="C400" s="180">
        <f t="shared" ca="1" si="90"/>
        <v>6</v>
      </c>
      <c r="D400" s="20"/>
      <c r="E400" s="228" t="str">
        <f t="shared" ca="1" si="91"/>
        <v>B.4.10d</v>
      </c>
      <c r="F400" s="246" t="str">
        <f t="shared" ca="1" si="92"/>
        <v>Specific legal / regulatory requirements?</v>
      </c>
      <c r="G400" s="188"/>
      <c r="H400" s="240"/>
      <c r="I400" s="240"/>
      <c r="J400" s="240"/>
      <c r="K400" s="240"/>
      <c r="L400" s="240"/>
      <c r="M400" s="240"/>
      <c r="N400" s="180"/>
      <c r="O400" s="180"/>
      <c r="P400" s="180"/>
      <c r="Q400" s="180"/>
      <c r="R400" s="180"/>
      <c r="S400" s="180"/>
      <c r="T400" s="184" t="str">
        <f t="shared" ca="1" si="88"/>
        <v>B.4.10d</v>
      </c>
      <c r="U400" s="180"/>
      <c r="V400" s="180"/>
      <c r="W400" s="186">
        <v>3</v>
      </c>
      <c r="X400" s="185">
        <f t="shared" ca="1" si="93"/>
        <v>3</v>
      </c>
      <c r="Y400" s="186" t="str">
        <f t="shared" si="94"/>
        <v>x 3</v>
      </c>
      <c r="AD400" s="187" t="str">
        <f t="shared" ca="1" si="95"/>
        <v/>
      </c>
      <c r="AE400" s="187" t="str">
        <f t="shared" ca="1" si="96"/>
        <v/>
      </c>
      <c r="AF400" s="187" t="str">
        <f t="shared" ca="1" si="97"/>
        <v>D</v>
      </c>
      <c r="AG400" s="187">
        <f t="shared" ca="1" si="98"/>
        <v>3</v>
      </c>
      <c r="AH400" s="187">
        <v>1</v>
      </c>
      <c r="AI400" s="190"/>
    </row>
    <row r="401" spans="1:35" s="187" customFormat="1" ht="30" customHeight="1" x14ac:dyDescent="0.25">
      <c r="A401" s="178">
        <v>522</v>
      </c>
      <c r="B401" s="179" t="str">
        <f t="shared" ca="1" si="89"/>
        <v>B.4.10e</v>
      </c>
      <c r="C401" s="180">
        <f t="shared" ca="1" si="90"/>
        <v>6</v>
      </c>
      <c r="D401" s="20"/>
      <c r="E401" s="228" t="str">
        <f t="shared" ca="1" si="91"/>
        <v>B.4.10e</v>
      </c>
      <c r="F401" s="246" t="str">
        <f t="shared" ca="1" si="92"/>
        <v xml:space="preserve">Timings and checkpoints? </v>
      </c>
      <c r="G401" s="188"/>
      <c r="H401" s="240"/>
      <c r="I401" s="240"/>
      <c r="J401" s="240"/>
      <c r="K401" s="240"/>
      <c r="L401" s="240"/>
      <c r="M401" s="240"/>
      <c r="N401" s="180"/>
      <c r="O401" s="180"/>
      <c r="P401" s="180"/>
      <c r="Q401" s="180"/>
      <c r="R401" s="180"/>
      <c r="S401" s="180"/>
      <c r="T401" s="184" t="str">
        <f t="shared" ca="1" si="88"/>
        <v>B.4.10e</v>
      </c>
      <c r="U401" s="180"/>
      <c r="V401" s="180"/>
      <c r="W401" s="186">
        <v>4</v>
      </c>
      <c r="X401" s="185">
        <f t="shared" ca="1" si="93"/>
        <v>4</v>
      </c>
      <c r="Y401" s="186" t="str">
        <f t="shared" si="94"/>
        <v>x 4</v>
      </c>
      <c r="AD401" s="187" t="str">
        <f t="shared" ca="1" si="95"/>
        <v/>
      </c>
      <c r="AE401" s="187" t="str">
        <f t="shared" ca="1" si="96"/>
        <v/>
      </c>
      <c r="AF401" s="187" t="str">
        <f t="shared" ca="1" si="97"/>
        <v>D</v>
      </c>
      <c r="AG401" s="187">
        <f t="shared" ca="1" si="98"/>
        <v>3</v>
      </c>
      <c r="AH401" s="187">
        <v>1</v>
      </c>
      <c r="AI401" s="190"/>
    </row>
    <row r="402" spans="1:35" s="187" customFormat="1" ht="30" customHeight="1" x14ac:dyDescent="0.25">
      <c r="A402" s="178">
        <v>523</v>
      </c>
      <c r="B402" s="179" t="str">
        <f t="shared" ca="1" si="89"/>
        <v>B.4.10f</v>
      </c>
      <c r="C402" s="180">
        <f t="shared" ca="1" si="90"/>
        <v>6</v>
      </c>
      <c r="D402" s="20"/>
      <c r="E402" s="228" t="str">
        <f t="shared" ca="1" si="91"/>
        <v>B.4.10f</v>
      </c>
      <c r="F402" s="246" t="str">
        <f t="shared" ca="1" si="92"/>
        <v>A problem escalation process?</v>
      </c>
      <c r="G402" s="188"/>
      <c r="H402" s="240"/>
      <c r="I402" s="240"/>
      <c r="J402" s="240"/>
      <c r="K402" s="240"/>
      <c r="L402" s="240"/>
      <c r="M402" s="240"/>
      <c r="N402" s="180"/>
      <c r="O402" s="180"/>
      <c r="P402" s="180"/>
      <c r="Q402" s="180"/>
      <c r="R402" s="180"/>
      <c r="S402" s="180"/>
      <c r="T402" s="184" t="str">
        <f t="shared" ca="1" si="88"/>
        <v>B.4.10f</v>
      </c>
      <c r="U402" s="180"/>
      <c r="V402" s="180"/>
      <c r="W402" s="186">
        <v>4</v>
      </c>
      <c r="X402" s="185">
        <f t="shared" ca="1" si="93"/>
        <v>4</v>
      </c>
      <c r="Y402" s="186" t="str">
        <f t="shared" si="94"/>
        <v>x 4</v>
      </c>
      <c r="AD402" s="187" t="str">
        <f t="shared" ca="1" si="95"/>
        <v/>
      </c>
      <c r="AE402" s="187" t="str">
        <f t="shared" ca="1" si="96"/>
        <v/>
      </c>
      <c r="AF402" s="187" t="str">
        <f t="shared" ca="1" si="97"/>
        <v>D</v>
      </c>
      <c r="AG402" s="187">
        <f t="shared" ca="1" si="98"/>
        <v>3</v>
      </c>
      <c r="AH402" s="187">
        <v>1</v>
      </c>
      <c r="AI402" s="190"/>
    </row>
    <row r="403" spans="1:35" s="187" customFormat="1" ht="30" customHeight="1" x14ac:dyDescent="0.25">
      <c r="A403" s="178">
        <v>524</v>
      </c>
      <c r="B403" s="179" t="str">
        <f t="shared" ca="1" si="89"/>
        <v>B.4.10g</v>
      </c>
      <c r="C403" s="180">
        <f t="shared" ca="1" si="90"/>
        <v>6</v>
      </c>
      <c r="D403" s="20"/>
      <c r="E403" s="228" t="str">
        <f t="shared" ca="1" si="91"/>
        <v>B.4.10g</v>
      </c>
      <c r="F403" s="246" t="str">
        <f t="shared" ca="1" si="92"/>
        <v xml:space="preserve">Reporting and presentation style? </v>
      </c>
      <c r="G403" s="188"/>
      <c r="H403" s="240"/>
      <c r="I403" s="240"/>
      <c r="J403" s="240"/>
      <c r="K403" s="240"/>
      <c r="L403" s="240"/>
      <c r="M403" s="240"/>
      <c r="N403" s="180"/>
      <c r="O403" s="180"/>
      <c r="P403" s="180"/>
      <c r="Q403" s="180"/>
      <c r="R403" s="180"/>
      <c r="S403" s="180"/>
      <c r="T403" s="184" t="str">
        <f t="shared" ca="1" si="88"/>
        <v>B.4.10g</v>
      </c>
      <c r="U403" s="180"/>
      <c r="V403" s="180"/>
      <c r="W403" s="186">
        <v>3</v>
      </c>
      <c r="X403" s="185">
        <f t="shared" ca="1" si="93"/>
        <v>3</v>
      </c>
      <c r="Y403" s="186" t="str">
        <f t="shared" si="94"/>
        <v>x 3</v>
      </c>
      <c r="AD403" s="187" t="str">
        <f t="shared" ca="1" si="95"/>
        <v/>
      </c>
      <c r="AE403" s="187" t="str">
        <f t="shared" ca="1" si="96"/>
        <v/>
      </c>
      <c r="AF403" s="187" t="str">
        <f t="shared" ca="1" si="97"/>
        <v>D</v>
      </c>
      <c r="AG403" s="187">
        <f t="shared" ca="1" si="98"/>
        <v>3</v>
      </c>
      <c r="AH403" s="187">
        <v>1</v>
      </c>
      <c r="AI403" s="190"/>
    </row>
    <row r="404" spans="1:35" s="187" customFormat="1" ht="30" customHeight="1" x14ac:dyDescent="0.25">
      <c r="A404" s="178">
        <v>525</v>
      </c>
      <c r="B404" s="179" t="str">
        <f t="shared" ca="1" si="89"/>
        <v>B.4.10h</v>
      </c>
      <c r="C404" s="180">
        <f t="shared" ca="1" si="90"/>
        <v>6</v>
      </c>
      <c r="D404" s="20"/>
      <c r="E404" s="228" t="str">
        <f t="shared" ca="1" si="91"/>
        <v>B.4.10h</v>
      </c>
      <c r="F404" s="246" t="str">
        <f t="shared" ca="1" si="92"/>
        <v>Post-test corrective action strategy and action plan development?</v>
      </c>
      <c r="G404" s="188"/>
      <c r="H404" s="240"/>
      <c r="I404" s="240"/>
      <c r="J404" s="240"/>
      <c r="K404" s="240"/>
      <c r="L404" s="240"/>
      <c r="M404" s="240"/>
      <c r="N404" s="180"/>
      <c r="O404" s="180"/>
      <c r="P404" s="180"/>
      <c r="Q404" s="180"/>
      <c r="R404" s="180"/>
      <c r="S404" s="180"/>
      <c r="T404" s="184" t="str">
        <f t="shared" ca="1" si="88"/>
        <v>B.4.10h</v>
      </c>
      <c r="U404" s="180"/>
      <c r="V404" s="180"/>
      <c r="W404" s="186">
        <v>5</v>
      </c>
      <c r="X404" s="185">
        <f t="shared" ca="1" si="93"/>
        <v>5</v>
      </c>
      <c r="Y404" s="186" t="str">
        <f t="shared" si="94"/>
        <v>x 5</v>
      </c>
      <c r="AD404" s="187" t="str">
        <f t="shared" ca="1" si="95"/>
        <v/>
      </c>
      <c r="AE404" s="187" t="str">
        <f t="shared" ca="1" si="96"/>
        <v/>
      </c>
      <c r="AF404" s="187" t="str">
        <f t="shared" ca="1" si="97"/>
        <v>D</v>
      </c>
      <c r="AG404" s="187">
        <f t="shared" ca="1" si="98"/>
        <v>3</v>
      </c>
      <c r="AH404" s="187">
        <v>1</v>
      </c>
      <c r="AI404" s="190"/>
    </row>
    <row r="405" spans="1:35" s="187" customFormat="1" ht="30" customHeight="1" x14ac:dyDescent="0.25">
      <c r="A405" s="178">
        <v>526</v>
      </c>
      <c r="B405" s="179" t="str">
        <f t="shared" ca="1" si="89"/>
        <v>B.4.10i</v>
      </c>
      <c r="C405" s="180">
        <f t="shared" ca="1" si="90"/>
        <v>6</v>
      </c>
      <c r="D405" s="20"/>
      <c r="E405" s="228" t="str">
        <f t="shared" ca="1" si="91"/>
        <v>B.4.10i</v>
      </c>
      <c r="F405" s="246" t="str">
        <f t="shared" ca="1" si="92"/>
        <v>Agreed pricing and terms of business?</v>
      </c>
      <c r="G405" s="188"/>
      <c r="H405" s="240"/>
      <c r="I405" s="240"/>
      <c r="J405" s="240"/>
      <c r="K405" s="240"/>
      <c r="L405" s="240"/>
      <c r="M405" s="240"/>
      <c r="N405" s="180"/>
      <c r="O405" s="180"/>
      <c r="P405" s="180"/>
      <c r="Q405" s="180"/>
      <c r="R405" s="180"/>
      <c r="S405" s="180"/>
      <c r="T405" s="184" t="str">
        <f t="shared" ca="1" si="88"/>
        <v>B.4.10i</v>
      </c>
      <c r="U405" s="180"/>
      <c r="V405" s="180"/>
      <c r="W405" s="186">
        <v>3</v>
      </c>
      <c r="X405" s="185">
        <f t="shared" ca="1" si="93"/>
        <v>3</v>
      </c>
      <c r="Y405" s="186" t="str">
        <f t="shared" si="94"/>
        <v>x 3</v>
      </c>
      <c r="AD405" s="187" t="str">
        <f t="shared" ca="1" si="95"/>
        <v/>
      </c>
      <c r="AE405" s="187" t="str">
        <f t="shared" ca="1" si="96"/>
        <v/>
      </c>
      <c r="AF405" s="187" t="str">
        <f t="shared" ca="1" si="97"/>
        <v>D</v>
      </c>
      <c r="AG405" s="187">
        <f t="shared" ca="1" si="98"/>
        <v>3</v>
      </c>
      <c r="AH405" s="187">
        <v>1</v>
      </c>
      <c r="AI405" s="190"/>
    </row>
    <row r="406" spans="1:35" s="187" customFormat="1" ht="30" customHeight="1" x14ac:dyDescent="0.25">
      <c r="A406" s="178">
        <v>527</v>
      </c>
      <c r="B406" s="179" t="str">
        <f t="shared" ca="1" si="89"/>
        <v>B.4.11</v>
      </c>
      <c r="C406" s="180">
        <f t="shared" ca="1" si="90"/>
        <v>4</v>
      </c>
      <c r="D406" s="20"/>
      <c r="E406" s="228" t="str">
        <f t="shared" ca="1" si="91"/>
        <v>B.4.11</v>
      </c>
      <c r="F406" s="233" t="str">
        <f t="shared" ca="1" si="92"/>
        <v>Do you require your service providers to:</v>
      </c>
      <c r="G406" s="188"/>
      <c r="H406" s="240"/>
      <c r="I406" s="240"/>
      <c r="J406" s="240"/>
      <c r="K406" s="240"/>
      <c r="L406" s="240"/>
      <c r="M406" s="240"/>
      <c r="N406" s="180"/>
      <c r="O406" s="180"/>
      <c r="P406" s="180"/>
      <c r="Q406" s="180"/>
      <c r="R406" s="180"/>
      <c r="S406" s="180"/>
      <c r="T406" s="184" t="str">
        <f t="shared" ca="1" si="88"/>
        <v>B.4.11</v>
      </c>
      <c r="U406" s="180"/>
      <c r="V406" s="180"/>
      <c r="W406" s="186" t="s">
        <v>74</v>
      </c>
      <c r="X406" s="185" t="str">
        <f t="shared" ca="1" si="93"/>
        <v>N/A</v>
      </c>
      <c r="Y406" s="186" t="e">
        <f t="shared" si="94"/>
        <v>#N/A</v>
      </c>
      <c r="AD406" s="187" t="str">
        <f t="shared" ca="1" si="95"/>
        <v/>
      </c>
      <c r="AE406" s="187" t="str">
        <f t="shared" ca="1" si="96"/>
        <v/>
      </c>
      <c r="AF406" s="187" t="str">
        <f t="shared" ca="1" si="97"/>
        <v>D</v>
      </c>
      <c r="AG406" s="187">
        <f t="shared" ca="1" si="98"/>
        <v>3</v>
      </c>
      <c r="AH406" s="187">
        <v>1</v>
      </c>
      <c r="AI406" s="190"/>
    </row>
    <row r="407" spans="1:35" s="187" customFormat="1" ht="45" x14ac:dyDescent="0.25">
      <c r="A407" s="178">
        <v>528</v>
      </c>
      <c r="B407" s="179" t="str">
        <f t="shared" ca="1" si="89"/>
        <v>B.4.11a</v>
      </c>
      <c r="C407" s="180">
        <f t="shared" ca="1" si="90"/>
        <v>6</v>
      </c>
      <c r="D407" s="20"/>
      <c r="E407" s="228" t="str">
        <f t="shared" ca="1" si="91"/>
        <v>B.4.11a</v>
      </c>
      <c r="F407" s="246" t="str">
        <f t="shared" ca="1" si="92"/>
        <v>Nominate a senior manager (who can be easily contacted during the testing process) to be accountable for managing the delivery of the test?</v>
      </c>
      <c r="G407" s="188"/>
      <c r="H407" s="240"/>
      <c r="I407" s="240"/>
      <c r="J407" s="240"/>
      <c r="K407" s="240"/>
      <c r="L407" s="240"/>
      <c r="M407" s="240"/>
      <c r="N407" s="180"/>
      <c r="O407" s="180"/>
      <c r="P407" s="180"/>
      <c r="Q407" s="180"/>
      <c r="R407" s="180"/>
      <c r="S407" s="180"/>
      <c r="T407" s="184" t="str">
        <f t="shared" ref="T407:T450" ca="1" si="99">E407</f>
        <v>B.4.11a</v>
      </c>
      <c r="U407" s="180"/>
      <c r="V407" s="180"/>
      <c r="W407" s="186">
        <v>3</v>
      </c>
      <c r="X407" s="185">
        <f t="shared" ca="1" si="93"/>
        <v>3</v>
      </c>
      <c r="Y407" s="186" t="str">
        <f t="shared" si="94"/>
        <v>x 3</v>
      </c>
      <c r="AD407" s="187" t="str">
        <f t="shared" ca="1" si="95"/>
        <v/>
      </c>
      <c r="AE407" s="187" t="str">
        <f t="shared" ca="1" si="96"/>
        <v/>
      </c>
      <c r="AF407" s="187" t="str">
        <f t="shared" ca="1" si="97"/>
        <v>D</v>
      </c>
      <c r="AG407" s="187">
        <f t="shared" ca="1" si="98"/>
        <v>3</v>
      </c>
      <c r="AH407" s="187">
        <v>1</v>
      </c>
      <c r="AI407" s="190"/>
    </row>
    <row r="408" spans="1:35" s="187" customFormat="1" ht="30" x14ac:dyDescent="0.25">
      <c r="A408" s="178">
        <v>529</v>
      </c>
      <c r="B408" s="179" t="str">
        <f t="shared" ca="1" si="89"/>
        <v>B.4.11b</v>
      </c>
      <c r="C408" s="180">
        <f t="shared" ca="1" si="90"/>
        <v>6</v>
      </c>
      <c r="D408" s="20"/>
      <c r="E408" s="228" t="str">
        <f t="shared" ca="1" si="91"/>
        <v>B.4.11b</v>
      </c>
      <c r="F408" s="246" t="str">
        <f t="shared" ca="1" si="92"/>
        <v>Clearly explain the limits and dangers of the security test as part of the statement of work?</v>
      </c>
      <c r="G408" s="188"/>
      <c r="H408" s="240"/>
      <c r="I408" s="240"/>
      <c r="J408" s="240"/>
      <c r="K408" s="240"/>
      <c r="L408" s="240"/>
      <c r="M408" s="240"/>
      <c r="N408" s="180"/>
      <c r="O408" s="180"/>
      <c r="P408" s="180"/>
      <c r="Q408" s="180"/>
      <c r="R408" s="180"/>
      <c r="S408" s="180"/>
      <c r="T408" s="184" t="str">
        <f t="shared" ca="1" si="99"/>
        <v>B.4.11b</v>
      </c>
      <c r="U408" s="180"/>
      <c r="V408" s="180"/>
      <c r="W408" s="186">
        <v>5</v>
      </c>
      <c r="X408" s="185">
        <f t="shared" ca="1" si="93"/>
        <v>5</v>
      </c>
      <c r="Y408" s="186" t="str">
        <f t="shared" si="94"/>
        <v>x 5</v>
      </c>
      <c r="AD408" s="187" t="str">
        <f t="shared" ca="1" si="95"/>
        <v/>
      </c>
      <c r="AE408" s="187" t="str">
        <f t="shared" ca="1" si="96"/>
        <v/>
      </c>
      <c r="AF408" s="187" t="str">
        <f t="shared" ca="1" si="97"/>
        <v>D</v>
      </c>
      <c r="AG408" s="187">
        <f t="shared" ca="1" si="98"/>
        <v>3</v>
      </c>
      <c r="AH408" s="187">
        <v>1</v>
      </c>
      <c r="AI408" s="190"/>
    </row>
    <row r="409" spans="1:35" s="187" customFormat="1" ht="30" x14ac:dyDescent="0.25">
      <c r="A409" s="178">
        <v>530</v>
      </c>
      <c r="B409" s="179" t="str">
        <f t="shared" ca="1" si="89"/>
        <v>B.4.11c</v>
      </c>
      <c r="C409" s="180">
        <f t="shared" ca="1" si="90"/>
        <v>6</v>
      </c>
      <c r="D409" s="20"/>
      <c r="E409" s="228" t="str">
        <f t="shared" ca="1" si="91"/>
        <v>B.4.11c</v>
      </c>
      <c r="F409" s="246" t="str">
        <f t="shared" ca="1" si="92"/>
        <v>Provide confidentiality and non-disclosure of customer information and test results?</v>
      </c>
      <c r="G409" s="188"/>
      <c r="H409" s="240"/>
      <c r="I409" s="240"/>
      <c r="J409" s="240"/>
      <c r="K409" s="240"/>
      <c r="L409" s="240"/>
      <c r="M409" s="240"/>
      <c r="N409" s="180"/>
      <c r="O409" s="180"/>
      <c r="P409" s="180"/>
      <c r="Q409" s="180"/>
      <c r="R409" s="180"/>
      <c r="S409" s="180"/>
      <c r="T409" s="184" t="str">
        <f t="shared" ca="1" si="99"/>
        <v>B.4.11c</v>
      </c>
      <c r="U409" s="180"/>
      <c r="V409" s="180"/>
      <c r="W409" s="186">
        <v>4</v>
      </c>
      <c r="X409" s="185">
        <f t="shared" ca="1" si="93"/>
        <v>4</v>
      </c>
      <c r="Y409" s="186" t="str">
        <f t="shared" si="94"/>
        <v>x 4</v>
      </c>
      <c r="AD409" s="187" t="str">
        <f t="shared" ca="1" si="95"/>
        <v/>
      </c>
      <c r="AE409" s="187" t="str">
        <f t="shared" ca="1" si="96"/>
        <v/>
      </c>
      <c r="AF409" s="187" t="str">
        <f t="shared" ca="1" si="97"/>
        <v>D</v>
      </c>
      <c r="AG409" s="187">
        <f t="shared" ca="1" si="98"/>
        <v>3</v>
      </c>
      <c r="AH409" s="187">
        <v>1</v>
      </c>
      <c r="AI409" s="190"/>
    </row>
    <row r="410" spans="1:35" s="187" customFormat="1" ht="30" customHeight="1" x14ac:dyDescent="0.25">
      <c r="A410" s="178">
        <v>531</v>
      </c>
      <c r="B410" s="179" t="str">
        <f t="shared" ca="1" si="89"/>
        <v>B.5</v>
      </c>
      <c r="C410" s="180">
        <f t="shared" ca="1" si="90"/>
        <v>2</v>
      </c>
      <c r="D410" s="20"/>
      <c r="E410" s="181" t="str">
        <f t="shared" ca="1" si="91"/>
        <v>Step 5</v>
      </c>
      <c r="F410" s="182" t="str">
        <f t="shared" ca="1" si="92"/>
        <v>Implement management control processes</v>
      </c>
      <c r="G410" s="238"/>
      <c r="H410" s="215"/>
      <c r="I410" s="215"/>
      <c r="J410" s="215"/>
      <c r="K410" s="215"/>
      <c r="L410" s="215"/>
      <c r="M410" s="214"/>
      <c r="N410" s="214"/>
      <c r="O410" s="214"/>
      <c r="P410" s="214"/>
      <c r="Q410" s="214"/>
      <c r="R410" s="183"/>
      <c r="S410" s="183"/>
      <c r="T410" s="184" t="str">
        <f t="shared" ca="1" si="99"/>
        <v>Step 5</v>
      </c>
      <c r="U410" s="183"/>
      <c r="V410" s="183"/>
      <c r="W410" s="185">
        <v>0</v>
      </c>
      <c r="X410" s="185">
        <f t="shared" ca="1" si="93"/>
        <v>0</v>
      </c>
      <c r="Y410" s="186" t="e">
        <f t="shared" si="94"/>
        <v>#N/A</v>
      </c>
      <c r="AD410" s="187" t="str">
        <f t="shared" ca="1" si="95"/>
        <v>S</v>
      </c>
      <c r="AE410" s="187" t="str">
        <f t="shared" ca="1" si="96"/>
        <v>I</v>
      </c>
      <c r="AF410" s="187" t="str">
        <f t="shared" ca="1" si="97"/>
        <v>D</v>
      </c>
      <c r="AG410" s="187">
        <f t="shared" ca="1" si="98"/>
        <v>1</v>
      </c>
      <c r="AH410" s="187">
        <v>1</v>
      </c>
      <c r="AI410" s="190">
        <v>3</v>
      </c>
    </row>
    <row r="411" spans="1:35" s="187" customFormat="1" ht="60" x14ac:dyDescent="0.25">
      <c r="A411" s="178">
        <v>548</v>
      </c>
      <c r="B411" s="179" t="str">
        <f t="shared" ca="1" si="89"/>
        <v>B.5.01</v>
      </c>
      <c r="C411" s="180">
        <f t="shared" ca="1" si="90"/>
        <v>5</v>
      </c>
      <c r="D411" s="20"/>
      <c r="E411" s="228" t="str">
        <f t="shared" ca="1" si="91"/>
        <v>B.5.01</v>
      </c>
      <c r="F411" s="233" t="str">
        <f t="shared" ca="1" si="92"/>
        <v>Is your organisation aware that performing any sort of penetration test carries with it some risk to the target system and the business information associated with it (e.g. degradation or loss of services; disclosure of sensitive information)?</v>
      </c>
      <c r="G411" s="188"/>
      <c r="H411" s="240"/>
      <c r="I411" s="240"/>
      <c r="J411" s="240"/>
      <c r="K411" s="240"/>
      <c r="L411" s="240"/>
      <c r="M411" s="240"/>
      <c r="N411" s="180"/>
      <c r="O411" s="180"/>
      <c r="P411" s="180"/>
      <c r="Q411" s="180"/>
      <c r="R411" s="180"/>
      <c r="S411" s="180"/>
      <c r="T411" s="184" t="str">
        <f t="shared" ca="1" si="99"/>
        <v>B.5.01</v>
      </c>
      <c r="U411" s="180"/>
      <c r="V411" s="180"/>
      <c r="W411" s="186">
        <v>1</v>
      </c>
      <c r="X411" s="185">
        <f t="shared" ca="1" si="93"/>
        <v>1</v>
      </c>
      <c r="Y411" s="186" t="str">
        <f t="shared" si="94"/>
        <v>x 1</v>
      </c>
      <c r="AD411" s="187" t="str">
        <f t="shared" ca="1" si="95"/>
        <v/>
      </c>
      <c r="AE411" s="187" t="str">
        <f t="shared" ca="1" si="96"/>
        <v/>
      </c>
      <c r="AF411" s="187" t="str">
        <f t="shared" ca="1" si="97"/>
        <v>D</v>
      </c>
      <c r="AG411" s="187">
        <f t="shared" ca="1" si="98"/>
        <v>3</v>
      </c>
      <c r="AH411" s="187">
        <v>1</v>
      </c>
      <c r="AI411" s="190"/>
    </row>
    <row r="412" spans="1:35" s="187" customFormat="1" ht="30" x14ac:dyDescent="0.25">
      <c r="A412" s="178">
        <v>549</v>
      </c>
      <c r="B412" s="179" t="str">
        <f t="shared" ca="1" si="89"/>
        <v>B.5.02</v>
      </c>
      <c r="C412" s="180">
        <f t="shared" ca="1" si="90"/>
        <v>5</v>
      </c>
      <c r="D412" s="20"/>
      <c r="E412" s="228" t="str">
        <f t="shared" ca="1" si="91"/>
        <v>B.5.02</v>
      </c>
      <c r="F412" s="233" t="str">
        <f t="shared" ca="1" si="92"/>
        <v>Have you developed methods of keeping risks to your organisation during penetration testing to a minimum?</v>
      </c>
      <c r="G412" s="188"/>
      <c r="H412" s="240"/>
      <c r="I412" s="240"/>
      <c r="J412" s="240"/>
      <c r="K412" s="240"/>
      <c r="L412" s="240"/>
      <c r="M412" s="240"/>
      <c r="N412" s="180"/>
      <c r="O412" s="180"/>
      <c r="P412" s="180"/>
      <c r="Q412" s="180"/>
      <c r="R412" s="180"/>
      <c r="S412" s="180"/>
      <c r="T412" s="184" t="str">
        <f t="shared" ca="1" si="99"/>
        <v>B.5.02</v>
      </c>
      <c r="U412" s="180"/>
      <c r="V412" s="180"/>
      <c r="W412" s="186">
        <v>2</v>
      </c>
      <c r="X412" s="185">
        <f t="shared" ca="1" si="93"/>
        <v>2</v>
      </c>
      <c r="Y412" s="186" t="str">
        <f t="shared" si="94"/>
        <v>x 2</v>
      </c>
      <c r="AD412" s="187" t="str">
        <f t="shared" ca="1" si="95"/>
        <v/>
      </c>
      <c r="AE412" s="187" t="str">
        <f t="shared" ca="1" si="96"/>
        <v/>
      </c>
      <c r="AF412" s="187" t="str">
        <f t="shared" ca="1" si="97"/>
        <v>D</v>
      </c>
      <c r="AG412" s="187">
        <f t="shared" ca="1" si="98"/>
        <v>3</v>
      </c>
      <c r="AH412" s="187">
        <v>1</v>
      </c>
      <c r="AI412" s="190"/>
    </row>
    <row r="413" spans="1:35" s="187" customFormat="1" ht="30" customHeight="1" x14ac:dyDescent="0.25">
      <c r="A413" s="178">
        <v>550</v>
      </c>
      <c r="B413" s="179" t="str">
        <f t="shared" ca="1" si="89"/>
        <v>B.5.03</v>
      </c>
      <c r="C413" s="180">
        <f t="shared" ca="1" si="90"/>
        <v>4</v>
      </c>
      <c r="D413" s="20"/>
      <c r="E413" s="228" t="str">
        <f t="shared" ca="1" si="91"/>
        <v>B.5.03</v>
      </c>
      <c r="F413" s="233" t="str">
        <f t="shared" ca="1" si="92"/>
        <v xml:space="preserve">Do you help to reduce risk associated with penetration testing by: </v>
      </c>
      <c r="G413" s="188"/>
      <c r="H413" s="240"/>
      <c r="I413" s="240"/>
      <c r="J413" s="240"/>
      <c r="K413" s="240"/>
      <c r="L413" s="240"/>
      <c r="M413" s="240"/>
      <c r="N413" s="180"/>
      <c r="O413" s="180"/>
      <c r="P413" s="180"/>
      <c r="Q413" s="180"/>
      <c r="R413" s="180"/>
      <c r="S413" s="180"/>
      <c r="T413" s="184" t="str">
        <f t="shared" ca="1" si="99"/>
        <v>B.5.03</v>
      </c>
      <c r="U413" s="180"/>
      <c r="V413" s="180"/>
      <c r="W413" s="186" t="s">
        <v>74</v>
      </c>
      <c r="X413" s="185" t="str">
        <f t="shared" ca="1" si="93"/>
        <v>N/A</v>
      </c>
      <c r="Y413" s="186" t="e">
        <f t="shared" si="94"/>
        <v>#N/A</v>
      </c>
      <c r="AD413" s="187" t="str">
        <f t="shared" ca="1" si="95"/>
        <v/>
      </c>
      <c r="AE413" s="187" t="str">
        <f t="shared" ca="1" si="96"/>
        <v/>
      </c>
      <c r="AF413" s="187" t="str">
        <f t="shared" ca="1" si="97"/>
        <v>D</v>
      </c>
      <c r="AG413" s="187">
        <f t="shared" ca="1" si="98"/>
        <v>3</v>
      </c>
      <c r="AH413" s="187">
        <v>1</v>
      </c>
      <c r="AI413" s="190"/>
    </row>
    <row r="414" spans="1:35" s="187" customFormat="1" ht="30" customHeight="1" x14ac:dyDescent="0.25">
      <c r="A414" s="178">
        <v>551</v>
      </c>
      <c r="B414" s="179" t="str">
        <f t="shared" ca="1" si="89"/>
        <v>B.5.03a</v>
      </c>
      <c r="C414" s="180">
        <f t="shared" ca="1" si="90"/>
        <v>6</v>
      </c>
      <c r="D414" s="20"/>
      <c r="E414" s="228" t="str">
        <f t="shared" ca="1" si="91"/>
        <v>B.5.03a</v>
      </c>
      <c r="F414" s="246" t="str">
        <f t="shared" ca="1" si="92"/>
        <v>Carrying out planning in advance?</v>
      </c>
      <c r="G414" s="188"/>
      <c r="H414" s="240"/>
      <c r="I414" s="240"/>
      <c r="J414" s="240"/>
      <c r="K414" s="240"/>
      <c r="L414" s="240"/>
      <c r="M414" s="240"/>
      <c r="N414" s="180"/>
      <c r="O414" s="180"/>
      <c r="P414" s="180"/>
      <c r="Q414" s="180"/>
      <c r="R414" s="180"/>
      <c r="S414" s="180"/>
      <c r="T414" s="184" t="str">
        <f t="shared" ca="1" si="99"/>
        <v>B.5.03a</v>
      </c>
      <c r="U414" s="180"/>
      <c r="V414" s="180"/>
      <c r="W414" s="186">
        <v>3</v>
      </c>
      <c r="X414" s="185">
        <f t="shared" ca="1" si="93"/>
        <v>3</v>
      </c>
      <c r="Y414" s="186" t="str">
        <f t="shared" si="94"/>
        <v>x 3</v>
      </c>
      <c r="AD414" s="187" t="str">
        <f t="shared" ca="1" si="95"/>
        <v/>
      </c>
      <c r="AE414" s="187" t="str">
        <f t="shared" ca="1" si="96"/>
        <v/>
      </c>
      <c r="AF414" s="187" t="str">
        <f t="shared" ca="1" si="97"/>
        <v>D</v>
      </c>
      <c r="AG414" s="187">
        <f t="shared" ca="1" si="98"/>
        <v>3</v>
      </c>
      <c r="AH414" s="187">
        <v>1</v>
      </c>
      <c r="AI414" s="190"/>
    </row>
    <row r="415" spans="1:35" s="187" customFormat="1" ht="30" customHeight="1" x14ac:dyDescent="0.25">
      <c r="A415" s="178">
        <v>552</v>
      </c>
      <c r="B415" s="179" t="str">
        <f t="shared" ca="1" si="89"/>
        <v>B.5.03b</v>
      </c>
      <c r="C415" s="180">
        <f t="shared" ca="1" si="90"/>
        <v>6</v>
      </c>
      <c r="D415" s="20"/>
      <c r="E415" s="228" t="str">
        <f t="shared" ca="1" si="91"/>
        <v>B.5.03b</v>
      </c>
      <c r="F415" s="246" t="str">
        <f t="shared" ca="1" si="92"/>
        <v>Clear definition of scope?</v>
      </c>
      <c r="G415" s="188"/>
      <c r="H415" s="240"/>
      <c r="I415" s="240"/>
      <c r="J415" s="240"/>
      <c r="K415" s="240"/>
      <c r="L415" s="240"/>
      <c r="M415" s="240"/>
      <c r="N415" s="180"/>
      <c r="O415" s="180"/>
      <c r="P415" s="180"/>
      <c r="Q415" s="180"/>
      <c r="R415" s="180"/>
      <c r="S415" s="180"/>
      <c r="T415" s="184" t="str">
        <f t="shared" ca="1" si="99"/>
        <v>B.5.03b</v>
      </c>
      <c r="U415" s="180"/>
      <c r="V415" s="180"/>
      <c r="W415" s="186">
        <v>3</v>
      </c>
      <c r="X415" s="185">
        <f t="shared" ca="1" si="93"/>
        <v>3</v>
      </c>
      <c r="Y415" s="186" t="str">
        <f t="shared" si="94"/>
        <v>x 3</v>
      </c>
      <c r="AD415" s="187" t="str">
        <f t="shared" ca="1" si="95"/>
        <v/>
      </c>
      <c r="AE415" s="187" t="str">
        <f t="shared" ca="1" si="96"/>
        <v/>
      </c>
      <c r="AF415" s="187" t="str">
        <f t="shared" ca="1" si="97"/>
        <v>D</v>
      </c>
      <c r="AG415" s="187">
        <f t="shared" ca="1" si="98"/>
        <v>3</v>
      </c>
      <c r="AH415" s="187">
        <v>1</v>
      </c>
      <c r="AI415" s="190"/>
    </row>
    <row r="416" spans="1:35" s="187" customFormat="1" ht="30" customHeight="1" x14ac:dyDescent="0.25">
      <c r="A416" s="178">
        <v>553</v>
      </c>
      <c r="B416" s="179" t="str">
        <f t="shared" ca="1" si="89"/>
        <v>B.5.03c</v>
      </c>
      <c r="C416" s="180">
        <f t="shared" ca="1" si="90"/>
        <v>6</v>
      </c>
      <c r="D416" s="20"/>
      <c r="E416" s="228" t="str">
        <f t="shared" ca="1" si="91"/>
        <v>B.5.03c</v>
      </c>
      <c r="F416" s="246" t="str">
        <f t="shared" ca="1" si="92"/>
        <v>Predefined escalation procedures?</v>
      </c>
      <c r="G416" s="188"/>
      <c r="H416" s="240"/>
      <c r="I416" s="240"/>
      <c r="J416" s="240"/>
      <c r="K416" s="240"/>
      <c r="L416" s="240"/>
      <c r="M416" s="240"/>
      <c r="N416" s="180"/>
      <c r="O416" s="180"/>
      <c r="P416" s="180"/>
      <c r="Q416" s="180"/>
      <c r="R416" s="180"/>
      <c r="S416" s="180"/>
      <c r="T416" s="184" t="str">
        <f t="shared" ca="1" si="99"/>
        <v>B.5.03c</v>
      </c>
      <c r="U416" s="180"/>
      <c r="V416" s="180"/>
      <c r="W416" s="186">
        <v>4</v>
      </c>
      <c r="X416" s="185">
        <f t="shared" ca="1" si="93"/>
        <v>4</v>
      </c>
      <c r="Y416" s="186" t="str">
        <f t="shared" si="94"/>
        <v>x 4</v>
      </c>
      <c r="AD416" s="187" t="str">
        <f t="shared" ca="1" si="95"/>
        <v/>
      </c>
      <c r="AE416" s="187" t="str">
        <f t="shared" ca="1" si="96"/>
        <v/>
      </c>
      <c r="AF416" s="187" t="str">
        <f t="shared" ca="1" si="97"/>
        <v>D</v>
      </c>
      <c r="AG416" s="187">
        <f t="shared" ca="1" si="98"/>
        <v>3</v>
      </c>
      <c r="AH416" s="187">
        <v>1</v>
      </c>
      <c r="AI416" s="190"/>
    </row>
    <row r="417" spans="1:35" s="187" customFormat="1" ht="30" customHeight="1" x14ac:dyDescent="0.25">
      <c r="A417" s="178">
        <v>554</v>
      </c>
      <c r="B417" s="179" t="str">
        <f t="shared" ca="1" si="89"/>
        <v>B.5.03d</v>
      </c>
      <c r="C417" s="180">
        <f t="shared" ca="1" si="90"/>
        <v>6</v>
      </c>
      <c r="D417" s="20"/>
      <c r="E417" s="228" t="str">
        <f t="shared" ca="1" si="91"/>
        <v>B.5.03d</v>
      </c>
      <c r="F417" s="246" t="str">
        <f t="shared" ca="1" si="92"/>
        <v>Utilising a qualified and experienced penetration tester (e.g. CREST certified)?</v>
      </c>
      <c r="G417" s="188"/>
      <c r="H417" s="240"/>
      <c r="I417" s="240"/>
      <c r="J417" s="240"/>
      <c r="K417" s="240"/>
      <c r="L417" s="240"/>
      <c r="M417" s="240"/>
      <c r="N417" s="180"/>
      <c r="O417" s="180"/>
      <c r="P417" s="180"/>
      <c r="Q417" s="180"/>
      <c r="R417" s="180"/>
      <c r="S417" s="180"/>
      <c r="T417" s="184" t="str">
        <f t="shared" ca="1" si="99"/>
        <v>B.5.03d</v>
      </c>
      <c r="U417" s="180"/>
      <c r="V417" s="180"/>
      <c r="W417" s="186">
        <v>4</v>
      </c>
      <c r="X417" s="185">
        <f t="shared" ca="1" si="93"/>
        <v>4</v>
      </c>
      <c r="Y417" s="186" t="str">
        <f t="shared" si="94"/>
        <v>x 4</v>
      </c>
      <c r="AD417" s="187" t="str">
        <f t="shared" ca="1" si="95"/>
        <v/>
      </c>
      <c r="AE417" s="187" t="str">
        <f t="shared" ca="1" si="96"/>
        <v/>
      </c>
      <c r="AF417" s="187" t="str">
        <f t="shared" ca="1" si="97"/>
        <v>D</v>
      </c>
      <c r="AG417" s="187">
        <f t="shared" ca="1" si="98"/>
        <v>3</v>
      </c>
      <c r="AH417" s="187">
        <v>1</v>
      </c>
      <c r="AI417" s="190"/>
    </row>
    <row r="418" spans="1:35" s="187" customFormat="1" ht="30" x14ac:dyDescent="0.25">
      <c r="A418" s="178">
        <v>555</v>
      </c>
      <c r="B418" s="179" t="str">
        <f t="shared" ca="1" si="89"/>
        <v>B.5.03e</v>
      </c>
      <c r="C418" s="180">
        <f t="shared" ca="1" si="90"/>
        <v>6</v>
      </c>
      <c r="D418" s="20"/>
      <c r="E418" s="228" t="str">
        <f t="shared" ca="1" si="91"/>
        <v>B.5.03e</v>
      </c>
      <c r="F418" s="246" t="str">
        <f t="shared" ca="1" si="92"/>
        <v>Using the structured constraints of a certified testing company (e.g. a CREST member)?</v>
      </c>
      <c r="G418" s="188"/>
      <c r="H418" s="240"/>
      <c r="I418" s="240"/>
      <c r="J418" s="240"/>
      <c r="K418" s="240"/>
      <c r="L418" s="240"/>
      <c r="M418" s="240"/>
      <c r="N418" s="180"/>
      <c r="O418" s="180"/>
      <c r="P418" s="180"/>
      <c r="Q418" s="180"/>
      <c r="R418" s="180"/>
      <c r="S418" s="180"/>
      <c r="T418" s="184" t="str">
        <f t="shared" ca="1" si="99"/>
        <v>B.5.03e</v>
      </c>
      <c r="U418" s="180"/>
      <c r="V418" s="180"/>
      <c r="W418" s="186">
        <v>5</v>
      </c>
      <c r="X418" s="185">
        <f t="shared" ca="1" si="93"/>
        <v>5</v>
      </c>
      <c r="Y418" s="186" t="str">
        <f t="shared" si="94"/>
        <v>x 5</v>
      </c>
      <c r="AD418" s="187" t="str">
        <f t="shared" ca="1" si="95"/>
        <v/>
      </c>
      <c r="AE418" s="187" t="str">
        <f t="shared" ca="1" si="96"/>
        <v/>
      </c>
      <c r="AF418" s="187" t="str">
        <f t="shared" ca="1" si="97"/>
        <v>D</v>
      </c>
      <c r="AG418" s="187">
        <f t="shared" ca="1" si="98"/>
        <v>3</v>
      </c>
      <c r="AH418" s="187">
        <v>1</v>
      </c>
      <c r="AI418" s="190"/>
    </row>
    <row r="419" spans="1:35" s="187" customFormat="1" ht="30" x14ac:dyDescent="0.25">
      <c r="A419" s="178">
        <v>556</v>
      </c>
      <c r="B419" s="179" t="str">
        <f t="shared" ca="1" si="89"/>
        <v>B.5.04</v>
      </c>
      <c r="C419" s="180">
        <f t="shared" ca="1" si="90"/>
        <v>4</v>
      </c>
      <c r="D419" s="20"/>
      <c r="E419" s="228" t="str">
        <f t="shared" ca="1" si="91"/>
        <v>B.5.04</v>
      </c>
      <c r="F419" s="233" t="str">
        <f t="shared" ca="1" si="92"/>
        <v xml:space="preserve">When conducting penetration tests, do you ensure that those individuals responsible for the running of the target systems: </v>
      </c>
      <c r="G419" s="188"/>
      <c r="H419" s="240"/>
      <c r="I419" s="240"/>
      <c r="J419" s="240"/>
      <c r="K419" s="240"/>
      <c r="L419" s="240"/>
      <c r="M419" s="240"/>
      <c r="N419" s="180"/>
      <c r="O419" s="180"/>
      <c r="P419" s="180"/>
      <c r="Q419" s="180"/>
      <c r="R419" s="180"/>
      <c r="S419" s="180"/>
      <c r="T419" s="184" t="str">
        <f t="shared" ca="1" si="99"/>
        <v>B.5.04</v>
      </c>
      <c r="U419" s="180"/>
      <c r="V419" s="180"/>
      <c r="W419" s="186" t="s">
        <v>74</v>
      </c>
      <c r="X419" s="185" t="str">
        <f t="shared" ca="1" si="93"/>
        <v>N/A</v>
      </c>
      <c r="Y419" s="186" t="e">
        <f t="shared" si="94"/>
        <v>#N/A</v>
      </c>
      <c r="AD419" s="187" t="str">
        <f t="shared" ca="1" si="95"/>
        <v/>
      </c>
      <c r="AE419" s="187" t="str">
        <f t="shared" ca="1" si="96"/>
        <v/>
      </c>
      <c r="AF419" s="187" t="str">
        <f t="shared" ca="1" si="97"/>
        <v>D</v>
      </c>
      <c r="AG419" s="187">
        <f t="shared" ca="1" si="98"/>
        <v>3</v>
      </c>
      <c r="AH419" s="187">
        <v>1</v>
      </c>
      <c r="AI419" s="190"/>
    </row>
    <row r="420" spans="1:35" s="187" customFormat="1" ht="45" x14ac:dyDescent="0.25">
      <c r="A420" s="178">
        <v>557</v>
      </c>
      <c r="B420" s="179" t="str">
        <f t="shared" ca="1" si="89"/>
        <v>B.5.04a</v>
      </c>
      <c r="C420" s="180">
        <f t="shared" ca="1" si="90"/>
        <v>6</v>
      </c>
      <c r="D420" s="20"/>
      <c r="E420" s="228" t="str">
        <f t="shared" ca="1" si="91"/>
        <v>B.5.04a</v>
      </c>
      <c r="F420" s="246" t="str">
        <f t="shared" ca="1" si="92"/>
        <v>Have full knowledge of the tests to help protect against unexpected business consequences, such an inadvertent trigger of internal controls?</v>
      </c>
      <c r="G420" s="188"/>
      <c r="H420" s="240"/>
      <c r="I420" s="240"/>
      <c r="J420" s="240"/>
      <c r="K420" s="240"/>
      <c r="L420" s="240"/>
      <c r="M420" s="240"/>
      <c r="N420" s="180"/>
      <c r="O420" s="180"/>
      <c r="P420" s="180"/>
      <c r="Q420" s="180"/>
      <c r="R420" s="180"/>
      <c r="S420" s="180"/>
      <c r="T420" s="184" t="str">
        <f t="shared" ca="1" si="99"/>
        <v>B.5.04a</v>
      </c>
      <c r="U420" s="180"/>
      <c r="V420" s="180"/>
      <c r="W420" s="186">
        <v>5</v>
      </c>
      <c r="X420" s="185">
        <f t="shared" ca="1" si="93"/>
        <v>5</v>
      </c>
      <c r="Y420" s="186" t="str">
        <f t="shared" si="94"/>
        <v>x 5</v>
      </c>
      <c r="AD420" s="187" t="str">
        <f t="shared" ca="1" si="95"/>
        <v/>
      </c>
      <c r="AE420" s="187" t="str">
        <f t="shared" ca="1" si="96"/>
        <v/>
      </c>
      <c r="AF420" s="187" t="str">
        <f t="shared" ca="1" si="97"/>
        <v>D</v>
      </c>
      <c r="AG420" s="187">
        <f t="shared" ca="1" si="98"/>
        <v>3</v>
      </c>
      <c r="AH420" s="187">
        <v>1</v>
      </c>
      <c r="AI420" s="190"/>
    </row>
    <row r="421" spans="1:35" s="187" customFormat="1" ht="30" customHeight="1" x14ac:dyDescent="0.25">
      <c r="A421" s="178">
        <v>558</v>
      </c>
      <c r="B421" s="179" t="str">
        <f t="shared" ca="1" si="89"/>
        <v>B.5.04b</v>
      </c>
      <c r="C421" s="180">
        <f t="shared" ca="1" si="90"/>
        <v>6</v>
      </c>
      <c r="D421" s="20"/>
      <c r="E421" s="228" t="str">
        <f t="shared" ca="1" si="91"/>
        <v>B.5.04b</v>
      </c>
      <c r="F421" s="246" t="str">
        <f t="shared" ca="1" si="92"/>
        <v>Are aware of - and adhere to - any escalation procedures?</v>
      </c>
      <c r="G421" s="188"/>
      <c r="H421" s="240"/>
      <c r="I421" s="240"/>
      <c r="J421" s="240"/>
      <c r="K421" s="240"/>
      <c r="L421" s="240"/>
      <c r="M421" s="240"/>
      <c r="N421" s="180"/>
      <c r="O421" s="180"/>
      <c r="P421" s="180"/>
      <c r="Q421" s="180"/>
      <c r="R421" s="180"/>
      <c r="S421" s="180"/>
      <c r="T421" s="184" t="str">
        <f t="shared" ca="1" si="99"/>
        <v>B.5.04b</v>
      </c>
      <c r="U421" s="180"/>
      <c r="V421" s="180"/>
      <c r="W421" s="186">
        <v>4</v>
      </c>
      <c r="X421" s="185">
        <f t="shared" ca="1" si="93"/>
        <v>4</v>
      </c>
      <c r="Y421" s="186" t="str">
        <f t="shared" si="94"/>
        <v>x 4</v>
      </c>
      <c r="AD421" s="187" t="str">
        <f t="shared" ca="1" si="95"/>
        <v/>
      </c>
      <c r="AE421" s="187" t="str">
        <f t="shared" ca="1" si="96"/>
        <v/>
      </c>
      <c r="AF421" s="187" t="str">
        <f t="shared" ca="1" si="97"/>
        <v>D</v>
      </c>
      <c r="AG421" s="187">
        <f t="shared" ca="1" si="98"/>
        <v>3</v>
      </c>
      <c r="AH421" s="187">
        <v>1</v>
      </c>
      <c r="AI421" s="190"/>
    </row>
    <row r="422" spans="1:35" s="187" customFormat="1" ht="30" x14ac:dyDescent="0.25">
      <c r="A422" s="178">
        <v>559</v>
      </c>
      <c r="B422" s="179" t="str">
        <f t="shared" ca="1" si="89"/>
        <v>B.5.05</v>
      </c>
      <c r="C422" s="180">
        <f t="shared" ca="1" si="90"/>
        <v>4</v>
      </c>
      <c r="D422" s="20"/>
      <c r="E422" s="228" t="str">
        <f t="shared" ca="1" si="91"/>
        <v>B.5.05</v>
      </c>
      <c r="F422" s="233" t="str">
        <f t="shared" ca="1" si="92"/>
        <v xml:space="preserve">Are individuals responsible for the running of the target systems available during the test period to help: </v>
      </c>
      <c r="G422" s="188"/>
      <c r="H422" s="240"/>
      <c r="I422" s="240"/>
      <c r="J422" s="240"/>
      <c r="K422" s="240"/>
      <c r="L422" s="240"/>
      <c r="M422" s="240"/>
      <c r="N422" s="180"/>
      <c r="O422" s="180"/>
      <c r="P422" s="180"/>
      <c r="Q422" s="180"/>
      <c r="R422" s="180"/>
      <c r="S422" s="180"/>
      <c r="T422" s="184" t="str">
        <f t="shared" ca="1" si="99"/>
        <v>B.5.05</v>
      </c>
      <c r="U422" s="180"/>
      <c r="V422" s="180"/>
      <c r="W422" s="186" t="s">
        <v>74</v>
      </c>
      <c r="X422" s="185" t="str">
        <f t="shared" ca="1" si="93"/>
        <v>N/A</v>
      </c>
      <c r="Y422" s="186" t="e">
        <f t="shared" si="94"/>
        <v>#N/A</v>
      </c>
      <c r="AD422" s="187" t="str">
        <f t="shared" ca="1" si="95"/>
        <v/>
      </c>
      <c r="AE422" s="187" t="str">
        <f t="shared" ca="1" si="96"/>
        <v/>
      </c>
      <c r="AF422" s="187" t="str">
        <f t="shared" ca="1" si="97"/>
        <v>D</v>
      </c>
      <c r="AG422" s="187">
        <f t="shared" ca="1" si="98"/>
        <v>3</v>
      </c>
      <c r="AH422" s="187">
        <v>1</v>
      </c>
      <c r="AI422" s="190"/>
    </row>
    <row r="423" spans="1:35" s="187" customFormat="1" ht="30" customHeight="1" x14ac:dyDescent="0.25">
      <c r="A423" s="178">
        <v>560</v>
      </c>
      <c r="B423" s="179" t="str">
        <f t="shared" ca="1" si="89"/>
        <v>B.5.05a</v>
      </c>
      <c r="C423" s="180">
        <f t="shared" ca="1" si="90"/>
        <v>6</v>
      </c>
      <c r="D423" s="20"/>
      <c r="E423" s="228" t="str">
        <f t="shared" ca="1" si="91"/>
        <v>B.5.05a</v>
      </c>
      <c r="F423" s="246" t="str">
        <f t="shared" ca="1" si="92"/>
        <v>Ensure that testing takes place as agreed?</v>
      </c>
      <c r="G423" s="188"/>
      <c r="H423" s="240"/>
      <c r="I423" s="240"/>
      <c r="J423" s="240"/>
      <c r="K423" s="240"/>
      <c r="L423" s="240"/>
      <c r="M423" s="240"/>
      <c r="N423" s="180"/>
      <c r="O423" s="180"/>
      <c r="P423" s="180"/>
      <c r="Q423" s="180"/>
      <c r="R423" s="180"/>
      <c r="S423" s="180"/>
      <c r="T423" s="184" t="str">
        <f t="shared" ca="1" si="99"/>
        <v>B.5.05a</v>
      </c>
      <c r="U423" s="180"/>
      <c r="V423" s="180"/>
      <c r="W423" s="186">
        <v>3</v>
      </c>
      <c r="X423" s="185">
        <f t="shared" ca="1" si="93"/>
        <v>3</v>
      </c>
      <c r="Y423" s="186" t="str">
        <f t="shared" si="94"/>
        <v>x 3</v>
      </c>
      <c r="AD423" s="187" t="str">
        <f t="shared" ca="1" si="95"/>
        <v/>
      </c>
      <c r="AE423" s="187" t="str">
        <f t="shared" ca="1" si="96"/>
        <v/>
      </c>
      <c r="AF423" s="187" t="str">
        <f t="shared" ca="1" si="97"/>
        <v>D</v>
      </c>
      <c r="AG423" s="187">
        <f t="shared" ca="1" si="98"/>
        <v>3</v>
      </c>
      <c r="AH423" s="187">
        <v>1</v>
      </c>
      <c r="AI423" s="190"/>
    </row>
    <row r="424" spans="1:35" s="187" customFormat="1" ht="30" customHeight="1" x14ac:dyDescent="0.25">
      <c r="A424" s="178">
        <v>561</v>
      </c>
      <c r="B424" s="179" t="str">
        <f t="shared" ca="1" si="89"/>
        <v>B.5.05b</v>
      </c>
      <c r="C424" s="180">
        <f t="shared" ca="1" si="90"/>
        <v>6</v>
      </c>
      <c r="D424" s="20"/>
      <c r="E424" s="228" t="str">
        <f t="shared" ca="1" si="91"/>
        <v>B.5.05b</v>
      </c>
      <c r="F424" s="246" t="str">
        <f t="shared" ca="1" si="92"/>
        <v>Keep risks within acceptable boundaries?</v>
      </c>
      <c r="G424" s="188"/>
      <c r="H424" s="240"/>
      <c r="I424" s="240"/>
      <c r="J424" s="240"/>
      <c r="K424" s="240"/>
      <c r="L424" s="240"/>
      <c r="M424" s="240"/>
      <c r="N424" s="180"/>
      <c r="O424" s="180"/>
      <c r="P424" s="180"/>
      <c r="Q424" s="180"/>
      <c r="R424" s="180"/>
      <c r="S424" s="180"/>
      <c r="T424" s="184" t="str">
        <f t="shared" ca="1" si="99"/>
        <v>B.5.05b</v>
      </c>
      <c r="U424" s="180"/>
      <c r="V424" s="180"/>
      <c r="W424" s="186">
        <v>4</v>
      </c>
      <c r="X424" s="185">
        <f t="shared" ca="1" si="93"/>
        <v>4</v>
      </c>
      <c r="Y424" s="186" t="str">
        <f t="shared" si="94"/>
        <v>x 4</v>
      </c>
      <c r="AD424" s="187" t="str">
        <f t="shared" ca="1" si="95"/>
        <v/>
      </c>
      <c r="AE424" s="187" t="str">
        <f t="shared" ca="1" si="96"/>
        <v/>
      </c>
      <c r="AF424" s="187" t="str">
        <f t="shared" ca="1" si="97"/>
        <v>D</v>
      </c>
      <c r="AG424" s="187">
        <f t="shared" ca="1" si="98"/>
        <v>3</v>
      </c>
      <c r="AH424" s="187">
        <v>1</v>
      </c>
      <c r="AI424" s="190"/>
    </row>
    <row r="425" spans="1:35" s="187" customFormat="1" ht="30" customHeight="1" x14ac:dyDescent="0.25">
      <c r="A425" s="178">
        <v>562</v>
      </c>
      <c r="B425" s="179" t="str">
        <f t="shared" ca="1" si="89"/>
        <v>B.5.05c</v>
      </c>
      <c r="C425" s="180">
        <f t="shared" ca="1" si="90"/>
        <v>6</v>
      </c>
      <c r="D425" s="20"/>
      <c r="E425" s="228" t="str">
        <f t="shared" ca="1" si="91"/>
        <v>B.5.05c</v>
      </c>
      <c r="F425" s="246" t="str">
        <f t="shared" ca="1" si="92"/>
        <v>Deal with any problems arising?</v>
      </c>
      <c r="G425" s="188"/>
      <c r="H425" s="240"/>
      <c r="I425" s="240"/>
      <c r="J425" s="240"/>
      <c r="K425" s="240"/>
      <c r="L425" s="240"/>
      <c r="M425" s="240"/>
      <c r="N425" s="180"/>
      <c r="O425" s="180"/>
      <c r="P425" s="180"/>
      <c r="Q425" s="180"/>
      <c r="R425" s="180"/>
      <c r="S425" s="180"/>
      <c r="T425" s="184" t="str">
        <f t="shared" ca="1" si="99"/>
        <v>B.5.05c</v>
      </c>
      <c r="U425" s="180"/>
      <c r="V425" s="180"/>
      <c r="W425" s="186">
        <v>3</v>
      </c>
      <c r="X425" s="185">
        <f t="shared" ca="1" si="93"/>
        <v>3</v>
      </c>
      <c r="Y425" s="186" t="str">
        <f t="shared" si="94"/>
        <v>x 3</v>
      </c>
      <c r="AD425" s="187" t="str">
        <f t="shared" ca="1" si="95"/>
        <v/>
      </c>
      <c r="AE425" s="187" t="str">
        <f t="shared" ca="1" si="96"/>
        <v/>
      </c>
      <c r="AF425" s="187" t="str">
        <f t="shared" ca="1" si="97"/>
        <v>D</v>
      </c>
      <c r="AG425" s="187">
        <f t="shared" ca="1" si="98"/>
        <v>3</v>
      </c>
      <c r="AH425" s="187">
        <v>1</v>
      </c>
      <c r="AI425" s="190"/>
    </row>
    <row r="426" spans="1:35" s="187" customFormat="1" ht="30" customHeight="1" x14ac:dyDescent="0.25">
      <c r="A426" s="178">
        <v>563</v>
      </c>
      <c r="B426" s="179" t="str">
        <f t="shared" ca="1" si="89"/>
        <v>B.5.05d</v>
      </c>
      <c r="C426" s="180">
        <f t="shared" ca="1" si="90"/>
        <v>6</v>
      </c>
      <c r="D426" s="20"/>
      <c r="E426" s="228" t="str">
        <f t="shared" ca="1" si="91"/>
        <v>B.5.05d</v>
      </c>
      <c r="F426" s="246" t="str">
        <f t="shared" ca="1" si="92"/>
        <v>Manage issues that have been escalated?</v>
      </c>
      <c r="G426" s="188"/>
      <c r="H426" s="240"/>
      <c r="I426" s="240"/>
      <c r="J426" s="240"/>
      <c r="K426" s="240"/>
      <c r="L426" s="240"/>
      <c r="M426" s="240"/>
      <c r="N426" s="180"/>
      <c r="O426" s="180"/>
      <c r="P426" s="180"/>
      <c r="Q426" s="180"/>
      <c r="R426" s="180"/>
      <c r="S426" s="180"/>
      <c r="T426" s="184" t="str">
        <f t="shared" ca="1" si="99"/>
        <v>B.5.05d</v>
      </c>
      <c r="U426" s="180"/>
      <c r="V426" s="180"/>
      <c r="W426" s="186">
        <v>5</v>
      </c>
      <c r="X426" s="185">
        <f t="shared" ca="1" si="93"/>
        <v>5</v>
      </c>
      <c r="Y426" s="186" t="str">
        <f t="shared" si="94"/>
        <v>x 5</v>
      </c>
      <c r="AD426" s="187" t="str">
        <f t="shared" ca="1" si="95"/>
        <v/>
      </c>
      <c r="AE426" s="187" t="str">
        <f t="shared" ca="1" si="96"/>
        <v/>
      </c>
      <c r="AF426" s="187" t="str">
        <f t="shared" ca="1" si="97"/>
        <v>D</v>
      </c>
      <c r="AG426" s="187">
        <f t="shared" ca="1" si="98"/>
        <v>3</v>
      </c>
      <c r="AH426" s="187">
        <v>1</v>
      </c>
      <c r="AI426" s="190"/>
    </row>
    <row r="427" spans="1:35" s="187" customFormat="1" ht="30" customHeight="1" x14ac:dyDescent="0.25">
      <c r="A427" s="178">
        <v>564</v>
      </c>
      <c r="B427" s="179" t="str">
        <f t="shared" ca="1" si="89"/>
        <v>B.5.06</v>
      </c>
      <c r="C427" s="180">
        <f t="shared" ca="1" si="90"/>
        <v>5</v>
      </c>
      <c r="D427" s="20"/>
      <c r="E427" s="228" t="str">
        <f t="shared" ca="1" si="91"/>
        <v>B.5.06</v>
      </c>
      <c r="F427" s="233" t="str">
        <f t="shared" ca="1" si="92"/>
        <v>Is your penetration testing supported by a change management process?</v>
      </c>
      <c r="G427" s="188"/>
      <c r="H427" s="240"/>
      <c r="I427" s="240"/>
      <c r="J427" s="240"/>
      <c r="K427" s="240"/>
      <c r="L427" s="240"/>
      <c r="M427" s="240"/>
      <c r="N427" s="180"/>
      <c r="O427" s="180"/>
      <c r="P427" s="180"/>
      <c r="Q427" s="180"/>
      <c r="R427" s="180"/>
      <c r="S427" s="180"/>
      <c r="T427" s="184" t="str">
        <f t="shared" ca="1" si="99"/>
        <v>B.5.06</v>
      </c>
      <c r="U427" s="180"/>
      <c r="V427" s="180"/>
      <c r="W427" s="186">
        <v>1</v>
      </c>
      <c r="X427" s="185">
        <f t="shared" ca="1" si="93"/>
        <v>1</v>
      </c>
      <c r="Y427" s="186" t="str">
        <f t="shared" si="94"/>
        <v>x 1</v>
      </c>
      <c r="AD427" s="187" t="str">
        <f t="shared" ca="1" si="95"/>
        <v/>
      </c>
      <c r="AE427" s="187" t="str">
        <f t="shared" ca="1" si="96"/>
        <v/>
      </c>
      <c r="AF427" s="187" t="str">
        <f t="shared" ca="1" si="97"/>
        <v>D</v>
      </c>
      <c r="AG427" s="187">
        <f t="shared" ca="1" si="98"/>
        <v>3</v>
      </c>
      <c r="AH427" s="187">
        <v>1</v>
      </c>
      <c r="AI427" s="190"/>
    </row>
    <row r="428" spans="1:35" s="187" customFormat="1" ht="30" customHeight="1" x14ac:dyDescent="0.25">
      <c r="A428" s="178">
        <v>565</v>
      </c>
      <c r="B428" s="179" t="str">
        <f t="shared" ca="1" si="89"/>
        <v>B.5.07</v>
      </c>
      <c r="C428" s="180">
        <f t="shared" ca="1" si="90"/>
        <v>4</v>
      </c>
      <c r="D428" s="20"/>
      <c r="E428" s="228" t="str">
        <f t="shared" ca="1" si="91"/>
        <v>B.5.07</v>
      </c>
      <c r="F428" s="233" t="str">
        <f t="shared" ca="1" si="92"/>
        <v xml:space="preserve">Does your change management process cover changes to: </v>
      </c>
      <c r="G428" s="188"/>
      <c r="H428" s="240"/>
      <c r="I428" s="240"/>
      <c r="J428" s="240"/>
      <c r="K428" s="240"/>
      <c r="L428" s="240"/>
      <c r="M428" s="240"/>
      <c r="N428" s="180"/>
      <c r="O428" s="180"/>
      <c r="P428" s="180"/>
      <c r="Q428" s="180"/>
      <c r="R428" s="180"/>
      <c r="S428" s="180"/>
      <c r="T428" s="184" t="str">
        <f t="shared" ca="1" si="99"/>
        <v>B.5.07</v>
      </c>
      <c r="U428" s="180"/>
      <c r="V428" s="180"/>
      <c r="W428" s="186" t="s">
        <v>74</v>
      </c>
      <c r="X428" s="185" t="str">
        <f t="shared" ca="1" si="93"/>
        <v>N/A</v>
      </c>
      <c r="Y428" s="186" t="e">
        <f t="shared" si="94"/>
        <v>#N/A</v>
      </c>
      <c r="AD428" s="187" t="str">
        <f t="shared" ca="1" si="95"/>
        <v/>
      </c>
      <c r="AE428" s="187" t="str">
        <f t="shared" ca="1" si="96"/>
        <v/>
      </c>
      <c r="AF428" s="187" t="str">
        <f t="shared" ca="1" si="97"/>
        <v>D</v>
      </c>
      <c r="AG428" s="187">
        <f t="shared" ca="1" si="98"/>
        <v>3</v>
      </c>
      <c r="AH428" s="187">
        <v>1</v>
      </c>
      <c r="AI428" s="190"/>
    </row>
    <row r="429" spans="1:35" s="187" customFormat="1" ht="30" x14ac:dyDescent="0.25">
      <c r="A429" s="178">
        <v>566</v>
      </c>
      <c r="B429" s="179" t="str">
        <f t="shared" ca="1" si="89"/>
        <v>B.5.07a</v>
      </c>
      <c r="C429" s="180">
        <f t="shared" ca="1" si="90"/>
        <v>6</v>
      </c>
      <c r="D429" s="20"/>
      <c r="E429" s="228" t="str">
        <f t="shared" ca="1" si="91"/>
        <v>B.5.07a</v>
      </c>
      <c r="F429" s="246" t="str">
        <f t="shared" ca="1" si="92"/>
        <v>The scope of the penetration test (e.g. additional testing requested, such as to include wireless or device testing)?</v>
      </c>
      <c r="G429" s="188"/>
      <c r="H429" s="240"/>
      <c r="I429" s="240"/>
      <c r="J429" s="240"/>
      <c r="K429" s="240"/>
      <c r="L429" s="240"/>
      <c r="M429" s="240"/>
      <c r="N429" s="180"/>
      <c r="O429" s="180"/>
      <c r="P429" s="180"/>
      <c r="Q429" s="180"/>
      <c r="R429" s="180"/>
      <c r="S429" s="180"/>
      <c r="T429" s="184" t="str">
        <f t="shared" ca="1" si="99"/>
        <v>B.5.07a</v>
      </c>
      <c r="U429" s="180"/>
      <c r="V429" s="180"/>
      <c r="W429" s="186">
        <v>2</v>
      </c>
      <c r="X429" s="185">
        <f t="shared" ca="1" si="93"/>
        <v>2</v>
      </c>
      <c r="Y429" s="186" t="str">
        <f t="shared" si="94"/>
        <v>x 2</v>
      </c>
      <c r="AD429" s="187" t="str">
        <f t="shared" ca="1" si="95"/>
        <v/>
      </c>
      <c r="AE429" s="187" t="str">
        <f t="shared" ca="1" si="96"/>
        <v/>
      </c>
      <c r="AF429" s="187" t="str">
        <f t="shared" ca="1" si="97"/>
        <v>D</v>
      </c>
      <c r="AG429" s="187">
        <f t="shared" ca="1" si="98"/>
        <v>3</v>
      </c>
      <c r="AH429" s="187">
        <v>1</v>
      </c>
      <c r="AI429" s="190"/>
    </row>
    <row r="430" spans="1:35" s="187" customFormat="1" ht="30" x14ac:dyDescent="0.25">
      <c r="A430" s="178">
        <v>567</v>
      </c>
      <c r="B430" s="179" t="str">
        <f t="shared" ca="1" si="89"/>
        <v>B.5.07b</v>
      </c>
      <c r="C430" s="180">
        <f t="shared" ca="1" si="90"/>
        <v>6</v>
      </c>
      <c r="D430" s="20"/>
      <c r="E430" s="228" t="str">
        <f t="shared" ca="1" si="91"/>
        <v>B.5.07b</v>
      </c>
      <c r="F430" s="246" t="str">
        <f t="shared" ca="1" si="92"/>
        <v>Organisational controls (e.g. to address a critical weakness uncovered during testing))?</v>
      </c>
      <c r="G430" s="188"/>
      <c r="H430" s="240"/>
      <c r="I430" s="240"/>
      <c r="J430" s="240"/>
      <c r="K430" s="240"/>
      <c r="L430" s="240"/>
      <c r="M430" s="240"/>
      <c r="N430" s="180"/>
      <c r="O430" s="180"/>
      <c r="P430" s="180"/>
      <c r="Q430" s="180"/>
      <c r="R430" s="180"/>
      <c r="S430" s="180"/>
      <c r="T430" s="184" t="str">
        <f t="shared" ca="1" si="99"/>
        <v>B.5.07b</v>
      </c>
      <c r="U430" s="180"/>
      <c r="V430" s="180"/>
      <c r="W430" s="186">
        <v>3</v>
      </c>
      <c r="X430" s="185">
        <f t="shared" ca="1" si="93"/>
        <v>3</v>
      </c>
      <c r="Y430" s="186" t="str">
        <f t="shared" si="94"/>
        <v>x 3</v>
      </c>
      <c r="AD430" s="187" t="str">
        <f t="shared" ca="1" si="95"/>
        <v/>
      </c>
      <c r="AE430" s="187" t="str">
        <f t="shared" ca="1" si="96"/>
        <v/>
      </c>
      <c r="AF430" s="187" t="str">
        <f t="shared" ca="1" si="97"/>
        <v>D</v>
      </c>
      <c r="AG430" s="187">
        <f t="shared" ca="1" si="98"/>
        <v>3</v>
      </c>
      <c r="AH430" s="187">
        <v>1</v>
      </c>
      <c r="AI430" s="190"/>
    </row>
    <row r="431" spans="1:35" s="187" customFormat="1" ht="30" customHeight="1" x14ac:dyDescent="0.25">
      <c r="A431" s="178">
        <v>568</v>
      </c>
      <c r="B431" s="179" t="str">
        <f t="shared" ca="1" si="89"/>
        <v>B.5.07c</v>
      </c>
      <c r="C431" s="180">
        <f t="shared" ca="1" si="90"/>
        <v>6</v>
      </c>
      <c r="D431" s="20"/>
      <c r="E431" s="228" t="str">
        <f t="shared" ca="1" si="91"/>
        <v>B.5.07c</v>
      </c>
      <c r="F431" s="246" t="str">
        <f t="shared" ca="1" si="92"/>
        <v>The individuals on the testing team?</v>
      </c>
      <c r="G431" s="188"/>
      <c r="H431" s="240"/>
      <c r="I431" s="240"/>
      <c r="J431" s="240"/>
      <c r="K431" s="240"/>
      <c r="L431" s="240"/>
      <c r="M431" s="240"/>
      <c r="N431" s="180"/>
      <c r="O431" s="180"/>
      <c r="P431" s="180"/>
      <c r="Q431" s="180"/>
      <c r="R431" s="180"/>
      <c r="S431" s="180"/>
      <c r="T431" s="184" t="str">
        <f t="shared" ca="1" si="99"/>
        <v>B.5.07c</v>
      </c>
      <c r="U431" s="180"/>
      <c r="V431" s="180"/>
      <c r="W431" s="186">
        <v>4</v>
      </c>
      <c r="X431" s="185">
        <f t="shared" ca="1" si="93"/>
        <v>4</v>
      </c>
      <c r="Y431" s="186" t="str">
        <f t="shared" si="94"/>
        <v>x 4</v>
      </c>
      <c r="AD431" s="187" t="str">
        <f t="shared" ca="1" si="95"/>
        <v/>
      </c>
      <c r="AE431" s="187" t="str">
        <f t="shared" ca="1" si="96"/>
        <v/>
      </c>
      <c r="AF431" s="187" t="str">
        <f t="shared" ca="1" si="97"/>
        <v>D</v>
      </c>
      <c r="AG431" s="187">
        <f t="shared" ca="1" si="98"/>
        <v>3</v>
      </c>
      <c r="AH431" s="187">
        <v>1</v>
      </c>
      <c r="AI431" s="190"/>
    </row>
    <row r="432" spans="1:35" s="187" customFormat="1" ht="30" customHeight="1" x14ac:dyDescent="0.25">
      <c r="A432" s="178">
        <v>569</v>
      </c>
      <c r="B432" s="179" t="str">
        <f t="shared" ca="1" si="89"/>
        <v>B.5.08</v>
      </c>
      <c r="C432" s="180">
        <f t="shared" ca="1" si="90"/>
        <v>5</v>
      </c>
      <c r="D432" s="20"/>
      <c r="E432" s="228" t="str">
        <f t="shared" ca="1" si="91"/>
        <v>B.5.08</v>
      </c>
      <c r="F432" s="233" t="str">
        <f t="shared" ca="1" si="92"/>
        <v>Do you ensure that all parties involved adhere to your change management process?</v>
      </c>
      <c r="G432" s="188"/>
      <c r="H432" s="240"/>
      <c r="I432" s="240"/>
      <c r="J432" s="240"/>
      <c r="K432" s="240"/>
      <c r="L432" s="240"/>
      <c r="M432" s="240"/>
      <c r="N432" s="180"/>
      <c r="O432" s="180"/>
      <c r="P432" s="180"/>
      <c r="Q432" s="180"/>
      <c r="R432" s="180"/>
      <c r="S432" s="180"/>
      <c r="T432" s="184" t="str">
        <f t="shared" ca="1" si="99"/>
        <v>B.5.08</v>
      </c>
      <c r="U432" s="180"/>
      <c r="V432" s="180"/>
      <c r="W432" s="186">
        <v>4</v>
      </c>
      <c r="X432" s="185">
        <f t="shared" ca="1" si="93"/>
        <v>4</v>
      </c>
      <c r="Y432" s="186" t="str">
        <f t="shared" si="94"/>
        <v>x 4</v>
      </c>
      <c r="AD432" s="187" t="str">
        <f t="shared" ca="1" si="95"/>
        <v/>
      </c>
      <c r="AE432" s="187" t="str">
        <f t="shared" ca="1" si="96"/>
        <v/>
      </c>
      <c r="AF432" s="187" t="str">
        <f t="shared" ca="1" si="97"/>
        <v>D</v>
      </c>
      <c r="AG432" s="187">
        <f t="shared" ca="1" si="98"/>
        <v>3</v>
      </c>
      <c r="AH432" s="187">
        <v>1</v>
      </c>
      <c r="AI432" s="190"/>
    </row>
    <row r="433" spans="1:35" s="187" customFormat="1" ht="30" customHeight="1" x14ac:dyDescent="0.25">
      <c r="A433" s="178">
        <v>570</v>
      </c>
      <c r="B433" s="179" t="str">
        <f t="shared" ca="1" si="89"/>
        <v>B.5.09</v>
      </c>
      <c r="C433" s="180">
        <f t="shared" ca="1" si="90"/>
        <v>5</v>
      </c>
      <c r="D433" s="20"/>
      <c r="E433" s="228" t="str">
        <f t="shared" ca="1" si="91"/>
        <v>B.5.09</v>
      </c>
      <c r="F433" s="233" t="str">
        <f t="shared" ca="1" si="92"/>
        <v>Are changes to penetration testing made quickly and efficiently?</v>
      </c>
      <c r="G433" s="188"/>
      <c r="H433" s="240"/>
      <c r="I433" s="240"/>
      <c r="J433" s="240"/>
      <c r="K433" s="240"/>
      <c r="L433" s="240"/>
      <c r="M433" s="240"/>
      <c r="N433" s="180"/>
      <c r="O433" s="180"/>
      <c r="P433" s="180"/>
      <c r="Q433" s="180"/>
      <c r="R433" s="180"/>
      <c r="S433" s="180"/>
      <c r="T433" s="184" t="str">
        <f t="shared" ca="1" si="99"/>
        <v>B.5.09</v>
      </c>
      <c r="U433" s="180"/>
      <c r="V433" s="180"/>
      <c r="W433" s="186">
        <v>5</v>
      </c>
      <c r="X433" s="185">
        <f t="shared" ca="1" si="93"/>
        <v>5</v>
      </c>
      <c r="Y433" s="186" t="str">
        <f t="shared" si="94"/>
        <v>x 5</v>
      </c>
      <c r="AD433" s="187" t="str">
        <f t="shared" ca="1" si="95"/>
        <v/>
      </c>
      <c r="AE433" s="187" t="str">
        <f t="shared" ca="1" si="96"/>
        <v/>
      </c>
      <c r="AF433" s="187" t="str">
        <f t="shared" ca="1" si="97"/>
        <v>D</v>
      </c>
      <c r="AG433" s="187">
        <f t="shared" ca="1" si="98"/>
        <v>3</v>
      </c>
      <c r="AH433" s="187">
        <v>1</v>
      </c>
      <c r="AI433" s="190"/>
    </row>
    <row r="434" spans="1:35" s="187" customFormat="1" ht="30" customHeight="1" x14ac:dyDescent="0.25">
      <c r="A434" s="178">
        <v>571</v>
      </c>
      <c r="B434" s="179" t="str">
        <f t="shared" ca="1" si="89"/>
        <v>B.5.10</v>
      </c>
      <c r="C434" s="180">
        <f t="shared" ca="1" si="90"/>
        <v>5</v>
      </c>
      <c r="D434" s="20"/>
      <c r="E434" s="228" t="str">
        <f t="shared" ca="1" si="91"/>
        <v>B.5.10</v>
      </c>
      <c r="F434" s="233" t="str">
        <f t="shared" ca="1" si="92"/>
        <v>Is your penetration testing supported by a problem resolution process?</v>
      </c>
      <c r="G434" s="188"/>
      <c r="H434" s="240"/>
      <c r="I434" s="240"/>
      <c r="J434" s="240"/>
      <c r="K434" s="240"/>
      <c r="L434" s="240"/>
      <c r="M434" s="240"/>
      <c r="N434" s="180"/>
      <c r="O434" s="180"/>
      <c r="P434" s="180"/>
      <c r="Q434" s="180"/>
      <c r="R434" s="180"/>
      <c r="S434" s="180"/>
      <c r="T434" s="184" t="str">
        <f t="shared" ca="1" si="99"/>
        <v>B.5.10</v>
      </c>
      <c r="U434" s="180"/>
      <c r="V434" s="180"/>
      <c r="W434" s="186">
        <v>1</v>
      </c>
      <c r="X434" s="185">
        <f t="shared" ca="1" si="93"/>
        <v>1</v>
      </c>
      <c r="Y434" s="186" t="str">
        <f t="shared" si="94"/>
        <v>x 1</v>
      </c>
      <c r="AD434" s="187" t="str">
        <f t="shared" ca="1" si="95"/>
        <v/>
      </c>
      <c r="AE434" s="187" t="str">
        <f t="shared" ca="1" si="96"/>
        <v/>
      </c>
      <c r="AF434" s="187" t="str">
        <f t="shared" ca="1" si="97"/>
        <v>D</v>
      </c>
      <c r="AG434" s="187">
        <f t="shared" ca="1" si="98"/>
        <v>3</v>
      </c>
      <c r="AH434" s="187">
        <v>1</v>
      </c>
      <c r="AI434" s="190"/>
    </row>
    <row r="435" spans="1:35" s="187" customFormat="1" ht="30" customHeight="1" x14ac:dyDescent="0.25">
      <c r="A435" s="178">
        <v>572</v>
      </c>
      <c r="B435" s="179" t="str">
        <f t="shared" ca="1" si="89"/>
        <v>B.5.11</v>
      </c>
      <c r="C435" s="180">
        <f t="shared" ca="1" si="90"/>
        <v>4</v>
      </c>
      <c r="D435" s="20"/>
      <c r="E435" s="228" t="str">
        <f t="shared" ca="1" si="91"/>
        <v>B.5.11</v>
      </c>
      <c r="F435" s="233" t="str">
        <f t="shared" ca="1" si="92"/>
        <v xml:space="preserve">Does your problem resolution process cover: </v>
      </c>
      <c r="G435" s="188"/>
      <c r="H435" s="240"/>
      <c r="I435" s="240"/>
      <c r="J435" s="240"/>
      <c r="K435" s="240"/>
      <c r="L435" s="240"/>
      <c r="M435" s="240"/>
      <c r="N435" s="180"/>
      <c r="O435" s="180"/>
      <c r="P435" s="180"/>
      <c r="Q435" s="180"/>
      <c r="R435" s="180"/>
      <c r="S435" s="180"/>
      <c r="T435" s="184" t="str">
        <f t="shared" ca="1" si="99"/>
        <v>B.5.11</v>
      </c>
      <c r="U435" s="180"/>
      <c r="V435" s="180"/>
      <c r="W435" s="186" t="s">
        <v>74</v>
      </c>
      <c r="X435" s="185" t="str">
        <f t="shared" ca="1" si="93"/>
        <v>N/A</v>
      </c>
      <c r="Y435" s="186" t="e">
        <f t="shared" si="94"/>
        <v>#N/A</v>
      </c>
      <c r="AD435" s="187" t="str">
        <f t="shared" ca="1" si="95"/>
        <v/>
      </c>
      <c r="AE435" s="187" t="str">
        <f t="shared" ca="1" si="96"/>
        <v/>
      </c>
      <c r="AF435" s="187" t="str">
        <f t="shared" ca="1" si="97"/>
        <v>D</v>
      </c>
      <c r="AG435" s="187">
        <f t="shared" ca="1" si="98"/>
        <v>3</v>
      </c>
      <c r="AH435" s="187">
        <v>1</v>
      </c>
      <c r="AI435" s="190"/>
    </row>
    <row r="436" spans="1:35" s="187" customFormat="1" ht="30" customHeight="1" x14ac:dyDescent="0.25">
      <c r="A436" s="178">
        <v>573</v>
      </c>
      <c r="B436" s="179" t="str">
        <f t="shared" ca="1" si="89"/>
        <v>B.5.11a</v>
      </c>
      <c r="C436" s="180">
        <f t="shared" ca="1" si="90"/>
        <v>6</v>
      </c>
      <c r="D436" s="20"/>
      <c r="E436" s="228" t="str">
        <f t="shared" ca="1" si="91"/>
        <v>B.5.11a</v>
      </c>
      <c r="F436" s="246" t="str">
        <f t="shared" ca="1" si="92"/>
        <v>Tests not working as planned?</v>
      </c>
      <c r="G436" s="188"/>
      <c r="H436" s="240"/>
      <c r="I436" s="240"/>
      <c r="J436" s="240"/>
      <c r="K436" s="240"/>
      <c r="L436" s="240"/>
      <c r="M436" s="240"/>
      <c r="N436" s="180"/>
      <c r="O436" s="180"/>
      <c r="P436" s="180"/>
      <c r="Q436" s="180"/>
      <c r="R436" s="180"/>
      <c r="S436" s="180"/>
      <c r="T436" s="184" t="str">
        <f t="shared" ca="1" si="99"/>
        <v>B.5.11a</v>
      </c>
      <c r="U436" s="180"/>
      <c r="V436" s="180"/>
      <c r="W436" s="186">
        <v>2</v>
      </c>
      <c r="X436" s="185">
        <f t="shared" ca="1" si="93"/>
        <v>2</v>
      </c>
      <c r="Y436" s="186" t="str">
        <f t="shared" si="94"/>
        <v>x 2</v>
      </c>
      <c r="AD436" s="187" t="str">
        <f t="shared" ca="1" si="95"/>
        <v/>
      </c>
      <c r="AE436" s="187" t="str">
        <f t="shared" ca="1" si="96"/>
        <v/>
      </c>
      <c r="AF436" s="187" t="str">
        <f t="shared" ca="1" si="97"/>
        <v>D</v>
      </c>
      <c r="AG436" s="187">
        <f t="shared" ca="1" si="98"/>
        <v>3</v>
      </c>
      <c r="AH436" s="187">
        <v>1</v>
      </c>
      <c r="AI436" s="190"/>
    </row>
    <row r="437" spans="1:35" s="187" customFormat="1" ht="30" customHeight="1" x14ac:dyDescent="0.25">
      <c r="A437" s="178">
        <v>574</v>
      </c>
      <c r="B437" s="179" t="str">
        <f t="shared" ca="1" si="89"/>
        <v>B.5.11b</v>
      </c>
      <c r="C437" s="180">
        <f t="shared" ca="1" si="90"/>
        <v>6</v>
      </c>
      <c r="D437" s="20"/>
      <c r="E437" s="228" t="str">
        <f t="shared" ca="1" si="91"/>
        <v>B.5.11b</v>
      </c>
      <c r="F437" s="246" t="str">
        <f t="shared" ca="1" si="92"/>
        <v>Resources not being made available?</v>
      </c>
      <c r="G437" s="188"/>
      <c r="H437" s="240"/>
      <c r="I437" s="240"/>
      <c r="J437" s="240"/>
      <c r="K437" s="240"/>
      <c r="L437" s="240"/>
      <c r="M437" s="240"/>
      <c r="N437" s="180"/>
      <c r="O437" s="180"/>
      <c r="P437" s="180"/>
      <c r="Q437" s="180"/>
      <c r="R437" s="180"/>
      <c r="S437" s="180"/>
      <c r="T437" s="184" t="str">
        <f t="shared" ca="1" si="99"/>
        <v>B.5.11b</v>
      </c>
      <c r="U437" s="180"/>
      <c r="V437" s="180"/>
      <c r="W437" s="186">
        <v>3</v>
      </c>
      <c r="X437" s="185">
        <f t="shared" ca="1" si="93"/>
        <v>3</v>
      </c>
      <c r="Y437" s="186" t="str">
        <f t="shared" si="94"/>
        <v>x 3</v>
      </c>
      <c r="AD437" s="187" t="str">
        <f t="shared" ca="1" si="95"/>
        <v/>
      </c>
      <c r="AE437" s="187" t="str">
        <f t="shared" ca="1" si="96"/>
        <v/>
      </c>
      <c r="AF437" s="187" t="str">
        <f t="shared" ca="1" si="97"/>
        <v>D</v>
      </c>
      <c r="AG437" s="187">
        <f t="shared" ca="1" si="98"/>
        <v>3</v>
      </c>
      <c r="AH437" s="187">
        <v>1</v>
      </c>
      <c r="AI437" s="190"/>
    </row>
    <row r="438" spans="1:35" s="187" customFormat="1" ht="30" x14ac:dyDescent="0.25">
      <c r="A438" s="178">
        <v>575</v>
      </c>
      <c r="B438" s="179" t="str">
        <f t="shared" ca="1" si="89"/>
        <v>B.5.12</v>
      </c>
      <c r="C438" s="180">
        <f t="shared" ca="1" si="90"/>
        <v>4</v>
      </c>
      <c r="D438" s="20"/>
      <c r="E438" s="228" t="str">
        <f t="shared" ca="1" si="91"/>
        <v>B.5.12</v>
      </c>
      <c r="F438" s="233" t="str">
        <f t="shared" ca="1" si="92"/>
        <v>Does your problem resolution process cover problems caused as a result of the penetration testing, including:</v>
      </c>
      <c r="G438" s="188"/>
      <c r="H438" s="240"/>
      <c r="I438" s="240"/>
      <c r="J438" s="240"/>
      <c r="K438" s="240"/>
      <c r="L438" s="240"/>
      <c r="M438" s="240"/>
      <c r="N438" s="180"/>
      <c r="O438" s="180"/>
      <c r="P438" s="180"/>
      <c r="Q438" s="180"/>
      <c r="R438" s="180"/>
      <c r="S438" s="180"/>
      <c r="T438" s="184" t="str">
        <f t="shared" ca="1" si="99"/>
        <v>B.5.12</v>
      </c>
      <c r="U438" s="180"/>
      <c r="V438" s="180"/>
      <c r="W438" s="186" t="s">
        <v>74</v>
      </c>
      <c r="X438" s="185" t="str">
        <f t="shared" ca="1" si="93"/>
        <v>N/A</v>
      </c>
      <c r="Y438" s="186" t="e">
        <f t="shared" si="94"/>
        <v>#N/A</v>
      </c>
      <c r="AD438" s="187" t="str">
        <f t="shared" ca="1" si="95"/>
        <v/>
      </c>
      <c r="AE438" s="187" t="str">
        <f t="shared" ca="1" si="96"/>
        <v/>
      </c>
      <c r="AF438" s="187" t="str">
        <f t="shared" ca="1" si="97"/>
        <v>D</v>
      </c>
      <c r="AG438" s="187">
        <f t="shared" ca="1" si="98"/>
        <v>3</v>
      </c>
      <c r="AH438" s="187">
        <v>1</v>
      </c>
      <c r="AI438" s="190"/>
    </row>
    <row r="439" spans="1:35" s="187" customFormat="1" ht="30" customHeight="1" x14ac:dyDescent="0.25">
      <c r="A439" s="178">
        <v>576</v>
      </c>
      <c r="B439" s="179" t="str">
        <f t="shared" ca="1" si="89"/>
        <v>B.5.12a</v>
      </c>
      <c r="C439" s="180">
        <f t="shared" ca="1" si="90"/>
        <v>6</v>
      </c>
      <c r="D439" s="20"/>
      <c r="E439" s="228" t="str">
        <f t="shared" ca="1" si="91"/>
        <v>B.5.12a</v>
      </c>
      <c r="F439" s="246" t="str">
        <f t="shared" ca="1" si="92"/>
        <v>Interruptions to or degradation of live systems?</v>
      </c>
      <c r="G439" s="188"/>
      <c r="H439" s="240"/>
      <c r="I439" s="240"/>
      <c r="J439" s="240"/>
      <c r="K439" s="240"/>
      <c r="L439" s="240"/>
      <c r="M439" s="240"/>
      <c r="N439" s="180"/>
      <c r="O439" s="180"/>
      <c r="P439" s="180"/>
      <c r="Q439" s="180"/>
      <c r="R439" s="180"/>
      <c r="S439" s="180"/>
      <c r="T439" s="184" t="str">
        <f t="shared" ca="1" si="99"/>
        <v>B.5.12a</v>
      </c>
      <c r="U439" s="180"/>
      <c r="V439" s="180"/>
      <c r="W439" s="186">
        <v>4</v>
      </c>
      <c r="X439" s="185">
        <f t="shared" ca="1" si="93"/>
        <v>4</v>
      </c>
      <c r="Y439" s="186" t="str">
        <f t="shared" si="94"/>
        <v>x 4</v>
      </c>
      <c r="AD439" s="187" t="str">
        <f t="shared" ca="1" si="95"/>
        <v/>
      </c>
      <c r="AE439" s="187" t="str">
        <f t="shared" ca="1" si="96"/>
        <v/>
      </c>
      <c r="AF439" s="187" t="str">
        <f t="shared" ca="1" si="97"/>
        <v>D</v>
      </c>
      <c r="AG439" s="187">
        <f t="shared" ca="1" si="98"/>
        <v>3</v>
      </c>
      <c r="AH439" s="187">
        <v>1</v>
      </c>
      <c r="AI439" s="190"/>
    </row>
    <row r="440" spans="1:35" s="187" customFormat="1" ht="30" customHeight="1" x14ac:dyDescent="0.25">
      <c r="A440" s="178">
        <v>577</v>
      </c>
      <c r="B440" s="179" t="str">
        <f t="shared" ref="B440:B479" ca="1" si="100">VLOOKUP(A440,contentrefmockup,2,FALSE)</f>
        <v>B.5.12b</v>
      </c>
      <c r="C440" s="180">
        <f t="shared" ref="C440:C479" ca="1" si="101">VLOOKUP(A440,contentrefmockup,15,FALSE)</f>
        <v>6</v>
      </c>
      <c r="D440" s="20"/>
      <c r="E440" s="228" t="str">
        <f t="shared" ref="E440:E479" ca="1" si="102">IF(C440=1,"Stage "&amp;B440,IF(C440=2,"Step "&amp;VLOOKUP(A440,contentrefmockup,4,FALSE),B440))</f>
        <v>B.5.12b</v>
      </c>
      <c r="F440" s="246" t="str">
        <f t="shared" ref="F440:F479" ca="1" si="103">VLOOKUP(A440,contentrefmockup,7,FALSE)</f>
        <v>Unauthorised disclosure of confidential information?</v>
      </c>
      <c r="G440" s="188"/>
      <c r="H440" s="240"/>
      <c r="I440" s="240"/>
      <c r="J440" s="240"/>
      <c r="K440" s="240"/>
      <c r="L440" s="240"/>
      <c r="M440" s="240"/>
      <c r="N440" s="180"/>
      <c r="O440" s="180"/>
      <c r="P440" s="180"/>
      <c r="Q440" s="180"/>
      <c r="R440" s="180"/>
      <c r="S440" s="180"/>
      <c r="T440" s="184" t="str">
        <f t="shared" ca="1" si="99"/>
        <v>B.5.12b</v>
      </c>
      <c r="U440" s="180"/>
      <c r="V440" s="180"/>
      <c r="W440" s="186">
        <v>5</v>
      </c>
      <c r="X440" s="185">
        <f t="shared" ref="X440:X479" ca="1" si="104">VLOOKUP(A440,contentrefmockup,8,FALSE)</f>
        <v>5</v>
      </c>
      <c r="Y440" s="186" t="str">
        <f t="shared" ref="Y440:Y479" si="105">VLOOKUP(W440,weighting_response_reverse,2,FALSE)</f>
        <v>x 5</v>
      </c>
      <c r="AD440" s="187" t="str">
        <f t="shared" ref="AD440:AD479" ca="1" si="106">VLOOKUP(A440,contentrefmockup,26,FALSE)</f>
        <v/>
      </c>
      <c r="AE440" s="187" t="str">
        <f t="shared" ref="AE440:AE479" ca="1" si="107">VLOOKUP(A440,contentrefmockup,27,FALSE)</f>
        <v/>
      </c>
      <c r="AF440" s="187" t="str">
        <f t="shared" ref="AF440:AF479" ca="1" si="108">VLOOKUP(A440,contentrefmockup,28,FALSE)</f>
        <v>D</v>
      </c>
      <c r="AG440" s="187">
        <f t="shared" ref="AG440:AG479" ca="1" si="109">IF(AD440="S",1,IF(AE440="I",2,IF(AF440="D",3,4)))</f>
        <v>3</v>
      </c>
      <c r="AH440" s="187">
        <v>1</v>
      </c>
      <c r="AI440" s="190"/>
    </row>
    <row r="441" spans="1:35" s="187" customFormat="1" ht="30" x14ac:dyDescent="0.25">
      <c r="A441" s="178">
        <v>578</v>
      </c>
      <c r="B441" s="179" t="str">
        <f t="shared" ca="1" si="100"/>
        <v>B.5.12c</v>
      </c>
      <c r="C441" s="180">
        <f t="shared" ca="1" si="101"/>
        <v>6</v>
      </c>
      <c r="D441" s="20"/>
      <c r="E441" s="228" t="str">
        <f t="shared" ca="1" si="102"/>
        <v>B.5.12c</v>
      </c>
      <c r="F441" s="246" t="str">
        <f t="shared" ca="1" si="103"/>
        <v>Compromise of the integrity of information (e.g. affecting the accuracy or timeliness of information)?</v>
      </c>
      <c r="G441" s="188"/>
      <c r="H441" s="240"/>
      <c r="I441" s="240"/>
      <c r="J441" s="240"/>
      <c r="K441" s="240"/>
      <c r="L441" s="240"/>
      <c r="M441" s="240"/>
      <c r="N441" s="180"/>
      <c r="O441" s="180"/>
      <c r="P441" s="180"/>
      <c r="Q441" s="180"/>
      <c r="R441" s="180"/>
      <c r="S441" s="180"/>
      <c r="T441" s="184" t="str">
        <f t="shared" ca="1" si="99"/>
        <v>B.5.12c</v>
      </c>
      <c r="U441" s="180"/>
      <c r="V441" s="180"/>
      <c r="W441" s="186">
        <v>5</v>
      </c>
      <c r="X441" s="185">
        <f t="shared" ca="1" si="104"/>
        <v>5</v>
      </c>
      <c r="Y441" s="186" t="str">
        <f t="shared" si="105"/>
        <v>x 5</v>
      </c>
      <c r="AD441" s="187" t="str">
        <f t="shared" ca="1" si="106"/>
        <v/>
      </c>
      <c r="AE441" s="187" t="str">
        <f t="shared" ca="1" si="107"/>
        <v/>
      </c>
      <c r="AF441" s="187" t="str">
        <f t="shared" ca="1" si="108"/>
        <v>D</v>
      </c>
      <c r="AG441" s="187">
        <f t="shared" ca="1" si="109"/>
        <v>3</v>
      </c>
      <c r="AH441" s="187">
        <v>1</v>
      </c>
      <c r="AI441" s="190"/>
    </row>
    <row r="442" spans="1:35" s="187" customFormat="1" ht="30" customHeight="1" x14ac:dyDescent="0.25">
      <c r="A442" s="178">
        <v>579</v>
      </c>
      <c r="B442" s="179" t="str">
        <f t="shared" ca="1" si="100"/>
        <v>B.5.13</v>
      </c>
      <c r="C442" s="180">
        <f t="shared" ca="1" si="101"/>
        <v>4</v>
      </c>
      <c r="D442" s="20"/>
      <c r="E442" s="228" t="str">
        <f t="shared" ca="1" si="102"/>
        <v>B.5.13</v>
      </c>
      <c r="F442" s="233" t="str">
        <f t="shared" ca="1" si="103"/>
        <v>Does your problem resolution process include breaches of:</v>
      </c>
      <c r="G442" s="188"/>
      <c r="H442" s="240"/>
      <c r="I442" s="240"/>
      <c r="J442" s="240"/>
      <c r="K442" s="240"/>
      <c r="L442" s="240"/>
      <c r="M442" s="240"/>
      <c r="N442" s="180"/>
      <c r="O442" s="180"/>
      <c r="P442" s="180"/>
      <c r="Q442" s="180"/>
      <c r="R442" s="180"/>
      <c r="S442" s="180"/>
      <c r="T442" s="184" t="str">
        <f t="shared" ca="1" si="99"/>
        <v>B.5.13</v>
      </c>
      <c r="U442" s="180"/>
      <c r="V442" s="180"/>
      <c r="W442" s="186" t="s">
        <v>74</v>
      </c>
      <c r="X442" s="185" t="str">
        <f t="shared" ca="1" si="104"/>
        <v>N/A</v>
      </c>
      <c r="Y442" s="186" t="e">
        <f t="shared" si="105"/>
        <v>#N/A</v>
      </c>
      <c r="AD442" s="187" t="str">
        <f t="shared" ca="1" si="106"/>
        <v/>
      </c>
      <c r="AE442" s="187" t="str">
        <f t="shared" ca="1" si="107"/>
        <v/>
      </c>
      <c r="AF442" s="187" t="str">
        <f t="shared" ca="1" si="108"/>
        <v>D</v>
      </c>
      <c r="AG442" s="187">
        <f t="shared" ca="1" si="109"/>
        <v>3</v>
      </c>
      <c r="AH442" s="187">
        <v>1</v>
      </c>
      <c r="AI442" s="190"/>
    </row>
    <row r="443" spans="1:35" s="187" customFormat="1" ht="30" customHeight="1" x14ac:dyDescent="0.25">
      <c r="A443" s="178">
        <v>580</v>
      </c>
      <c r="B443" s="179" t="str">
        <f t="shared" ca="1" si="100"/>
        <v>B.5.13a</v>
      </c>
      <c r="C443" s="180">
        <f t="shared" ca="1" si="101"/>
        <v>6</v>
      </c>
      <c r="D443" s="20"/>
      <c r="E443" s="228" t="str">
        <f t="shared" ca="1" si="102"/>
        <v>B.5.13a</v>
      </c>
      <c r="F443" s="246" t="str">
        <f t="shared" ca="1" si="103"/>
        <v>Contract?</v>
      </c>
      <c r="G443" s="188"/>
      <c r="H443" s="240"/>
      <c r="I443" s="240"/>
      <c r="J443" s="240"/>
      <c r="K443" s="240"/>
      <c r="L443" s="240"/>
      <c r="M443" s="240"/>
      <c r="N443" s="180"/>
      <c r="O443" s="180"/>
      <c r="P443" s="180"/>
      <c r="Q443" s="180"/>
      <c r="R443" s="180"/>
      <c r="S443" s="180"/>
      <c r="T443" s="184" t="str">
        <f t="shared" ca="1" si="99"/>
        <v>B.5.13a</v>
      </c>
      <c r="U443" s="180"/>
      <c r="V443" s="180"/>
      <c r="W443" s="186">
        <v>4</v>
      </c>
      <c r="X443" s="185">
        <f t="shared" ca="1" si="104"/>
        <v>4</v>
      </c>
      <c r="Y443" s="186" t="str">
        <f t="shared" si="105"/>
        <v>x 4</v>
      </c>
      <c r="AD443" s="187" t="str">
        <f t="shared" ca="1" si="106"/>
        <v/>
      </c>
      <c r="AE443" s="187" t="str">
        <f t="shared" ca="1" si="107"/>
        <v/>
      </c>
      <c r="AF443" s="187" t="str">
        <f t="shared" ca="1" si="108"/>
        <v>D</v>
      </c>
      <c r="AG443" s="187">
        <f t="shared" ca="1" si="109"/>
        <v>3</v>
      </c>
      <c r="AH443" s="187">
        <v>1</v>
      </c>
      <c r="AI443" s="190"/>
    </row>
    <row r="444" spans="1:35" s="187" customFormat="1" ht="30" customHeight="1" x14ac:dyDescent="0.25">
      <c r="A444" s="178">
        <v>581</v>
      </c>
      <c r="B444" s="179" t="str">
        <f t="shared" ca="1" si="100"/>
        <v>B.5.13b</v>
      </c>
      <c r="C444" s="180">
        <f t="shared" ca="1" si="101"/>
        <v>6</v>
      </c>
      <c r="D444" s="20"/>
      <c r="E444" s="228" t="str">
        <f t="shared" ca="1" si="102"/>
        <v>B.5.13b</v>
      </c>
      <c r="F444" s="246" t="str">
        <f t="shared" ca="1" si="103"/>
        <v>Specifications in the scope statement?</v>
      </c>
      <c r="G444" s="188"/>
      <c r="H444" s="240"/>
      <c r="I444" s="240"/>
      <c r="J444" s="240"/>
      <c r="K444" s="240"/>
      <c r="L444" s="240"/>
      <c r="M444" s="240"/>
      <c r="N444" s="180"/>
      <c r="O444" s="180"/>
      <c r="P444" s="180"/>
      <c r="Q444" s="180"/>
      <c r="R444" s="180"/>
      <c r="S444" s="180"/>
      <c r="T444" s="184" t="str">
        <f t="shared" ca="1" si="99"/>
        <v>B.5.13b</v>
      </c>
      <c r="U444" s="180"/>
      <c r="V444" s="180"/>
      <c r="W444" s="186">
        <v>3</v>
      </c>
      <c r="X444" s="185">
        <f t="shared" ca="1" si="104"/>
        <v>3</v>
      </c>
      <c r="Y444" s="186" t="str">
        <f t="shared" si="105"/>
        <v>x 3</v>
      </c>
      <c r="AD444" s="187" t="str">
        <f t="shared" ca="1" si="106"/>
        <v/>
      </c>
      <c r="AE444" s="187" t="str">
        <f t="shared" ca="1" si="107"/>
        <v/>
      </c>
      <c r="AF444" s="187" t="str">
        <f t="shared" ca="1" si="108"/>
        <v>D</v>
      </c>
      <c r="AG444" s="187">
        <f t="shared" ca="1" si="109"/>
        <v>3</v>
      </c>
      <c r="AH444" s="187">
        <v>1</v>
      </c>
      <c r="AI444" s="190"/>
    </row>
    <row r="445" spans="1:35" s="187" customFormat="1" ht="30" customHeight="1" x14ac:dyDescent="0.25">
      <c r="A445" s="178">
        <v>582</v>
      </c>
      <c r="B445" s="179" t="str">
        <f t="shared" ca="1" si="100"/>
        <v>B.5.13c</v>
      </c>
      <c r="C445" s="180">
        <f t="shared" ca="1" si="101"/>
        <v>6</v>
      </c>
      <c r="D445" s="20"/>
      <c r="E445" s="228" t="str">
        <f t="shared" ca="1" si="102"/>
        <v>B.5.13c</v>
      </c>
      <c r="F445" s="246" t="str">
        <f t="shared" ca="1" si="103"/>
        <v>A relevant code of conduct?</v>
      </c>
      <c r="G445" s="188"/>
      <c r="H445" s="240"/>
      <c r="I445" s="240"/>
      <c r="J445" s="240"/>
      <c r="K445" s="240"/>
      <c r="L445" s="240"/>
      <c r="M445" s="240"/>
      <c r="N445" s="180"/>
      <c r="O445" s="180"/>
      <c r="P445" s="180"/>
      <c r="Q445" s="180"/>
      <c r="R445" s="180"/>
      <c r="S445" s="180"/>
      <c r="T445" s="184" t="str">
        <f t="shared" ca="1" si="99"/>
        <v>B.5.13c</v>
      </c>
      <c r="U445" s="180"/>
      <c r="V445" s="180"/>
      <c r="W445" s="186">
        <v>5</v>
      </c>
      <c r="X445" s="185">
        <f t="shared" ca="1" si="104"/>
        <v>5</v>
      </c>
      <c r="Y445" s="186" t="str">
        <f t="shared" si="105"/>
        <v>x 5</v>
      </c>
      <c r="AD445" s="187" t="str">
        <f t="shared" ca="1" si="106"/>
        <v/>
      </c>
      <c r="AE445" s="187" t="str">
        <f t="shared" ca="1" si="107"/>
        <v/>
      </c>
      <c r="AF445" s="187" t="str">
        <f t="shared" ca="1" si="108"/>
        <v>D</v>
      </c>
      <c r="AG445" s="187">
        <f t="shared" ca="1" si="109"/>
        <v>3</v>
      </c>
      <c r="AH445" s="187">
        <v>1</v>
      </c>
      <c r="AI445" s="190"/>
    </row>
    <row r="446" spans="1:35" s="187" customFormat="1" ht="30" customHeight="1" x14ac:dyDescent="0.25">
      <c r="A446" s="178">
        <v>583</v>
      </c>
      <c r="B446" s="179" t="str">
        <f t="shared" ca="1" si="100"/>
        <v>B.5.14</v>
      </c>
      <c r="C446" s="180">
        <f t="shared" ca="1" si="101"/>
        <v>4</v>
      </c>
      <c r="D446" s="20"/>
      <c r="E446" s="228" t="str">
        <f t="shared" ca="1" si="102"/>
        <v>B.5.14</v>
      </c>
      <c r="F446" s="233" t="str">
        <f t="shared" ca="1" si="103"/>
        <v>Are problems arising during penetration testing resolved in:</v>
      </c>
      <c r="G446" s="188"/>
      <c r="H446" s="240"/>
      <c r="I446" s="240"/>
      <c r="J446" s="240"/>
      <c r="K446" s="240"/>
      <c r="L446" s="240"/>
      <c r="M446" s="240"/>
      <c r="N446" s="180"/>
      <c r="O446" s="180"/>
      <c r="P446" s="180"/>
      <c r="Q446" s="180"/>
      <c r="R446" s="180"/>
      <c r="S446" s="180"/>
      <c r="T446" s="184" t="str">
        <f t="shared" ca="1" si="99"/>
        <v>B.5.14</v>
      </c>
      <c r="U446" s="180"/>
      <c r="V446" s="180"/>
      <c r="W446" s="186" t="s">
        <v>74</v>
      </c>
      <c r="X446" s="185" t="str">
        <f t="shared" ca="1" si="104"/>
        <v>N/A</v>
      </c>
      <c r="Y446" s="186" t="e">
        <f t="shared" si="105"/>
        <v>#N/A</v>
      </c>
      <c r="AD446" s="187" t="str">
        <f t="shared" ca="1" si="106"/>
        <v/>
      </c>
      <c r="AE446" s="187" t="str">
        <f t="shared" ca="1" si="107"/>
        <v/>
      </c>
      <c r="AF446" s="187" t="str">
        <f t="shared" ca="1" si="108"/>
        <v>D</v>
      </c>
      <c r="AG446" s="187">
        <f t="shared" ca="1" si="109"/>
        <v>3</v>
      </c>
      <c r="AH446" s="187">
        <v>1</v>
      </c>
      <c r="AI446" s="190"/>
    </row>
    <row r="447" spans="1:35" s="187" customFormat="1" ht="30" customHeight="1" x14ac:dyDescent="0.25">
      <c r="A447" s="178">
        <v>584</v>
      </c>
      <c r="B447" s="179" t="str">
        <f t="shared" ca="1" si="100"/>
        <v>B.5.14a</v>
      </c>
      <c r="C447" s="180">
        <f t="shared" ca="1" si="101"/>
        <v>6</v>
      </c>
      <c r="D447" s="20"/>
      <c r="E447" s="228" t="str">
        <f t="shared" ca="1" si="102"/>
        <v>B.5.14a</v>
      </c>
      <c r="F447" s="246" t="str">
        <f t="shared" ca="1" si="103"/>
        <v>An effective manner?</v>
      </c>
      <c r="G447" s="188"/>
      <c r="H447" s="240"/>
      <c r="I447" s="240"/>
      <c r="J447" s="240"/>
      <c r="K447" s="240"/>
      <c r="L447" s="240"/>
      <c r="M447" s="240"/>
      <c r="N447" s="180"/>
      <c r="O447" s="180"/>
      <c r="P447" s="180"/>
      <c r="Q447" s="180"/>
      <c r="R447" s="180"/>
      <c r="S447" s="180"/>
      <c r="T447" s="184" t="str">
        <f t="shared" ca="1" si="99"/>
        <v>B.5.14a</v>
      </c>
      <c r="U447" s="180"/>
      <c r="V447" s="180"/>
      <c r="W447" s="186">
        <v>4</v>
      </c>
      <c r="X447" s="185">
        <f t="shared" ca="1" si="104"/>
        <v>4</v>
      </c>
      <c r="Y447" s="186" t="str">
        <f t="shared" si="105"/>
        <v>x 4</v>
      </c>
      <c r="AD447" s="187" t="str">
        <f t="shared" ca="1" si="106"/>
        <v/>
      </c>
      <c r="AE447" s="187" t="str">
        <f t="shared" ca="1" si="107"/>
        <v/>
      </c>
      <c r="AF447" s="187" t="str">
        <f t="shared" ca="1" si="108"/>
        <v>D</v>
      </c>
      <c r="AG447" s="187">
        <f t="shared" ca="1" si="109"/>
        <v>3</v>
      </c>
      <c r="AH447" s="187">
        <v>1</v>
      </c>
      <c r="AI447" s="190"/>
    </row>
    <row r="448" spans="1:35" s="187" customFormat="1" ht="30" customHeight="1" x14ac:dyDescent="0.25">
      <c r="A448" s="178">
        <v>585</v>
      </c>
      <c r="B448" s="179" t="str">
        <f t="shared" ca="1" si="100"/>
        <v>B.5.14b</v>
      </c>
      <c r="C448" s="180">
        <f t="shared" ca="1" si="101"/>
        <v>6</v>
      </c>
      <c r="D448" s="20"/>
      <c r="E448" s="228" t="str">
        <f t="shared" ca="1" si="102"/>
        <v>B.5.14b</v>
      </c>
      <c r="F448" s="246" t="str">
        <f t="shared" ca="1" si="103"/>
        <v>A timely manner?</v>
      </c>
      <c r="G448" s="188"/>
      <c r="H448" s="240"/>
      <c r="I448" s="240"/>
      <c r="J448" s="240"/>
      <c r="K448" s="240"/>
      <c r="L448" s="240"/>
      <c r="M448" s="240"/>
      <c r="N448" s="180"/>
      <c r="O448" s="180"/>
      <c r="P448" s="180"/>
      <c r="Q448" s="180"/>
      <c r="R448" s="180"/>
      <c r="S448" s="180"/>
      <c r="T448" s="184" t="str">
        <f t="shared" ca="1" si="99"/>
        <v>B.5.14b</v>
      </c>
      <c r="U448" s="180"/>
      <c r="V448" s="180"/>
      <c r="W448" s="186">
        <v>3</v>
      </c>
      <c r="X448" s="185">
        <f t="shared" ca="1" si="104"/>
        <v>3</v>
      </c>
      <c r="Y448" s="186" t="str">
        <f t="shared" si="105"/>
        <v>x 3</v>
      </c>
      <c r="AD448" s="187" t="str">
        <f t="shared" ca="1" si="106"/>
        <v/>
      </c>
      <c r="AE448" s="187" t="str">
        <f t="shared" ca="1" si="107"/>
        <v/>
      </c>
      <c r="AF448" s="187" t="str">
        <f t="shared" ca="1" si="108"/>
        <v>D</v>
      </c>
      <c r="AG448" s="187">
        <f t="shared" ca="1" si="109"/>
        <v>3</v>
      </c>
      <c r="AH448" s="187">
        <v>1</v>
      </c>
      <c r="AI448" s="190"/>
    </row>
    <row r="449" spans="1:35" s="187" customFormat="1" ht="30" customHeight="1" x14ac:dyDescent="0.25">
      <c r="A449" s="178">
        <v>586</v>
      </c>
      <c r="B449" s="179" t="str">
        <f t="shared" ca="1" si="100"/>
        <v>B.5.14c</v>
      </c>
      <c r="C449" s="180">
        <f t="shared" ca="1" si="101"/>
        <v>6</v>
      </c>
      <c r="D449" s="20"/>
      <c r="E449" s="228" t="str">
        <f t="shared" ca="1" si="102"/>
        <v>B.5.14c</v>
      </c>
      <c r="F449" s="246" t="str">
        <f t="shared" ca="1" si="103"/>
        <v>Accordance with your problem management process?</v>
      </c>
      <c r="G449" s="188"/>
      <c r="H449" s="240"/>
      <c r="I449" s="240"/>
      <c r="J449" s="240"/>
      <c r="K449" s="240"/>
      <c r="L449" s="240"/>
      <c r="M449" s="240"/>
      <c r="N449" s="180"/>
      <c r="O449" s="180"/>
      <c r="P449" s="180"/>
      <c r="Q449" s="180"/>
      <c r="R449" s="180"/>
      <c r="S449" s="180"/>
      <c r="T449" s="184" t="str">
        <f t="shared" ca="1" si="99"/>
        <v>B.5.14c</v>
      </c>
      <c r="U449" s="180"/>
      <c r="V449" s="180"/>
      <c r="W449" s="186">
        <v>3</v>
      </c>
      <c r="X449" s="185">
        <f t="shared" ca="1" si="104"/>
        <v>3</v>
      </c>
      <c r="Y449" s="186" t="str">
        <f t="shared" si="105"/>
        <v>x 3</v>
      </c>
      <c r="AD449" s="187" t="str">
        <f t="shared" ca="1" si="106"/>
        <v/>
      </c>
      <c r="AE449" s="187" t="str">
        <f t="shared" ca="1" si="107"/>
        <v/>
      </c>
      <c r="AF449" s="187" t="str">
        <f t="shared" ca="1" si="108"/>
        <v>D</v>
      </c>
      <c r="AG449" s="187">
        <f t="shared" ca="1" si="109"/>
        <v>3</v>
      </c>
      <c r="AH449" s="187">
        <v>1</v>
      </c>
      <c r="AI449" s="190"/>
    </row>
    <row r="450" spans="1:35" s="187" customFormat="1" ht="30" customHeight="1" x14ac:dyDescent="0.25">
      <c r="A450" s="178">
        <v>587</v>
      </c>
      <c r="B450" s="179" t="str">
        <f t="shared" ca="1" si="100"/>
        <v>B.6</v>
      </c>
      <c r="C450" s="180">
        <f t="shared" ca="1" si="101"/>
        <v>2</v>
      </c>
      <c r="D450" s="20"/>
      <c r="E450" s="181" t="str">
        <f t="shared" ca="1" si="102"/>
        <v>Step 6</v>
      </c>
      <c r="F450" s="182" t="str">
        <f t="shared" ca="1" si="103"/>
        <v>Use an effective testing methodology</v>
      </c>
      <c r="G450" s="238"/>
      <c r="H450" s="215"/>
      <c r="I450" s="215"/>
      <c r="J450" s="215"/>
      <c r="K450" s="215"/>
      <c r="L450" s="215"/>
      <c r="M450" s="214"/>
      <c r="N450" s="214"/>
      <c r="O450" s="214"/>
      <c r="P450" s="214"/>
      <c r="Q450" s="214"/>
      <c r="R450" s="183"/>
      <c r="S450" s="183"/>
      <c r="T450" s="184" t="str">
        <f t="shared" ca="1" si="99"/>
        <v>Step 6</v>
      </c>
      <c r="U450" s="183"/>
      <c r="V450" s="183"/>
      <c r="W450" s="185">
        <v>0</v>
      </c>
      <c r="X450" s="185">
        <f t="shared" ca="1" si="104"/>
        <v>0</v>
      </c>
      <c r="Y450" s="186" t="e">
        <f t="shared" si="105"/>
        <v>#N/A</v>
      </c>
      <c r="AD450" s="187" t="str">
        <f t="shared" ca="1" si="106"/>
        <v>S</v>
      </c>
      <c r="AE450" s="187" t="str">
        <f t="shared" ca="1" si="107"/>
        <v>I</v>
      </c>
      <c r="AF450" s="187" t="str">
        <f t="shared" ca="1" si="108"/>
        <v>D</v>
      </c>
      <c r="AG450" s="187">
        <f t="shared" ca="1" si="109"/>
        <v>1</v>
      </c>
      <c r="AH450" s="187">
        <v>1</v>
      </c>
      <c r="AI450" s="190">
        <v>3</v>
      </c>
    </row>
    <row r="451" spans="1:35" s="187" customFormat="1" ht="30" x14ac:dyDescent="0.25">
      <c r="A451" s="178">
        <v>598</v>
      </c>
      <c r="B451" s="179" t="str">
        <f t="shared" ca="1" si="100"/>
        <v>B.6.01</v>
      </c>
      <c r="C451" s="180">
        <f t="shared" ca="1" si="101"/>
        <v>5</v>
      </c>
      <c r="D451" s="20"/>
      <c r="E451" s="228" t="str">
        <f t="shared" ca="1" si="102"/>
        <v>B.6.01</v>
      </c>
      <c r="F451" s="233" t="str">
        <f t="shared" ca="1" si="103"/>
        <v>When conducting penetration tests do you use a systematic, structured testing methodology?</v>
      </c>
      <c r="G451" s="188"/>
      <c r="H451" s="240"/>
      <c r="I451" s="240"/>
      <c r="J451" s="240"/>
      <c r="K451" s="240"/>
      <c r="L451" s="240"/>
      <c r="M451" s="240"/>
      <c r="N451" s="180"/>
      <c r="O451" s="180"/>
      <c r="P451" s="180"/>
      <c r="Q451" s="180"/>
      <c r="R451" s="180"/>
      <c r="S451" s="180"/>
      <c r="T451" s="184" t="str">
        <f t="shared" ref="T451:T494" ca="1" si="110">E451</f>
        <v>B.6.01</v>
      </c>
      <c r="U451" s="180"/>
      <c r="V451" s="180"/>
      <c r="W451" s="186">
        <v>1</v>
      </c>
      <c r="X451" s="185">
        <f t="shared" ca="1" si="104"/>
        <v>1</v>
      </c>
      <c r="Y451" s="186" t="str">
        <f t="shared" si="105"/>
        <v>x 1</v>
      </c>
      <c r="AD451" s="187" t="str">
        <f t="shared" ca="1" si="106"/>
        <v/>
      </c>
      <c r="AE451" s="187" t="str">
        <f t="shared" ca="1" si="107"/>
        <v/>
      </c>
      <c r="AF451" s="187" t="str">
        <f t="shared" ca="1" si="108"/>
        <v>D</v>
      </c>
      <c r="AG451" s="187">
        <f t="shared" ca="1" si="109"/>
        <v>3</v>
      </c>
      <c r="AH451" s="187">
        <v>1</v>
      </c>
      <c r="AI451" s="190"/>
    </row>
    <row r="452" spans="1:35" s="187" customFormat="1" ht="30" x14ac:dyDescent="0.25">
      <c r="A452" s="178">
        <v>599</v>
      </c>
      <c r="B452" s="179" t="str">
        <f t="shared" ca="1" si="100"/>
        <v>B.6.02</v>
      </c>
      <c r="C452" s="180">
        <f t="shared" ca="1" si="101"/>
        <v>4</v>
      </c>
      <c r="D452" s="20"/>
      <c r="E452" s="228" t="str">
        <f t="shared" ca="1" si="102"/>
        <v>B.6.02</v>
      </c>
      <c r="F452" s="233" t="str">
        <f t="shared" ca="1" si="103"/>
        <v xml:space="preserve">Is your penetration testing methodology based on proven approaches designed by authoritative publicly available sources for: </v>
      </c>
      <c r="G452" s="188"/>
      <c r="H452" s="240"/>
      <c r="I452" s="240"/>
      <c r="J452" s="240"/>
      <c r="K452" s="240"/>
      <c r="L452" s="240"/>
      <c r="M452" s="240"/>
      <c r="N452" s="180"/>
      <c r="O452" s="180"/>
      <c r="P452" s="180"/>
      <c r="Q452" s="180"/>
      <c r="R452" s="180"/>
      <c r="S452" s="180"/>
      <c r="T452" s="184" t="str">
        <f t="shared" ca="1" si="110"/>
        <v>B.6.02</v>
      </c>
      <c r="U452" s="180"/>
      <c r="V452" s="180"/>
      <c r="W452" s="186" t="s">
        <v>74</v>
      </c>
      <c r="X452" s="185" t="str">
        <f t="shared" ca="1" si="104"/>
        <v>N/A</v>
      </c>
      <c r="Y452" s="186" t="e">
        <f t="shared" si="105"/>
        <v>#N/A</v>
      </c>
      <c r="AD452" s="187" t="str">
        <f t="shared" ca="1" si="106"/>
        <v/>
      </c>
      <c r="AE452" s="187" t="str">
        <f t="shared" ca="1" si="107"/>
        <v/>
      </c>
      <c r="AF452" s="187" t="str">
        <f t="shared" ca="1" si="108"/>
        <v>D</v>
      </c>
      <c r="AG452" s="187">
        <f t="shared" ca="1" si="109"/>
        <v>3</v>
      </c>
      <c r="AH452" s="187">
        <v>1</v>
      </c>
      <c r="AI452" s="190"/>
    </row>
    <row r="453" spans="1:35" s="187" customFormat="1" ht="45" x14ac:dyDescent="0.25">
      <c r="A453" s="178">
        <v>600</v>
      </c>
      <c r="B453" s="179" t="str">
        <f t="shared" ca="1" si="100"/>
        <v>B.6.02a</v>
      </c>
      <c r="C453" s="180">
        <f t="shared" ca="1" si="101"/>
        <v>6</v>
      </c>
      <c r="D453" s="20"/>
      <c r="E453" s="228" t="str">
        <f t="shared" ca="1" si="102"/>
        <v>B.6.02a</v>
      </c>
      <c r="F453" s="246" t="str">
        <f t="shared" ca="1" si="103"/>
        <v>Infrastructure testing, such as the Open Source Security Testing Methodology Manual (OSSTM) or the penetration testing in SP800-115.[3]?</v>
      </c>
      <c r="G453" s="188"/>
      <c r="H453" s="240"/>
      <c r="I453" s="240"/>
      <c r="J453" s="240"/>
      <c r="K453" s="240"/>
      <c r="L453" s="240"/>
      <c r="M453" s="240"/>
      <c r="N453" s="180"/>
      <c r="O453" s="180"/>
      <c r="P453" s="180"/>
      <c r="Q453" s="180"/>
      <c r="R453" s="180"/>
      <c r="S453" s="180"/>
      <c r="T453" s="184" t="str">
        <f t="shared" ca="1" si="110"/>
        <v>B.6.02a</v>
      </c>
      <c r="U453" s="180"/>
      <c r="V453" s="180"/>
      <c r="W453" s="186">
        <v>2</v>
      </c>
      <c r="X453" s="185">
        <f t="shared" ca="1" si="104"/>
        <v>2</v>
      </c>
      <c r="Y453" s="186" t="str">
        <f t="shared" si="105"/>
        <v>x 2</v>
      </c>
      <c r="AD453" s="187" t="str">
        <f t="shared" ca="1" si="106"/>
        <v/>
      </c>
      <c r="AE453" s="187" t="str">
        <f t="shared" ca="1" si="107"/>
        <v/>
      </c>
      <c r="AF453" s="187" t="str">
        <f t="shared" ca="1" si="108"/>
        <v>D</v>
      </c>
      <c r="AG453" s="187">
        <f t="shared" ca="1" si="109"/>
        <v>3</v>
      </c>
      <c r="AH453" s="187">
        <v>1</v>
      </c>
      <c r="AI453" s="190"/>
    </row>
    <row r="454" spans="1:35" s="187" customFormat="1" ht="30" x14ac:dyDescent="0.25">
      <c r="A454" s="178">
        <v>601</v>
      </c>
      <c r="B454" s="179" t="str">
        <f t="shared" ca="1" si="100"/>
        <v>B.6.02b</v>
      </c>
      <c r="C454" s="180">
        <f t="shared" ca="1" si="101"/>
        <v>6</v>
      </c>
      <c r="D454" s="20"/>
      <c r="E454" s="228" t="str">
        <f t="shared" ca="1" si="102"/>
        <v>B.6.02b</v>
      </c>
      <c r="F454" s="246" t="str">
        <f t="shared" ca="1" si="103"/>
        <v>Web application testing, such as the Open Web Application Security Project (OWASP)?</v>
      </c>
      <c r="G454" s="188"/>
      <c r="H454" s="240"/>
      <c r="I454" s="240"/>
      <c r="J454" s="240"/>
      <c r="K454" s="240"/>
      <c r="L454" s="240"/>
      <c r="M454" s="240"/>
      <c r="N454" s="180"/>
      <c r="O454" s="180"/>
      <c r="P454" s="180"/>
      <c r="Q454" s="180"/>
      <c r="R454" s="180"/>
      <c r="S454" s="180"/>
      <c r="T454" s="184" t="str">
        <f t="shared" ca="1" si="110"/>
        <v>B.6.02b</v>
      </c>
      <c r="U454" s="180"/>
      <c r="V454" s="180"/>
      <c r="W454" s="186">
        <v>2</v>
      </c>
      <c r="X454" s="185">
        <f t="shared" ca="1" si="104"/>
        <v>2</v>
      </c>
      <c r="Y454" s="186" t="str">
        <f t="shared" si="105"/>
        <v>x 2</v>
      </c>
      <c r="AD454" s="187" t="str">
        <f t="shared" ca="1" si="106"/>
        <v/>
      </c>
      <c r="AE454" s="187" t="str">
        <f t="shared" ca="1" si="107"/>
        <v/>
      </c>
      <c r="AF454" s="187" t="str">
        <f t="shared" ca="1" si="108"/>
        <v>D</v>
      </c>
      <c r="AG454" s="187">
        <f t="shared" ca="1" si="109"/>
        <v>3</v>
      </c>
      <c r="AH454" s="187">
        <v>1</v>
      </c>
      <c r="AI454" s="190"/>
    </row>
    <row r="455" spans="1:35" s="187" customFormat="1" ht="30" customHeight="1" x14ac:dyDescent="0.25">
      <c r="A455" s="178">
        <v>602</v>
      </c>
      <c r="B455" s="179" t="str">
        <f t="shared" ca="1" si="100"/>
        <v>B.6.03</v>
      </c>
      <c r="C455" s="180">
        <f t="shared" ca="1" si="101"/>
        <v>4</v>
      </c>
      <c r="D455" s="20"/>
      <c r="E455" s="228" t="str">
        <f t="shared" ca="1" si="102"/>
        <v>B.6.03</v>
      </c>
      <c r="F455" s="233" t="str">
        <f t="shared" ca="1" si="103"/>
        <v xml:space="preserve">Does your penetration testing methodology: </v>
      </c>
      <c r="G455" s="188"/>
      <c r="H455" s="240"/>
      <c r="I455" s="240"/>
      <c r="J455" s="240"/>
      <c r="K455" s="240"/>
      <c r="L455" s="240"/>
      <c r="M455" s="240"/>
      <c r="N455" s="180"/>
      <c r="O455" s="180"/>
      <c r="P455" s="180"/>
      <c r="Q455" s="180"/>
      <c r="R455" s="180"/>
      <c r="S455" s="180"/>
      <c r="T455" s="184" t="str">
        <f t="shared" ca="1" si="110"/>
        <v>B.6.03</v>
      </c>
      <c r="U455" s="180"/>
      <c r="V455" s="180"/>
      <c r="W455" s="186" t="s">
        <v>74</v>
      </c>
      <c r="X455" s="185" t="str">
        <f t="shared" ca="1" si="104"/>
        <v>N/A</v>
      </c>
      <c r="Y455" s="186" t="e">
        <f t="shared" si="105"/>
        <v>#N/A</v>
      </c>
      <c r="AD455" s="187" t="str">
        <f t="shared" ca="1" si="106"/>
        <v/>
      </c>
      <c r="AE455" s="187" t="str">
        <f t="shared" ca="1" si="107"/>
        <v/>
      </c>
      <c r="AF455" s="187" t="str">
        <f t="shared" ca="1" si="108"/>
        <v>D</v>
      </c>
      <c r="AG455" s="187">
        <f t="shared" ca="1" si="109"/>
        <v>3</v>
      </c>
      <c r="AH455" s="187">
        <v>1</v>
      </c>
      <c r="AI455" s="190"/>
    </row>
    <row r="456" spans="1:35" s="187" customFormat="1" ht="30" x14ac:dyDescent="0.25">
      <c r="A456" s="178">
        <v>603</v>
      </c>
      <c r="B456" s="179" t="str">
        <f t="shared" ca="1" si="100"/>
        <v>B.6.03a</v>
      </c>
      <c r="C456" s="180">
        <f t="shared" ca="1" si="101"/>
        <v>6</v>
      </c>
      <c r="D456" s="20"/>
      <c r="E456" s="228" t="str">
        <f t="shared" ca="1" si="102"/>
        <v>B.6.03a</v>
      </c>
      <c r="F456" s="246" t="str">
        <f t="shared" ca="1" si="103"/>
        <v>Detail specific evaluation or testing criteria (e.g. using the Information Systems Security Assessment Framework (ISSAF)?</v>
      </c>
      <c r="G456" s="188"/>
      <c r="H456" s="240"/>
      <c r="I456" s="240"/>
      <c r="J456" s="240"/>
      <c r="K456" s="240"/>
      <c r="L456" s="240"/>
      <c r="M456" s="240"/>
      <c r="N456" s="180"/>
      <c r="O456" s="180"/>
      <c r="P456" s="180"/>
      <c r="Q456" s="180"/>
      <c r="R456" s="180"/>
      <c r="S456" s="180"/>
      <c r="T456" s="184" t="str">
        <f t="shared" ca="1" si="110"/>
        <v>B.6.03a</v>
      </c>
      <c r="U456" s="180"/>
      <c r="V456" s="180"/>
      <c r="W456" s="186">
        <v>3</v>
      </c>
      <c r="X456" s="185">
        <f t="shared" ca="1" si="104"/>
        <v>3</v>
      </c>
      <c r="Y456" s="186" t="str">
        <f t="shared" si="105"/>
        <v>x 3</v>
      </c>
      <c r="AD456" s="187" t="str">
        <f t="shared" ca="1" si="106"/>
        <v/>
      </c>
      <c r="AE456" s="187" t="str">
        <f t="shared" ca="1" si="107"/>
        <v/>
      </c>
      <c r="AF456" s="187" t="str">
        <f t="shared" ca="1" si="108"/>
        <v>D</v>
      </c>
      <c r="AG456" s="187">
        <f t="shared" ca="1" si="109"/>
        <v>3</v>
      </c>
      <c r="AH456" s="187">
        <v>1</v>
      </c>
      <c r="AI456" s="190"/>
    </row>
    <row r="457" spans="1:35" s="187" customFormat="1" ht="45" x14ac:dyDescent="0.25">
      <c r="A457" s="178">
        <v>604</v>
      </c>
      <c r="B457" s="179" t="str">
        <f t="shared" ca="1" si="100"/>
        <v>B.6.03b</v>
      </c>
      <c r="C457" s="180">
        <f t="shared" ca="1" si="101"/>
        <v>6</v>
      </c>
      <c r="D457" s="20"/>
      <c r="E457" s="228" t="str">
        <f t="shared" ca="1" si="102"/>
        <v>B.6.03b</v>
      </c>
      <c r="F457" s="246" t="str">
        <f t="shared" ca="1" si="103"/>
        <v>Adhere to a standard common language and scope for performing penetration testing (i.e. security evaluations), such as the Penetration Testing Execution Standard (PTES)?</v>
      </c>
      <c r="G457" s="188"/>
      <c r="H457" s="240"/>
      <c r="I457" s="240"/>
      <c r="J457" s="240"/>
      <c r="K457" s="240"/>
      <c r="L457" s="240"/>
      <c r="M457" s="240"/>
      <c r="N457" s="180"/>
      <c r="O457" s="180"/>
      <c r="P457" s="180"/>
      <c r="Q457" s="180"/>
      <c r="R457" s="180"/>
      <c r="S457" s="180"/>
      <c r="T457" s="184" t="str">
        <f t="shared" ca="1" si="110"/>
        <v>B.6.03b</v>
      </c>
      <c r="U457" s="180"/>
      <c r="V457" s="180"/>
      <c r="W457" s="186">
        <v>3</v>
      </c>
      <c r="X457" s="185">
        <f t="shared" ca="1" si="104"/>
        <v>3</v>
      </c>
      <c r="Y457" s="186" t="str">
        <f t="shared" si="105"/>
        <v>x 3</v>
      </c>
      <c r="AD457" s="187" t="str">
        <f t="shared" ca="1" si="106"/>
        <v/>
      </c>
      <c r="AE457" s="187" t="str">
        <f t="shared" ca="1" si="107"/>
        <v/>
      </c>
      <c r="AF457" s="187" t="str">
        <f t="shared" ca="1" si="108"/>
        <v>D</v>
      </c>
      <c r="AG457" s="187">
        <f t="shared" ca="1" si="109"/>
        <v>3</v>
      </c>
      <c r="AH457" s="187">
        <v>1</v>
      </c>
      <c r="AI457" s="190"/>
    </row>
    <row r="458" spans="1:35" s="187" customFormat="1" ht="30" x14ac:dyDescent="0.25">
      <c r="A458" s="178">
        <v>605</v>
      </c>
      <c r="B458" s="179" t="str">
        <f t="shared" ca="1" si="100"/>
        <v>B.6.04</v>
      </c>
      <c r="C458" s="180">
        <f t="shared" ca="1" si="101"/>
        <v>4</v>
      </c>
      <c r="D458" s="20"/>
      <c r="E458" s="228" t="str">
        <f t="shared" ca="1" si="102"/>
        <v>B.6.04</v>
      </c>
      <c r="F458" s="233" t="str">
        <f t="shared" ca="1" si="103"/>
        <v xml:space="preserve">Does your penetration testing methodology specify a required approach (or approaches) for : </v>
      </c>
      <c r="G458" s="188"/>
      <c r="H458" s="240"/>
      <c r="I458" s="240"/>
      <c r="J458" s="240"/>
      <c r="K458" s="240"/>
      <c r="L458" s="240"/>
      <c r="M458" s="240"/>
      <c r="N458" s="180"/>
      <c r="O458" s="180"/>
      <c r="P458" s="180"/>
      <c r="Q458" s="180"/>
      <c r="R458" s="180"/>
      <c r="S458" s="180"/>
      <c r="T458" s="184" t="str">
        <f t="shared" ca="1" si="110"/>
        <v>B.6.04</v>
      </c>
      <c r="U458" s="180"/>
      <c r="V458" s="180"/>
      <c r="W458" s="186" t="s">
        <v>74</v>
      </c>
      <c r="X458" s="185" t="str">
        <f t="shared" ca="1" si="104"/>
        <v>N/A</v>
      </c>
      <c r="Y458" s="186" t="e">
        <f t="shared" si="105"/>
        <v>#N/A</v>
      </c>
      <c r="AD458" s="187" t="str">
        <f t="shared" ca="1" si="106"/>
        <v/>
      </c>
      <c r="AE458" s="187" t="str">
        <f t="shared" ca="1" si="107"/>
        <v/>
      </c>
      <c r="AF458" s="187" t="str">
        <f t="shared" ca="1" si="108"/>
        <v>D</v>
      </c>
      <c r="AG458" s="187">
        <f t="shared" ca="1" si="109"/>
        <v>3</v>
      </c>
      <c r="AH458" s="187">
        <v>1</v>
      </c>
      <c r="AI458" s="190"/>
    </row>
    <row r="459" spans="1:35" s="187" customFormat="1" ht="30" customHeight="1" x14ac:dyDescent="0.25">
      <c r="A459" s="178">
        <v>606</v>
      </c>
      <c r="B459" s="179" t="str">
        <f t="shared" ca="1" si="100"/>
        <v>B.6.04a</v>
      </c>
      <c r="C459" s="180">
        <f t="shared" ca="1" si="101"/>
        <v>6</v>
      </c>
      <c r="D459" s="20"/>
      <c r="E459" s="228" t="str">
        <f t="shared" ca="1" si="102"/>
        <v>B.6.04a</v>
      </c>
      <c r="F459" s="246" t="str">
        <f t="shared" ca="1" si="103"/>
        <v>Carrying out planning?</v>
      </c>
      <c r="G459" s="188"/>
      <c r="H459" s="240"/>
      <c r="I459" s="240"/>
      <c r="J459" s="240"/>
      <c r="K459" s="240"/>
      <c r="L459" s="240"/>
      <c r="M459" s="240"/>
      <c r="N459" s="180"/>
      <c r="O459" s="180"/>
      <c r="P459" s="180"/>
      <c r="Q459" s="180"/>
      <c r="R459" s="180"/>
      <c r="S459" s="180"/>
      <c r="T459" s="184" t="str">
        <f t="shared" ca="1" si="110"/>
        <v>B.6.04a</v>
      </c>
      <c r="U459" s="180"/>
      <c r="V459" s="180"/>
      <c r="W459" s="186">
        <v>3</v>
      </c>
      <c r="X459" s="185">
        <f t="shared" ca="1" si="104"/>
        <v>3</v>
      </c>
      <c r="Y459" s="186" t="str">
        <f t="shared" si="105"/>
        <v>x 3</v>
      </c>
      <c r="AD459" s="187" t="str">
        <f t="shared" ca="1" si="106"/>
        <v/>
      </c>
      <c r="AE459" s="187" t="str">
        <f t="shared" ca="1" si="107"/>
        <v/>
      </c>
      <c r="AF459" s="187" t="str">
        <f t="shared" ca="1" si="108"/>
        <v>D</v>
      </c>
      <c r="AG459" s="187">
        <f t="shared" ca="1" si="109"/>
        <v>3</v>
      </c>
      <c r="AH459" s="187">
        <v>1</v>
      </c>
      <c r="AI459" s="190"/>
    </row>
    <row r="460" spans="1:35" s="187" customFormat="1" ht="30" customHeight="1" x14ac:dyDescent="0.25">
      <c r="A460" s="178">
        <v>607</v>
      </c>
      <c r="B460" s="179" t="str">
        <f t="shared" ca="1" si="100"/>
        <v>B.6.04b</v>
      </c>
      <c r="C460" s="180">
        <f t="shared" ca="1" si="101"/>
        <v>6</v>
      </c>
      <c r="D460" s="20"/>
      <c r="E460" s="228" t="str">
        <f t="shared" ca="1" si="102"/>
        <v>B.6.04b</v>
      </c>
      <c r="F460" s="246" t="str">
        <f t="shared" ca="1" si="103"/>
        <v>Conducting research?</v>
      </c>
      <c r="G460" s="188"/>
      <c r="H460" s="240"/>
      <c r="I460" s="240"/>
      <c r="J460" s="240"/>
      <c r="K460" s="240"/>
      <c r="L460" s="240"/>
      <c r="M460" s="240"/>
      <c r="N460" s="180"/>
      <c r="O460" s="180"/>
      <c r="P460" s="180"/>
      <c r="Q460" s="180"/>
      <c r="R460" s="180"/>
      <c r="S460" s="180"/>
      <c r="T460" s="184" t="str">
        <f t="shared" ca="1" si="110"/>
        <v>B.6.04b</v>
      </c>
      <c r="U460" s="180"/>
      <c r="V460" s="180"/>
      <c r="W460" s="186">
        <v>3</v>
      </c>
      <c r="X460" s="185">
        <f t="shared" ca="1" si="104"/>
        <v>3</v>
      </c>
      <c r="Y460" s="186" t="str">
        <f t="shared" si="105"/>
        <v>x 3</v>
      </c>
      <c r="AD460" s="187" t="str">
        <f t="shared" ca="1" si="106"/>
        <v/>
      </c>
      <c r="AE460" s="187" t="str">
        <f t="shared" ca="1" si="107"/>
        <v/>
      </c>
      <c r="AF460" s="187" t="str">
        <f t="shared" ca="1" si="108"/>
        <v>D</v>
      </c>
      <c r="AG460" s="187">
        <f t="shared" ca="1" si="109"/>
        <v>3</v>
      </c>
      <c r="AH460" s="187">
        <v>1</v>
      </c>
      <c r="AI460" s="190"/>
    </row>
    <row r="461" spans="1:35" s="187" customFormat="1" ht="30" customHeight="1" x14ac:dyDescent="0.25">
      <c r="A461" s="178">
        <v>608</v>
      </c>
      <c r="B461" s="179" t="str">
        <f t="shared" ca="1" si="100"/>
        <v>B.6.04c</v>
      </c>
      <c r="C461" s="180">
        <f t="shared" ca="1" si="101"/>
        <v>6</v>
      </c>
      <c r="D461" s="20"/>
      <c r="E461" s="228" t="str">
        <f t="shared" ca="1" si="102"/>
        <v>B.6.04c</v>
      </c>
      <c r="F461" s="246" t="str">
        <f t="shared" ca="1" si="103"/>
        <v>Identifying vulnerabilities?</v>
      </c>
      <c r="G461" s="188"/>
      <c r="H461" s="240"/>
      <c r="I461" s="240"/>
      <c r="J461" s="240"/>
      <c r="K461" s="240"/>
      <c r="L461" s="240"/>
      <c r="M461" s="240"/>
      <c r="N461" s="180"/>
      <c r="O461" s="180"/>
      <c r="P461" s="180"/>
      <c r="Q461" s="180"/>
      <c r="R461" s="180"/>
      <c r="S461" s="180"/>
      <c r="T461" s="184" t="str">
        <f t="shared" ca="1" si="110"/>
        <v>B.6.04c</v>
      </c>
      <c r="U461" s="180"/>
      <c r="V461" s="180"/>
      <c r="W461" s="186">
        <v>3</v>
      </c>
      <c r="X461" s="185">
        <f t="shared" ca="1" si="104"/>
        <v>3</v>
      </c>
      <c r="Y461" s="186" t="str">
        <f t="shared" si="105"/>
        <v>x 3</v>
      </c>
      <c r="AD461" s="187" t="str">
        <f t="shared" ca="1" si="106"/>
        <v/>
      </c>
      <c r="AE461" s="187" t="str">
        <f t="shared" ca="1" si="107"/>
        <v/>
      </c>
      <c r="AF461" s="187" t="str">
        <f t="shared" ca="1" si="108"/>
        <v>D</v>
      </c>
      <c r="AG461" s="187">
        <f t="shared" ca="1" si="109"/>
        <v>3</v>
      </c>
      <c r="AH461" s="187">
        <v>1</v>
      </c>
      <c r="AI461" s="190"/>
    </row>
    <row r="462" spans="1:35" s="187" customFormat="1" ht="30" customHeight="1" x14ac:dyDescent="0.25">
      <c r="A462" s="178">
        <v>609</v>
      </c>
      <c r="B462" s="179" t="str">
        <f t="shared" ca="1" si="100"/>
        <v>B.6.04d</v>
      </c>
      <c r="C462" s="180">
        <f t="shared" ca="1" si="101"/>
        <v>6</v>
      </c>
      <c r="D462" s="20"/>
      <c r="E462" s="228" t="str">
        <f t="shared" ca="1" si="102"/>
        <v>B.6.04d</v>
      </c>
      <c r="F462" s="246" t="str">
        <f t="shared" ca="1" si="103"/>
        <v>Exploiting weaknesses?</v>
      </c>
      <c r="G462" s="188"/>
      <c r="H462" s="240"/>
      <c r="I462" s="240"/>
      <c r="J462" s="240"/>
      <c r="K462" s="240"/>
      <c r="L462" s="240"/>
      <c r="M462" s="240"/>
      <c r="N462" s="180"/>
      <c r="O462" s="180"/>
      <c r="P462" s="180"/>
      <c r="Q462" s="180"/>
      <c r="R462" s="180"/>
      <c r="S462" s="180"/>
      <c r="T462" s="184" t="str">
        <f t="shared" ca="1" si="110"/>
        <v>B.6.04d</v>
      </c>
      <c r="U462" s="180"/>
      <c r="V462" s="180"/>
      <c r="W462" s="186">
        <v>3</v>
      </c>
      <c r="X462" s="185">
        <f t="shared" ca="1" si="104"/>
        <v>3</v>
      </c>
      <c r="Y462" s="186" t="str">
        <f t="shared" si="105"/>
        <v>x 3</v>
      </c>
      <c r="AD462" s="187" t="str">
        <f t="shared" ca="1" si="106"/>
        <v/>
      </c>
      <c r="AE462" s="187" t="str">
        <f t="shared" ca="1" si="107"/>
        <v/>
      </c>
      <c r="AF462" s="187" t="str">
        <f t="shared" ca="1" si="108"/>
        <v>D</v>
      </c>
      <c r="AG462" s="187">
        <f t="shared" ca="1" si="109"/>
        <v>3</v>
      </c>
      <c r="AH462" s="187">
        <v>1</v>
      </c>
      <c r="AI462" s="190"/>
    </row>
    <row r="463" spans="1:35" s="187" customFormat="1" ht="30" customHeight="1" x14ac:dyDescent="0.25">
      <c r="A463" s="178">
        <v>610</v>
      </c>
      <c r="B463" s="179" t="str">
        <f t="shared" ca="1" si="100"/>
        <v>B.6.04e</v>
      </c>
      <c r="C463" s="180">
        <f t="shared" ca="1" si="101"/>
        <v>6</v>
      </c>
      <c r="D463" s="20"/>
      <c r="E463" s="228" t="str">
        <f t="shared" ca="1" si="102"/>
        <v>B.6.04e</v>
      </c>
      <c r="F463" s="246" t="str">
        <f t="shared" ca="1" si="103"/>
        <v>Reporting findings?</v>
      </c>
      <c r="G463" s="188"/>
      <c r="H463" s="240"/>
      <c r="I463" s="240"/>
      <c r="J463" s="240"/>
      <c r="K463" s="240"/>
      <c r="L463" s="240"/>
      <c r="M463" s="240"/>
      <c r="N463" s="180"/>
      <c r="O463" s="180"/>
      <c r="P463" s="180"/>
      <c r="Q463" s="180"/>
      <c r="R463" s="180"/>
      <c r="S463" s="180"/>
      <c r="T463" s="184" t="str">
        <f t="shared" ca="1" si="110"/>
        <v>B.6.04e</v>
      </c>
      <c r="U463" s="180"/>
      <c r="V463" s="180"/>
      <c r="W463" s="186">
        <v>3</v>
      </c>
      <c r="X463" s="185">
        <f t="shared" ca="1" si="104"/>
        <v>3</v>
      </c>
      <c r="Y463" s="186" t="str">
        <f t="shared" si="105"/>
        <v>x 3</v>
      </c>
      <c r="AD463" s="187" t="str">
        <f t="shared" ca="1" si="106"/>
        <v/>
      </c>
      <c r="AE463" s="187" t="str">
        <f t="shared" ca="1" si="107"/>
        <v/>
      </c>
      <c r="AF463" s="187" t="str">
        <f t="shared" ca="1" si="108"/>
        <v>D</v>
      </c>
      <c r="AG463" s="187">
        <f t="shared" ca="1" si="109"/>
        <v>3</v>
      </c>
      <c r="AH463" s="187">
        <v>1</v>
      </c>
      <c r="AI463" s="190"/>
    </row>
    <row r="464" spans="1:35" s="187" customFormat="1" ht="30" customHeight="1" x14ac:dyDescent="0.25">
      <c r="A464" s="178">
        <v>611</v>
      </c>
      <c r="B464" s="179" t="str">
        <f t="shared" ca="1" si="100"/>
        <v>B.6.04f</v>
      </c>
      <c r="C464" s="180">
        <f t="shared" ca="1" si="101"/>
        <v>6</v>
      </c>
      <c r="D464" s="20"/>
      <c r="E464" s="228" t="str">
        <f t="shared" ca="1" si="102"/>
        <v>B.6.04f</v>
      </c>
      <c r="F464" s="246" t="str">
        <f t="shared" ca="1" si="103"/>
        <v>Remediating issues?</v>
      </c>
      <c r="G464" s="188"/>
      <c r="H464" s="240"/>
      <c r="I464" s="240"/>
      <c r="J464" s="240"/>
      <c r="K464" s="240"/>
      <c r="L464" s="240"/>
      <c r="M464" s="240"/>
      <c r="N464" s="180"/>
      <c r="O464" s="180"/>
      <c r="P464" s="180"/>
      <c r="Q464" s="180"/>
      <c r="R464" s="180"/>
      <c r="S464" s="180"/>
      <c r="T464" s="184" t="str">
        <f t="shared" ca="1" si="110"/>
        <v>B.6.04f</v>
      </c>
      <c r="U464" s="180"/>
      <c r="V464" s="180"/>
      <c r="W464" s="186">
        <v>4</v>
      </c>
      <c r="X464" s="185">
        <f t="shared" ca="1" si="104"/>
        <v>4</v>
      </c>
      <c r="Y464" s="186" t="str">
        <f t="shared" si="105"/>
        <v>x 4</v>
      </c>
      <c r="AD464" s="187" t="str">
        <f t="shared" ca="1" si="106"/>
        <v/>
      </c>
      <c r="AE464" s="187" t="str">
        <f t="shared" ca="1" si="107"/>
        <v/>
      </c>
      <c r="AF464" s="187" t="str">
        <f t="shared" ca="1" si="108"/>
        <v>D</v>
      </c>
      <c r="AG464" s="187">
        <f t="shared" ca="1" si="109"/>
        <v>3</v>
      </c>
      <c r="AH464" s="187">
        <v>1</v>
      </c>
      <c r="AI464" s="190"/>
    </row>
    <row r="465" spans="1:35" s="187" customFormat="1" ht="30" customHeight="1" x14ac:dyDescent="0.25">
      <c r="A465" s="178">
        <v>612</v>
      </c>
      <c r="B465" s="179" t="str">
        <f t="shared" ca="1" si="100"/>
        <v>B.6.05</v>
      </c>
      <c r="C465" s="180">
        <f t="shared" ca="1" si="101"/>
        <v>4</v>
      </c>
      <c r="D465" s="20"/>
      <c r="E465" s="228" t="str">
        <f t="shared" ca="1" si="102"/>
        <v>B.6.05</v>
      </c>
      <c r="F465" s="233" t="str">
        <f t="shared" ca="1" si="103"/>
        <v xml:space="preserve">Do your service providers: </v>
      </c>
      <c r="G465" s="188"/>
      <c r="H465" s="240"/>
      <c r="I465" s="240"/>
      <c r="J465" s="240"/>
      <c r="K465" s="240"/>
      <c r="L465" s="240"/>
      <c r="M465" s="240"/>
      <c r="N465" s="180"/>
      <c r="O465" s="180"/>
      <c r="P465" s="180"/>
      <c r="Q465" s="180"/>
      <c r="R465" s="180"/>
      <c r="S465" s="180"/>
      <c r="T465" s="184" t="str">
        <f t="shared" ca="1" si="110"/>
        <v>B.6.05</v>
      </c>
      <c r="U465" s="180"/>
      <c r="V465" s="180"/>
      <c r="W465" s="186" t="s">
        <v>74</v>
      </c>
      <c r="X465" s="185" t="str">
        <f t="shared" ca="1" si="104"/>
        <v>N/A</v>
      </c>
      <c r="Y465" s="186" t="e">
        <f t="shared" si="105"/>
        <v>#N/A</v>
      </c>
      <c r="AD465" s="187" t="str">
        <f t="shared" ca="1" si="106"/>
        <v/>
      </c>
      <c r="AE465" s="187" t="str">
        <f t="shared" ca="1" si="107"/>
        <v/>
      </c>
      <c r="AF465" s="187" t="str">
        <f t="shared" ca="1" si="108"/>
        <v>D</v>
      </c>
      <c r="AG465" s="187">
        <f t="shared" ca="1" si="109"/>
        <v>3</v>
      </c>
      <c r="AH465" s="187">
        <v>1</v>
      </c>
      <c r="AI465" s="190"/>
    </row>
    <row r="466" spans="1:35" s="187" customFormat="1" ht="30" customHeight="1" x14ac:dyDescent="0.25">
      <c r="A466" s="178">
        <v>613</v>
      </c>
      <c r="B466" s="179" t="str">
        <f t="shared" ca="1" si="100"/>
        <v>B.6.05a</v>
      </c>
      <c r="C466" s="180">
        <f t="shared" ca="1" si="101"/>
        <v>6</v>
      </c>
      <c r="D466" s="20"/>
      <c r="E466" s="228" t="str">
        <f t="shared" ca="1" si="102"/>
        <v>B.6.05a</v>
      </c>
      <c r="F466" s="246" t="str">
        <f t="shared" ca="1" si="103"/>
        <v>Demonstrate compliance to 'standard' methodologies, if required?</v>
      </c>
      <c r="G466" s="188"/>
      <c r="H466" s="240"/>
      <c r="I466" s="240"/>
      <c r="J466" s="240"/>
      <c r="K466" s="240"/>
      <c r="L466" s="240"/>
      <c r="M466" s="240"/>
      <c r="N466" s="180"/>
      <c r="O466" s="180"/>
      <c r="P466" s="180"/>
      <c r="Q466" s="180"/>
      <c r="R466" s="180"/>
      <c r="S466" s="180"/>
      <c r="T466" s="184" t="str">
        <f t="shared" ca="1" si="110"/>
        <v>B.6.05a</v>
      </c>
      <c r="U466" s="180"/>
      <c r="V466" s="180"/>
      <c r="W466" s="186">
        <v>4</v>
      </c>
      <c r="X466" s="185">
        <f t="shared" ca="1" si="104"/>
        <v>4</v>
      </c>
      <c r="Y466" s="186" t="str">
        <f t="shared" si="105"/>
        <v>x 4</v>
      </c>
      <c r="AD466" s="187" t="str">
        <f t="shared" ca="1" si="106"/>
        <v/>
      </c>
      <c r="AE466" s="187" t="str">
        <f t="shared" ca="1" si="107"/>
        <v/>
      </c>
      <c r="AF466" s="187" t="str">
        <f t="shared" ca="1" si="108"/>
        <v>D</v>
      </c>
      <c r="AG466" s="187">
        <f t="shared" ca="1" si="109"/>
        <v>3</v>
      </c>
      <c r="AH466" s="187">
        <v>1</v>
      </c>
      <c r="AI466" s="190"/>
    </row>
    <row r="467" spans="1:35" s="187" customFormat="1" ht="30" customHeight="1" x14ac:dyDescent="0.25">
      <c r="A467" s="178">
        <v>614</v>
      </c>
      <c r="B467" s="179" t="str">
        <f t="shared" ca="1" si="100"/>
        <v>B.6.05b</v>
      </c>
      <c r="C467" s="180">
        <f t="shared" ca="1" si="101"/>
        <v>6</v>
      </c>
      <c r="D467" s="20"/>
      <c r="E467" s="228" t="str">
        <f t="shared" ca="1" si="102"/>
        <v>B.6.05b</v>
      </c>
      <c r="F467" s="246" t="str">
        <f t="shared" ca="1" si="103"/>
        <v xml:space="preserve">Develop or augment testing methodologies that each scenario demands? </v>
      </c>
      <c r="G467" s="188"/>
      <c r="H467" s="240"/>
      <c r="I467" s="240"/>
      <c r="J467" s="240"/>
      <c r="K467" s="240"/>
      <c r="L467" s="240"/>
      <c r="M467" s="240"/>
      <c r="N467" s="180"/>
      <c r="O467" s="180"/>
      <c r="P467" s="180"/>
      <c r="Q467" s="180"/>
      <c r="R467" s="180"/>
      <c r="S467" s="180"/>
      <c r="T467" s="184" t="str">
        <f t="shared" ca="1" si="110"/>
        <v>B.6.05b</v>
      </c>
      <c r="U467" s="180"/>
      <c r="V467" s="180"/>
      <c r="W467" s="186">
        <v>5</v>
      </c>
      <c r="X467" s="185">
        <f t="shared" ca="1" si="104"/>
        <v>5</v>
      </c>
      <c r="Y467" s="186" t="str">
        <f t="shared" si="105"/>
        <v>x 5</v>
      </c>
      <c r="AD467" s="187" t="str">
        <f t="shared" ca="1" si="106"/>
        <v/>
      </c>
      <c r="AE467" s="187" t="str">
        <f t="shared" ca="1" si="107"/>
        <v/>
      </c>
      <c r="AF467" s="187" t="str">
        <f t="shared" ca="1" si="108"/>
        <v>D</v>
      </c>
      <c r="AG467" s="187">
        <f t="shared" ca="1" si="109"/>
        <v>3</v>
      </c>
      <c r="AH467" s="187">
        <v>1</v>
      </c>
      <c r="AI467" s="190"/>
    </row>
    <row r="468" spans="1:35" s="187" customFormat="1" ht="30" customHeight="1" x14ac:dyDescent="0.25">
      <c r="A468" s="178">
        <v>615</v>
      </c>
      <c r="B468" s="179" t="str">
        <f t="shared" ca="1" si="100"/>
        <v>B.7</v>
      </c>
      <c r="C468" s="180">
        <f t="shared" ca="1" si="101"/>
        <v>2</v>
      </c>
      <c r="D468" s="20"/>
      <c r="E468" s="181" t="str">
        <f t="shared" ca="1" si="102"/>
        <v>Step 7</v>
      </c>
      <c r="F468" s="182" t="str">
        <f t="shared" ca="1" si="103"/>
        <v>Conduct sufficient research and planning</v>
      </c>
      <c r="G468" s="238"/>
      <c r="H468" s="215"/>
      <c r="I468" s="215"/>
      <c r="J468" s="215"/>
      <c r="K468" s="215"/>
      <c r="L468" s="215"/>
      <c r="M468" s="214"/>
      <c r="N468" s="214"/>
      <c r="O468" s="214"/>
      <c r="P468" s="214"/>
      <c r="Q468" s="214"/>
      <c r="R468" s="183"/>
      <c r="S468" s="183"/>
      <c r="T468" s="184" t="str">
        <f t="shared" ca="1" si="110"/>
        <v>Step 7</v>
      </c>
      <c r="U468" s="183"/>
      <c r="V468" s="183"/>
      <c r="W468" s="185">
        <v>0</v>
      </c>
      <c r="X468" s="185">
        <f t="shared" ca="1" si="104"/>
        <v>0</v>
      </c>
      <c r="Y468" s="186" t="e">
        <f t="shared" si="105"/>
        <v>#N/A</v>
      </c>
      <c r="AD468" s="187" t="str">
        <f t="shared" ca="1" si="106"/>
        <v>S</v>
      </c>
      <c r="AE468" s="187" t="str">
        <f t="shared" ca="1" si="107"/>
        <v>I</v>
      </c>
      <c r="AF468" s="187" t="str">
        <f t="shared" ca="1" si="108"/>
        <v>D</v>
      </c>
      <c r="AG468" s="187">
        <f t="shared" ca="1" si="109"/>
        <v>1</v>
      </c>
      <c r="AI468" s="190">
        <v>3</v>
      </c>
    </row>
    <row r="469" spans="1:35" s="187" customFormat="1" ht="30" x14ac:dyDescent="0.25">
      <c r="A469" s="178">
        <v>630</v>
      </c>
      <c r="B469" s="179" t="str">
        <f t="shared" ca="1" si="100"/>
        <v>B.7.01</v>
      </c>
      <c r="C469" s="180">
        <f t="shared" ca="1" si="101"/>
        <v>5</v>
      </c>
      <c r="D469" s="20"/>
      <c r="E469" s="228" t="str">
        <f t="shared" ca="1" si="102"/>
        <v>B.7.01</v>
      </c>
      <c r="F469" s="233" t="str">
        <f t="shared" ca="1" si="103"/>
        <v>Are detailed test plans produced to provide guidelines for the penetration testing to be undertaken?</v>
      </c>
      <c r="G469" s="188"/>
      <c r="H469" s="240"/>
      <c r="I469" s="240"/>
      <c r="J469" s="240"/>
      <c r="K469" s="240"/>
      <c r="L469" s="240"/>
      <c r="M469" s="240"/>
      <c r="N469" s="180"/>
      <c r="O469" s="180"/>
      <c r="P469" s="180"/>
      <c r="Q469" s="180"/>
      <c r="R469" s="180"/>
      <c r="S469" s="180"/>
      <c r="T469" s="184" t="str">
        <f t="shared" ca="1" si="110"/>
        <v>B.7.01</v>
      </c>
      <c r="U469" s="180"/>
      <c r="V469" s="180"/>
      <c r="W469" s="186">
        <v>1</v>
      </c>
      <c r="X469" s="185">
        <f t="shared" ca="1" si="104"/>
        <v>1</v>
      </c>
      <c r="Y469" s="186" t="str">
        <f t="shared" si="105"/>
        <v>x 1</v>
      </c>
      <c r="AD469" s="187" t="str">
        <f t="shared" ca="1" si="106"/>
        <v/>
      </c>
      <c r="AE469" s="187" t="str">
        <f t="shared" ca="1" si="107"/>
        <v/>
      </c>
      <c r="AF469" s="187" t="str">
        <f t="shared" ca="1" si="108"/>
        <v>D</v>
      </c>
      <c r="AG469" s="187">
        <f t="shared" ca="1" si="109"/>
        <v>3</v>
      </c>
      <c r="AH469" s="187">
        <v>1</v>
      </c>
      <c r="AI469" s="190"/>
    </row>
    <row r="470" spans="1:35" s="187" customFormat="1" ht="30" customHeight="1" x14ac:dyDescent="0.25">
      <c r="A470" s="178">
        <v>631</v>
      </c>
      <c r="B470" s="179" t="str">
        <f t="shared" ca="1" si="100"/>
        <v>B.7.02</v>
      </c>
      <c r="C470" s="180">
        <f t="shared" ca="1" si="101"/>
        <v>4</v>
      </c>
      <c r="D470" s="20"/>
      <c r="E470" s="228" t="str">
        <f t="shared" ca="1" si="102"/>
        <v>B.7.02</v>
      </c>
      <c r="F470" s="233" t="str">
        <f t="shared" ca="1" si="103"/>
        <v xml:space="preserve">Are test plans: </v>
      </c>
      <c r="G470" s="188"/>
      <c r="H470" s="240"/>
      <c r="I470" s="240"/>
      <c r="J470" s="240"/>
      <c r="K470" s="240"/>
      <c r="L470" s="240"/>
      <c r="M470" s="240"/>
      <c r="N470" s="180"/>
      <c r="O470" s="180"/>
      <c r="P470" s="180"/>
      <c r="Q470" s="180"/>
      <c r="R470" s="180"/>
      <c r="S470" s="180"/>
      <c r="T470" s="184" t="str">
        <f t="shared" ca="1" si="110"/>
        <v>B.7.02</v>
      </c>
      <c r="U470" s="180"/>
      <c r="V470" s="180"/>
      <c r="W470" s="186" t="s">
        <v>74</v>
      </c>
      <c r="X470" s="185" t="str">
        <f t="shared" ca="1" si="104"/>
        <v>N/A</v>
      </c>
      <c r="Y470" s="186" t="e">
        <f t="shared" si="105"/>
        <v>#N/A</v>
      </c>
      <c r="AD470" s="187" t="str">
        <f t="shared" ca="1" si="106"/>
        <v/>
      </c>
      <c r="AE470" s="187" t="str">
        <f t="shared" ca="1" si="107"/>
        <v/>
      </c>
      <c r="AF470" s="187" t="str">
        <f t="shared" ca="1" si="108"/>
        <v>D</v>
      </c>
      <c r="AG470" s="187">
        <f t="shared" ca="1" si="109"/>
        <v>3</v>
      </c>
      <c r="AH470" s="187">
        <v>1</v>
      </c>
      <c r="AI470" s="190"/>
    </row>
    <row r="471" spans="1:35" s="187" customFormat="1" ht="30" customHeight="1" x14ac:dyDescent="0.25">
      <c r="A471" s="178">
        <v>632</v>
      </c>
      <c r="B471" s="179" t="str">
        <f t="shared" ca="1" si="100"/>
        <v>B.7.02a</v>
      </c>
      <c r="C471" s="180">
        <f t="shared" ca="1" si="101"/>
        <v>6</v>
      </c>
      <c r="D471" s="20"/>
      <c r="E471" s="228" t="str">
        <f t="shared" ca="1" si="102"/>
        <v>B.7.02a</v>
      </c>
      <c r="F471" s="246" t="str">
        <f t="shared" ca="1" si="103"/>
        <v>Produced by your testing service provider?</v>
      </c>
      <c r="G471" s="188"/>
      <c r="H471" s="240"/>
      <c r="I471" s="240"/>
      <c r="J471" s="240"/>
      <c r="K471" s="240"/>
      <c r="L471" s="240"/>
      <c r="M471" s="240"/>
      <c r="N471" s="180"/>
      <c r="O471" s="180"/>
      <c r="P471" s="180"/>
      <c r="Q471" s="180"/>
      <c r="R471" s="180"/>
      <c r="S471" s="180"/>
      <c r="T471" s="184" t="str">
        <f t="shared" ca="1" si="110"/>
        <v>B.7.02a</v>
      </c>
      <c r="U471" s="180"/>
      <c r="V471" s="180"/>
      <c r="W471" s="186">
        <v>2</v>
      </c>
      <c r="X471" s="185">
        <f t="shared" ca="1" si="104"/>
        <v>2</v>
      </c>
      <c r="Y471" s="186" t="str">
        <f t="shared" si="105"/>
        <v>x 2</v>
      </c>
      <c r="AD471" s="187" t="str">
        <f t="shared" ca="1" si="106"/>
        <v/>
      </c>
      <c r="AE471" s="187" t="str">
        <f t="shared" ca="1" si="107"/>
        <v/>
      </c>
      <c r="AF471" s="187" t="str">
        <f t="shared" ca="1" si="108"/>
        <v>D</v>
      </c>
      <c r="AG471" s="187">
        <f t="shared" ca="1" si="109"/>
        <v>3</v>
      </c>
      <c r="AH471" s="187">
        <v>1</v>
      </c>
      <c r="AI471" s="190"/>
    </row>
    <row r="472" spans="1:35" s="187" customFormat="1" ht="30" x14ac:dyDescent="0.25">
      <c r="A472" s="178">
        <v>633</v>
      </c>
      <c r="B472" s="179" t="str">
        <f t="shared" ca="1" si="100"/>
        <v>B.7.02b</v>
      </c>
      <c r="C472" s="180">
        <f t="shared" ca="1" si="101"/>
        <v>6</v>
      </c>
      <c r="D472" s="20"/>
      <c r="E472" s="228" t="str">
        <f t="shared" ca="1" si="102"/>
        <v>B.7.02b</v>
      </c>
      <c r="F472" s="246" t="str">
        <f t="shared" ca="1" si="103"/>
        <v>Flexible enough to accommodate changes in test priorities, whilst not impeding on actual testing time?</v>
      </c>
      <c r="G472" s="188"/>
      <c r="H472" s="240"/>
      <c r="I472" s="240"/>
      <c r="J472" s="240"/>
      <c r="K472" s="240"/>
      <c r="L472" s="240"/>
      <c r="M472" s="240"/>
      <c r="N472" s="180"/>
      <c r="O472" s="180"/>
      <c r="P472" s="180"/>
      <c r="Q472" s="180"/>
      <c r="R472" s="180"/>
      <c r="S472" s="180"/>
      <c r="T472" s="184" t="str">
        <f t="shared" ca="1" si="110"/>
        <v>B.7.02b</v>
      </c>
      <c r="U472" s="180"/>
      <c r="V472" s="180"/>
      <c r="W472" s="186">
        <v>3</v>
      </c>
      <c r="X472" s="185">
        <f t="shared" ca="1" si="104"/>
        <v>3</v>
      </c>
      <c r="Y472" s="186" t="str">
        <f t="shared" si="105"/>
        <v>x 3</v>
      </c>
      <c r="AD472" s="187" t="str">
        <f t="shared" ca="1" si="106"/>
        <v/>
      </c>
      <c r="AE472" s="187" t="str">
        <f t="shared" ca="1" si="107"/>
        <v/>
      </c>
      <c r="AF472" s="187" t="str">
        <f t="shared" ca="1" si="108"/>
        <v>D</v>
      </c>
      <c r="AG472" s="187">
        <f t="shared" ca="1" si="109"/>
        <v>3</v>
      </c>
      <c r="AH472" s="187">
        <v>1</v>
      </c>
      <c r="AI472" s="190"/>
    </row>
    <row r="473" spans="1:35" s="187" customFormat="1" ht="30" customHeight="1" x14ac:dyDescent="0.25">
      <c r="A473" s="178">
        <v>634</v>
      </c>
      <c r="B473" s="179" t="str">
        <f t="shared" ca="1" si="100"/>
        <v>B.7.02c</v>
      </c>
      <c r="C473" s="180">
        <f t="shared" ca="1" si="101"/>
        <v>6</v>
      </c>
      <c r="D473" s="20"/>
      <c r="E473" s="228" t="str">
        <f t="shared" ca="1" si="102"/>
        <v>B.7.02c</v>
      </c>
      <c r="F473" s="246" t="str">
        <f t="shared" ca="1" si="103"/>
        <v>Agreed with your organisation prior to any testing commencing?</v>
      </c>
      <c r="G473" s="188"/>
      <c r="H473" s="240"/>
      <c r="I473" s="240"/>
      <c r="J473" s="240"/>
      <c r="K473" s="240"/>
      <c r="L473" s="240"/>
      <c r="M473" s="240"/>
      <c r="N473" s="180"/>
      <c r="O473" s="180"/>
      <c r="P473" s="180"/>
      <c r="Q473" s="180"/>
      <c r="R473" s="180"/>
      <c r="S473" s="180"/>
      <c r="T473" s="184" t="str">
        <f t="shared" ca="1" si="110"/>
        <v>B.7.02c</v>
      </c>
      <c r="U473" s="180"/>
      <c r="V473" s="180"/>
      <c r="W473" s="186">
        <v>3</v>
      </c>
      <c r="X473" s="185">
        <f t="shared" ca="1" si="104"/>
        <v>3</v>
      </c>
      <c r="Y473" s="186" t="str">
        <f t="shared" si="105"/>
        <v>x 3</v>
      </c>
      <c r="AD473" s="187" t="str">
        <f t="shared" ca="1" si="106"/>
        <v/>
      </c>
      <c r="AE473" s="187" t="str">
        <f t="shared" ca="1" si="107"/>
        <v/>
      </c>
      <c r="AF473" s="187" t="str">
        <f t="shared" ca="1" si="108"/>
        <v>D</v>
      </c>
      <c r="AG473" s="187">
        <f t="shared" ca="1" si="109"/>
        <v>3</v>
      </c>
      <c r="AH473" s="187">
        <v>1</v>
      </c>
      <c r="AI473" s="190"/>
    </row>
    <row r="474" spans="1:35" s="187" customFormat="1" ht="30" customHeight="1" x14ac:dyDescent="0.25">
      <c r="A474" s="178">
        <v>635</v>
      </c>
      <c r="B474" s="179" t="str">
        <f t="shared" ca="1" si="100"/>
        <v>B.7.03</v>
      </c>
      <c r="C474" s="180">
        <f t="shared" ca="1" si="101"/>
        <v>4</v>
      </c>
      <c r="D474" s="20"/>
      <c r="E474" s="228" t="str">
        <f t="shared" ca="1" si="102"/>
        <v>B.7.03</v>
      </c>
      <c r="F474" s="233" t="str">
        <f t="shared" ca="1" si="103"/>
        <v xml:space="preserve">Do test plans: </v>
      </c>
      <c r="G474" s="188"/>
      <c r="H474" s="240"/>
      <c r="I474" s="240"/>
      <c r="J474" s="240"/>
      <c r="K474" s="240"/>
      <c r="L474" s="240"/>
      <c r="M474" s="240"/>
      <c r="N474" s="180"/>
      <c r="O474" s="180"/>
      <c r="P474" s="180"/>
      <c r="Q474" s="180"/>
      <c r="R474" s="180"/>
      <c r="S474" s="180"/>
      <c r="T474" s="184" t="str">
        <f t="shared" ca="1" si="110"/>
        <v>B.7.03</v>
      </c>
      <c r="U474" s="180"/>
      <c r="V474" s="180"/>
      <c r="W474" s="186" t="s">
        <v>74</v>
      </c>
      <c r="X474" s="185" t="str">
        <f t="shared" ca="1" si="104"/>
        <v>N/A</v>
      </c>
      <c r="Y474" s="186" t="e">
        <f t="shared" si="105"/>
        <v>#N/A</v>
      </c>
      <c r="AD474" s="187" t="str">
        <f t="shared" ca="1" si="106"/>
        <v/>
      </c>
      <c r="AE474" s="187" t="str">
        <f t="shared" ca="1" si="107"/>
        <v/>
      </c>
      <c r="AF474" s="187" t="str">
        <f t="shared" ca="1" si="108"/>
        <v>D</v>
      </c>
      <c r="AG474" s="187">
        <f t="shared" ca="1" si="109"/>
        <v>3</v>
      </c>
      <c r="AH474" s="187">
        <v>1</v>
      </c>
      <c r="AI474" s="190">
        <v>1</v>
      </c>
    </row>
    <row r="475" spans="1:35" s="187" customFormat="1" ht="30" x14ac:dyDescent="0.25">
      <c r="A475" s="178">
        <v>636</v>
      </c>
      <c r="B475" s="179" t="str">
        <f t="shared" ca="1" si="100"/>
        <v>B.7.03a</v>
      </c>
      <c r="C475" s="180">
        <f t="shared" ca="1" si="101"/>
        <v>6</v>
      </c>
      <c r="D475" s="20"/>
      <c r="E475" s="228" t="str">
        <f t="shared" ca="1" si="102"/>
        <v>B.7.03a</v>
      </c>
      <c r="F475" s="246" t="str">
        <f t="shared" ca="1" si="103"/>
        <v>Specify what will actually be done during the tests themselves, often as a series of discrete tasks?</v>
      </c>
      <c r="G475" s="188"/>
      <c r="H475" s="240"/>
      <c r="I475" s="240"/>
      <c r="J475" s="240"/>
      <c r="K475" s="240"/>
      <c r="L475" s="240"/>
      <c r="M475" s="240"/>
      <c r="N475" s="180"/>
      <c r="O475" s="180"/>
      <c r="P475" s="180"/>
      <c r="Q475" s="180"/>
      <c r="R475" s="180"/>
      <c r="S475" s="180"/>
      <c r="T475" s="184" t="str">
        <f t="shared" ca="1" si="110"/>
        <v>B.7.03a</v>
      </c>
      <c r="U475" s="180"/>
      <c r="V475" s="180"/>
      <c r="W475" s="186">
        <v>4</v>
      </c>
      <c r="X475" s="185">
        <f t="shared" ca="1" si="104"/>
        <v>4</v>
      </c>
      <c r="Y475" s="186" t="str">
        <f t="shared" si="105"/>
        <v>x 4</v>
      </c>
      <c r="AD475" s="187" t="str">
        <f t="shared" ca="1" si="106"/>
        <v/>
      </c>
      <c r="AE475" s="187" t="str">
        <f t="shared" ca="1" si="107"/>
        <v/>
      </c>
      <c r="AF475" s="187" t="str">
        <f t="shared" ca="1" si="108"/>
        <v>D</v>
      </c>
      <c r="AG475" s="187">
        <f t="shared" ca="1" si="109"/>
        <v>3</v>
      </c>
      <c r="AH475" s="187">
        <v>1</v>
      </c>
      <c r="AI475" s="190"/>
    </row>
    <row r="476" spans="1:35" s="187" customFormat="1" ht="30" x14ac:dyDescent="0.25">
      <c r="A476" s="178">
        <v>637</v>
      </c>
      <c r="B476" s="179" t="str">
        <f t="shared" ca="1" si="100"/>
        <v>B.7.03b</v>
      </c>
      <c r="C476" s="180">
        <f t="shared" ca="1" si="101"/>
        <v>6</v>
      </c>
      <c r="D476" s="20"/>
      <c r="E476" s="228" t="str">
        <f t="shared" ca="1" si="102"/>
        <v>B.7.03b</v>
      </c>
      <c r="F476" s="246" t="str">
        <f t="shared" ca="1" si="103"/>
        <v>Provide a mechanism for formally agreeing the testing scope and all activities which surround the testing?</v>
      </c>
      <c r="G476" s="188"/>
      <c r="H476" s="240"/>
      <c r="I476" s="240"/>
      <c r="J476" s="240"/>
      <c r="K476" s="240"/>
      <c r="L476" s="240"/>
      <c r="M476" s="240"/>
      <c r="N476" s="180"/>
      <c r="O476" s="180"/>
      <c r="P476" s="180"/>
      <c r="Q476" s="180"/>
      <c r="R476" s="180"/>
      <c r="S476" s="180"/>
      <c r="T476" s="184" t="str">
        <f t="shared" ca="1" si="110"/>
        <v>B.7.03b</v>
      </c>
      <c r="U476" s="180"/>
      <c r="V476" s="180"/>
      <c r="W476" s="186">
        <v>4</v>
      </c>
      <c r="X476" s="185">
        <f t="shared" ca="1" si="104"/>
        <v>4</v>
      </c>
      <c r="Y476" s="186" t="str">
        <f t="shared" si="105"/>
        <v>x 4</v>
      </c>
      <c r="AD476" s="187" t="str">
        <f t="shared" ca="1" si="106"/>
        <v/>
      </c>
      <c r="AE476" s="187" t="str">
        <f t="shared" ca="1" si="107"/>
        <v/>
      </c>
      <c r="AF476" s="187" t="str">
        <f t="shared" ca="1" si="108"/>
        <v>D</v>
      </c>
      <c r="AG476" s="187">
        <f t="shared" ca="1" si="109"/>
        <v>3</v>
      </c>
      <c r="AH476" s="187">
        <v>1</v>
      </c>
      <c r="AI476" s="190"/>
    </row>
    <row r="477" spans="1:35" s="187" customFormat="1" ht="30" x14ac:dyDescent="0.25">
      <c r="A477" s="178">
        <v>638</v>
      </c>
      <c r="B477" s="179" t="str">
        <f t="shared" ca="1" si="100"/>
        <v>B.7.03c</v>
      </c>
      <c r="C477" s="180">
        <f t="shared" ca="1" si="101"/>
        <v>6</v>
      </c>
      <c r="D477" s="20"/>
      <c r="E477" s="228" t="str">
        <f t="shared" ca="1" si="102"/>
        <v>B.7.03c</v>
      </c>
      <c r="F477" s="246" t="str">
        <f t="shared" ca="1" si="103"/>
        <v>Help to assure the process for proper security tests without creating misunderstandings, misconceptions, or false expectations?</v>
      </c>
      <c r="G477" s="188"/>
      <c r="H477" s="240"/>
      <c r="I477" s="240"/>
      <c r="J477" s="240"/>
      <c r="K477" s="240"/>
      <c r="L477" s="240"/>
      <c r="M477" s="240"/>
      <c r="N477" s="180"/>
      <c r="O477" s="180"/>
      <c r="P477" s="180"/>
      <c r="Q477" s="180"/>
      <c r="R477" s="180"/>
      <c r="S477" s="180"/>
      <c r="T477" s="184" t="str">
        <f t="shared" ca="1" si="110"/>
        <v>B.7.03c</v>
      </c>
      <c r="U477" s="180"/>
      <c r="V477" s="180"/>
      <c r="W477" s="186">
        <v>5</v>
      </c>
      <c r="X477" s="185">
        <f t="shared" ca="1" si="104"/>
        <v>5</v>
      </c>
      <c r="Y477" s="186" t="str">
        <f t="shared" si="105"/>
        <v>x 5</v>
      </c>
      <c r="AD477" s="187" t="str">
        <f t="shared" ca="1" si="106"/>
        <v/>
      </c>
      <c r="AE477" s="187" t="str">
        <f t="shared" ca="1" si="107"/>
        <v/>
      </c>
      <c r="AF477" s="187" t="str">
        <f t="shared" ca="1" si="108"/>
        <v>D</v>
      </c>
      <c r="AG477" s="187">
        <f t="shared" ca="1" si="109"/>
        <v>3</v>
      </c>
      <c r="AH477" s="187">
        <v>1</v>
      </c>
      <c r="AI477" s="190"/>
    </row>
    <row r="478" spans="1:35" s="187" customFormat="1" ht="45" x14ac:dyDescent="0.25">
      <c r="A478" s="178">
        <v>639</v>
      </c>
      <c r="B478" s="179" t="str">
        <f t="shared" ca="1" si="100"/>
        <v>B.7.04</v>
      </c>
      <c r="C478" s="180">
        <f t="shared" ca="1" si="101"/>
        <v>5</v>
      </c>
      <c r="D478" s="20"/>
      <c r="E478" s="228" t="str">
        <f t="shared" ca="1" si="102"/>
        <v>B.7.04</v>
      </c>
      <c r="F478" s="233" t="str">
        <f t="shared" ca="1" si="103"/>
        <v>Do penetration tests include carrying out research to imitate the research activities that a potential attacker could undertake to find out as much about the target environment and how it works as possible?</v>
      </c>
      <c r="G478" s="188"/>
      <c r="H478" s="240"/>
      <c r="I478" s="240"/>
      <c r="J478" s="240"/>
      <c r="K478" s="240"/>
      <c r="L478" s="240"/>
      <c r="M478" s="240"/>
      <c r="N478" s="180"/>
      <c r="O478" s="180"/>
      <c r="P478" s="180"/>
      <c r="Q478" s="180"/>
      <c r="R478" s="180"/>
      <c r="S478" s="180"/>
      <c r="T478" s="184" t="str">
        <f t="shared" ca="1" si="110"/>
        <v>B.7.04</v>
      </c>
      <c r="U478" s="180"/>
      <c r="V478" s="180"/>
      <c r="W478" s="186">
        <v>1</v>
      </c>
      <c r="X478" s="185">
        <f t="shared" ca="1" si="104"/>
        <v>1</v>
      </c>
      <c r="Y478" s="186" t="str">
        <f t="shared" si="105"/>
        <v>x 1</v>
      </c>
      <c r="AD478" s="187" t="str">
        <f t="shared" ca="1" si="106"/>
        <v/>
      </c>
      <c r="AE478" s="187" t="str">
        <f t="shared" ca="1" si="107"/>
        <v/>
      </c>
      <c r="AF478" s="187" t="str">
        <f t="shared" ca="1" si="108"/>
        <v>D</v>
      </c>
      <c r="AG478" s="187">
        <f t="shared" ca="1" si="109"/>
        <v>3</v>
      </c>
      <c r="AH478" s="187">
        <v>1</v>
      </c>
      <c r="AI478" s="190"/>
    </row>
    <row r="479" spans="1:35" s="187" customFormat="1" ht="30" customHeight="1" x14ac:dyDescent="0.25">
      <c r="A479" s="178">
        <v>640</v>
      </c>
      <c r="B479" s="179" t="str">
        <f t="shared" ca="1" si="100"/>
        <v>B.7.05</v>
      </c>
      <c r="C479" s="180">
        <f t="shared" ca="1" si="101"/>
        <v>5</v>
      </c>
      <c r="D479" s="20"/>
      <c r="E479" s="228" t="str">
        <f t="shared" ca="1" si="102"/>
        <v>B.7.05</v>
      </c>
      <c r="F479" s="233" t="str">
        <f t="shared" ca="1" si="103"/>
        <v>Does the research undertaken include information gathering?</v>
      </c>
      <c r="G479" s="188"/>
      <c r="H479" s="240"/>
      <c r="I479" s="240"/>
      <c r="J479" s="240"/>
      <c r="K479" s="240"/>
      <c r="L479" s="240"/>
      <c r="M479" s="240"/>
      <c r="N479" s="180"/>
      <c r="O479" s="180"/>
      <c r="P479" s="180"/>
      <c r="Q479" s="180"/>
      <c r="R479" s="180"/>
      <c r="S479" s="180"/>
      <c r="T479" s="184" t="str">
        <f t="shared" ca="1" si="110"/>
        <v>B.7.05</v>
      </c>
      <c r="U479" s="180"/>
      <c r="V479" s="180"/>
      <c r="W479" s="186">
        <v>2</v>
      </c>
      <c r="X479" s="185">
        <f t="shared" ca="1" si="104"/>
        <v>2</v>
      </c>
      <c r="Y479" s="186" t="str">
        <f t="shared" si="105"/>
        <v>x 2</v>
      </c>
      <c r="AD479" s="187" t="str">
        <f t="shared" ca="1" si="106"/>
        <v/>
      </c>
      <c r="AE479" s="187" t="str">
        <f t="shared" ca="1" si="107"/>
        <v/>
      </c>
      <c r="AF479" s="187" t="str">
        <f t="shared" ca="1" si="108"/>
        <v>D</v>
      </c>
      <c r="AG479" s="187">
        <f t="shared" ca="1" si="109"/>
        <v>3</v>
      </c>
      <c r="AH479" s="187">
        <v>1</v>
      </c>
      <c r="AI479" s="190"/>
    </row>
    <row r="480" spans="1:35" s="187" customFormat="1" ht="30" x14ac:dyDescent="0.25">
      <c r="A480" s="178">
        <v>641</v>
      </c>
      <c r="B480" s="179" t="str">
        <f t="shared" ref="B480:B525" ca="1" si="111">VLOOKUP(A480,contentrefmockup,2,FALSE)</f>
        <v>B.7.06</v>
      </c>
      <c r="C480" s="180">
        <f t="shared" ref="C480:C525" ca="1" si="112">VLOOKUP(A480,contentrefmockup,15,FALSE)</f>
        <v>4</v>
      </c>
      <c r="D480" s="20"/>
      <c r="E480" s="228" t="str">
        <f t="shared" ref="E480:E525" ca="1" si="113">IF(C480=1,"Stage "&amp;B480,IF(C480=2,"Step "&amp;VLOOKUP(A480,contentrefmockup,4,FALSE),B480))</f>
        <v>B.7.06</v>
      </c>
      <c r="F480" s="233" t="str">
        <f t="shared" ref="F480:F525" ca="1" si="114">VLOOKUP(A480,contentrefmockup,7,FALSE)</f>
        <v xml:space="preserve">Does information gathering include collating and analysing information about the target: </v>
      </c>
      <c r="G480" s="188"/>
      <c r="H480" s="240"/>
      <c r="I480" s="240"/>
      <c r="J480" s="240"/>
      <c r="K480" s="240"/>
      <c r="L480" s="240"/>
      <c r="M480" s="240"/>
      <c r="N480" s="180"/>
      <c r="O480" s="180"/>
      <c r="P480" s="180"/>
      <c r="Q480" s="180"/>
      <c r="R480" s="180"/>
      <c r="S480" s="180"/>
      <c r="T480" s="184" t="str">
        <f t="shared" ca="1" si="110"/>
        <v>B.7.06</v>
      </c>
      <c r="U480" s="180"/>
      <c r="V480" s="180"/>
      <c r="W480" s="186" t="s">
        <v>74</v>
      </c>
      <c r="X480" s="185" t="str">
        <f t="shared" ref="X480:X525" ca="1" si="115">VLOOKUP(A480,contentrefmockup,8,FALSE)</f>
        <v>N/A</v>
      </c>
      <c r="Y480" s="186" t="e">
        <f t="shared" ref="Y480:Y525" si="116">VLOOKUP(W480,weighting_response_reverse,2,FALSE)</f>
        <v>#N/A</v>
      </c>
      <c r="AD480" s="187" t="str">
        <f t="shared" ref="AD480:AD525" ca="1" si="117">VLOOKUP(A480,contentrefmockup,26,FALSE)</f>
        <v/>
      </c>
      <c r="AE480" s="187" t="str">
        <f t="shared" ref="AE480:AE525" ca="1" si="118">VLOOKUP(A480,contentrefmockup,27,FALSE)</f>
        <v/>
      </c>
      <c r="AF480" s="187" t="str">
        <f t="shared" ref="AF480:AF525" ca="1" si="119">VLOOKUP(A480,contentrefmockup,28,FALSE)</f>
        <v>D</v>
      </c>
      <c r="AG480" s="187">
        <f t="shared" ref="AG480:AG525" ca="1" si="120">IF(AD480="S",1,IF(AE480="I",2,IF(AF480="D",3,4)))</f>
        <v>3</v>
      </c>
      <c r="AH480" s="187">
        <v>1</v>
      </c>
      <c r="AI480" s="190"/>
    </row>
    <row r="481" spans="1:35" s="187" customFormat="1" ht="30" customHeight="1" x14ac:dyDescent="0.25">
      <c r="A481" s="178">
        <v>642</v>
      </c>
      <c r="B481" s="179" t="str">
        <f t="shared" ca="1" si="111"/>
        <v>B.7.06a</v>
      </c>
      <c r="C481" s="180">
        <f t="shared" ca="1" si="112"/>
        <v>6</v>
      </c>
      <c r="D481" s="20"/>
      <c r="E481" s="228" t="str">
        <f t="shared" ca="1" si="113"/>
        <v>B.7.06a</v>
      </c>
      <c r="F481" s="246" t="str">
        <f t="shared" ca="1" si="114"/>
        <v>From public sources of information, such as the Internet?</v>
      </c>
      <c r="G481" s="188"/>
      <c r="H481" s="240"/>
      <c r="I481" s="240"/>
      <c r="J481" s="240"/>
      <c r="K481" s="240"/>
      <c r="L481" s="240"/>
      <c r="M481" s="240"/>
      <c r="N481" s="180"/>
      <c r="O481" s="180"/>
      <c r="P481" s="180"/>
      <c r="Q481" s="180"/>
      <c r="R481" s="180"/>
      <c r="S481" s="180"/>
      <c r="T481" s="184" t="str">
        <f t="shared" ca="1" si="110"/>
        <v>B.7.06a</v>
      </c>
      <c r="U481" s="180"/>
      <c r="V481" s="180"/>
      <c r="W481" s="186">
        <v>3</v>
      </c>
      <c r="X481" s="185">
        <f t="shared" ca="1" si="115"/>
        <v>3</v>
      </c>
      <c r="Y481" s="186" t="str">
        <f t="shared" si="116"/>
        <v>x 3</v>
      </c>
      <c r="AD481" s="187" t="str">
        <f t="shared" ca="1" si="117"/>
        <v/>
      </c>
      <c r="AE481" s="187" t="str">
        <f t="shared" ca="1" si="118"/>
        <v/>
      </c>
      <c r="AF481" s="187" t="str">
        <f t="shared" ca="1" si="119"/>
        <v>D</v>
      </c>
      <c r="AG481" s="187">
        <f t="shared" ca="1" si="120"/>
        <v>3</v>
      </c>
      <c r="AH481" s="187">
        <v>1</v>
      </c>
      <c r="AI481" s="190"/>
    </row>
    <row r="482" spans="1:35" s="187" customFormat="1" ht="30" customHeight="1" x14ac:dyDescent="0.25">
      <c r="A482" s="178">
        <v>643</v>
      </c>
      <c r="B482" s="179" t="str">
        <f t="shared" ca="1" si="111"/>
        <v>B.7.06b</v>
      </c>
      <c r="C482" s="180">
        <f t="shared" ca="1" si="112"/>
        <v>6</v>
      </c>
      <c r="D482" s="20"/>
      <c r="E482" s="228" t="str">
        <f t="shared" ca="1" si="113"/>
        <v>B.7.06b</v>
      </c>
      <c r="F482" s="246" t="str">
        <f t="shared" ca="1" si="114"/>
        <v>Through information sharing networks (e.g. CERTs)?</v>
      </c>
      <c r="G482" s="188"/>
      <c r="H482" s="240"/>
      <c r="I482" s="240"/>
      <c r="J482" s="240"/>
      <c r="K482" s="240"/>
      <c r="L482" s="240"/>
      <c r="M482" s="240"/>
      <c r="N482" s="180"/>
      <c r="O482" s="180"/>
      <c r="P482" s="180"/>
      <c r="Q482" s="180"/>
      <c r="R482" s="180"/>
      <c r="S482" s="180"/>
      <c r="T482" s="184" t="str">
        <f t="shared" ca="1" si="110"/>
        <v>B.7.06b</v>
      </c>
      <c r="U482" s="180"/>
      <c r="V482" s="180"/>
      <c r="W482" s="186">
        <v>4</v>
      </c>
      <c r="X482" s="185">
        <f t="shared" ca="1" si="115"/>
        <v>4</v>
      </c>
      <c r="Y482" s="186" t="str">
        <f t="shared" si="116"/>
        <v>x 4</v>
      </c>
      <c r="AD482" s="187" t="str">
        <f t="shared" ca="1" si="117"/>
        <v/>
      </c>
      <c r="AE482" s="187" t="str">
        <f t="shared" ca="1" si="118"/>
        <v/>
      </c>
      <c r="AF482" s="187" t="str">
        <f t="shared" ca="1" si="119"/>
        <v>D</v>
      </c>
      <c r="AG482" s="187">
        <f t="shared" ca="1" si="120"/>
        <v>3</v>
      </c>
      <c r="AH482" s="187">
        <v>1</v>
      </c>
      <c r="AI482" s="190"/>
    </row>
    <row r="483" spans="1:35" s="187" customFormat="1" ht="30" customHeight="1" x14ac:dyDescent="0.25">
      <c r="A483" s="178">
        <v>644</v>
      </c>
      <c r="B483" s="179" t="str">
        <f t="shared" ca="1" si="111"/>
        <v>B.7.06c</v>
      </c>
      <c r="C483" s="180">
        <f t="shared" ca="1" si="112"/>
        <v>6</v>
      </c>
      <c r="D483" s="20"/>
      <c r="E483" s="228" t="str">
        <f t="shared" ca="1" si="113"/>
        <v>B.7.06c</v>
      </c>
      <c r="F483" s="246" t="str">
        <f t="shared" ca="1" si="114"/>
        <v>Via authorised social engineering sources?</v>
      </c>
      <c r="G483" s="188"/>
      <c r="H483" s="240"/>
      <c r="I483" s="240"/>
      <c r="J483" s="240"/>
      <c r="K483" s="240"/>
      <c r="L483" s="240"/>
      <c r="M483" s="240"/>
      <c r="N483" s="180"/>
      <c r="O483" s="180"/>
      <c r="P483" s="180"/>
      <c r="Q483" s="180"/>
      <c r="R483" s="180"/>
      <c r="S483" s="180"/>
      <c r="T483" s="184" t="str">
        <f t="shared" ca="1" si="110"/>
        <v>B.7.06c</v>
      </c>
      <c r="U483" s="180"/>
      <c r="V483" s="180"/>
      <c r="W483" s="186">
        <v>4</v>
      </c>
      <c r="X483" s="185">
        <f t="shared" ca="1" si="115"/>
        <v>4</v>
      </c>
      <c r="Y483" s="186" t="str">
        <f t="shared" si="116"/>
        <v>x 4</v>
      </c>
      <c r="AD483" s="187" t="str">
        <f t="shared" ca="1" si="117"/>
        <v/>
      </c>
      <c r="AE483" s="187" t="str">
        <f t="shared" ca="1" si="118"/>
        <v/>
      </c>
      <c r="AF483" s="187" t="str">
        <f t="shared" ca="1" si="119"/>
        <v>D</v>
      </c>
      <c r="AG483" s="187">
        <f t="shared" ca="1" si="120"/>
        <v>3</v>
      </c>
      <c r="AH483" s="187">
        <v>1</v>
      </c>
      <c r="AI483" s="190"/>
    </row>
    <row r="484" spans="1:35" s="187" customFormat="1" ht="30" customHeight="1" x14ac:dyDescent="0.25">
      <c r="A484" s="178">
        <v>645</v>
      </c>
      <c r="B484" s="179" t="str">
        <f t="shared" ca="1" si="111"/>
        <v>B.7.06d</v>
      </c>
      <c r="C484" s="180">
        <f t="shared" ca="1" si="112"/>
        <v>6</v>
      </c>
      <c r="D484" s="20"/>
      <c r="E484" s="228" t="str">
        <f t="shared" ca="1" si="113"/>
        <v>B.7.06d</v>
      </c>
      <c r="F484" s="246" t="str">
        <f t="shared" ca="1" si="114"/>
        <v>Based on threat intelligence?</v>
      </c>
      <c r="G484" s="188"/>
      <c r="H484" s="240"/>
      <c r="I484" s="240"/>
      <c r="J484" s="240"/>
      <c r="K484" s="240"/>
      <c r="L484" s="240"/>
      <c r="M484" s="240"/>
      <c r="N484" s="180"/>
      <c r="O484" s="180"/>
      <c r="P484" s="180"/>
      <c r="Q484" s="180"/>
      <c r="R484" s="180"/>
      <c r="S484" s="180"/>
      <c r="T484" s="184" t="str">
        <f t="shared" ca="1" si="110"/>
        <v>B.7.06d</v>
      </c>
      <c r="U484" s="180"/>
      <c r="V484" s="180"/>
      <c r="W484" s="186">
        <v>5</v>
      </c>
      <c r="X484" s="185">
        <f t="shared" ca="1" si="115"/>
        <v>5</v>
      </c>
      <c r="Y484" s="186" t="str">
        <f t="shared" si="116"/>
        <v>x 5</v>
      </c>
      <c r="AD484" s="187" t="str">
        <f t="shared" ca="1" si="117"/>
        <v/>
      </c>
      <c r="AE484" s="187" t="str">
        <f t="shared" ca="1" si="118"/>
        <v/>
      </c>
      <c r="AF484" s="187" t="str">
        <f t="shared" ca="1" si="119"/>
        <v>D</v>
      </c>
      <c r="AG484" s="187">
        <f t="shared" ca="1" si="120"/>
        <v>3</v>
      </c>
      <c r="AH484" s="187">
        <v>1</v>
      </c>
      <c r="AI484" s="190"/>
    </row>
    <row r="485" spans="1:35" s="187" customFormat="1" ht="30" customHeight="1" x14ac:dyDescent="0.25">
      <c r="A485" s="178">
        <v>646</v>
      </c>
      <c r="B485" s="179" t="str">
        <f t="shared" ca="1" si="111"/>
        <v>B.7.07</v>
      </c>
      <c r="C485" s="180">
        <f t="shared" ca="1" si="112"/>
        <v>5</v>
      </c>
      <c r="D485" s="20"/>
      <c r="E485" s="228" t="str">
        <f t="shared" ca="1" si="113"/>
        <v>B.7.07</v>
      </c>
      <c r="F485" s="233" t="str">
        <f t="shared" ca="1" si="114"/>
        <v>Does the research undertaken include carrying out reconnaissance?</v>
      </c>
      <c r="G485" s="188"/>
      <c r="H485" s="240"/>
      <c r="I485" s="240"/>
      <c r="J485" s="240"/>
      <c r="K485" s="240"/>
      <c r="L485" s="240"/>
      <c r="M485" s="240"/>
      <c r="N485" s="180"/>
      <c r="O485" s="180"/>
      <c r="P485" s="180"/>
      <c r="Q485" s="180"/>
      <c r="R485" s="180"/>
      <c r="S485" s="180"/>
      <c r="T485" s="184" t="str">
        <f t="shared" ca="1" si="110"/>
        <v>B.7.07</v>
      </c>
      <c r="U485" s="180"/>
      <c r="V485" s="180"/>
      <c r="W485" s="186">
        <v>3</v>
      </c>
      <c r="X485" s="185">
        <f t="shared" ca="1" si="115"/>
        <v>3</v>
      </c>
      <c r="Y485" s="186" t="str">
        <f t="shared" si="116"/>
        <v>x 3</v>
      </c>
      <c r="AD485" s="187" t="str">
        <f t="shared" ca="1" si="117"/>
        <v/>
      </c>
      <c r="AE485" s="187" t="str">
        <f t="shared" ca="1" si="118"/>
        <v/>
      </c>
      <c r="AF485" s="187" t="str">
        <f t="shared" ca="1" si="119"/>
        <v>D</v>
      </c>
      <c r="AG485" s="187">
        <f t="shared" ca="1" si="120"/>
        <v>3</v>
      </c>
      <c r="AH485" s="187">
        <v>1</v>
      </c>
      <c r="AI485" s="190"/>
    </row>
    <row r="486" spans="1:35" s="187" customFormat="1" ht="60" x14ac:dyDescent="0.25">
      <c r="A486" s="178">
        <v>647</v>
      </c>
      <c r="B486" s="179" t="str">
        <f t="shared" ca="1" si="111"/>
        <v>B.7.08</v>
      </c>
      <c r="C486" s="180">
        <f t="shared" ca="1" si="112"/>
        <v>5</v>
      </c>
      <c r="D486" s="20"/>
      <c r="E486" s="228" t="str">
        <f t="shared" ca="1" si="113"/>
        <v>B.7.08</v>
      </c>
      <c r="F486" s="233" t="str">
        <f t="shared" ca="1" si="114"/>
        <v xml:space="preserve">Does reconnaissance include collating and analysing information about the target obtaining positive confirmation of information about the target (e.g. to confirm that system configuration and security controls are as expected)? </v>
      </c>
      <c r="G486" s="188"/>
      <c r="H486" s="240"/>
      <c r="I486" s="240"/>
      <c r="J486" s="240"/>
      <c r="K486" s="240"/>
      <c r="L486" s="240"/>
      <c r="M486" s="240"/>
      <c r="N486" s="180"/>
      <c r="O486" s="180"/>
      <c r="P486" s="180"/>
      <c r="Q486" s="180"/>
      <c r="R486" s="180"/>
      <c r="S486" s="180"/>
      <c r="T486" s="184" t="str">
        <f t="shared" ca="1" si="110"/>
        <v>B.7.08</v>
      </c>
      <c r="U486" s="180"/>
      <c r="V486" s="180"/>
      <c r="W486" s="186">
        <v>4</v>
      </c>
      <c r="X486" s="185">
        <f t="shared" ca="1" si="115"/>
        <v>4</v>
      </c>
      <c r="Y486" s="186" t="str">
        <f t="shared" si="116"/>
        <v>x 4</v>
      </c>
      <c r="AD486" s="187" t="str">
        <f t="shared" ca="1" si="117"/>
        <v/>
      </c>
      <c r="AE486" s="187" t="str">
        <f t="shared" ca="1" si="118"/>
        <v/>
      </c>
      <c r="AF486" s="187" t="str">
        <f t="shared" ca="1" si="119"/>
        <v>D</v>
      </c>
      <c r="AG486" s="187">
        <f t="shared" ca="1" si="120"/>
        <v>3</v>
      </c>
      <c r="AH486" s="187">
        <v>1</v>
      </c>
      <c r="AI486" s="190">
        <v>1</v>
      </c>
    </row>
    <row r="487" spans="1:35" s="187" customFormat="1" ht="30" customHeight="1" x14ac:dyDescent="0.25">
      <c r="A487" s="178">
        <v>648</v>
      </c>
      <c r="B487" s="179" t="str">
        <f t="shared" ca="1" si="111"/>
        <v>B.7.09</v>
      </c>
      <c r="C487" s="180">
        <f t="shared" ca="1" si="112"/>
        <v>5</v>
      </c>
      <c r="D487" s="20"/>
      <c r="E487" s="228" t="str">
        <f t="shared" ca="1" si="113"/>
        <v>B.7.09</v>
      </c>
      <c r="F487" s="233" t="str">
        <f t="shared" ca="1" si="114"/>
        <v>Does the research undertaken include network enumeration / scanning?</v>
      </c>
      <c r="G487" s="188"/>
      <c r="H487" s="240"/>
      <c r="I487" s="240"/>
      <c r="J487" s="240"/>
      <c r="K487" s="240"/>
      <c r="L487" s="240"/>
      <c r="M487" s="240"/>
      <c r="N487" s="180"/>
      <c r="O487" s="180"/>
      <c r="P487" s="180"/>
      <c r="Q487" s="180"/>
      <c r="R487" s="180"/>
      <c r="S487" s="180"/>
      <c r="T487" s="184" t="str">
        <f t="shared" ca="1" si="110"/>
        <v>B.7.09</v>
      </c>
      <c r="U487" s="180"/>
      <c r="V487" s="180"/>
      <c r="W487" s="186">
        <v>3</v>
      </c>
      <c r="X487" s="185">
        <f t="shared" ca="1" si="115"/>
        <v>3</v>
      </c>
      <c r="Y487" s="186" t="str">
        <f t="shared" si="116"/>
        <v>x 3</v>
      </c>
      <c r="AD487" s="187" t="str">
        <f t="shared" ca="1" si="117"/>
        <v/>
      </c>
      <c r="AE487" s="187" t="str">
        <f t="shared" ca="1" si="118"/>
        <v/>
      </c>
      <c r="AF487" s="187" t="str">
        <f t="shared" ca="1" si="119"/>
        <v>D</v>
      </c>
      <c r="AG487" s="187">
        <f t="shared" ca="1" si="120"/>
        <v>3</v>
      </c>
      <c r="AH487" s="187">
        <v>1</v>
      </c>
      <c r="AI487" s="190"/>
    </row>
    <row r="488" spans="1:35" s="187" customFormat="1" ht="30" x14ac:dyDescent="0.25">
      <c r="A488" s="178">
        <v>649</v>
      </c>
      <c r="B488" s="179" t="str">
        <f t="shared" ca="1" si="111"/>
        <v>B.7.10</v>
      </c>
      <c r="C488" s="180">
        <f t="shared" ca="1" si="112"/>
        <v>4</v>
      </c>
      <c r="D488" s="20"/>
      <c r="E488" s="228" t="str">
        <f t="shared" ca="1" si="113"/>
        <v>B.7.10</v>
      </c>
      <c r="F488" s="233" t="str">
        <f t="shared" ca="1" si="114"/>
        <v xml:space="preserve">Does network enumeration / scanning include identifying the potential points of access being offered by a target by: </v>
      </c>
      <c r="G488" s="188"/>
      <c r="H488" s="240"/>
      <c r="I488" s="240"/>
      <c r="J488" s="240"/>
      <c r="K488" s="240"/>
      <c r="L488" s="240"/>
      <c r="M488" s="240"/>
      <c r="N488" s="180"/>
      <c r="O488" s="180"/>
      <c r="P488" s="180"/>
      <c r="Q488" s="180"/>
      <c r="R488" s="180"/>
      <c r="S488" s="180"/>
      <c r="T488" s="184" t="str">
        <f t="shared" ca="1" si="110"/>
        <v>B.7.10</v>
      </c>
      <c r="U488" s="180"/>
      <c r="V488" s="180"/>
      <c r="W488" s="186" t="s">
        <v>74</v>
      </c>
      <c r="X488" s="185" t="str">
        <f t="shared" ca="1" si="115"/>
        <v>N/A</v>
      </c>
      <c r="Y488" s="186" t="e">
        <f t="shared" si="116"/>
        <v>#N/A</v>
      </c>
      <c r="AD488" s="187" t="str">
        <f t="shared" ca="1" si="117"/>
        <v/>
      </c>
      <c r="AE488" s="187" t="str">
        <f t="shared" ca="1" si="118"/>
        <v/>
      </c>
      <c r="AF488" s="187" t="str">
        <f t="shared" ca="1" si="119"/>
        <v>D</v>
      </c>
      <c r="AG488" s="187">
        <f t="shared" ca="1" si="120"/>
        <v>3</v>
      </c>
      <c r="AH488" s="187">
        <v>1</v>
      </c>
      <c r="AI488" s="190"/>
    </row>
    <row r="489" spans="1:35" s="187" customFormat="1" ht="30" customHeight="1" x14ac:dyDescent="0.25">
      <c r="A489" s="178">
        <v>650</v>
      </c>
      <c r="B489" s="179" t="str">
        <f t="shared" ca="1" si="111"/>
        <v>B.7.10a</v>
      </c>
      <c r="C489" s="180">
        <f t="shared" ca="1" si="112"/>
        <v>6</v>
      </c>
      <c r="D489" s="20"/>
      <c r="E489" s="228" t="str">
        <f t="shared" ca="1" si="113"/>
        <v>B.7.10a</v>
      </c>
      <c r="F489" s="246" t="str">
        <f t="shared" ca="1" si="114"/>
        <v>Scanning for open services on targets?</v>
      </c>
      <c r="G489" s="188"/>
      <c r="H489" s="240"/>
      <c r="I489" s="240"/>
      <c r="J489" s="240"/>
      <c r="K489" s="240"/>
      <c r="L489" s="240"/>
      <c r="M489" s="240"/>
      <c r="N489" s="180"/>
      <c r="O489" s="180"/>
      <c r="P489" s="180"/>
      <c r="Q489" s="180"/>
      <c r="R489" s="180"/>
      <c r="S489" s="180"/>
      <c r="T489" s="184" t="str">
        <f t="shared" ca="1" si="110"/>
        <v>B.7.10a</v>
      </c>
      <c r="U489" s="180"/>
      <c r="V489" s="180"/>
      <c r="W489" s="186">
        <v>4</v>
      </c>
      <c r="X489" s="185">
        <f t="shared" ca="1" si="115"/>
        <v>4</v>
      </c>
      <c r="Y489" s="186" t="str">
        <f t="shared" si="116"/>
        <v>x 4</v>
      </c>
      <c r="AD489" s="187" t="str">
        <f t="shared" ca="1" si="117"/>
        <v/>
      </c>
      <c r="AE489" s="187" t="str">
        <f t="shared" ca="1" si="118"/>
        <v/>
      </c>
      <c r="AF489" s="187" t="str">
        <f t="shared" ca="1" si="119"/>
        <v>D</v>
      </c>
      <c r="AG489" s="187">
        <f t="shared" ca="1" si="120"/>
        <v>3</v>
      </c>
      <c r="AH489" s="187">
        <v>1</v>
      </c>
      <c r="AI489" s="190"/>
    </row>
    <row r="490" spans="1:35" s="187" customFormat="1" ht="30" customHeight="1" x14ac:dyDescent="0.25">
      <c r="A490" s="178">
        <v>651</v>
      </c>
      <c r="B490" s="179" t="str">
        <f t="shared" ca="1" si="111"/>
        <v>B.7.10b</v>
      </c>
      <c r="C490" s="180">
        <f t="shared" ca="1" si="112"/>
        <v>6</v>
      </c>
      <c r="D490" s="20"/>
      <c r="E490" s="228" t="str">
        <f t="shared" ca="1" si="113"/>
        <v>B.7.10b</v>
      </c>
      <c r="F490" s="246" t="str">
        <f t="shared" ca="1" si="114"/>
        <v>Establishing the existence of possible user identification credentials)?</v>
      </c>
      <c r="G490" s="188"/>
      <c r="H490" s="240"/>
      <c r="I490" s="240"/>
      <c r="J490" s="240"/>
      <c r="K490" s="240"/>
      <c r="L490" s="240"/>
      <c r="M490" s="240"/>
      <c r="N490" s="180"/>
      <c r="O490" s="180"/>
      <c r="P490" s="180"/>
      <c r="Q490" s="180"/>
      <c r="R490" s="180"/>
      <c r="S490" s="180"/>
      <c r="T490" s="184" t="str">
        <f t="shared" ca="1" si="110"/>
        <v>B.7.10b</v>
      </c>
      <c r="U490" s="180"/>
      <c r="V490" s="180"/>
      <c r="W490" s="186">
        <v>5</v>
      </c>
      <c r="X490" s="185">
        <f t="shared" ca="1" si="115"/>
        <v>5</v>
      </c>
      <c r="Y490" s="186" t="str">
        <f t="shared" si="116"/>
        <v>x 5</v>
      </c>
      <c r="AD490" s="187" t="str">
        <f t="shared" ca="1" si="117"/>
        <v/>
      </c>
      <c r="AE490" s="187" t="str">
        <f t="shared" ca="1" si="118"/>
        <v/>
      </c>
      <c r="AF490" s="187" t="str">
        <f t="shared" ca="1" si="119"/>
        <v>D</v>
      </c>
      <c r="AG490" s="187">
        <f t="shared" ca="1" si="120"/>
        <v>3</v>
      </c>
      <c r="AH490" s="187">
        <v>1</v>
      </c>
      <c r="AI490" s="190"/>
    </row>
    <row r="491" spans="1:35" s="187" customFormat="1" ht="30" customHeight="1" x14ac:dyDescent="0.25">
      <c r="A491" s="178">
        <v>652</v>
      </c>
      <c r="B491" s="179" t="str">
        <f t="shared" ca="1" si="111"/>
        <v>B.7.11</v>
      </c>
      <c r="C491" s="180">
        <f t="shared" ca="1" si="112"/>
        <v>5</v>
      </c>
      <c r="D491" s="20"/>
      <c r="E491" s="228" t="str">
        <f t="shared" ca="1" si="113"/>
        <v>B.7.11</v>
      </c>
      <c r="F491" s="233" t="str">
        <f t="shared" ca="1" si="114"/>
        <v>Does the research undertaken include discovery and assessment?</v>
      </c>
      <c r="G491" s="188"/>
      <c r="H491" s="240"/>
      <c r="I491" s="240"/>
      <c r="J491" s="240"/>
      <c r="K491" s="240"/>
      <c r="L491" s="240"/>
      <c r="M491" s="240"/>
      <c r="N491" s="180"/>
      <c r="O491" s="180"/>
      <c r="P491" s="180"/>
      <c r="Q491" s="180"/>
      <c r="R491" s="180"/>
      <c r="S491" s="180"/>
      <c r="T491" s="184" t="str">
        <f t="shared" ca="1" si="110"/>
        <v>B.7.11</v>
      </c>
      <c r="U491" s="180"/>
      <c r="V491" s="180"/>
      <c r="W491" s="186">
        <v>3</v>
      </c>
      <c r="X491" s="185">
        <f t="shared" ca="1" si="115"/>
        <v>3</v>
      </c>
      <c r="Y491" s="186" t="str">
        <f t="shared" si="116"/>
        <v>x 3</v>
      </c>
      <c r="AD491" s="187" t="str">
        <f t="shared" ca="1" si="117"/>
        <v/>
      </c>
      <c r="AE491" s="187" t="str">
        <f t="shared" ca="1" si="118"/>
        <v/>
      </c>
      <c r="AF491" s="187" t="str">
        <f t="shared" ca="1" si="119"/>
        <v>D</v>
      </c>
      <c r="AG491" s="187">
        <f t="shared" ca="1" si="120"/>
        <v>3</v>
      </c>
      <c r="AH491" s="187">
        <v>1</v>
      </c>
      <c r="AI491" s="190"/>
    </row>
    <row r="492" spans="1:35" s="187" customFormat="1" ht="30" x14ac:dyDescent="0.25">
      <c r="A492" s="178">
        <v>653</v>
      </c>
      <c r="B492" s="179" t="str">
        <f t="shared" ca="1" si="111"/>
        <v>B.7.12</v>
      </c>
      <c r="C492" s="180">
        <f t="shared" ca="1" si="112"/>
        <v>4</v>
      </c>
      <c r="D492" s="20"/>
      <c r="E492" s="228" t="str">
        <f t="shared" ca="1" si="113"/>
        <v>B.7.12</v>
      </c>
      <c r="F492" s="233" t="str">
        <f t="shared" ca="1" si="114"/>
        <v xml:space="preserve">Does network discovery and assessment include learning about a target's infrastructure by: </v>
      </c>
      <c r="G492" s="188"/>
      <c r="H492" s="240"/>
      <c r="I492" s="240"/>
      <c r="J492" s="240"/>
      <c r="K492" s="240"/>
      <c r="L492" s="240"/>
      <c r="M492" s="240"/>
      <c r="N492" s="180"/>
      <c r="O492" s="180"/>
      <c r="P492" s="180"/>
      <c r="Q492" s="180"/>
      <c r="R492" s="180"/>
      <c r="S492" s="180"/>
      <c r="T492" s="184" t="str">
        <f t="shared" ca="1" si="110"/>
        <v>B.7.12</v>
      </c>
      <c r="U492" s="180"/>
      <c r="V492" s="180"/>
      <c r="W492" s="186" t="s">
        <v>74</v>
      </c>
      <c r="X492" s="185" t="str">
        <f t="shared" ca="1" si="115"/>
        <v>N/A</v>
      </c>
      <c r="Y492" s="186" t="e">
        <f t="shared" si="116"/>
        <v>#N/A</v>
      </c>
      <c r="AD492" s="187" t="str">
        <f t="shared" ca="1" si="117"/>
        <v/>
      </c>
      <c r="AE492" s="187" t="str">
        <f t="shared" ca="1" si="118"/>
        <v/>
      </c>
      <c r="AF492" s="187" t="str">
        <f t="shared" ca="1" si="119"/>
        <v>D</v>
      </c>
      <c r="AG492" s="187">
        <f t="shared" ca="1" si="120"/>
        <v>3</v>
      </c>
      <c r="AH492" s="187">
        <v>1</v>
      </c>
      <c r="AI492" s="190"/>
    </row>
    <row r="493" spans="1:35" s="187" customFormat="1" ht="30" customHeight="1" x14ac:dyDescent="0.25">
      <c r="A493" s="178">
        <v>654</v>
      </c>
      <c r="B493" s="179" t="str">
        <f t="shared" ca="1" si="111"/>
        <v>B.7.12a</v>
      </c>
      <c r="C493" s="180">
        <f t="shared" ca="1" si="112"/>
        <v>6</v>
      </c>
      <c r="D493" s="20"/>
      <c r="E493" s="228" t="str">
        <f t="shared" ca="1" si="113"/>
        <v>B.7.12a</v>
      </c>
      <c r="F493" s="246" t="str">
        <f t="shared" ca="1" si="114"/>
        <v>Foot printing?</v>
      </c>
      <c r="G493" s="188"/>
      <c r="H493" s="240"/>
      <c r="I493" s="240"/>
      <c r="J493" s="240"/>
      <c r="K493" s="240"/>
      <c r="L493" s="240"/>
      <c r="M493" s="240"/>
      <c r="N493" s="180"/>
      <c r="O493" s="180"/>
      <c r="P493" s="180"/>
      <c r="Q493" s="180"/>
      <c r="R493" s="180"/>
      <c r="S493" s="180"/>
      <c r="T493" s="184" t="str">
        <f t="shared" ca="1" si="110"/>
        <v>B.7.12a</v>
      </c>
      <c r="U493" s="180"/>
      <c r="V493" s="180"/>
      <c r="W493" s="186">
        <v>4</v>
      </c>
      <c r="X493" s="185">
        <f t="shared" ca="1" si="115"/>
        <v>4</v>
      </c>
      <c r="Y493" s="186" t="str">
        <f t="shared" si="116"/>
        <v>x 4</v>
      </c>
      <c r="AD493" s="187" t="str">
        <f t="shared" ca="1" si="117"/>
        <v/>
      </c>
      <c r="AE493" s="187" t="str">
        <f t="shared" ca="1" si="118"/>
        <v/>
      </c>
      <c r="AF493" s="187" t="str">
        <f t="shared" ca="1" si="119"/>
        <v>D</v>
      </c>
      <c r="AG493" s="187">
        <f t="shared" ca="1" si="120"/>
        <v>3</v>
      </c>
      <c r="AH493" s="187">
        <v>1</v>
      </c>
      <c r="AI493" s="190"/>
    </row>
    <row r="494" spans="1:35" s="187" customFormat="1" ht="30" customHeight="1" x14ac:dyDescent="0.25">
      <c r="A494" s="178">
        <v>655</v>
      </c>
      <c r="B494" s="179" t="str">
        <f t="shared" ca="1" si="111"/>
        <v>B.7.12b</v>
      </c>
      <c r="C494" s="180">
        <f t="shared" ca="1" si="112"/>
        <v>6</v>
      </c>
      <c r="D494" s="20"/>
      <c r="E494" s="228" t="str">
        <f t="shared" ca="1" si="113"/>
        <v>B.7.12b</v>
      </c>
      <c r="F494" s="246" t="str">
        <f t="shared" ca="1" si="114"/>
        <v>Mining blogs?</v>
      </c>
      <c r="G494" s="188"/>
      <c r="H494" s="240"/>
      <c r="I494" s="240"/>
      <c r="J494" s="240"/>
      <c r="K494" s="240"/>
      <c r="L494" s="240"/>
      <c r="M494" s="240"/>
      <c r="N494" s="180"/>
      <c r="O494" s="180"/>
      <c r="P494" s="180"/>
      <c r="Q494" s="180"/>
      <c r="R494" s="180"/>
      <c r="S494" s="180"/>
      <c r="T494" s="184" t="str">
        <f t="shared" ca="1" si="110"/>
        <v>B.7.12b</v>
      </c>
      <c r="U494" s="180"/>
      <c r="V494" s="180"/>
      <c r="W494" s="186">
        <v>4</v>
      </c>
      <c r="X494" s="185">
        <f t="shared" ca="1" si="115"/>
        <v>4</v>
      </c>
      <c r="Y494" s="186" t="str">
        <f t="shared" si="116"/>
        <v>x 4</v>
      </c>
      <c r="AD494" s="187" t="str">
        <f t="shared" ca="1" si="117"/>
        <v/>
      </c>
      <c r="AE494" s="187" t="str">
        <f t="shared" ca="1" si="118"/>
        <v/>
      </c>
      <c r="AF494" s="187" t="str">
        <f t="shared" ca="1" si="119"/>
        <v>D</v>
      </c>
      <c r="AG494" s="187">
        <f t="shared" ca="1" si="120"/>
        <v>3</v>
      </c>
      <c r="AH494" s="187">
        <v>1</v>
      </c>
      <c r="AI494" s="190"/>
    </row>
    <row r="495" spans="1:35" s="187" customFormat="1" ht="30" customHeight="1" x14ac:dyDescent="0.25">
      <c r="A495" s="178">
        <v>656</v>
      </c>
      <c r="B495" s="179" t="str">
        <f t="shared" ca="1" si="111"/>
        <v>B.7.12c</v>
      </c>
      <c r="C495" s="180">
        <f t="shared" ca="1" si="112"/>
        <v>6</v>
      </c>
      <c r="D495" s="20"/>
      <c r="E495" s="228" t="str">
        <f t="shared" ca="1" si="113"/>
        <v>B.7.12c</v>
      </c>
      <c r="F495" s="246" t="str">
        <f t="shared" ca="1" si="114"/>
        <v>Using search engines / social networking sites?</v>
      </c>
      <c r="G495" s="188"/>
      <c r="H495" s="240"/>
      <c r="I495" s="240"/>
      <c r="J495" s="240"/>
      <c r="K495" s="240"/>
      <c r="L495" s="240"/>
      <c r="M495" s="240"/>
      <c r="N495" s="180"/>
      <c r="O495" s="180"/>
      <c r="P495" s="180"/>
      <c r="Q495" s="180"/>
      <c r="R495" s="180"/>
      <c r="S495" s="180"/>
      <c r="T495" s="184" t="str">
        <f t="shared" ref="T495:T540" ca="1" si="121">E495</f>
        <v>B.7.12c</v>
      </c>
      <c r="U495" s="180"/>
      <c r="V495" s="180"/>
      <c r="W495" s="186">
        <v>4</v>
      </c>
      <c r="X495" s="185">
        <f t="shared" ca="1" si="115"/>
        <v>4</v>
      </c>
      <c r="Y495" s="186" t="str">
        <f t="shared" si="116"/>
        <v>x 4</v>
      </c>
      <c r="AD495" s="187" t="str">
        <f t="shared" ca="1" si="117"/>
        <v/>
      </c>
      <c r="AE495" s="187" t="str">
        <f t="shared" ca="1" si="118"/>
        <v/>
      </c>
      <c r="AF495" s="187" t="str">
        <f t="shared" ca="1" si="119"/>
        <v>D</v>
      </c>
      <c r="AG495" s="187">
        <f t="shared" ca="1" si="120"/>
        <v>3</v>
      </c>
      <c r="AH495" s="187">
        <v>1</v>
      </c>
      <c r="AI495" s="190"/>
    </row>
    <row r="496" spans="1:35" s="187" customFormat="1" ht="30" x14ac:dyDescent="0.25">
      <c r="A496" s="178">
        <v>657</v>
      </c>
      <c r="B496" s="179" t="str">
        <f t="shared" ca="1" si="111"/>
        <v>B.7.13</v>
      </c>
      <c r="C496" s="180">
        <f t="shared" ca="1" si="112"/>
        <v>5</v>
      </c>
      <c r="D496" s="20"/>
      <c r="E496" s="228" t="str">
        <f t="shared" ca="1" si="113"/>
        <v>B.7.13</v>
      </c>
      <c r="F496" s="233" t="str">
        <f t="shared" ca="1" si="114"/>
        <v>Does network discovery and assessment include determining how the target system works?</v>
      </c>
      <c r="G496" s="188"/>
      <c r="H496" s="240"/>
      <c r="I496" s="240"/>
      <c r="J496" s="240"/>
      <c r="K496" s="240"/>
      <c r="L496" s="240"/>
      <c r="M496" s="240"/>
      <c r="N496" s="180"/>
      <c r="O496" s="180"/>
      <c r="P496" s="180"/>
      <c r="Q496" s="180"/>
      <c r="R496" s="180"/>
      <c r="S496" s="180"/>
      <c r="T496" s="184" t="str">
        <f t="shared" ca="1" si="121"/>
        <v>B.7.13</v>
      </c>
      <c r="U496" s="180"/>
      <c r="V496" s="180"/>
      <c r="W496" s="186">
        <v>4</v>
      </c>
      <c r="X496" s="185">
        <f t="shared" ca="1" si="115"/>
        <v>4</v>
      </c>
      <c r="Y496" s="186" t="str">
        <f t="shared" si="116"/>
        <v>x 4</v>
      </c>
      <c r="AD496" s="187" t="str">
        <f t="shared" ca="1" si="117"/>
        <v/>
      </c>
      <c r="AE496" s="187" t="str">
        <f t="shared" ca="1" si="118"/>
        <v/>
      </c>
      <c r="AF496" s="187" t="str">
        <f t="shared" ca="1" si="119"/>
        <v>D</v>
      </c>
      <c r="AG496" s="187">
        <f t="shared" ca="1" si="120"/>
        <v>3</v>
      </c>
      <c r="AH496" s="187">
        <v>1</v>
      </c>
      <c r="AI496" s="190"/>
    </row>
    <row r="497" spans="1:35" s="187" customFormat="1" ht="30" customHeight="1" x14ac:dyDescent="0.25">
      <c r="A497" s="178">
        <v>658</v>
      </c>
      <c r="B497" s="179" t="str">
        <f t="shared" ca="1" si="111"/>
        <v>B.8</v>
      </c>
      <c r="C497" s="180">
        <f t="shared" ca="1" si="112"/>
        <v>2</v>
      </c>
      <c r="D497" s="20"/>
      <c r="E497" s="181" t="str">
        <f t="shared" ca="1" si="113"/>
        <v>Step 8</v>
      </c>
      <c r="F497" s="182" t="str">
        <f t="shared" ca="1" si="114"/>
        <v>Identify and exploit vulnerabilities</v>
      </c>
      <c r="G497" s="238"/>
      <c r="H497" s="215"/>
      <c r="I497" s="215"/>
      <c r="J497" s="215"/>
      <c r="K497" s="215"/>
      <c r="L497" s="215"/>
      <c r="M497" s="214"/>
      <c r="N497" s="214"/>
      <c r="O497" s="214"/>
      <c r="P497" s="214"/>
      <c r="Q497" s="214"/>
      <c r="R497" s="183"/>
      <c r="S497" s="183"/>
      <c r="T497" s="184" t="str">
        <f t="shared" ca="1" si="121"/>
        <v>Step 8</v>
      </c>
      <c r="U497" s="183"/>
      <c r="V497" s="183"/>
      <c r="W497" s="185">
        <v>0</v>
      </c>
      <c r="X497" s="185">
        <f t="shared" ca="1" si="115"/>
        <v>0</v>
      </c>
      <c r="Y497" s="186" t="e">
        <f t="shared" si="116"/>
        <v>#N/A</v>
      </c>
      <c r="AD497" s="187" t="str">
        <f t="shared" ca="1" si="117"/>
        <v>S</v>
      </c>
      <c r="AE497" s="187" t="str">
        <f t="shared" ca="1" si="118"/>
        <v>I</v>
      </c>
      <c r="AF497" s="187" t="str">
        <f t="shared" ca="1" si="119"/>
        <v>D</v>
      </c>
      <c r="AG497" s="187">
        <f t="shared" ca="1" si="120"/>
        <v>1</v>
      </c>
      <c r="AH497" s="187">
        <v>1</v>
      </c>
      <c r="AI497" s="190">
        <v>3</v>
      </c>
    </row>
    <row r="498" spans="1:35" s="187" customFormat="1" ht="30" x14ac:dyDescent="0.25">
      <c r="A498" s="178">
        <v>668</v>
      </c>
      <c r="B498" s="179" t="str">
        <f t="shared" ca="1" si="111"/>
        <v>B.8.01</v>
      </c>
      <c r="C498" s="180">
        <f t="shared" ca="1" si="112"/>
        <v>5</v>
      </c>
      <c r="D498" s="20"/>
      <c r="E498" s="228" t="str">
        <f t="shared" ca="1" si="113"/>
        <v>B.8.01</v>
      </c>
      <c r="F498" s="233" t="str">
        <f t="shared" ca="1" si="114"/>
        <v>Do penetration tests include identifying a range of potential vulnerabilities in a target system?</v>
      </c>
      <c r="G498" s="188"/>
      <c r="H498" s="240"/>
      <c r="I498" s="240"/>
      <c r="J498" s="240"/>
      <c r="K498" s="240"/>
      <c r="L498" s="240"/>
      <c r="M498" s="240"/>
      <c r="N498" s="180"/>
      <c r="O498" s="180"/>
      <c r="P498" s="180"/>
      <c r="Q498" s="180"/>
      <c r="R498" s="180"/>
      <c r="S498" s="180"/>
      <c r="T498" s="184" t="str">
        <f t="shared" ca="1" si="121"/>
        <v>B.8.01</v>
      </c>
      <c r="U498" s="180"/>
      <c r="V498" s="180"/>
      <c r="W498" s="186">
        <v>1</v>
      </c>
      <c r="X498" s="185">
        <f t="shared" ca="1" si="115"/>
        <v>1</v>
      </c>
      <c r="Y498" s="186" t="str">
        <f t="shared" si="116"/>
        <v>x 1</v>
      </c>
      <c r="AD498" s="187" t="str">
        <f t="shared" ca="1" si="117"/>
        <v/>
      </c>
      <c r="AE498" s="187" t="str">
        <f t="shared" ca="1" si="118"/>
        <v/>
      </c>
      <c r="AF498" s="187" t="str">
        <f t="shared" ca="1" si="119"/>
        <v>D</v>
      </c>
      <c r="AG498" s="187">
        <f t="shared" ca="1" si="120"/>
        <v>3</v>
      </c>
      <c r="AH498" s="187">
        <v>1</v>
      </c>
      <c r="AI498" s="190"/>
    </row>
    <row r="499" spans="1:35" s="187" customFormat="1" ht="30" customHeight="1" x14ac:dyDescent="0.25">
      <c r="A499" s="178">
        <v>669</v>
      </c>
      <c r="B499" s="179" t="str">
        <f t="shared" ca="1" si="111"/>
        <v>B.8.02</v>
      </c>
      <c r="C499" s="180">
        <f t="shared" ca="1" si="112"/>
        <v>4</v>
      </c>
      <c r="D499" s="20"/>
      <c r="E499" s="228" t="str">
        <f t="shared" ca="1" si="113"/>
        <v>B.8.02</v>
      </c>
      <c r="F499" s="233" t="str">
        <f t="shared" ca="1" si="114"/>
        <v xml:space="preserve">Does vulnerability identification include testers examining: </v>
      </c>
      <c r="G499" s="188"/>
      <c r="H499" s="240"/>
      <c r="I499" s="240"/>
      <c r="J499" s="240"/>
      <c r="K499" s="240"/>
      <c r="L499" s="240"/>
      <c r="M499" s="240"/>
      <c r="N499" s="180"/>
      <c r="O499" s="180"/>
      <c r="P499" s="180"/>
      <c r="Q499" s="180"/>
      <c r="R499" s="180"/>
      <c r="S499" s="180"/>
      <c r="T499" s="184" t="str">
        <f t="shared" ca="1" si="121"/>
        <v>B.8.02</v>
      </c>
      <c r="U499" s="180"/>
      <c r="V499" s="180"/>
      <c r="W499" s="186" t="s">
        <v>74</v>
      </c>
      <c r="X499" s="185" t="str">
        <f t="shared" ca="1" si="115"/>
        <v>N/A</v>
      </c>
      <c r="Y499" s="186" t="e">
        <f t="shared" si="116"/>
        <v>#N/A</v>
      </c>
      <c r="AD499" s="187" t="str">
        <f t="shared" ca="1" si="117"/>
        <v/>
      </c>
      <c r="AE499" s="187" t="str">
        <f t="shared" ca="1" si="118"/>
        <v/>
      </c>
      <c r="AF499" s="187" t="str">
        <f t="shared" ca="1" si="119"/>
        <v>D</v>
      </c>
      <c r="AG499" s="187">
        <f t="shared" ca="1" si="120"/>
        <v>3</v>
      </c>
      <c r="AH499" s="187">
        <v>1</v>
      </c>
      <c r="AI499" s="190"/>
    </row>
    <row r="500" spans="1:35" s="187" customFormat="1" ht="30" customHeight="1" x14ac:dyDescent="0.25">
      <c r="A500" s="178">
        <v>670</v>
      </c>
      <c r="B500" s="179" t="str">
        <f t="shared" ca="1" si="111"/>
        <v>B.8.02a</v>
      </c>
      <c r="C500" s="180">
        <f t="shared" ca="1" si="112"/>
        <v>6</v>
      </c>
      <c r="D500" s="20"/>
      <c r="E500" s="228" t="str">
        <f t="shared" ca="1" si="113"/>
        <v>B.8.02a</v>
      </c>
      <c r="F500" s="246" t="str">
        <f t="shared" ca="1" si="114"/>
        <v>Attack avenues, vectors and threat agents (e.g. using attack trees)?</v>
      </c>
      <c r="G500" s="188"/>
      <c r="H500" s="240"/>
      <c r="I500" s="240"/>
      <c r="J500" s="240"/>
      <c r="K500" s="240"/>
      <c r="L500" s="240"/>
      <c r="M500" s="240"/>
      <c r="N500" s="180"/>
      <c r="O500" s="180"/>
      <c r="P500" s="180"/>
      <c r="Q500" s="180"/>
      <c r="R500" s="180"/>
      <c r="S500" s="180"/>
      <c r="T500" s="184" t="str">
        <f t="shared" ca="1" si="121"/>
        <v>B.8.02a</v>
      </c>
      <c r="U500" s="180"/>
      <c r="V500" s="180"/>
      <c r="W500" s="186">
        <v>4</v>
      </c>
      <c r="X500" s="185">
        <f t="shared" ca="1" si="115"/>
        <v>4</v>
      </c>
      <c r="Y500" s="186" t="str">
        <f t="shared" si="116"/>
        <v>x 4</v>
      </c>
      <c r="AD500" s="187" t="str">
        <f t="shared" ca="1" si="117"/>
        <v/>
      </c>
      <c r="AE500" s="187" t="str">
        <f t="shared" ca="1" si="118"/>
        <v/>
      </c>
      <c r="AF500" s="187" t="str">
        <f t="shared" ca="1" si="119"/>
        <v>D</v>
      </c>
      <c r="AG500" s="187">
        <f t="shared" ca="1" si="120"/>
        <v>3</v>
      </c>
      <c r="AH500" s="187">
        <v>1</v>
      </c>
      <c r="AI500" s="190"/>
    </row>
    <row r="501" spans="1:35" s="187" customFormat="1" ht="30" customHeight="1" x14ac:dyDescent="0.25">
      <c r="A501" s="178">
        <v>671</v>
      </c>
      <c r="B501" s="179" t="str">
        <f t="shared" ca="1" si="111"/>
        <v>B.8.02b</v>
      </c>
      <c r="C501" s="180">
        <f t="shared" ca="1" si="112"/>
        <v>6</v>
      </c>
      <c r="D501" s="20"/>
      <c r="E501" s="228" t="str">
        <f t="shared" ca="1" si="113"/>
        <v>B.8.02b</v>
      </c>
      <c r="F501" s="246" t="str">
        <f t="shared" ca="1" si="114"/>
        <v>Results from threat analysis?</v>
      </c>
      <c r="G501" s="188"/>
      <c r="H501" s="240"/>
      <c r="I501" s="240"/>
      <c r="J501" s="240"/>
      <c r="K501" s="240"/>
      <c r="L501" s="240"/>
      <c r="M501" s="240"/>
      <c r="N501" s="180"/>
      <c r="O501" s="180"/>
      <c r="P501" s="180"/>
      <c r="Q501" s="180"/>
      <c r="R501" s="180"/>
      <c r="S501" s="180"/>
      <c r="T501" s="184" t="str">
        <f t="shared" ca="1" si="121"/>
        <v>B.8.02b</v>
      </c>
      <c r="U501" s="180"/>
      <c r="V501" s="180"/>
      <c r="W501" s="186">
        <v>5</v>
      </c>
      <c r="X501" s="185">
        <f t="shared" ca="1" si="115"/>
        <v>5</v>
      </c>
      <c r="Y501" s="186" t="str">
        <f t="shared" si="116"/>
        <v>x 5</v>
      </c>
      <c r="AD501" s="187" t="str">
        <f t="shared" ca="1" si="117"/>
        <v/>
      </c>
      <c r="AE501" s="187" t="str">
        <f t="shared" ca="1" si="118"/>
        <v/>
      </c>
      <c r="AF501" s="187" t="str">
        <f t="shared" ca="1" si="119"/>
        <v>D</v>
      </c>
      <c r="AG501" s="187">
        <f t="shared" ca="1" si="120"/>
        <v>3</v>
      </c>
      <c r="AH501" s="187">
        <v>1</v>
      </c>
      <c r="AI501" s="190"/>
    </row>
    <row r="502" spans="1:35" s="187" customFormat="1" ht="30" customHeight="1" x14ac:dyDescent="0.25">
      <c r="A502" s="178">
        <v>672</v>
      </c>
      <c r="B502" s="179" t="str">
        <f t="shared" ca="1" si="111"/>
        <v>B.8.02c</v>
      </c>
      <c r="C502" s="180">
        <f t="shared" ca="1" si="112"/>
        <v>6</v>
      </c>
      <c r="D502" s="20"/>
      <c r="E502" s="228" t="str">
        <f t="shared" ca="1" si="113"/>
        <v>B.8.02c</v>
      </c>
      <c r="F502" s="246" t="str">
        <f t="shared" ca="1" si="114"/>
        <v>Technical system / network / application vulnerabilities?</v>
      </c>
      <c r="G502" s="188"/>
      <c r="H502" s="240"/>
      <c r="I502" s="240"/>
      <c r="J502" s="240"/>
      <c r="K502" s="240"/>
      <c r="L502" s="240"/>
      <c r="M502" s="240"/>
      <c r="N502" s="180"/>
      <c r="O502" s="180"/>
      <c r="P502" s="180"/>
      <c r="Q502" s="180"/>
      <c r="R502" s="180"/>
      <c r="S502" s="180"/>
      <c r="T502" s="184" t="str">
        <f t="shared" ca="1" si="121"/>
        <v>B.8.02c</v>
      </c>
      <c r="U502" s="180"/>
      <c r="V502" s="180"/>
      <c r="W502" s="186">
        <v>3</v>
      </c>
      <c r="X502" s="185">
        <f t="shared" ca="1" si="115"/>
        <v>3</v>
      </c>
      <c r="Y502" s="186" t="str">
        <f t="shared" si="116"/>
        <v>x 3</v>
      </c>
      <c r="AD502" s="187" t="str">
        <f t="shared" ca="1" si="117"/>
        <v/>
      </c>
      <c r="AE502" s="187" t="str">
        <f t="shared" ca="1" si="118"/>
        <v/>
      </c>
      <c r="AF502" s="187" t="str">
        <f t="shared" ca="1" si="119"/>
        <v>D</v>
      </c>
      <c r="AG502" s="187">
        <f t="shared" ca="1" si="120"/>
        <v>3</v>
      </c>
      <c r="AH502" s="187">
        <v>1</v>
      </c>
      <c r="AI502" s="190"/>
    </row>
    <row r="503" spans="1:35" s="187" customFormat="1" ht="30" customHeight="1" x14ac:dyDescent="0.25">
      <c r="A503" s="178">
        <v>673</v>
      </c>
      <c r="B503" s="179" t="str">
        <f t="shared" ca="1" si="111"/>
        <v>B.8.02d</v>
      </c>
      <c r="C503" s="180">
        <f t="shared" ca="1" si="112"/>
        <v>6</v>
      </c>
      <c r="D503" s="20"/>
      <c r="E503" s="228" t="str">
        <f t="shared" ca="1" si="113"/>
        <v>B.8.02d</v>
      </c>
      <c r="F503" s="246" t="str">
        <f t="shared" ca="1" si="114"/>
        <v>Control weaknesses?</v>
      </c>
      <c r="G503" s="188"/>
      <c r="H503" s="240"/>
      <c r="I503" s="240"/>
      <c r="J503" s="240"/>
      <c r="K503" s="240"/>
      <c r="L503" s="240"/>
      <c r="M503" s="240"/>
      <c r="N503" s="180"/>
      <c r="O503" s="180"/>
      <c r="P503" s="180"/>
      <c r="Q503" s="180"/>
      <c r="R503" s="180"/>
      <c r="S503" s="180"/>
      <c r="T503" s="184" t="str">
        <f t="shared" ca="1" si="121"/>
        <v>B.8.02d</v>
      </c>
      <c r="U503" s="180"/>
      <c r="V503" s="180"/>
      <c r="W503" s="186">
        <v>2</v>
      </c>
      <c r="X503" s="185">
        <f t="shared" ca="1" si="115"/>
        <v>2</v>
      </c>
      <c r="Y503" s="186" t="str">
        <f t="shared" si="116"/>
        <v>x 2</v>
      </c>
      <c r="AD503" s="187" t="str">
        <f t="shared" ca="1" si="117"/>
        <v/>
      </c>
      <c r="AE503" s="187" t="str">
        <f t="shared" ca="1" si="118"/>
        <v/>
      </c>
      <c r="AF503" s="187" t="str">
        <f t="shared" ca="1" si="119"/>
        <v>D</v>
      </c>
      <c r="AG503" s="187">
        <f t="shared" ca="1" si="120"/>
        <v>3</v>
      </c>
      <c r="AH503" s="187">
        <v>1</v>
      </c>
      <c r="AI503" s="190"/>
    </row>
    <row r="504" spans="1:35" s="187" customFormat="1" ht="60" x14ac:dyDescent="0.25">
      <c r="A504" s="178">
        <v>674</v>
      </c>
      <c r="B504" s="179" t="str">
        <f t="shared" ca="1" si="111"/>
        <v>B.8.03</v>
      </c>
      <c r="C504" s="180">
        <f t="shared" ca="1" si="112"/>
        <v>5</v>
      </c>
      <c r="D504" s="20"/>
      <c r="E504" s="228" t="str">
        <f t="shared" ca="1" si="113"/>
        <v>B.8.03</v>
      </c>
      <c r="F504" s="233" t="str">
        <f t="shared" ca="1" si="114"/>
        <v>Does the test include reviewing vulnerabilities identified by third parties, such as the 'OWASP Top Ten', which presents a list of common security vulnerabilities found in web applications (i.e. injection attacks, cross-site scripting and failure to restrict URL access)?</v>
      </c>
      <c r="G504" s="188"/>
      <c r="H504" s="240"/>
      <c r="I504" s="240"/>
      <c r="J504" s="240"/>
      <c r="K504" s="240"/>
      <c r="L504" s="240"/>
      <c r="M504" s="240"/>
      <c r="N504" s="180"/>
      <c r="O504" s="180"/>
      <c r="P504" s="180"/>
      <c r="Q504" s="180"/>
      <c r="R504" s="180"/>
      <c r="S504" s="180"/>
      <c r="T504" s="184" t="str">
        <f t="shared" ca="1" si="121"/>
        <v>B.8.03</v>
      </c>
      <c r="U504" s="180"/>
      <c r="V504" s="180"/>
      <c r="W504" s="186">
        <v>3</v>
      </c>
      <c r="X504" s="185">
        <f t="shared" ca="1" si="115"/>
        <v>3</v>
      </c>
      <c r="Y504" s="186" t="str">
        <f t="shared" si="116"/>
        <v>x 3</v>
      </c>
      <c r="AD504" s="187" t="str">
        <f t="shared" ca="1" si="117"/>
        <v/>
      </c>
      <c r="AE504" s="187" t="str">
        <f t="shared" ca="1" si="118"/>
        <v/>
      </c>
      <c r="AF504" s="187" t="str">
        <f t="shared" ca="1" si="119"/>
        <v>D</v>
      </c>
      <c r="AG504" s="187">
        <f t="shared" ca="1" si="120"/>
        <v>3</v>
      </c>
      <c r="AH504" s="187">
        <v>1</v>
      </c>
      <c r="AI504" s="190"/>
    </row>
    <row r="505" spans="1:35" s="187" customFormat="1" ht="45" x14ac:dyDescent="0.25">
      <c r="A505" s="178">
        <v>675</v>
      </c>
      <c r="B505" s="179" t="str">
        <f t="shared" ca="1" si="111"/>
        <v>B.8.04</v>
      </c>
      <c r="C505" s="180">
        <f t="shared" ca="1" si="112"/>
        <v>5</v>
      </c>
      <c r="D505" s="20"/>
      <c r="E505" s="228" t="str">
        <f t="shared" ca="1" si="113"/>
        <v>B.8.04</v>
      </c>
      <c r="F505" s="233" t="str">
        <f t="shared" ca="1" si="114"/>
        <v>Does the test include identifying the cause of any vulnerabilities discovered, for example resulting from a lack of understanding of IT security issues (e.g. by web developers and users of mobile devices)?</v>
      </c>
      <c r="G505" s="188"/>
      <c r="H505" s="240"/>
      <c r="I505" s="240"/>
      <c r="J505" s="240"/>
      <c r="K505" s="240"/>
      <c r="L505" s="240"/>
      <c r="M505" s="240"/>
      <c r="N505" s="180"/>
      <c r="O505" s="180"/>
      <c r="P505" s="180"/>
      <c r="Q505" s="180"/>
      <c r="R505" s="180"/>
      <c r="S505" s="180"/>
      <c r="T505" s="184" t="str">
        <f t="shared" ca="1" si="121"/>
        <v>B.8.04</v>
      </c>
      <c r="U505" s="180"/>
      <c r="V505" s="180"/>
      <c r="W505" s="186">
        <v>4</v>
      </c>
      <c r="X505" s="185">
        <f t="shared" ca="1" si="115"/>
        <v>4</v>
      </c>
      <c r="Y505" s="186" t="str">
        <f t="shared" si="116"/>
        <v>x 4</v>
      </c>
      <c r="AD505" s="187" t="str">
        <f t="shared" ca="1" si="117"/>
        <v/>
      </c>
      <c r="AE505" s="187" t="str">
        <f t="shared" ca="1" si="118"/>
        <v/>
      </c>
      <c r="AF505" s="187" t="str">
        <f t="shared" ca="1" si="119"/>
        <v>D</v>
      </c>
      <c r="AG505" s="187">
        <f t="shared" ca="1" si="120"/>
        <v>3</v>
      </c>
      <c r="AH505" s="187">
        <v>1</v>
      </c>
      <c r="AI505" s="190"/>
    </row>
    <row r="506" spans="1:35" s="187" customFormat="1" ht="30" x14ac:dyDescent="0.25">
      <c r="A506" s="178">
        <v>676</v>
      </c>
      <c r="B506" s="179" t="str">
        <f t="shared" ca="1" si="111"/>
        <v>B.8.05</v>
      </c>
      <c r="C506" s="180">
        <f t="shared" ca="1" si="112"/>
        <v>5</v>
      </c>
      <c r="D506" s="20"/>
      <c r="E506" s="228" t="str">
        <f t="shared" ca="1" si="113"/>
        <v>B.8.05</v>
      </c>
      <c r="F506" s="233" t="str">
        <f t="shared" ca="1" si="114"/>
        <v>Do penetration testers try to exploit the vulnerabilities identified and actually penetrate the target system?</v>
      </c>
      <c r="G506" s="188"/>
      <c r="H506" s="240"/>
      <c r="I506" s="240"/>
      <c r="J506" s="240"/>
      <c r="K506" s="240"/>
      <c r="L506" s="240"/>
      <c r="M506" s="240"/>
      <c r="N506" s="180"/>
      <c r="O506" s="180"/>
      <c r="P506" s="180"/>
      <c r="Q506" s="180"/>
      <c r="R506" s="180"/>
      <c r="S506" s="180"/>
      <c r="T506" s="184" t="str">
        <f t="shared" ca="1" si="121"/>
        <v>B.8.05</v>
      </c>
      <c r="U506" s="180"/>
      <c r="V506" s="180"/>
      <c r="W506" s="186">
        <v>1</v>
      </c>
      <c r="X506" s="185">
        <f t="shared" ca="1" si="115"/>
        <v>1</v>
      </c>
      <c r="Y506" s="186" t="str">
        <f t="shared" si="116"/>
        <v>x 1</v>
      </c>
      <c r="AD506" s="187" t="str">
        <f t="shared" ca="1" si="117"/>
        <v/>
      </c>
      <c r="AE506" s="187" t="str">
        <f t="shared" ca="1" si="118"/>
        <v/>
      </c>
      <c r="AF506" s="187" t="str">
        <f t="shared" ca="1" si="119"/>
        <v>D</v>
      </c>
      <c r="AG506" s="187">
        <f t="shared" ca="1" si="120"/>
        <v>3</v>
      </c>
      <c r="AH506" s="187">
        <v>1</v>
      </c>
      <c r="AI506" s="190"/>
    </row>
    <row r="507" spans="1:35" s="187" customFormat="1" ht="45" x14ac:dyDescent="0.25">
      <c r="A507" s="178">
        <v>677</v>
      </c>
      <c r="B507" s="179" t="str">
        <f t="shared" ca="1" si="111"/>
        <v>B.8.06</v>
      </c>
      <c r="C507" s="180">
        <f t="shared" ca="1" si="112"/>
        <v>5</v>
      </c>
      <c r="D507" s="20"/>
      <c r="E507" s="228" t="str">
        <f t="shared" ca="1" si="113"/>
        <v>B.8.06</v>
      </c>
      <c r="F507" s="233" t="str">
        <f t="shared" ca="1" si="114"/>
        <v>Do testers use a range of techniques (e.g. exploitation frameworks, stand-alone exploits, and other tactics) to try and take advantage of specific weaknesses?</v>
      </c>
      <c r="G507" s="188"/>
      <c r="H507" s="240"/>
      <c r="I507" s="240"/>
      <c r="J507" s="240"/>
      <c r="K507" s="240"/>
      <c r="L507" s="240"/>
      <c r="M507" s="240"/>
      <c r="N507" s="180"/>
      <c r="O507" s="180"/>
      <c r="P507" s="180"/>
      <c r="Q507" s="180"/>
      <c r="R507" s="180"/>
      <c r="S507" s="180"/>
      <c r="T507" s="184" t="str">
        <f t="shared" ca="1" si="121"/>
        <v>B.8.06</v>
      </c>
      <c r="U507" s="180"/>
      <c r="V507" s="180"/>
      <c r="W507" s="186">
        <v>2</v>
      </c>
      <c r="X507" s="185">
        <f t="shared" ca="1" si="115"/>
        <v>2</v>
      </c>
      <c r="Y507" s="186" t="str">
        <f t="shared" si="116"/>
        <v>x 2</v>
      </c>
      <c r="AD507" s="187" t="str">
        <f t="shared" ca="1" si="117"/>
        <v/>
      </c>
      <c r="AE507" s="187" t="str">
        <f t="shared" ca="1" si="118"/>
        <v/>
      </c>
      <c r="AF507" s="187" t="str">
        <f t="shared" ca="1" si="119"/>
        <v>D</v>
      </c>
      <c r="AG507" s="187">
        <f t="shared" ca="1" si="120"/>
        <v>3</v>
      </c>
      <c r="AH507" s="187">
        <v>1</v>
      </c>
      <c r="AI507" s="190"/>
    </row>
    <row r="508" spans="1:35" s="187" customFormat="1" ht="30" customHeight="1" x14ac:dyDescent="0.25">
      <c r="A508" s="178">
        <v>678</v>
      </c>
      <c r="B508" s="179" t="str">
        <f t="shared" ca="1" si="111"/>
        <v>B.8.07</v>
      </c>
      <c r="C508" s="180">
        <f t="shared" ca="1" si="112"/>
        <v>4</v>
      </c>
      <c r="D508" s="20"/>
      <c r="E508" s="228" t="str">
        <f t="shared" ca="1" si="113"/>
        <v>B.8.07</v>
      </c>
      <c r="F508" s="233" t="str">
        <f t="shared" ca="1" si="114"/>
        <v xml:space="preserve">Do these exploitation techniques include: </v>
      </c>
      <c r="G508" s="188"/>
      <c r="H508" s="240"/>
      <c r="I508" s="240"/>
      <c r="J508" s="240"/>
      <c r="K508" s="240"/>
      <c r="L508" s="240"/>
      <c r="M508" s="240"/>
      <c r="N508" s="180"/>
      <c r="O508" s="180"/>
      <c r="P508" s="180"/>
      <c r="Q508" s="180"/>
      <c r="R508" s="180"/>
      <c r="S508" s="180"/>
      <c r="T508" s="184" t="str">
        <f t="shared" ca="1" si="121"/>
        <v>B.8.07</v>
      </c>
      <c r="U508" s="180"/>
      <c r="V508" s="180"/>
      <c r="W508" s="186" t="s">
        <v>74</v>
      </c>
      <c r="X508" s="185" t="str">
        <f t="shared" ca="1" si="115"/>
        <v>N/A</v>
      </c>
      <c r="Y508" s="186" t="e">
        <f t="shared" si="116"/>
        <v>#N/A</v>
      </c>
      <c r="AD508" s="187" t="str">
        <f t="shared" ca="1" si="117"/>
        <v/>
      </c>
      <c r="AE508" s="187" t="str">
        <f t="shared" ca="1" si="118"/>
        <v/>
      </c>
      <c r="AF508" s="187" t="str">
        <f t="shared" ca="1" si="119"/>
        <v>D</v>
      </c>
      <c r="AG508" s="187">
        <f t="shared" ca="1" si="120"/>
        <v>3</v>
      </c>
      <c r="AH508" s="187">
        <v>1</v>
      </c>
      <c r="AI508" s="190"/>
    </row>
    <row r="509" spans="1:35" s="187" customFormat="1" ht="60" x14ac:dyDescent="0.25">
      <c r="A509" s="178">
        <v>679</v>
      </c>
      <c r="B509" s="179" t="str">
        <f t="shared" ca="1" si="111"/>
        <v>B.8.07a</v>
      </c>
      <c r="C509" s="180">
        <f t="shared" ca="1" si="112"/>
        <v>6</v>
      </c>
      <c r="D509" s="20"/>
      <c r="E509" s="228" t="str">
        <f t="shared" ca="1" si="113"/>
        <v>B.8.07a</v>
      </c>
      <c r="F509" s="246" t="str">
        <f t="shared" ca="1" si="114"/>
        <v>Exploit techniques, for example (in a web application test), by injecting commands into the application that provide a level of control over the target or combining several sets of information in a creative way?</v>
      </c>
      <c r="G509" s="188"/>
      <c r="H509" s="240"/>
      <c r="I509" s="240"/>
      <c r="J509" s="240"/>
      <c r="K509" s="240"/>
      <c r="L509" s="240"/>
      <c r="M509" s="240"/>
      <c r="N509" s="180"/>
      <c r="O509" s="180"/>
      <c r="P509" s="180"/>
      <c r="Q509" s="180"/>
      <c r="R509" s="180"/>
      <c r="S509" s="180"/>
      <c r="T509" s="184" t="str">
        <f t="shared" ca="1" si="121"/>
        <v>B.8.07a</v>
      </c>
      <c r="U509" s="180"/>
      <c r="V509" s="180"/>
      <c r="W509" s="186">
        <v>3</v>
      </c>
      <c r="X509" s="185">
        <f t="shared" ca="1" si="115"/>
        <v>3</v>
      </c>
      <c r="Y509" s="186" t="str">
        <f t="shared" si="116"/>
        <v>x 3</v>
      </c>
      <c r="AD509" s="187" t="str">
        <f t="shared" ca="1" si="117"/>
        <v/>
      </c>
      <c r="AE509" s="187" t="str">
        <f t="shared" ca="1" si="118"/>
        <v/>
      </c>
      <c r="AF509" s="187" t="str">
        <f t="shared" ca="1" si="119"/>
        <v>D</v>
      </c>
      <c r="AG509" s="187">
        <f t="shared" ca="1" si="120"/>
        <v>3</v>
      </c>
      <c r="AH509" s="187">
        <v>1</v>
      </c>
      <c r="AI509" s="190"/>
    </row>
    <row r="510" spans="1:35" s="187" customFormat="1" ht="45" x14ac:dyDescent="0.25">
      <c r="A510" s="178">
        <v>680</v>
      </c>
      <c r="B510" s="179" t="str">
        <f t="shared" ca="1" si="111"/>
        <v>B.8.07b</v>
      </c>
      <c r="C510" s="180">
        <f t="shared" ca="1" si="112"/>
        <v>6</v>
      </c>
      <c r="D510" s="20"/>
      <c r="E510" s="228" t="str">
        <f t="shared" ca="1" si="113"/>
        <v>B.8.07b</v>
      </c>
      <c r="F510" s="246" t="str">
        <f t="shared" ca="1" si="114"/>
        <v>Escalation techniques, gaining further access within a target, once an initial level of access has been obtained (e.g. by exploiting user or guest access to obtain administrative privilege)?</v>
      </c>
      <c r="G510" s="188"/>
      <c r="H510" s="240"/>
      <c r="I510" s="240"/>
      <c r="J510" s="240"/>
      <c r="K510" s="240"/>
      <c r="L510" s="240"/>
      <c r="M510" s="240"/>
      <c r="N510" s="180"/>
      <c r="O510" s="180"/>
      <c r="P510" s="180"/>
      <c r="Q510" s="180"/>
      <c r="R510" s="180"/>
      <c r="S510" s="180"/>
      <c r="T510" s="184" t="str">
        <f t="shared" ca="1" si="121"/>
        <v>B.8.07b</v>
      </c>
      <c r="U510" s="180"/>
      <c r="V510" s="180"/>
      <c r="W510" s="186">
        <v>3</v>
      </c>
      <c r="X510" s="185">
        <f t="shared" ca="1" si="115"/>
        <v>3</v>
      </c>
      <c r="Y510" s="186" t="str">
        <f t="shared" si="116"/>
        <v>x 3</v>
      </c>
      <c r="AD510" s="187" t="str">
        <f t="shared" ca="1" si="117"/>
        <v/>
      </c>
      <c r="AE510" s="187" t="str">
        <f t="shared" ca="1" si="118"/>
        <v/>
      </c>
      <c r="AF510" s="187" t="str">
        <f t="shared" ca="1" si="119"/>
        <v>D</v>
      </c>
      <c r="AG510" s="187">
        <f t="shared" ca="1" si="120"/>
        <v>3</v>
      </c>
      <c r="AH510" s="187">
        <v>1</v>
      </c>
      <c r="AI510" s="190"/>
    </row>
    <row r="511" spans="1:35" s="187" customFormat="1" ht="60" x14ac:dyDescent="0.25">
      <c r="A511" s="178">
        <v>681</v>
      </c>
      <c r="B511" s="179" t="str">
        <f t="shared" ca="1" si="111"/>
        <v>B.8.07c</v>
      </c>
      <c r="C511" s="180">
        <f t="shared" ca="1" si="112"/>
        <v>6</v>
      </c>
      <c r="D511" s="20"/>
      <c r="E511" s="228" t="str">
        <f t="shared" ca="1" si="113"/>
        <v>B.8.07c</v>
      </c>
      <c r="F511" s="246" t="str">
        <f t="shared" ca="1" si="114"/>
        <v>Advancement techniques, attempting to move on from the compromised target to find other vulnerable systems (potentially using the access obtained on the original target to access other systems or from one compromised building to another)?</v>
      </c>
      <c r="G511" s="188"/>
      <c r="H511" s="240"/>
      <c r="I511" s="240"/>
      <c r="J511" s="240"/>
      <c r="K511" s="240"/>
      <c r="L511" s="240"/>
      <c r="M511" s="240"/>
      <c r="N511" s="180"/>
      <c r="O511" s="180"/>
      <c r="P511" s="180"/>
      <c r="Q511" s="180"/>
      <c r="R511" s="180"/>
      <c r="S511" s="180"/>
      <c r="T511" s="184" t="str">
        <f t="shared" ca="1" si="121"/>
        <v>B.8.07c</v>
      </c>
      <c r="U511" s="180"/>
      <c r="V511" s="180"/>
      <c r="W511" s="186">
        <v>4</v>
      </c>
      <c r="X511" s="185">
        <f t="shared" ca="1" si="115"/>
        <v>4</v>
      </c>
      <c r="Y511" s="186" t="str">
        <f t="shared" si="116"/>
        <v>x 4</v>
      </c>
      <c r="AD511" s="187" t="str">
        <f t="shared" ca="1" si="117"/>
        <v/>
      </c>
      <c r="AE511" s="187" t="str">
        <f t="shared" ca="1" si="118"/>
        <v/>
      </c>
      <c r="AF511" s="187" t="str">
        <f t="shared" ca="1" si="119"/>
        <v>D</v>
      </c>
      <c r="AG511" s="187">
        <f t="shared" ca="1" si="120"/>
        <v>3</v>
      </c>
      <c r="AH511" s="187">
        <v>1</v>
      </c>
      <c r="AI511" s="190"/>
    </row>
    <row r="512" spans="1:35" s="187" customFormat="1" ht="45" x14ac:dyDescent="0.25">
      <c r="A512" s="178">
        <v>682</v>
      </c>
      <c r="B512" s="179" t="str">
        <f t="shared" ca="1" si="111"/>
        <v>B.8.07d</v>
      </c>
      <c r="C512" s="180">
        <f t="shared" ca="1" si="112"/>
        <v>6</v>
      </c>
      <c r="D512" s="20"/>
      <c r="E512" s="228" t="str">
        <f t="shared" ca="1" si="113"/>
        <v>B.8.07d</v>
      </c>
      <c r="F512" s="246" t="str">
        <f t="shared" ca="1" si="114"/>
        <v>Analysis techniques, verifying the raw data to ensure that the test has been thorough and comprehensive (e.g. using additional manual tests)?</v>
      </c>
      <c r="G512" s="188"/>
      <c r="H512" s="240"/>
      <c r="I512" s="240"/>
      <c r="J512" s="240"/>
      <c r="K512" s="240"/>
      <c r="L512" s="240"/>
      <c r="M512" s="240"/>
      <c r="N512" s="180"/>
      <c r="O512" s="180"/>
      <c r="P512" s="180"/>
      <c r="Q512" s="180"/>
      <c r="R512" s="180"/>
      <c r="S512" s="180"/>
      <c r="T512" s="184" t="str">
        <f t="shared" ca="1" si="121"/>
        <v>B.8.07d</v>
      </c>
      <c r="U512" s="180"/>
      <c r="V512" s="180"/>
      <c r="W512" s="186">
        <v>5</v>
      </c>
      <c r="X512" s="185">
        <f t="shared" ca="1" si="115"/>
        <v>5</v>
      </c>
      <c r="Y512" s="186" t="str">
        <f t="shared" si="116"/>
        <v>x 5</v>
      </c>
      <c r="AD512" s="187" t="str">
        <f t="shared" ca="1" si="117"/>
        <v/>
      </c>
      <c r="AE512" s="187" t="str">
        <f t="shared" ca="1" si="118"/>
        <v/>
      </c>
      <c r="AF512" s="187" t="str">
        <f t="shared" ca="1" si="119"/>
        <v>D</v>
      </c>
      <c r="AG512" s="187">
        <f t="shared" ca="1" si="120"/>
        <v>3</v>
      </c>
      <c r="AH512" s="187">
        <v>1</v>
      </c>
      <c r="AI512" s="190"/>
    </row>
    <row r="513" spans="1:35" s="187" customFormat="1" ht="30" customHeight="1" x14ac:dyDescent="0.25">
      <c r="A513" s="178">
        <v>683</v>
      </c>
      <c r="B513" s="179" t="str">
        <f t="shared" ca="1" si="111"/>
        <v>B.9</v>
      </c>
      <c r="C513" s="180">
        <f t="shared" ca="1" si="112"/>
        <v>2</v>
      </c>
      <c r="D513" s="20"/>
      <c r="E513" s="181" t="str">
        <f t="shared" ca="1" si="113"/>
        <v>Step 9</v>
      </c>
      <c r="F513" s="182" t="str">
        <f t="shared" ca="1" si="114"/>
        <v>Report key findings</v>
      </c>
      <c r="G513" s="238"/>
      <c r="H513" s="215"/>
      <c r="I513" s="215"/>
      <c r="J513" s="215"/>
      <c r="K513" s="215"/>
      <c r="L513" s="215"/>
      <c r="M513" s="214"/>
      <c r="N513" s="214"/>
      <c r="O513" s="214"/>
      <c r="P513" s="214"/>
      <c r="Q513" s="214"/>
      <c r="R513" s="183"/>
      <c r="S513" s="183"/>
      <c r="T513" s="184" t="str">
        <f t="shared" ca="1" si="121"/>
        <v>Step 9</v>
      </c>
      <c r="U513" s="183"/>
      <c r="V513" s="183"/>
      <c r="W513" s="185">
        <v>0</v>
      </c>
      <c r="X513" s="185">
        <f t="shared" ca="1" si="115"/>
        <v>0</v>
      </c>
      <c r="Y513" s="186" t="e">
        <f t="shared" si="116"/>
        <v>#N/A</v>
      </c>
      <c r="AD513" s="187" t="str">
        <f t="shared" ca="1" si="117"/>
        <v>S</v>
      </c>
      <c r="AE513" s="187" t="str">
        <f t="shared" ca="1" si="118"/>
        <v>I</v>
      </c>
      <c r="AF513" s="187" t="str">
        <f t="shared" ca="1" si="119"/>
        <v>D</v>
      </c>
      <c r="AG513" s="187">
        <f t="shared" ca="1" si="120"/>
        <v>1</v>
      </c>
      <c r="AI513" s="190">
        <v>3</v>
      </c>
    </row>
    <row r="514" spans="1:35" s="187" customFormat="1" ht="30" customHeight="1" x14ac:dyDescent="0.25">
      <c r="A514" s="178">
        <v>693</v>
      </c>
      <c r="B514" s="179" t="str">
        <f t="shared" ca="1" si="111"/>
        <v>B.9.01</v>
      </c>
      <c r="C514" s="180">
        <f t="shared" ca="1" si="112"/>
        <v>5</v>
      </c>
      <c r="D514" s="20"/>
      <c r="E514" s="228" t="str">
        <f t="shared" ca="1" si="113"/>
        <v>B.9.01</v>
      </c>
      <c r="F514" s="233" t="str">
        <f t="shared" ca="1" si="114"/>
        <v>Are findings identified during the penetration test reported to your organisation?</v>
      </c>
      <c r="G514" s="188"/>
      <c r="H514" s="240"/>
      <c r="I514" s="240"/>
      <c r="J514" s="240"/>
      <c r="K514" s="240"/>
      <c r="L514" s="240"/>
      <c r="M514" s="240"/>
      <c r="N514" s="180"/>
      <c r="O514" s="180"/>
      <c r="P514" s="180"/>
      <c r="Q514" s="180"/>
      <c r="R514" s="180"/>
      <c r="S514" s="180"/>
      <c r="T514" s="184" t="str">
        <f t="shared" ca="1" si="121"/>
        <v>B.9.01</v>
      </c>
      <c r="U514" s="180"/>
      <c r="V514" s="180"/>
      <c r="W514" s="186">
        <v>1</v>
      </c>
      <c r="X514" s="185">
        <f t="shared" ca="1" si="115"/>
        <v>1</v>
      </c>
      <c r="Y514" s="186" t="str">
        <f t="shared" si="116"/>
        <v>x 1</v>
      </c>
      <c r="AD514" s="187" t="str">
        <f t="shared" ca="1" si="117"/>
        <v/>
      </c>
      <c r="AE514" s="187" t="str">
        <f t="shared" ca="1" si="118"/>
        <v/>
      </c>
      <c r="AF514" s="187" t="str">
        <f t="shared" ca="1" si="119"/>
        <v>D</v>
      </c>
      <c r="AG514" s="187">
        <f t="shared" ca="1" si="120"/>
        <v>3</v>
      </c>
      <c r="AH514" s="187">
        <v>1</v>
      </c>
      <c r="AI514" s="190"/>
    </row>
    <row r="515" spans="1:35" s="187" customFormat="1" ht="30" customHeight="1" x14ac:dyDescent="0.25">
      <c r="A515" s="178">
        <v>694</v>
      </c>
      <c r="B515" s="179" t="str">
        <f t="shared" ca="1" si="111"/>
        <v>B.9.02</v>
      </c>
      <c r="C515" s="180">
        <f t="shared" ca="1" si="112"/>
        <v>4</v>
      </c>
      <c r="D515" s="20"/>
      <c r="E515" s="228" t="str">
        <f t="shared" ca="1" si="113"/>
        <v>B.9.02</v>
      </c>
      <c r="F515" s="233" t="str">
        <f t="shared" ca="1" si="114"/>
        <v>Are the outputs from tests, where required:</v>
      </c>
      <c r="G515" s="188"/>
      <c r="H515" s="240"/>
      <c r="I515" s="240"/>
      <c r="J515" s="240"/>
      <c r="K515" s="240"/>
      <c r="L515" s="240"/>
      <c r="M515" s="240"/>
      <c r="N515" s="180"/>
      <c r="O515" s="180"/>
      <c r="P515" s="180"/>
      <c r="Q515" s="180"/>
      <c r="R515" s="180"/>
      <c r="S515" s="180"/>
      <c r="T515" s="184" t="str">
        <f t="shared" ca="1" si="121"/>
        <v>B.9.02</v>
      </c>
      <c r="U515" s="180"/>
      <c r="V515" s="180"/>
      <c r="W515" s="186" t="s">
        <v>74</v>
      </c>
      <c r="X515" s="185" t="str">
        <f t="shared" ca="1" si="115"/>
        <v>N/A</v>
      </c>
      <c r="Y515" s="186" t="e">
        <f t="shared" si="116"/>
        <v>#N/A</v>
      </c>
      <c r="AD515" s="187" t="str">
        <f t="shared" ca="1" si="117"/>
        <v/>
      </c>
      <c r="AE515" s="187" t="str">
        <f t="shared" ca="1" si="118"/>
        <v/>
      </c>
      <c r="AF515" s="187" t="str">
        <f t="shared" ca="1" si="119"/>
        <v>D</v>
      </c>
      <c r="AG515" s="187">
        <f t="shared" ca="1" si="120"/>
        <v>3</v>
      </c>
      <c r="AH515" s="187">
        <v>1</v>
      </c>
      <c r="AI515" s="190"/>
    </row>
    <row r="516" spans="1:35" s="187" customFormat="1" ht="30" customHeight="1" x14ac:dyDescent="0.25">
      <c r="A516" s="178">
        <v>695</v>
      </c>
      <c r="B516" s="179" t="str">
        <f t="shared" ca="1" si="111"/>
        <v>B.9.02a</v>
      </c>
      <c r="C516" s="180">
        <f t="shared" ca="1" si="112"/>
        <v>6</v>
      </c>
      <c r="D516" s="20"/>
      <c r="E516" s="228" t="str">
        <f t="shared" ca="1" si="113"/>
        <v>B.9.02a</v>
      </c>
      <c r="F516" s="246" t="str">
        <f t="shared" ca="1" si="114"/>
        <v>Stored safely?</v>
      </c>
      <c r="G516" s="188"/>
      <c r="H516" s="240"/>
      <c r="I516" s="240"/>
      <c r="J516" s="240"/>
      <c r="K516" s="240"/>
      <c r="L516" s="240"/>
      <c r="M516" s="240"/>
      <c r="N516" s="180"/>
      <c r="O516" s="180"/>
      <c r="P516" s="180"/>
      <c r="Q516" s="180"/>
      <c r="R516" s="180"/>
      <c r="S516" s="180"/>
      <c r="T516" s="184" t="str">
        <f t="shared" ca="1" si="121"/>
        <v>B.9.02a</v>
      </c>
      <c r="U516" s="180"/>
      <c r="V516" s="180"/>
      <c r="W516" s="186">
        <v>2</v>
      </c>
      <c r="X516" s="185">
        <f t="shared" ca="1" si="115"/>
        <v>2</v>
      </c>
      <c r="Y516" s="186" t="str">
        <f t="shared" si="116"/>
        <v>x 2</v>
      </c>
      <c r="AD516" s="187" t="str">
        <f t="shared" ca="1" si="117"/>
        <v/>
      </c>
      <c r="AE516" s="187" t="str">
        <f t="shared" ca="1" si="118"/>
        <v/>
      </c>
      <c r="AF516" s="187" t="str">
        <f t="shared" ca="1" si="119"/>
        <v>D</v>
      </c>
      <c r="AG516" s="187">
        <f t="shared" ca="1" si="120"/>
        <v>3</v>
      </c>
      <c r="AH516" s="187">
        <v>1</v>
      </c>
      <c r="AI516" s="190"/>
    </row>
    <row r="517" spans="1:35" s="187" customFormat="1" ht="30" customHeight="1" x14ac:dyDescent="0.25">
      <c r="A517" s="178">
        <v>696</v>
      </c>
      <c r="B517" s="179" t="str">
        <f t="shared" ca="1" si="111"/>
        <v>B.9.02b</v>
      </c>
      <c r="C517" s="180">
        <f t="shared" ca="1" si="112"/>
        <v>6</v>
      </c>
      <c r="D517" s="20"/>
      <c r="E517" s="228" t="str">
        <f t="shared" ca="1" si="113"/>
        <v>B.9.02b</v>
      </c>
      <c r="F517" s="246" t="str">
        <f t="shared" ca="1" si="114"/>
        <v>Securely deleted?</v>
      </c>
      <c r="G517" s="188"/>
      <c r="H517" s="240"/>
      <c r="I517" s="240"/>
      <c r="J517" s="240"/>
      <c r="K517" s="240"/>
      <c r="L517" s="240"/>
      <c r="M517" s="240"/>
      <c r="N517" s="180"/>
      <c r="O517" s="180"/>
      <c r="P517" s="180"/>
      <c r="Q517" s="180"/>
      <c r="R517" s="180"/>
      <c r="S517" s="180"/>
      <c r="T517" s="184" t="str">
        <f t="shared" ca="1" si="121"/>
        <v>B.9.02b</v>
      </c>
      <c r="U517" s="180"/>
      <c r="V517" s="180"/>
      <c r="W517" s="186">
        <v>3</v>
      </c>
      <c r="X517" s="185">
        <f t="shared" ca="1" si="115"/>
        <v>3</v>
      </c>
      <c r="Y517" s="186" t="str">
        <f t="shared" si="116"/>
        <v>x 3</v>
      </c>
      <c r="AD517" s="187" t="str">
        <f t="shared" ca="1" si="117"/>
        <v/>
      </c>
      <c r="AE517" s="187" t="str">
        <f t="shared" ca="1" si="118"/>
        <v/>
      </c>
      <c r="AF517" s="187" t="str">
        <f t="shared" ca="1" si="119"/>
        <v>D</v>
      </c>
      <c r="AG517" s="187">
        <f t="shared" ca="1" si="120"/>
        <v>3</v>
      </c>
      <c r="AH517" s="187">
        <v>1</v>
      </c>
      <c r="AI517" s="190"/>
    </row>
    <row r="518" spans="1:35" s="187" customFormat="1" ht="30" customHeight="1" x14ac:dyDescent="0.25">
      <c r="A518" s="178">
        <v>697</v>
      </c>
      <c r="B518" s="179" t="str">
        <f t="shared" ca="1" si="111"/>
        <v>B.9.03</v>
      </c>
      <c r="C518" s="180">
        <f t="shared" ca="1" si="112"/>
        <v>4</v>
      </c>
      <c r="D518" s="20"/>
      <c r="E518" s="228" t="str">
        <f t="shared" ca="1" si="113"/>
        <v>B.9.03</v>
      </c>
      <c r="F518" s="233" t="str">
        <f t="shared" ca="1" si="114"/>
        <v xml:space="preserve">Are test findings presented in: </v>
      </c>
      <c r="G518" s="188"/>
      <c r="H518" s="240"/>
      <c r="I518" s="240"/>
      <c r="J518" s="240"/>
      <c r="K518" s="240"/>
      <c r="L518" s="240"/>
      <c r="M518" s="240"/>
      <c r="N518" s="180"/>
      <c r="O518" s="180"/>
      <c r="P518" s="180"/>
      <c r="Q518" s="180"/>
      <c r="R518" s="180"/>
      <c r="S518" s="180"/>
      <c r="T518" s="184" t="str">
        <f t="shared" ca="1" si="121"/>
        <v>B.9.03</v>
      </c>
      <c r="U518" s="180"/>
      <c r="V518" s="180"/>
      <c r="W518" s="186" t="s">
        <v>74</v>
      </c>
      <c r="X518" s="185" t="str">
        <f t="shared" ca="1" si="115"/>
        <v>N/A</v>
      </c>
      <c r="Y518" s="186" t="e">
        <f t="shared" si="116"/>
        <v>#N/A</v>
      </c>
      <c r="AD518" s="187" t="str">
        <f t="shared" ca="1" si="117"/>
        <v/>
      </c>
      <c r="AE518" s="187" t="str">
        <f t="shared" ca="1" si="118"/>
        <v/>
      </c>
      <c r="AF518" s="187" t="str">
        <f t="shared" ca="1" si="119"/>
        <v>D</v>
      </c>
      <c r="AG518" s="187">
        <f t="shared" ca="1" si="120"/>
        <v>3</v>
      </c>
      <c r="AH518" s="187">
        <v>1</v>
      </c>
      <c r="AI518" s="190"/>
    </row>
    <row r="519" spans="1:35" s="187" customFormat="1" ht="30" customHeight="1" x14ac:dyDescent="0.25">
      <c r="A519" s="178">
        <v>698</v>
      </c>
      <c r="B519" s="179" t="str">
        <f t="shared" ca="1" si="111"/>
        <v>B.9.03a</v>
      </c>
      <c r="C519" s="180">
        <f t="shared" ca="1" si="112"/>
        <v>6</v>
      </c>
      <c r="D519" s="20"/>
      <c r="E519" s="228" t="str">
        <f t="shared" ca="1" si="113"/>
        <v>B.9.03a</v>
      </c>
      <c r="F519" s="246" t="str">
        <f t="shared" ca="1" si="114"/>
        <v>Technical terms that can be acted upon?</v>
      </c>
      <c r="G519" s="188"/>
      <c r="H519" s="240"/>
      <c r="I519" s="240"/>
      <c r="J519" s="240"/>
      <c r="K519" s="240"/>
      <c r="L519" s="240"/>
      <c r="M519" s="240"/>
      <c r="N519" s="180"/>
      <c r="O519" s="180"/>
      <c r="P519" s="180"/>
      <c r="Q519" s="180"/>
      <c r="R519" s="180"/>
      <c r="S519" s="180"/>
      <c r="T519" s="184" t="str">
        <f t="shared" ca="1" si="121"/>
        <v>B.9.03a</v>
      </c>
      <c r="U519" s="180"/>
      <c r="V519" s="180"/>
      <c r="W519" s="186">
        <v>2</v>
      </c>
      <c r="X519" s="185">
        <f t="shared" ca="1" si="115"/>
        <v>2</v>
      </c>
      <c r="Y519" s="186" t="str">
        <f t="shared" si="116"/>
        <v>x 2</v>
      </c>
      <c r="AD519" s="187" t="str">
        <f t="shared" ca="1" si="117"/>
        <v/>
      </c>
      <c r="AE519" s="187" t="str">
        <f t="shared" ca="1" si="118"/>
        <v/>
      </c>
      <c r="AF519" s="187" t="str">
        <f t="shared" ca="1" si="119"/>
        <v>D</v>
      </c>
      <c r="AG519" s="187">
        <f t="shared" ca="1" si="120"/>
        <v>3</v>
      </c>
      <c r="AH519" s="187">
        <v>1</v>
      </c>
      <c r="AI519" s="190"/>
    </row>
    <row r="520" spans="1:35" s="187" customFormat="1" ht="30" x14ac:dyDescent="0.25">
      <c r="A520" s="178">
        <v>699</v>
      </c>
      <c r="B520" s="179" t="str">
        <f t="shared" ca="1" si="111"/>
        <v>B.9.03b</v>
      </c>
      <c r="C520" s="180">
        <f t="shared" ca="1" si="112"/>
        <v>6</v>
      </c>
      <c r="D520" s="20"/>
      <c r="E520" s="228" t="str">
        <f t="shared" ca="1" si="113"/>
        <v>B.9.03b</v>
      </c>
      <c r="F520" s="246" t="str">
        <f t="shared" ca="1" si="114"/>
        <v>Non-technical, business context, so that the justifications for the corrective actions are understood?</v>
      </c>
      <c r="G520" s="188"/>
      <c r="H520" s="240"/>
      <c r="I520" s="240"/>
      <c r="J520" s="240"/>
      <c r="K520" s="240"/>
      <c r="L520" s="240"/>
      <c r="M520" s="240"/>
      <c r="N520" s="180"/>
      <c r="O520" s="180"/>
      <c r="P520" s="180"/>
      <c r="Q520" s="180"/>
      <c r="R520" s="180"/>
      <c r="S520" s="180"/>
      <c r="T520" s="184" t="str">
        <f t="shared" ca="1" si="121"/>
        <v>B.9.03b</v>
      </c>
      <c r="U520" s="180"/>
      <c r="V520" s="180"/>
      <c r="W520" s="186">
        <v>3</v>
      </c>
      <c r="X520" s="185">
        <f t="shared" ca="1" si="115"/>
        <v>3</v>
      </c>
      <c r="Y520" s="186" t="str">
        <f t="shared" si="116"/>
        <v>x 3</v>
      </c>
      <c r="AD520" s="187" t="str">
        <f t="shared" ca="1" si="117"/>
        <v/>
      </c>
      <c r="AE520" s="187" t="str">
        <f t="shared" ca="1" si="118"/>
        <v/>
      </c>
      <c r="AF520" s="187" t="str">
        <f t="shared" ca="1" si="119"/>
        <v>D</v>
      </c>
      <c r="AG520" s="187">
        <f t="shared" ca="1" si="120"/>
        <v>3</v>
      </c>
      <c r="AH520" s="187">
        <v>1</v>
      </c>
      <c r="AI520" s="190"/>
    </row>
    <row r="521" spans="1:35" s="187" customFormat="1" ht="30" customHeight="1" x14ac:dyDescent="0.25">
      <c r="A521" s="178">
        <v>700</v>
      </c>
      <c r="B521" s="179" t="str">
        <f t="shared" ca="1" si="111"/>
        <v>B.9.03c</v>
      </c>
      <c r="C521" s="180">
        <f t="shared" ca="1" si="112"/>
        <v>6</v>
      </c>
      <c r="D521" s="20"/>
      <c r="E521" s="228" t="str">
        <f t="shared" ca="1" si="113"/>
        <v>B.9.03c</v>
      </c>
      <c r="F521" s="246" t="str">
        <f t="shared" ca="1" si="114"/>
        <v>A formal, well-designed testing report?</v>
      </c>
      <c r="G521" s="188"/>
      <c r="H521" s="240"/>
      <c r="I521" s="240"/>
      <c r="J521" s="240"/>
      <c r="K521" s="240"/>
      <c r="L521" s="240"/>
      <c r="M521" s="240"/>
      <c r="N521" s="180"/>
      <c r="O521" s="180"/>
      <c r="P521" s="180"/>
      <c r="Q521" s="180"/>
      <c r="R521" s="180"/>
      <c r="S521" s="180"/>
      <c r="T521" s="184" t="str">
        <f t="shared" ca="1" si="121"/>
        <v>B.9.03c</v>
      </c>
      <c r="U521" s="180"/>
      <c r="V521" s="180"/>
      <c r="W521" s="186">
        <v>3</v>
      </c>
      <c r="X521" s="185">
        <f t="shared" ca="1" si="115"/>
        <v>3</v>
      </c>
      <c r="Y521" s="186" t="str">
        <f t="shared" si="116"/>
        <v>x 3</v>
      </c>
      <c r="AD521" s="187" t="str">
        <f t="shared" ca="1" si="117"/>
        <v/>
      </c>
      <c r="AE521" s="187" t="str">
        <f t="shared" ca="1" si="118"/>
        <v/>
      </c>
      <c r="AF521" s="187" t="str">
        <f t="shared" ca="1" si="119"/>
        <v>D</v>
      </c>
      <c r="AG521" s="187">
        <f t="shared" ca="1" si="120"/>
        <v>3</v>
      </c>
      <c r="AH521" s="187">
        <v>1</v>
      </c>
      <c r="AI521" s="190"/>
    </row>
    <row r="522" spans="1:35" s="187" customFormat="1" ht="30" customHeight="1" x14ac:dyDescent="0.25">
      <c r="A522" s="178">
        <v>701</v>
      </c>
      <c r="B522" s="179" t="str">
        <f t="shared" ca="1" si="111"/>
        <v>B.9.04</v>
      </c>
      <c r="C522" s="180">
        <f t="shared" ca="1" si="112"/>
        <v>4</v>
      </c>
      <c r="D522" s="20"/>
      <c r="E522" s="228" t="str">
        <f t="shared" ca="1" si="113"/>
        <v>B.9.04</v>
      </c>
      <c r="F522" s="233" t="str">
        <f t="shared" ca="1" si="114"/>
        <v xml:space="preserve">Do penetration testing reports describe the vulnerabilities found, including: </v>
      </c>
      <c r="G522" s="188"/>
      <c r="H522" s="240"/>
      <c r="I522" s="240"/>
      <c r="J522" s="240"/>
      <c r="K522" s="240"/>
      <c r="L522" s="240"/>
      <c r="M522" s="240"/>
      <c r="N522" s="180"/>
      <c r="O522" s="180"/>
      <c r="P522" s="180"/>
      <c r="Q522" s="180"/>
      <c r="R522" s="180"/>
      <c r="S522" s="180"/>
      <c r="T522" s="184" t="str">
        <f t="shared" ca="1" si="121"/>
        <v>B.9.04</v>
      </c>
      <c r="U522" s="180"/>
      <c r="V522" s="180"/>
      <c r="W522" s="186" t="s">
        <v>74</v>
      </c>
      <c r="X522" s="185" t="str">
        <f t="shared" ca="1" si="115"/>
        <v>N/A</v>
      </c>
      <c r="Y522" s="186" t="e">
        <f t="shared" si="116"/>
        <v>#N/A</v>
      </c>
      <c r="AD522" s="187" t="str">
        <f t="shared" ca="1" si="117"/>
        <v/>
      </c>
      <c r="AE522" s="187" t="str">
        <f t="shared" ca="1" si="118"/>
        <v/>
      </c>
      <c r="AF522" s="187" t="str">
        <f t="shared" ca="1" si="119"/>
        <v>D</v>
      </c>
      <c r="AG522" s="187">
        <f t="shared" ca="1" si="120"/>
        <v>3</v>
      </c>
      <c r="AH522" s="187">
        <v>1</v>
      </c>
      <c r="AI522" s="190"/>
    </row>
    <row r="523" spans="1:35" s="187" customFormat="1" ht="30" x14ac:dyDescent="0.25">
      <c r="A523" s="178">
        <v>702</v>
      </c>
      <c r="B523" s="179" t="str">
        <f t="shared" ca="1" si="111"/>
        <v>B.9.04a</v>
      </c>
      <c r="C523" s="180">
        <f t="shared" ca="1" si="112"/>
        <v>6</v>
      </c>
      <c r="D523" s="20"/>
      <c r="E523" s="228" t="str">
        <f t="shared" ca="1" si="113"/>
        <v>B.9.04a</v>
      </c>
      <c r="F523" s="246" t="str">
        <f t="shared" ca="1" si="114"/>
        <v>Test narrative - describing the process that the tester used to achieve particular results?</v>
      </c>
      <c r="G523" s="188"/>
      <c r="H523" s="240"/>
      <c r="I523" s="240"/>
      <c r="J523" s="240"/>
      <c r="K523" s="240"/>
      <c r="L523" s="240"/>
      <c r="M523" s="240"/>
      <c r="N523" s="180"/>
      <c r="O523" s="180"/>
      <c r="P523" s="180"/>
      <c r="Q523" s="180"/>
      <c r="R523" s="180"/>
      <c r="S523" s="180"/>
      <c r="T523" s="184" t="str">
        <f t="shared" ca="1" si="121"/>
        <v>B.9.04a</v>
      </c>
      <c r="U523" s="180"/>
      <c r="V523" s="180"/>
      <c r="W523" s="186">
        <v>3</v>
      </c>
      <c r="X523" s="185">
        <f t="shared" ca="1" si="115"/>
        <v>3</v>
      </c>
      <c r="Y523" s="186" t="str">
        <f t="shared" si="116"/>
        <v>x 3</v>
      </c>
      <c r="AD523" s="187" t="str">
        <f t="shared" ca="1" si="117"/>
        <v/>
      </c>
      <c r="AE523" s="187" t="str">
        <f t="shared" ca="1" si="118"/>
        <v/>
      </c>
      <c r="AF523" s="187" t="str">
        <f t="shared" ca="1" si="119"/>
        <v>D</v>
      </c>
      <c r="AG523" s="187">
        <f t="shared" ca="1" si="120"/>
        <v>3</v>
      </c>
      <c r="AH523" s="187">
        <v>1</v>
      </c>
      <c r="AI523" s="190"/>
    </row>
    <row r="524" spans="1:35" s="187" customFormat="1" ht="30" x14ac:dyDescent="0.25">
      <c r="A524" s="178">
        <v>703</v>
      </c>
      <c r="B524" s="179" t="str">
        <f t="shared" ca="1" si="111"/>
        <v>B.9.04b</v>
      </c>
      <c r="C524" s="180">
        <f t="shared" ca="1" si="112"/>
        <v>6</v>
      </c>
      <c r="D524" s="20"/>
      <c r="E524" s="228" t="str">
        <f t="shared" ca="1" si="113"/>
        <v>B.9.04b</v>
      </c>
      <c r="F524" s="246" t="str">
        <f t="shared" ca="1" si="114"/>
        <v>Test evidence - results of automated testing tools and screen shots of successful exploits?</v>
      </c>
      <c r="G524" s="188"/>
      <c r="H524" s="240"/>
      <c r="I524" s="240"/>
      <c r="J524" s="240"/>
      <c r="K524" s="240"/>
      <c r="L524" s="240"/>
      <c r="M524" s="240"/>
      <c r="N524" s="180"/>
      <c r="O524" s="180"/>
      <c r="P524" s="180"/>
      <c r="Q524" s="180"/>
      <c r="R524" s="180"/>
      <c r="S524" s="180"/>
      <c r="T524" s="184" t="str">
        <f t="shared" ca="1" si="121"/>
        <v>B.9.04b</v>
      </c>
      <c r="U524" s="180"/>
      <c r="V524" s="180"/>
      <c r="W524" s="186">
        <v>3</v>
      </c>
      <c r="X524" s="185">
        <f t="shared" ca="1" si="115"/>
        <v>3</v>
      </c>
      <c r="Y524" s="186" t="str">
        <f t="shared" si="116"/>
        <v>x 3</v>
      </c>
      <c r="AD524" s="187" t="str">
        <f t="shared" ca="1" si="117"/>
        <v/>
      </c>
      <c r="AE524" s="187" t="str">
        <f t="shared" ca="1" si="118"/>
        <v/>
      </c>
      <c r="AF524" s="187" t="str">
        <f t="shared" ca="1" si="119"/>
        <v>D</v>
      </c>
      <c r="AG524" s="187">
        <f t="shared" ca="1" si="120"/>
        <v>3</v>
      </c>
      <c r="AH524" s="187">
        <v>1</v>
      </c>
      <c r="AI524" s="190"/>
    </row>
    <row r="525" spans="1:35" s="187" customFormat="1" ht="30" customHeight="1" x14ac:dyDescent="0.25">
      <c r="A525" s="178">
        <v>704</v>
      </c>
      <c r="B525" s="179" t="str">
        <f t="shared" ca="1" si="111"/>
        <v>B.9.04c</v>
      </c>
      <c r="C525" s="180">
        <f t="shared" ca="1" si="112"/>
        <v>6</v>
      </c>
      <c r="D525" s="20"/>
      <c r="E525" s="228" t="str">
        <f t="shared" ca="1" si="113"/>
        <v>B.9.04c</v>
      </c>
      <c r="F525" s="246" t="str">
        <f t="shared" ca="1" si="114"/>
        <v>Details about the associated technical risks - and how to address them?</v>
      </c>
      <c r="G525" s="188"/>
      <c r="H525" s="240"/>
      <c r="I525" s="240"/>
      <c r="J525" s="240"/>
      <c r="K525" s="240"/>
      <c r="L525" s="240"/>
      <c r="M525" s="240"/>
      <c r="N525" s="180"/>
      <c r="O525" s="180"/>
      <c r="P525" s="180"/>
      <c r="Q525" s="180"/>
      <c r="R525" s="180"/>
      <c r="S525" s="180"/>
      <c r="T525" s="184" t="str">
        <f t="shared" ca="1" si="121"/>
        <v>B.9.04c</v>
      </c>
      <c r="U525" s="180"/>
      <c r="V525" s="180"/>
      <c r="W525" s="186">
        <v>5</v>
      </c>
      <c r="X525" s="185">
        <f t="shared" ca="1" si="115"/>
        <v>5</v>
      </c>
      <c r="Y525" s="186" t="str">
        <f t="shared" si="116"/>
        <v>x 5</v>
      </c>
      <c r="AD525" s="187" t="str">
        <f t="shared" ca="1" si="117"/>
        <v/>
      </c>
      <c r="AE525" s="187" t="str">
        <f t="shared" ca="1" si="118"/>
        <v/>
      </c>
      <c r="AF525" s="187" t="str">
        <f t="shared" ca="1" si="119"/>
        <v>D</v>
      </c>
      <c r="AG525" s="187">
        <f t="shared" ca="1" si="120"/>
        <v>3</v>
      </c>
      <c r="AH525" s="187">
        <v>1</v>
      </c>
      <c r="AI525" s="190"/>
    </row>
    <row r="526" spans="1:35" s="187" customFormat="1" ht="30" customHeight="1" x14ac:dyDescent="0.25">
      <c r="A526" s="178">
        <v>705</v>
      </c>
      <c r="B526" s="179" t="str">
        <f t="shared" ref="B526:B572" ca="1" si="122">VLOOKUP(A526,contentrefmockup,2,FALSE)</f>
        <v>B.9.05</v>
      </c>
      <c r="C526" s="180">
        <f t="shared" ref="C526:C572" ca="1" si="123">VLOOKUP(A526,contentrefmockup,15,FALSE)</f>
        <v>4</v>
      </c>
      <c r="D526" s="20"/>
      <c r="E526" s="228" t="str">
        <f t="shared" ref="E526:E572" ca="1" si="124">IF(C526=1,"Stage "&amp;B526,IF(C526=2,"Step "&amp;VLOOKUP(A526,contentrefmockup,4,FALSE),B526))</f>
        <v>B.9.05</v>
      </c>
      <c r="F526" s="233" t="str">
        <f t="shared" ref="F526:F572" ca="1" si="125">VLOOKUP(A526,contentrefmockup,7,FALSE)</f>
        <v>Are penetration testing reports:</v>
      </c>
      <c r="G526" s="188"/>
      <c r="H526" s="240"/>
      <c r="I526" s="240"/>
      <c r="J526" s="240"/>
      <c r="K526" s="240"/>
      <c r="L526" s="240"/>
      <c r="M526" s="240"/>
      <c r="N526" s="180"/>
      <c r="O526" s="180"/>
      <c r="P526" s="180"/>
      <c r="Q526" s="180"/>
      <c r="R526" s="180"/>
      <c r="S526" s="180"/>
      <c r="T526" s="184" t="str">
        <f t="shared" ca="1" si="121"/>
        <v>B.9.05</v>
      </c>
      <c r="U526" s="180"/>
      <c r="V526" s="180"/>
      <c r="W526" s="186" t="s">
        <v>74</v>
      </c>
      <c r="X526" s="185" t="str">
        <f t="shared" ref="X526:X572" ca="1" si="126">VLOOKUP(A526,contentrefmockup,8,FALSE)</f>
        <v>N/A</v>
      </c>
      <c r="Y526" s="186" t="e">
        <f t="shared" ref="Y526:Y572" si="127">VLOOKUP(W526,weighting_response_reverse,2,FALSE)</f>
        <v>#N/A</v>
      </c>
      <c r="AD526" s="187" t="str">
        <f t="shared" ref="AD526:AD572" ca="1" si="128">VLOOKUP(A526,contentrefmockup,26,FALSE)</f>
        <v/>
      </c>
      <c r="AE526" s="187" t="str">
        <f t="shared" ref="AE526:AE572" ca="1" si="129">VLOOKUP(A526,contentrefmockup,27,FALSE)</f>
        <v/>
      </c>
      <c r="AF526" s="187" t="str">
        <f t="shared" ref="AF526:AF572" ca="1" si="130">VLOOKUP(A526,contentrefmockup,28,FALSE)</f>
        <v>D</v>
      </c>
      <c r="AG526" s="187">
        <f t="shared" ref="AG526:AG572" ca="1" si="131">IF(AD526="S",1,IF(AE526="I",2,IF(AF526="D",3,4)))</f>
        <v>3</v>
      </c>
      <c r="AH526" s="187">
        <v>1</v>
      </c>
      <c r="AI526" s="190"/>
    </row>
    <row r="527" spans="1:35" s="187" customFormat="1" ht="30" customHeight="1" x14ac:dyDescent="0.25">
      <c r="A527" s="178">
        <v>706</v>
      </c>
      <c r="B527" s="179" t="str">
        <f t="shared" ca="1" si="122"/>
        <v>B.9.05a</v>
      </c>
      <c r="C527" s="180">
        <f t="shared" ca="1" si="123"/>
        <v>6</v>
      </c>
      <c r="D527" s="20"/>
      <c r="E527" s="228" t="str">
        <f t="shared" ca="1" si="124"/>
        <v>B.9.05a</v>
      </c>
      <c r="F527" s="246" t="str">
        <f t="shared" ca="1" si="125"/>
        <v>Disseminated to relevant stakeholders?</v>
      </c>
      <c r="G527" s="188"/>
      <c r="H527" s="240"/>
      <c r="I527" s="240"/>
      <c r="J527" s="240"/>
      <c r="K527" s="240"/>
      <c r="L527" s="240"/>
      <c r="M527" s="240"/>
      <c r="N527" s="180"/>
      <c r="O527" s="180"/>
      <c r="P527" s="180"/>
      <c r="Q527" s="180"/>
      <c r="R527" s="180"/>
      <c r="S527" s="180"/>
      <c r="T527" s="184" t="str">
        <f t="shared" ca="1" si="121"/>
        <v>B.9.05a</v>
      </c>
      <c r="U527" s="180"/>
      <c r="V527" s="180"/>
      <c r="W527" s="186">
        <v>3</v>
      </c>
      <c r="X527" s="185">
        <f t="shared" ca="1" si="126"/>
        <v>3</v>
      </c>
      <c r="Y527" s="186" t="str">
        <f t="shared" si="127"/>
        <v>x 3</v>
      </c>
      <c r="AD527" s="187" t="str">
        <f t="shared" ca="1" si="128"/>
        <v/>
      </c>
      <c r="AE527" s="187" t="str">
        <f t="shared" ca="1" si="129"/>
        <v/>
      </c>
      <c r="AF527" s="187" t="str">
        <f t="shared" ca="1" si="130"/>
        <v>D</v>
      </c>
      <c r="AG527" s="187">
        <f t="shared" ca="1" si="131"/>
        <v>3</v>
      </c>
      <c r="AH527" s="187">
        <v>1</v>
      </c>
      <c r="AI527" s="190"/>
    </row>
    <row r="528" spans="1:35" s="187" customFormat="1" ht="30" customHeight="1" x14ac:dyDescent="0.25">
      <c r="A528" s="178">
        <v>707</v>
      </c>
      <c r="B528" s="179" t="str">
        <f t="shared" ca="1" si="122"/>
        <v>B.9.05b</v>
      </c>
      <c r="C528" s="180">
        <f t="shared" ca="1" si="123"/>
        <v>6</v>
      </c>
      <c r="D528" s="20"/>
      <c r="E528" s="228" t="str">
        <f t="shared" ca="1" si="124"/>
        <v>B.9.05b</v>
      </c>
      <c r="F528" s="246" t="str">
        <f t="shared" ca="1" si="125"/>
        <v>Supported by debriefing sessions?</v>
      </c>
      <c r="G528" s="188"/>
      <c r="H528" s="240"/>
      <c r="I528" s="240"/>
      <c r="J528" s="240"/>
      <c r="K528" s="240"/>
      <c r="L528" s="240"/>
      <c r="M528" s="240"/>
      <c r="N528" s="180"/>
      <c r="O528" s="180"/>
      <c r="P528" s="180"/>
      <c r="Q528" s="180"/>
      <c r="R528" s="180"/>
      <c r="S528" s="180"/>
      <c r="T528" s="184" t="str">
        <f t="shared" ca="1" si="121"/>
        <v>B.9.05b</v>
      </c>
      <c r="U528" s="180"/>
      <c r="V528" s="180"/>
      <c r="W528" s="186">
        <v>4</v>
      </c>
      <c r="X528" s="185">
        <f t="shared" ca="1" si="126"/>
        <v>4</v>
      </c>
      <c r="Y528" s="186" t="str">
        <f t="shared" si="127"/>
        <v>x 4</v>
      </c>
      <c r="AD528" s="187" t="str">
        <f t="shared" ca="1" si="128"/>
        <v/>
      </c>
      <c r="AE528" s="187" t="str">
        <f t="shared" ca="1" si="129"/>
        <v/>
      </c>
      <c r="AF528" s="187" t="str">
        <f t="shared" ca="1" si="130"/>
        <v>D</v>
      </c>
      <c r="AG528" s="187">
        <f t="shared" ca="1" si="131"/>
        <v>3</v>
      </c>
      <c r="AH528" s="187">
        <v>1</v>
      </c>
      <c r="AI528" s="190"/>
    </row>
    <row r="529" spans="1:35" s="187" customFormat="1" ht="30" customHeight="1" x14ac:dyDescent="0.25">
      <c r="A529" s="178">
        <v>708</v>
      </c>
      <c r="B529" s="179" t="str">
        <f t="shared" ca="1" si="122"/>
        <v>B.9.05c</v>
      </c>
      <c r="C529" s="180">
        <f t="shared" ca="1" si="123"/>
        <v>6</v>
      </c>
      <c r="D529" s="20"/>
      <c r="E529" s="228" t="str">
        <f t="shared" ca="1" si="124"/>
        <v>B.9.05c</v>
      </c>
      <c r="F529" s="246" t="str">
        <f t="shared" ca="1" si="125"/>
        <v>Acted upon?</v>
      </c>
      <c r="G529" s="188"/>
      <c r="H529" s="240"/>
      <c r="I529" s="240"/>
      <c r="J529" s="240"/>
      <c r="K529" s="240"/>
      <c r="L529" s="240"/>
      <c r="M529" s="240"/>
      <c r="N529" s="180"/>
      <c r="O529" s="180"/>
      <c r="P529" s="180"/>
      <c r="Q529" s="180"/>
      <c r="R529" s="180"/>
      <c r="S529" s="180"/>
      <c r="T529" s="184" t="str">
        <f t="shared" ca="1" si="121"/>
        <v>B.9.05c</v>
      </c>
      <c r="U529" s="180"/>
      <c r="V529" s="180"/>
      <c r="W529" s="186">
        <v>4</v>
      </c>
      <c r="X529" s="185">
        <f t="shared" ca="1" si="126"/>
        <v>4</v>
      </c>
      <c r="Y529" s="186" t="str">
        <f t="shared" si="127"/>
        <v>x 4</v>
      </c>
      <c r="AD529" s="187" t="str">
        <f t="shared" ca="1" si="128"/>
        <v/>
      </c>
      <c r="AE529" s="187" t="str">
        <f t="shared" ca="1" si="129"/>
        <v/>
      </c>
      <c r="AF529" s="187" t="str">
        <f t="shared" ca="1" si="130"/>
        <v>D</v>
      </c>
      <c r="AG529" s="187">
        <f t="shared" ca="1" si="131"/>
        <v>3</v>
      </c>
      <c r="AH529" s="187">
        <v>1</v>
      </c>
      <c r="AI529" s="190"/>
    </row>
    <row r="530" spans="1:35" s="187" customFormat="1" ht="30" customHeight="1" x14ac:dyDescent="0.25">
      <c r="A530" s="178">
        <v>709</v>
      </c>
      <c r="B530" s="179" t="str">
        <f t="shared" ca="1" si="122"/>
        <v>B.9.06</v>
      </c>
      <c r="C530" s="180">
        <f t="shared" ca="1" si="123"/>
        <v>4</v>
      </c>
      <c r="D530" s="20"/>
      <c r="E530" s="228" t="str">
        <f t="shared" ca="1" si="124"/>
        <v>B.9.06</v>
      </c>
      <c r="F530" s="233" t="str">
        <f t="shared" ca="1" si="125"/>
        <v>Are penetration testing reports used to present:</v>
      </c>
      <c r="G530" s="188"/>
      <c r="H530" s="240"/>
      <c r="I530" s="240"/>
      <c r="J530" s="240"/>
      <c r="K530" s="240"/>
      <c r="L530" s="240"/>
      <c r="M530" s="240"/>
      <c r="N530" s="180"/>
      <c r="O530" s="180"/>
      <c r="P530" s="180"/>
      <c r="Q530" s="180"/>
      <c r="R530" s="180"/>
      <c r="S530" s="180"/>
      <c r="T530" s="184" t="str">
        <f t="shared" ca="1" si="121"/>
        <v>B.9.06</v>
      </c>
      <c r="U530" s="180"/>
      <c r="V530" s="180"/>
      <c r="W530" s="186" t="s">
        <v>74</v>
      </c>
      <c r="X530" s="185" t="str">
        <f t="shared" ca="1" si="126"/>
        <v>N/A</v>
      </c>
      <c r="Y530" s="186" t="e">
        <f t="shared" si="127"/>
        <v>#N/A</v>
      </c>
      <c r="AD530" s="187" t="str">
        <f t="shared" ca="1" si="128"/>
        <v/>
      </c>
      <c r="AE530" s="187" t="str">
        <f t="shared" ca="1" si="129"/>
        <v/>
      </c>
      <c r="AF530" s="187" t="str">
        <f t="shared" ca="1" si="130"/>
        <v>D</v>
      </c>
      <c r="AG530" s="187">
        <f t="shared" ca="1" si="131"/>
        <v>3</v>
      </c>
      <c r="AH530" s="187">
        <v>1</v>
      </c>
      <c r="AI530" s="190"/>
    </row>
    <row r="531" spans="1:35" s="187" customFormat="1" ht="30" customHeight="1" x14ac:dyDescent="0.25">
      <c r="A531" s="178">
        <v>710</v>
      </c>
      <c r="B531" s="179" t="str">
        <f t="shared" ca="1" si="122"/>
        <v>B.9.06a</v>
      </c>
      <c r="C531" s="180">
        <f t="shared" ca="1" si="123"/>
        <v>6</v>
      </c>
      <c r="D531" s="20"/>
      <c r="E531" s="228" t="str">
        <f t="shared" ca="1" si="124"/>
        <v>B.9.06a</v>
      </c>
      <c r="F531" s="246" t="str">
        <f t="shared" ca="1" si="125"/>
        <v>Remediation activities to be undertaken?</v>
      </c>
      <c r="G531" s="188"/>
      <c r="H531" s="240"/>
      <c r="I531" s="240"/>
      <c r="J531" s="240"/>
      <c r="K531" s="240"/>
      <c r="L531" s="240"/>
      <c r="M531" s="240"/>
      <c r="N531" s="180"/>
      <c r="O531" s="180"/>
      <c r="P531" s="180"/>
      <c r="Q531" s="180"/>
      <c r="R531" s="180"/>
      <c r="S531" s="180"/>
      <c r="T531" s="184" t="str">
        <f t="shared" ca="1" si="121"/>
        <v>B.9.06a</v>
      </c>
      <c r="U531" s="180"/>
      <c r="V531" s="180"/>
      <c r="W531" s="186">
        <v>3</v>
      </c>
      <c r="X531" s="185">
        <f t="shared" ca="1" si="126"/>
        <v>3</v>
      </c>
      <c r="Y531" s="186" t="str">
        <f t="shared" si="127"/>
        <v>x 3</v>
      </c>
      <c r="AD531" s="187" t="str">
        <f t="shared" ca="1" si="128"/>
        <v/>
      </c>
      <c r="AE531" s="187" t="str">
        <f t="shared" ca="1" si="129"/>
        <v/>
      </c>
      <c r="AF531" s="187" t="str">
        <f t="shared" ca="1" si="130"/>
        <v>D</v>
      </c>
      <c r="AG531" s="187">
        <f t="shared" ca="1" si="131"/>
        <v>3</v>
      </c>
      <c r="AH531" s="187">
        <v>1</v>
      </c>
      <c r="AI531" s="190"/>
    </row>
    <row r="532" spans="1:35" s="187" customFormat="1" ht="30" customHeight="1" x14ac:dyDescent="0.25">
      <c r="A532" s="178">
        <v>711</v>
      </c>
      <c r="B532" s="179" t="str">
        <f t="shared" ca="1" si="122"/>
        <v>B.9.06b</v>
      </c>
      <c r="C532" s="180">
        <f t="shared" ca="1" si="123"/>
        <v>6</v>
      </c>
      <c r="D532" s="20"/>
      <c r="E532" s="228" t="str">
        <f t="shared" ca="1" si="124"/>
        <v>B.9.06b</v>
      </c>
      <c r="F532" s="246" t="str">
        <f t="shared" ca="1" si="125"/>
        <v>The root causes of issues identified?</v>
      </c>
      <c r="G532" s="188"/>
      <c r="H532" s="240"/>
      <c r="I532" s="240"/>
      <c r="J532" s="240"/>
      <c r="K532" s="240"/>
      <c r="L532" s="240"/>
      <c r="M532" s="240"/>
      <c r="N532" s="180"/>
      <c r="O532" s="180"/>
      <c r="P532" s="180"/>
      <c r="Q532" s="180"/>
      <c r="R532" s="180"/>
      <c r="S532" s="180"/>
      <c r="T532" s="184" t="str">
        <f t="shared" ca="1" si="121"/>
        <v>B.9.06b</v>
      </c>
      <c r="U532" s="180"/>
      <c r="V532" s="180"/>
      <c r="W532" s="186">
        <v>4</v>
      </c>
      <c r="X532" s="185">
        <f t="shared" ca="1" si="126"/>
        <v>4</v>
      </c>
      <c r="Y532" s="186" t="str">
        <f t="shared" si="127"/>
        <v>x 4</v>
      </c>
      <c r="AD532" s="187" t="str">
        <f t="shared" ca="1" si="128"/>
        <v/>
      </c>
      <c r="AE532" s="187" t="str">
        <f t="shared" ca="1" si="129"/>
        <v/>
      </c>
      <c r="AF532" s="187" t="str">
        <f t="shared" ca="1" si="130"/>
        <v>D</v>
      </c>
      <c r="AG532" s="187">
        <f t="shared" ca="1" si="131"/>
        <v>3</v>
      </c>
      <c r="AH532" s="187">
        <v>1</v>
      </c>
      <c r="AI532" s="190"/>
    </row>
    <row r="533" spans="1:35" s="187" customFormat="1" ht="30" x14ac:dyDescent="0.25">
      <c r="A533" s="178">
        <v>712</v>
      </c>
      <c r="B533" s="179" t="str">
        <f t="shared" ca="1" si="122"/>
        <v>B.9.07</v>
      </c>
      <c r="C533" s="180">
        <f t="shared" ca="1" si="123"/>
        <v>5</v>
      </c>
      <c r="D533" s="20"/>
      <c r="E533" s="228" t="str">
        <f t="shared" ca="1" si="124"/>
        <v>B.9.07</v>
      </c>
      <c r="F533" s="233" t="str">
        <f t="shared" ca="1" si="125"/>
        <v>Does test reporting include a presentation from your service provider about the key findings identified?</v>
      </c>
      <c r="G533" s="188"/>
      <c r="H533" s="240"/>
      <c r="I533" s="240"/>
      <c r="J533" s="240"/>
      <c r="K533" s="240"/>
      <c r="L533" s="240"/>
      <c r="M533" s="240"/>
      <c r="N533" s="180"/>
      <c r="O533" s="180"/>
      <c r="P533" s="180"/>
      <c r="Q533" s="180"/>
      <c r="R533" s="180"/>
      <c r="S533" s="180"/>
      <c r="T533" s="184" t="str">
        <f t="shared" ca="1" si="121"/>
        <v>B.9.07</v>
      </c>
      <c r="U533" s="180"/>
      <c r="V533" s="180"/>
      <c r="W533" s="186">
        <v>4</v>
      </c>
      <c r="X533" s="185">
        <f t="shared" ca="1" si="126"/>
        <v>4</v>
      </c>
      <c r="Y533" s="186" t="str">
        <f t="shared" si="127"/>
        <v>x 4</v>
      </c>
      <c r="AD533" s="187" t="str">
        <f t="shared" ca="1" si="128"/>
        <v/>
      </c>
      <c r="AE533" s="187" t="str">
        <f t="shared" ca="1" si="129"/>
        <v/>
      </c>
      <c r="AF533" s="187" t="str">
        <f t="shared" ca="1" si="130"/>
        <v>D</v>
      </c>
      <c r="AG533" s="187">
        <f t="shared" ca="1" si="131"/>
        <v>3</v>
      </c>
      <c r="AH533" s="187">
        <v>1</v>
      </c>
      <c r="AI533" s="190"/>
    </row>
    <row r="534" spans="1:35" s="187" customFormat="1" ht="30" customHeight="1" x14ac:dyDescent="0.25">
      <c r="A534" s="178">
        <v>713</v>
      </c>
      <c r="B534" s="179" t="str">
        <f t="shared" ca="1" si="122"/>
        <v>B.9.08</v>
      </c>
      <c r="C534" s="180">
        <f t="shared" ca="1" si="123"/>
        <v>4</v>
      </c>
      <c r="D534" s="20"/>
      <c r="E534" s="228" t="str">
        <f t="shared" ca="1" si="124"/>
        <v>B.9.08</v>
      </c>
      <c r="F534" s="233" t="str">
        <f t="shared" ca="1" si="125"/>
        <v>Does the presentation about test findings identified provide details about:</v>
      </c>
      <c r="G534" s="188"/>
      <c r="H534" s="240"/>
      <c r="I534" s="240"/>
      <c r="J534" s="240"/>
      <c r="K534" s="240"/>
      <c r="L534" s="240"/>
      <c r="M534" s="240"/>
      <c r="N534" s="180"/>
      <c r="O534" s="180"/>
      <c r="P534" s="180"/>
      <c r="Q534" s="180"/>
      <c r="R534" s="180"/>
      <c r="S534" s="180"/>
      <c r="T534" s="184" t="str">
        <f t="shared" ca="1" si="121"/>
        <v>B.9.08</v>
      </c>
      <c r="U534" s="180"/>
      <c r="V534" s="180"/>
      <c r="W534" s="186" t="s">
        <v>74</v>
      </c>
      <c r="X534" s="185" t="str">
        <f t="shared" ca="1" si="126"/>
        <v>N/A</v>
      </c>
      <c r="Y534" s="186" t="e">
        <f t="shared" si="127"/>
        <v>#N/A</v>
      </c>
      <c r="AD534" s="187" t="str">
        <f t="shared" ca="1" si="128"/>
        <v/>
      </c>
      <c r="AE534" s="187" t="str">
        <f t="shared" ca="1" si="129"/>
        <v/>
      </c>
      <c r="AF534" s="187" t="str">
        <f t="shared" ca="1" si="130"/>
        <v>D</v>
      </c>
      <c r="AG534" s="187">
        <f t="shared" ca="1" si="131"/>
        <v>3</v>
      </c>
      <c r="AH534" s="187">
        <v>1</v>
      </c>
      <c r="AI534" s="190"/>
    </row>
    <row r="535" spans="1:35" s="187" customFormat="1" ht="30" customHeight="1" x14ac:dyDescent="0.25">
      <c r="A535" s="178">
        <v>714</v>
      </c>
      <c r="B535" s="179" t="str">
        <f t="shared" ca="1" si="122"/>
        <v>B.9.08a</v>
      </c>
      <c r="C535" s="180">
        <f t="shared" ca="1" si="123"/>
        <v>6</v>
      </c>
      <c r="D535" s="20"/>
      <c r="E535" s="228" t="str">
        <f t="shared" ca="1" si="124"/>
        <v>B.9.08a</v>
      </c>
      <c r="F535" s="246" t="str">
        <f t="shared" ca="1" si="125"/>
        <v>How testers found the vulnerabilities?</v>
      </c>
      <c r="G535" s="188"/>
      <c r="H535" s="240"/>
      <c r="I535" s="240"/>
      <c r="J535" s="240"/>
      <c r="K535" s="240"/>
      <c r="L535" s="240"/>
      <c r="M535" s="240"/>
      <c r="N535" s="180"/>
      <c r="O535" s="180"/>
      <c r="P535" s="180"/>
      <c r="Q535" s="180"/>
      <c r="R535" s="180"/>
      <c r="S535" s="180"/>
      <c r="T535" s="184" t="str">
        <f t="shared" ca="1" si="121"/>
        <v>B.9.08a</v>
      </c>
      <c r="U535" s="180"/>
      <c r="V535" s="180"/>
      <c r="W535" s="186">
        <v>3</v>
      </c>
      <c r="X535" s="185">
        <f t="shared" ca="1" si="126"/>
        <v>3</v>
      </c>
      <c r="Y535" s="186" t="str">
        <f t="shared" si="127"/>
        <v>x 3</v>
      </c>
      <c r="AD535" s="187" t="str">
        <f t="shared" ca="1" si="128"/>
        <v/>
      </c>
      <c r="AE535" s="187" t="str">
        <f t="shared" ca="1" si="129"/>
        <v/>
      </c>
      <c r="AF535" s="187" t="str">
        <f t="shared" ca="1" si="130"/>
        <v>D</v>
      </c>
      <c r="AG535" s="187">
        <f t="shared" ca="1" si="131"/>
        <v>3</v>
      </c>
      <c r="AH535" s="187">
        <v>1</v>
      </c>
      <c r="AI535" s="190"/>
    </row>
    <row r="536" spans="1:35" s="187" customFormat="1" ht="30" customHeight="1" x14ac:dyDescent="0.25">
      <c r="A536" s="178">
        <v>715</v>
      </c>
      <c r="B536" s="179" t="str">
        <f t="shared" ca="1" si="122"/>
        <v>B.9.08b</v>
      </c>
      <c r="C536" s="180">
        <f t="shared" ca="1" si="123"/>
        <v>6</v>
      </c>
      <c r="D536" s="20"/>
      <c r="E536" s="228" t="str">
        <f t="shared" ca="1" si="124"/>
        <v>B.9.08b</v>
      </c>
      <c r="F536" s="246" t="str">
        <f t="shared" ca="1" si="125"/>
        <v>What could be the outcome of each vulnerability?</v>
      </c>
      <c r="G536" s="188"/>
      <c r="H536" s="240"/>
      <c r="I536" s="240"/>
      <c r="J536" s="240"/>
      <c r="K536" s="240"/>
      <c r="L536" s="240"/>
      <c r="M536" s="240"/>
      <c r="N536" s="180"/>
      <c r="O536" s="180"/>
      <c r="P536" s="180"/>
      <c r="Q536" s="180"/>
      <c r="R536" s="180"/>
      <c r="S536" s="180"/>
      <c r="T536" s="184" t="str">
        <f t="shared" ca="1" si="121"/>
        <v>B.9.08b</v>
      </c>
      <c r="U536" s="180"/>
      <c r="V536" s="180"/>
      <c r="W536" s="186">
        <v>4</v>
      </c>
      <c r="X536" s="185">
        <f t="shared" ca="1" si="126"/>
        <v>4</v>
      </c>
      <c r="Y536" s="186" t="str">
        <f t="shared" si="127"/>
        <v>x 4</v>
      </c>
      <c r="AD536" s="187" t="str">
        <f t="shared" ca="1" si="128"/>
        <v/>
      </c>
      <c r="AE536" s="187" t="str">
        <f t="shared" ca="1" si="129"/>
        <v/>
      </c>
      <c r="AF536" s="187" t="str">
        <f t="shared" ca="1" si="130"/>
        <v>D</v>
      </c>
      <c r="AG536" s="187">
        <f t="shared" ca="1" si="131"/>
        <v>3</v>
      </c>
      <c r="AH536" s="187">
        <v>1</v>
      </c>
      <c r="AI536" s="190"/>
    </row>
    <row r="537" spans="1:35" s="187" customFormat="1" ht="30" customHeight="1" x14ac:dyDescent="0.25">
      <c r="A537" s="178">
        <v>716</v>
      </c>
      <c r="B537" s="179" t="str">
        <f t="shared" ca="1" si="122"/>
        <v>B.9.08c</v>
      </c>
      <c r="C537" s="180">
        <f t="shared" ca="1" si="123"/>
        <v>6</v>
      </c>
      <c r="D537" s="20"/>
      <c r="E537" s="228" t="str">
        <f t="shared" ca="1" si="124"/>
        <v>B.9.08c</v>
      </c>
      <c r="F537" s="246" t="str">
        <f t="shared" ca="1" si="125"/>
        <v>The level of risk to the business for each vulnerability?</v>
      </c>
      <c r="G537" s="188"/>
      <c r="H537" s="240"/>
      <c r="I537" s="240"/>
      <c r="J537" s="240"/>
      <c r="K537" s="240"/>
      <c r="L537" s="240"/>
      <c r="M537" s="240"/>
      <c r="N537" s="180"/>
      <c r="O537" s="180"/>
      <c r="P537" s="180"/>
      <c r="Q537" s="180"/>
      <c r="R537" s="180"/>
      <c r="S537" s="180"/>
      <c r="T537" s="184" t="str">
        <f t="shared" ca="1" si="121"/>
        <v>B.9.08c</v>
      </c>
      <c r="U537" s="180"/>
      <c r="V537" s="180"/>
      <c r="W537" s="186">
        <v>5</v>
      </c>
      <c r="X537" s="185">
        <f t="shared" ca="1" si="126"/>
        <v>5</v>
      </c>
      <c r="Y537" s="186" t="str">
        <f t="shared" si="127"/>
        <v>x 5</v>
      </c>
      <c r="AD537" s="187" t="str">
        <f t="shared" ca="1" si="128"/>
        <v/>
      </c>
      <c r="AE537" s="187" t="str">
        <f t="shared" ca="1" si="129"/>
        <v/>
      </c>
      <c r="AF537" s="187" t="str">
        <f t="shared" ca="1" si="130"/>
        <v>D</v>
      </c>
      <c r="AG537" s="187">
        <f t="shared" ca="1" si="131"/>
        <v>3</v>
      </c>
      <c r="AH537" s="187">
        <v>1</v>
      </c>
      <c r="AI537" s="190"/>
    </row>
    <row r="538" spans="1:35" s="187" customFormat="1" ht="30" customHeight="1" x14ac:dyDescent="0.25">
      <c r="A538" s="178">
        <v>717</v>
      </c>
      <c r="B538" s="179" t="str">
        <f t="shared" ca="1" si="122"/>
        <v>B.9.08d</v>
      </c>
      <c r="C538" s="180">
        <f t="shared" ca="1" si="123"/>
        <v>6</v>
      </c>
      <c r="D538" s="20"/>
      <c r="E538" s="228" t="str">
        <f t="shared" ca="1" si="124"/>
        <v>B.9.08d</v>
      </c>
      <c r="F538" s="246" t="str">
        <f t="shared" ca="1" si="125"/>
        <v>Advice on how to remediate each vulnerability?</v>
      </c>
      <c r="G538" s="188"/>
      <c r="H538" s="240"/>
      <c r="I538" s="240"/>
      <c r="J538" s="240"/>
      <c r="K538" s="240"/>
      <c r="L538" s="240"/>
      <c r="M538" s="240"/>
      <c r="N538" s="180"/>
      <c r="O538" s="180"/>
      <c r="P538" s="180"/>
      <c r="Q538" s="180"/>
      <c r="R538" s="180"/>
      <c r="S538" s="180"/>
      <c r="T538" s="184" t="str">
        <f t="shared" ca="1" si="121"/>
        <v>B.9.08d</v>
      </c>
      <c r="U538" s="180"/>
      <c r="V538" s="180"/>
      <c r="W538" s="186">
        <v>5</v>
      </c>
      <c r="X538" s="185">
        <f t="shared" ca="1" si="126"/>
        <v>5</v>
      </c>
      <c r="Y538" s="186" t="str">
        <f t="shared" si="127"/>
        <v>x 5</v>
      </c>
      <c r="AD538" s="187" t="str">
        <f t="shared" ca="1" si="128"/>
        <v/>
      </c>
      <c r="AE538" s="187" t="str">
        <f t="shared" ca="1" si="129"/>
        <v/>
      </c>
      <c r="AF538" s="187" t="str">
        <f t="shared" ca="1" si="130"/>
        <v>D</v>
      </c>
      <c r="AG538" s="187">
        <f t="shared" ca="1" si="131"/>
        <v>3</v>
      </c>
      <c r="AH538" s="187">
        <v>1</v>
      </c>
      <c r="AI538" s="190"/>
    </row>
    <row r="539" spans="1:35" s="187" customFormat="1" ht="30" customHeight="1" x14ac:dyDescent="0.25">
      <c r="A539" s="178">
        <v>718</v>
      </c>
      <c r="B539" s="179" t="str">
        <f t="shared" ca="1" si="122"/>
        <v>B.9.09</v>
      </c>
      <c r="C539" s="180">
        <f t="shared" ca="1" si="123"/>
        <v>4</v>
      </c>
      <c r="D539" s="20"/>
      <c r="E539" s="228" t="str">
        <f t="shared" ca="1" si="124"/>
        <v>B.9.09</v>
      </c>
      <c r="F539" s="233" t="str">
        <f t="shared" ca="1" si="125"/>
        <v>Do stakeholders in your organisation:</v>
      </c>
      <c r="G539" s="188"/>
      <c r="H539" s="240"/>
      <c r="I539" s="240"/>
      <c r="J539" s="240"/>
      <c r="K539" s="240"/>
      <c r="L539" s="240"/>
      <c r="M539" s="240"/>
      <c r="N539" s="180"/>
      <c r="O539" s="180"/>
      <c r="P539" s="180"/>
      <c r="Q539" s="180"/>
      <c r="R539" s="180"/>
      <c r="S539" s="180"/>
      <c r="T539" s="184" t="str">
        <f t="shared" ca="1" si="121"/>
        <v>B.9.09</v>
      </c>
      <c r="U539" s="180"/>
      <c r="V539" s="180"/>
      <c r="W539" s="186" t="s">
        <v>74</v>
      </c>
      <c r="X539" s="185" t="str">
        <f t="shared" ca="1" si="126"/>
        <v>N/A</v>
      </c>
      <c r="Y539" s="186" t="e">
        <f t="shared" si="127"/>
        <v>#N/A</v>
      </c>
      <c r="AD539" s="187" t="str">
        <f t="shared" ca="1" si="128"/>
        <v/>
      </c>
      <c r="AE539" s="187" t="str">
        <f t="shared" ca="1" si="129"/>
        <v/>
      </c>
      <c r="AF539" s="187" t="str">
        <f t="shared" ca="1" si="130"/>
        <v>D</v>
      </c>
      <c r="AG539" s="187">
        <f t="shared" ca="1" si="131"/>
        <v>3</v>
      </c>
      <c r="AH539" s="187">
        <v>1</v>
      </c>
      <c r="AI539" s="190"/>
    </row>
    <row r="540" spans="1:35" s="187" customFormat="1" ht="30" customHeight="1" x14ac:dyDescent="0.25">
      <c r="A540" s="178">
        <v>719</v>
      </c>
      <c r="B540" s="179" t="str">
        <f t="shared" ca="1" si="122"/>
        <v>B.9.09a</v>
      </c>
      <c r="C540" s="180">
        <f t="shared" ca="1" si="123"/>
        <v>6</v>
      </c>
      <c r="D540" s="20"/>
      <c r="E540" s="228" t="str">
        <f t="shared" ca="1" si="124"/>
        <v>B.9.09a</v>
      </c>
      <c r="F540" s="246" t="str">
        <f t="shared" ca="1" si="125"/>
        <v>Understand penetration testing reports?</v>
      </c>
      <c r="G540" s="188"/>
      <c r="H540" s="240"/>
      <c r="I540" s="240"/>
      <c r="J540" s="240"/>
      <c r="K540" s="240"/>
      <c r="L540" s="240"/>
      <c r="M540" s="240"/>
      <c r="N540" s="180"/>
      <c r="O540" s="180"/>
      <c r="P540" s="180"/>
      <c r="Q540" s="180"/>
      <c r="R540" s="180"/>
      <c r="S540" s="180"/>
      <c r="T540" s="184" t="str">
        <f t="shared" ca="1" si="121"/>
        <v>B.9.09a</v>
      </c>
      <c r="U540" s="180"/>
      <c r="V540" s="180"/>
      <c r="W540" s="186">
        <v>3</v>
      </c>
      <c r="X540" s="185">
        <f t="shared" ca="1" si="126"/>
        <v>3</v>
      </c>
      <c r="Y540" s="186" t="str">
        <f t="shared" si="127"/>
        <v>x 3</v>
      </c>
      <c r="AD540" s="187" t="str">
        <f t="shared" ca="1" si="128"/>
        <v/>
      </c>
      <c r="AE540" s="187" t="str">
        <f t="shared" ca="1" si="129"/>
        <v/>
      </c>
      <c r="AF540" s="187" t="str">
        <f t="shared" ca="1" si="130"/>
        <v>D</v>
      </c>
      <c r="AG540" s="187">
        <f t="shared" ca="1" si="131"/>
        <v>3</v>
      </c>
      <c r="AH540" s="187">
        <v>1</v>
      </c>
      <c r="AI540" s="190"/>
    </row>
    <row r="541" spans="1:35" s="187" customFormat="1" ht="30" customHeight="1" x14ac:dyDescent="0.25">
      <c r="A541" s="178">
        <v>720</v>
      </c>
      <c r="B541" s="179" t="str">
        <f t="shared" ca="1" si="122"/>
        <v>B.9.09b</v>
      </c>
      <c r="C541" s="180">
        <f t="shared" ca="1" si="123"/>
        <v>6</v>
      </c>
      <c r="D541" s="20"/>
      <c r="E541" s="228" t="str">
        <f t="shared" ca="1" si="124"/>
        <v>B.9.09b</v>
      </c>
      <c r="F541" s="246" t="str">
        <f t="shared" ca="1" si="125"/>
        <v>Take appropriate action?</v>
      </c>
      <c r="G541" s="188"/>
      <c r="H541" s="240"/>
      <c r="I541" s="240"/>
      <c r="J541" s="240"/>
      <c r="K541" s="240"/>
      <c r="L541" s="240"/>
      <c r="M541" s="240"/>
      <c r="N541" s="180"/>
      <c r="O541" s="180"/>
      <c r="P541" s="180"/>
      <c r="Q541" s="180"/>
      <c r="R541" s="180"/>
      <c r="S541" s="180"/>
      <c r="T541" s="184" t="str">
        <f t="shared" ref="T541:T582" ca="1" si="132">E541</f>
        <v>B.9.09b</v>
      </c>
      <c r="U541" s="180"/>
      <c r="V541" s="180"/>
      <c r="W541" s="186">
        <v>4</v>
      </c>
      <c r="X541" s="185">
        <f t="shared" ca="1" si="126"/>
        <v>4</v>
      </c>
      <c r="Y541" s="186" t="str">
        <f t="shared" si="127"/>
        <v>x 4</v>
      </c>
      <c r="AD541" s="187" t="str">
        <f t="shared" ca="1" si="128"/>
        <v/>
      </c>
      <c r="AE541" s="187" t="str">
        <f t="shared" ca="1" si="129"/>
        <v/>
      </c>
      <c r="AF541" s="187" t="str">
        <f t="shared" ca="1" si="130"/>
        <v>D</v>
      </c>
      <c r="AG541" s="187">
        <f t="shared" ca="1" si="131"/>
        <v>3</v>
      </c>
      <c r="AH541" s="187">
        <v>1</v>
      </c>
      <c r="AI541" s="190"/>
    </row>
    <row r="542" spans="1:35" s="187" customFormat="1" ht="30" customHeight="1" x14ac:dyDescent="0.25">
      <c r="A542" s="178">
        <v>721</v>
      </c>
      <c r="B542" s="179" t="str">
        <f t="shared" ca="1" si="122"/>
        <v>B.9.10</v>
      </c>
      <c r="C542" s="180">
        <f t="shared" ca="1" si="123"/>
        <v>4</v>
      </c>
      <c r="D542" s="20"/>
      <c r="E542" s="228" t="str">
        <f t="shared" ca="1" si="124"/>
        <v>B.9.10</v>
      </c>
      <c r="F542" s="233" t="str">
        <f t="shared" ca="1" si="125"/>
        <v>Are the outputs from penetration tests fed in to your:</v>
      </c>
      <c r="G542" s="188"/>
      <c r="H542" s="240"/>
      <c r="I542" s="240"/>
      <c r="J542" s="240"/>
      <c r="K542" s="240"/>
      <c r="L542" s="240"/>
      <c r="M542" s="240"/>
      <c r="N542" s="180"/>
      <c r="O542" s="180"/>
      <c r="P542" s="180"/>
      <c r="Q542" s="180"/>
      <c r="R542" s="180"/>
      <c r="S542" s="180"/>
      <c r="T542" s="184" t="str">
        <f t="shared" ca="1" si="132"/>
        <v>B.9.10</v>
      </c>
      <c r="U542" s="180"/>
      <c r="V542" s="180"/>
      <c r="W542" s="186" t="s">
        <v>74</v>
      </c>
      <c r="X542" s="185" t="str">
        <f t="shared" ca="1" si="126"/>
        <v>N/A</v>
      </c>
      <c r="Y542" s="186" t="e">
        <f t="shared" si="127"/>
        <v>#N/A</v>
      </c>
      <c r="AD542" s="187" t="str">
        <f t="shared" ca="1" si="128"/>
        <v/>
      </c>
      <c r="AE542" s="187" t="str">
        <f t="shared" ca="1" si="129"/>
        <v/>
      </c>
      <c r="AF542" s="187" t="str">
        <f t="shared" ca="1" si="130"/>
        <v>D</v>
      </c>
      <c r="AG542" s="187">
        <f t="shared" ca="1" si="131"/>
        <v>3</v>
      </c>
      <c r="AH542" s="187">
        <v>1</v>
      </c>
      <c r="AI542" s="190"/>
    </row>
    <row r="543" spans="1:35" s="187" customFormat="1" ht="30" customHeight="1" x14ac:dyDescent="0.25">
      <c r="A543" s="178">
        <v>722</v>
      </c>
      <c r="B543" s="179" t="str">
        <f t="shared" ca="1" si="122"/>
        <v>B.9.10a</v>
      </c>
      <c r="C543" s="180">
        <f t="shared" ca="1" si="123"/>
        <v>6</v>
      </c>
      <c r="D543" s="20"/>
      <c r="E543" s="228" t="str">
        <f t="shared" ca="1" si="124"/>
        <v>B.9.10a</v>
      </c>
      <c r="F543" s="246" t="str">
        <f t="shared" ca="1" si="125"/>
        <v>Incident response processes?</v>
      </c>
      <c r="G543" s="188"/>
      <c r="H543" s="240"/>
      <c r="I543" s="240"/>
      <c r="J543" s="240"/>
      <c r="K543" s="240"/>
      <c r="L543" s="240"/>
      <c r="M543" s="240"/>
      <c r="N543" s="180"/>
      <c r="O543" s="180"/>
      <c r="P543" s="180"/>
      <c r="Q543" s="180"/>
      <c r="R543" s="180"/>
      <c r="S543" s="180"/>
      <c r="T543" s="184" t="str">
        <f t="shared" ca="1" si="132"/>
        <v>B.9.10a</v>
      </c>
      <c r="U543" s="180"/>
      <c r="V543" s="180"/>
      <c r="W543" s="186">
        <v>4</v>
      </c>
      <c r="X543" s="185">
        <f t="shared" ca="1" si="126"/>
        <v>4</v>
      </c>
      <c r="Y543" s="186" t="str">
        <f t="shared" si="127"/>
        <v>x 4</v>
      </c>
      <c r="AD543" s="187" t="str">
        <f t="shared" ca="1" si="128"/>
        <v/>
      </c>
      <c r="AE543" s="187" t="str">
        <f t="shared" ca="1" si="129"/>
        <v/>
      </c>
      <c r="AF543" s="187" t="str">
        <f t="shared" ca="1" si="130"/>
        <v>D</v>
      </c>
      <c r="AG543" s="187">
        <f t="shared" ca="1" si="131"/>
        <v>3</v>
      </c>
      <c r="AH543" s="187">
        <v>1</v>
      </c>
      <c r="AI543" s="190"/>
    </row>
    <row r="544" spans="1:35" s="187" customFormat="1" ht="30" customHeight="1" x14ac:dyDescent="0.25">
      <c r="A544" s="178">
        <v>723</v>
      </c>
      <c r="B544" s="179" t="str">
        <f t="shared" ca="1" si="122"/>
        <v>B.9.10b</v>
      </c>
      <c r="C544" s="180">
        <f t="shared" ca="1" si="123"/>
        <v>6</v>
      </c>
      <c r="D544" s="20"/>
      <c r="E544" s="228" t="str">
        <f t="shared" ca="1" si="124"/>
        <v>B.9.10b</v>
      </c>
      <c r="F544" s="246" t="str">
        <f t="shared" ca="1" si="125"/>
        <v>Risk management processes?</v>
      </c>
      <c r="G544" s="188"/>
      <c r="H544" s="240"/>
      <c r="I544" s="240"/>
      <c r="J544" s="240"/>
      <c r="K544" s="240"/>
      <c r="L544" s="240"/>
      <c r="M544" s="240"/>
      <c r="N544" s="180"/>
      <c r="O544" s="180"/>
      <c r="P544" s="180"/>
      <c r="Q544" s="180"/>
      <c r="R544" s="180"/>
      <c r="S544" s="180"/>
      <c r="T544" s="184" t="str">
        <f t="shared" ca="1" si="132"/>
        <v>B.9.10b</v>
      </c>
      <c r="U544" s="180"/>
      <c r="V544" s="180"/>
      <c r="W544" s="186">
        <v>4</v>
      </c>
      <c r="X544" s="185">
        <f t="shared" ca="1" si="126"/>
        <v>4</v>
      </c>
      <c r="Y544" s="186" t="str">
        <f t="shared" si="127"/>
        <v>x 4</v>
      </c>
      <c r="AD544" s="187" t="str">
        <f t="shared" ca="1" si="128"/>
        <v/>
      </c>
      <c r="AE544" s="187" t="str">
        <f t="shared" ca="1" si="129"/>
        <v/>
      </c>
      <c r="AF544" s="187" t="str">
        <f t="shared" ca="1" si="130"/>
        <v>D</v>
      </c>
      <c r="AG544" s="187">
        <f t="shared" ca="1" si="131"/>
        <v>3</v>
      </c>
      <c r="AH544" s="187">
        <v>1</v>
      </c>
      <c r="AI544" s="190"/>
    </row>
    <row r="545" spans="1:35" s="187" customFormat="1" ht="30" x14ac:dyDescent="0.25">
      <c r="A545" s="178">
        <v>724</v>
      </c>
      <c r="B545" s="179" t="str">
        <f t="shared" ca="1" si="122"/>
        <v>B.9.10c</v>
      </c>
      <c r="C545" s="180">
        <f t="shared" ca="1" si="123"/>
        <v>6</v>
      </c>
      <c r="D545" s="20"/>
      <c r="E545" s="228" t="str">
        <f t="shared" ca="1" si="124"/>
        <v>B.9.10c</v>
      </c>
      <c r="F545" s="246" t="str">
        <f t="shared" ca="1" si="125"/>
        <v>Technical security monitoring services, such as in a Security Operations Centre (SOC)??</v>
      </c>
      <c r="G545" s="188"/>
      <c r="H545" s="240"/>
      <c r="I545" s="240"/>
      <c r="J545" s="240"/>
      <c r="K545" s="240"/>
      <c r="L545" s="240"/>
      <c r="M545" s="240"/>
      <c r="N545" s="180"/>
      <c r="O545" s="180"/>
      <c r="P545" s="180"/>
      <c r="Q545" s="180"/>
      <c r="R545" s="180"/>
      <c r="S545" s="180"/>
      <c r="T545" s="184" t="str">
        <f t="shared" ca="1" si="132"/>
        <v>B.9.10c</v>
      </c>
      <c r="U545" s="180"/>
      <c r="V545" s="180"/>
      <c r="W545" s="186">
        <v>4</v>
      </c>
      <c r="X545" s="185">
        <f t="shared" ca="1" si="126"/>
        <v>4</v>
      </c>
      <c r="Y545" s="186" t="str">
        <f t="shared" si="127"/>
        <v>x 4</v>
      </c>
      <c r="AD545" s="187" t="str">
        <f t="shared" ca="1" si="128"/>
        <v/>
      </c>
      <c r="AE545" s="187" t="str">
        <f t="shared" ca="1" si="129"/>
        <v/>
      </c>
      <c r="AF545" s="187" t="str">
        <f t="shared" ca="1" si="130"/>
        <v>D</v>
      </c>
      <c r="AG545" s="187">
        <f t="shared" ca="1" si="131"/>
        <v>3</v>
      </c>
      <c r="AH545" s="187">
        <v>1</v>
      </c>
      <c r="AI545" s="190"/>
    </row>
    <row r="546" spans="1:35" s="187" customFormat="1" ht="30" customHeight="1" x14ac:dyDescent="0.25">
      <c r="A546" s="178">
        <v>725</v>
      </c>
      <c r="B546" s="179" t="str">
        <f t="shared" ca="1" si="122"/>
        <v>B.9.10d</v>
      </c>
      <c r="C546" s="180">
        <f t="shared" ca="1" si="123"/>
        <v>6</v>
      </c>
      <c r="D546" s="20"/>
      <c r="E546" s="228" t="str">
        <f t="shared" ca="1" si="124"/>
        <v>B.9.10d</v>
      </c>
      <c r="F546" s="246" t="str">
        <f t="shared" ca="1" si="125"/>
        <v>Technical security tool configurations (e.g. IDS, IPS, and DLP)?</v>
      </c>
      <c r="G546" s="188"/>
      <c r="H546" s="240"/>
      <c r="I546" s="240"/>
      <c r="J546" s="240"/>
      <c r="K546" s="240"/>
      <c r="L546" s="240"/>
      <c r="M546" s="240"/>
      <c r="N546" s="180"/>
      <c r="O546" s="180"/>
      <c r="P546" s="180"/>
      <c r="Q546" s="180"/>
      <c r="R546" s="180"/>
      <c r="S546" s="180"/>
      <c r="T546" s="184" t="str">
        <f t="shared" ca="1" si="132"/>
        <v>B.9.10d</v>
      </c>
      <c r="U546" s="180"/>
      <c r="V546" s="180"/>
      <c r="W546" s="186">
        <v>3</v>
      </c>
      <c r="X546" s="185">
        <f t="shared" ca="1" si="126"/>
        <v>3</v>
      </c>
      <c r="Y546" s="186" t="str">
        <f t="shared" si="127"/>
        <v>x 3</v>
      </c>
      <c r="AD546" s="187" t="str">
        <f t="shared" ca="1" si="128"/>
        <v/>
      </c>
      <c r="AE546" s="187" t="str">
        <f t="shared" ca="1" si="129"/>
        <v/>
      </c>
      <c r="AF546" s="187" t="str">
        <f t="shared" ca="1" si="130"/>
        <v>D</v>
      </c>
      <c r="AG546" s="187">
        <f t="shared" ca="1" si="131"/>
        <v>3</v>
      </c>
      <c r="AH546" s="187">
        <v>1</v>
      </c>
      <c r="AI546" s="190"/>
    </row>
    <row r="547" spans="1:35" s="187" customFormat="1" ht="35.1" customHeight="1" x14ac:dyDescent="0.25">
      <c r="A547" s="178">
        <v>726</v>
      </c>
      <c r="B547" s="179" t="str">
        <f t="shared" ca="1" si="122"/>
        <v>C</v>
      </c>
      <c r="C547" s="180">
        <f t="shared" ca="1" si="123"/>
        <v>1</v>
      </c>
      <c r="D547" s="20"/>
      <c r="E547" s="231" t="str">
        <f t="shared" ca="1" si="124"/>
        <v>Stage C</v>
      </c>
      <c r="F547" s="236" t="str">
        <f t="shared" ca="1" si="125"/>
        <v>Follow up</v>
      </c>
      <c r="G547" s="237"/>
      <c r="H547" s="243"/>
      <c r="I547" s="243"/>
      <c r="J547" s="243"/>
      <c r="K547" s="243"/>
      <c r="L547" s="243"/>
      <c r="M547" s="239"/>
      <c r="N547" s="239"/>
      <c r="O547" s="239"/>
      <c r="P547" s="239"/>
      <c r="Q547" s="239"/>
      <c r="R547" s="239"/>
      <c r="S547" s="239"/>
      <c r="T547" s="184" t="str">
        <f t="shared" ca="1" si="132"/>
        <v>Stage C</v>
      </c>
      <c r="U547" s="239"/>
      <c r="V547" s="239"/>
      <c r="W547" s="185">
        <v>0</v>
      </c>
      <c r="X547" s="185">
        <f t="shared" ca="1" si="126"/>
        <v>0</v>
      </c>
      <c r="Y547" s="186" t="e">
        <f t="shared" si="127"/>
        <v>#N/A</v>
      </c>
      <c r="AD547" s="187" t="str">
        <f t="shared" ca="1" si="128"/>
        <v>S</v>
      </c>
      <c r="AE547" s="187" t="str">
        <f t="shared" ca="1" si="129"/>
        <v>I</v>
      </c>
      <c r="AF547" s="187" t="str">
        <f t="shared" ca="1" si="130"/>
        <v>D</v>
      </c>
      <c r="AG547" s="187">
        <f t="shared" ca="1" si="131"/>
        <v>1</v>
      </c>
      <c r="AH547" s="187">
        <v>1</v>
      </c>
      <c r="AI547" s="190"/>
    </row>
    <row r="548" spans="1:35" s="187" customFormat="1" ht="30" customHeight="1" x14ac:dyDescent="0.25">
      <c r="A548" s="178">
        <v>727</v>
      </c>
      <c r="B548" s="179" t="str">
        <f t="shared" ca="1" si="122"/>
        <v>C.1</v>
      </c>
      <c r="C548" s="180">
        <f t="shared" ca="1" si="123"/>
        <v>2</v>
      </c>
      <c r="D548" s="20"/>
      <c r="E548" s="181" t="str">
        <f t="shared" ca="1" si="124"/>
        <v>Step 1</v>
      </c>
      <c r="F548" s="182" t="str">
        <f t="shared" ca="1" si="125"/>
        <v>Remediate weaknesses</v>
      </c>
      <c r="G548" s="238"/>
      <c r="H548" s="215"/>
      <c r="I548" s="215"/>
      <c r="J548" s="215"/>
      <c r="K548" s="215"/>
      <c r="L548" s="215"/>
      <c r="M548" s="214"/>
      <c r="N548" s="214"/>
      <c r="O548" s="214"/>
      <c r="P548" s="214"/>
      <c r="Q548" s="214"/>
      <c r="R548" s="183"/>
      <c r="S548" s="183"/>
      <c r="T548" s="184" t="str">
        <f t="shared" ca="1" si="132"/>
        <v>Step 1</v>
      </c>
      <c r="U548" s="183"/>
      <c r="V548" s="183"/>
      <c r="W548" s="185">
        <v>0</v>
      </c>
      <c r="X548" s="185">
        <f t="shared" ca="1" si="126"/>
        <v>0</v>
      </c>
      <c r="Y548" s="186" t="e">
        <f t="shared" si="127"/>
        <v>#N/A</v>
      </c>
      <c r="AD548" s="187" t="str">
        <f t="shared" ca="1" si="128"/>
        <v>S</v>
      </c>
      <c r="AE548" s="187" t="str">
        <f t="shared" ca="1" si="129"/>
        <v>I</v>
      </c>
      <c r="AF548" s="187" t="str">
        <f t="shared" ca="1" si="130"/>
        <v>D</v>
      </c>
      <c r="AG548" s="187">
        <f t="shared" ca="1" si="131"/>
        <v>1</v>
      </c>
      <c r="AI548" s="190">
        <v>3</v>
      </c>
    </row>
    <row r="549" spans="1:35" s="187" customFormat="1" ht="30" x14ac:dyDescent="0.25">
      <c r="A549" s="178">
        <v>733</v>
      </c>
      <c r="B549" s="179" t="str">
        <f t="shared" ca="1" si="122"/>
        <v>C.1.01</v>
      </c>
      <c r="C549" s="180">
        <f t="shared" ca="1" si="123"/>
        <v>5</v>
      </c>
      <c r="D549" s="20"/>
      <c r="E549" s="228" t="str">
        <f t="shared" ca="1" si="124"/>
        <v>C.1.01</v>
      </c>
      <c r="F549" s="233" t="str">
        <f t="shared" ca="1" si="125"/>
        <v>Do follow-up activities include remediating weaknesses identified in penetration testing?</v>
      </c>
      <c r="G549" s="188"/>
      <c r="H549" s="240"/>
      <c r="I549" s="240"/>
      <c r="J549" s="240"/>
      <c r="K549" s="240"/>
      <c r="L549" s="240"/>
      <c r="M549" s="240"/>
      <c r="N549" s="180"/>
      <c r="O549" s="180"/>
      <c r="P549" s="180"/>
      <c r="Q549" s="180"/>
      <c r="R549" s="180"/>
      <c r="S549" s="180"/>
      <c r="T549" s="184" t="str">
        <f t="shared" ca="1" si="132"/>
        <v>C.1.01</v>
      </c>
      <c r="U549" s="180"/>
      <c r="V549" s="180"/>
      <c r="W549" s="186">
        <v>1</v>
      </c>
      <c r="X549" s="185">
        <f t="shared" ca="1" si="126"/>
        <v>1</v>
      </c>
      <c r="Y549" s="186" t="str">
        <f t="shared" si="127"/>
        <v>x 1</v>
      </c>
      <c r="AD549" s="187" t="str">
        <f t="shared" ca="1" si="128"/>
        <v/>
      </c>
      <c r="AE549" s="187" t="str">
        <f t="shared" ca="1" si="129"/>
        <v/>
      </c>
      <c r="AF549" s="187" t="str">
        <f t="shared" ca="1" si="130"/>
        <v>D</v>
      </c>
      <c r="AG549" s="187">
        <f t="shared" ca="1" si="131"/>
        <v>3</v>
      </c>
      <c r="AH549" s="187">
        <v>1</v>
      </c>
      <c r="AI549" s="190"/>
    </row>
    <row r="550" spans="1:35" s="187" customFormat="1" ht="30" customHeight="1" x14ac:dyDescent="0.25">
      <c r="A550" s="178">
        <v>734</v>
      </c>
      <c r="B550" s="179" t="str">
        <f t="shared" ca="1" si="122"/>
        <v>C.1.02</v>
      </c>
      <c r="C550" s="180">
        <f t="shared" ca="1" si="123"/>
        <v>4</v>
      </c>
      <c r="D550" s="20"/>
      <c r="E550" s="228" t="str">
        <f t="shared" ca="1" si="124"/>
        <v>C.1.02</v>
      </c>
      <c r="F550" s="233" t="str">
        <f t="shared" ca="1" si="125"/>
        <v xml:space="preserve">Does this remediation process include: </v>
      </c>
      <c r="G550" s="188"/>
      <c r="H550" s="240"/>
      <c r="I550" s="240"/>
      <c r="J550" s="240"/>
      <c r="K550" s="240"/>
      <c r="L550" s="240"/>
      <c r="M550" s="240"/>
      <c r="N550" s="180"/>
      <c r="O550" s="180"/>
      <c r="P550" s="180"/>
      <c r="Q550" s="180"/>
      <c r="R550" s="180"/>
      <c r="S550" s="180"/>
      <c r="T550" s="184" t="str">
        <f t="shared" ca="1" si="132"/>
        <v>C.1.02</v>
      </c>
      <c r="U550" s="180"/>
      <c r="V550" s="180"/>
      <c r="W550" s="186" t="s">
        <v>74</v>
      </c>
      <c r="X550" s="185" t="str">
        <f t="shared" ca="1" si="126"/>
        <v>N/A</v>
      </c>
      <c r="Y550" s="186" t="e">
        <f t="shared" si="127"/>
        <v>#N/A</v>
      </c>
      <c r="AD550" s="187" t="str">
        <f t="shared" ca="1" si="128"/>
        <v/>
      </c>
      <c r="AE550" s="187" t="str">
        <f t="shared" ca="1" si="129"/>
        <v/>
      </c>
      <c r="AF550" s="187" t="str">
        <f t="shared" ca="1" si="130"/>
        <v>D</v>
      </c>
      <c r="AG550" s="187">
        <f t="shared" ca="1" si="131"/>
        <v>3</v>
      </c>
      <c r="AH550" s="187">
        <v>1</v>
      </c>
      <c r="AI550" s="190"/>
    </row>
    <row r="551" spans="1:35" s="187" customFormat="1" ht="30" customHeight="1" x14ac:dyDescent="0.25">
      <c r="A551" s="178">
        <v>735</v>
      </c>
      <c r="B551" s="179" t="str">
        <f t="shared" ca="1" si="122"/>
        <v>C.1.02a</v>
      </c>
      <c r="C551" s="180">
        <f t="shared" ca="1" si="123"/>
        <v>6</v>
      </c>
      <c r="D551" s="20"/>
      <c r="E551" s="228" t="str">
        <f t="shared" ca="1" si="124"/>
        <v>C.1.02a</v>
      </c>
      <c r="F551" s="246" t="str">
        <f t="shared" ca="1" si="125"/>
        <v>Addressing all issues raised in penetration testing reports?</v>
      </c>
      <c r="G551" s="188"/>
      <c r="H551" s="240"/>
      <c r="I551" s="240"/>
      <c r="J551" s="240"/>
      <c r="K551" s="240"/>
      <c r="L551" s="240"/>
      <c r="M551" s="240"/>
      <c r="N551" s="180"/>
      <c r="O551" s="180"/>
      <c r="P551" s="180"/>
      <c r="Q551" s="180"/>
      <c r="R551" s="180"/>
      <c r="S551" s="180"/>
      <c r="T551" s="184" t="str">
        <f t="shared" ca="1" si="132"/>
        <v>C.1.02a</v>
      </c>
      <c r="U551" s="180"/>
      <c r="V551" s="180"/>
      <c r="W551" s="186">
        <v>2</v>
      </c>
      <c r="X551" s="185">
        <f t="shared" ca="1" si="126"/>
        <v>2</v>
      </c>
      <c r="Y551" s="186" t="str">
        <f t="shared" si="127"/>
        <v>x 2</v>
      </c>
      <c r="AD551" s="187" t="str">
        <f t="shared" ca="1" si="128"/>
        <v/>
      </c>
      <c r="AE551" s="187" t="str">
        <f t="shared" ca="1" si="129"/>
        <v/>
      </c>
      <c r="AF551" s="187" t="str">
        <f t="shared" ca="1" si="130"/>
        <v>D</v>
      </c>
      <c r="AG551" s="187">
        <f t="shared" ca="1" si="131"/>
        <v>3</v>
      </c>
      <c r="AH551" s="187">
        <v>1</v>
      </c>
      <c r="AI551" s="190"/>
    </row>
    <row r="552" spans="1:35" s="187" customFormat="1" ht="45" x14ac:dyDescent="0.25">
      <c r="A552" s="178">
        <v>736</v>
      </c>
      <c r="B552" s="179" t="str">
        <f t="shared" ca="1" si="122"/>
        <v>C.1.02b</v>
      </c>
      <c r="C552" s="180">
        <f t="shared" ca="1" si="123"/>
        <v>6</v>
      </c>
      <c r="D552" s="20"/>
      <c r="E552" s="228" t="str">
        <f t="shared" ca="1" si="124"/>
        <v>C.1.02b</v>
      </c>
      <c r="F552" s="246" t="str">
        <f t="shared" ca="1" si="125"/>
        <v>Applying immediate or short terms solutions, such as patching systems, closing ports and preventing traffic from particular web sites or IP addresses?</v>
      </c>
      <c r="G552" s="188"/>
      <c r="H552" s="240"/>
      <c r="I552" s="240"/>
      <c r="J552" s="240"/>
      <c r="K552" s="240"/>
      <c r="L552" s="240"/>
      <c r="M552" s="240"/>
      <c r="N552" s="180"/>
      <c r="O552" s="180"/>
      <c r="P552" s="180"/>
      <c r="Q552" s="180"/>
      <c r="R552" s="180"/>
      <c r="S552" s="180"/>
      <c r="T552" s="184" t="str">
        <f t="shared" ca="1" si="132"/>
        <v>C.1.02b</v>
      </c>
      <c r="U552" s="180"/>
      <c r="V552" s="180"/>
      <c r="W552" s="186">
        <v>3</v>
      </c>
      <c r="X552" s="185">
        <f t="shared" ca="1" si="126"/>
        <v>3</v>
      </c>
      <c r="Y552" s="186" t="str">
        <f t="shared" si="127"/>
        <v>x 3</v>
      </c>
      <c r="AD552" s="187" t="str">
        <f t="shared" ca="1" si="128"/>
        <v/>
      </c>
      <c r="AE552" s="187" t="str">
        <f t="shared" ca="1" si="129"/>
        <v/>
      </c>
      <c r="AF552" s="187" t="str">
        <f t="shared" ca="1" si="130"/>
        <v>D</v>
      </c>
      <c r="AG552" s="187">
        <f t="shared" ca="1" si="131"/>
        <v>3</v>
      </c>
      <c r="AH552" s="187">
        <v>1</v>
      </c>
      <c r="AI552" s="190"/>
    </row>
    <row r="553" spans="1:35" s="187" customFormat="1" ht="30" customHeight="1" x14ac:dyDescent="0.25">
      <c r="A553" s="178">
        <v>737</v>
      </c>
      <c r="B553" s="179" t="str">
        <f t="shared" ca="1" si="122"/>
        <v>C.1.02c</v>
      </c>
      <c r="C553" s="180">
        <f t="shared" ca="1" si="123"/>
        <v>6</v>
      </c>
      <c r="D553" s="20"/>
      <c r="E553" s="228" t="str">
        <f t="shared" ca="1" si="124"/>
        <v>C.1.02c</v>
      </c>
      <c r="F553" s="246" t="str">
        <f t="shared" ca="1" si="125"/>
        <v>Replicating results of penetration tests (e.g. using technical data)?</v>
      </c>
      <c r="G553" s="188"/>
      <c r="H553" s="240"/>
      <c r="I553" s="240"/>
      <c r="J553" s="240"/>
      <c r="K553" s="240"/>
      <c r="L553" s="240"/>
      <c r="M553" s="240"/>
      <c r="N553" s="180"/>
      <c r="O553" s="180"/>
      <c r="P553" s="180"/>
      <c r="Q553" s="180"/>
      <c r="R553" s="180"/>
      <c r="S553" s="180"/>
      <c r="T553" s="184" t="str">
        <f t="shared" ca="1" si="132"/>
        <v>C.1.02c</v>
      </c>
      <c r="U553" s="180"/>
      <c r="V553" s="180"/>
      <c r="W553" s="186">
        <v>3</v>
      </c>
      <c r="X553" s="185">
        <f t="shared" ca="1" si="126"/>
        <v>3</v>
      </c>
      <c r="Y553" s="186" t="str">
        <f t="shared" si="127"/>
        <v>x 3</v>
      </c>
      <c r="AD553" s="187" t="str">
        <f t="shared" ca="1" si="128"/>
        <v/>
      </c>
      <c r="AE553" s="187" t="str">
        <f t="shared" ca="1" si="129"/>
        <v/>
      </c>
      <c r="AF553" s="187" t="str">
        <f t="shared" ca="1" si="130"/>
        <v>D</v>
      </c>
      <c r="AG553" s="187">
        <f t="shared" ca="1" si="131"/>
        <v>3</v>
      </c>
      <c r="AH553" s="187">
        <v>1</v>
      </c>
      <c r="AI553" s="190"/>
    </row>
    <row r="554" spans="1:35" s="187" customFormat="1" ht="30" x14ac:dyDescent="0.25">
      <c r="A554" s="178">
        <v>738</v>
      </c>
      <c r="B554" s="179" t="str">
        <f t="shared" ca="1" si="122"/>
        <v>C.1.02d</v>
      </c>
      <c r="C554" s="180">
        <f t="shared" ca="1" si="123"/>
        <v>6</v>
      </c>
      <c r="D554" s="20"/>
      <c r="E554" s="228" t="str">
        <f t="shared" ca="1" si="124"/>
        <v>C.1.02d</v>
      </c>
      <c r="F554" s="246" t="str">
        <f t="shared" ca="1" si="125"/>
        <v>Determining which weaknesses to address first (e.g. based on risk ratings for critical assets)?</v>
      </c>
      <c r="G554" s="188"/>
      <c r="H554" s="240"/>
      <c r="I554" s="240"/>
      <c r="J554" s="240"/>
      <c r="K554" s="240"/>
      <c r="L554" s="240"/>
      <c r="M554" s="240"/>
      <c r="N554" s="180"/>
      <c r="O554" s="180"/>
      <c r="P554" s="180"/>
      <c r="Q554" s="180"/>
      <c r="R554" s="180"/>
      <c r="S554" s="180"/>
      <c r="T554" s="184" t="str">
        <f t="shared" ca="1" si="132"/>
        <v>C.1.02d</v>
      </c>
      <c r="U554" s="180"/>
      <c r="V554" s="180"/>
      <c r="W554" s="186">
        <v>4</v>
      </c>
      <c r="X554" s="185">
        <f t="shared" ca="1" si="126"/>
        <v>4</v>
      </c>
      <c r="Y554" s="186" t="str">
        <f t="shared" si="127"/>
        <v>x 4</v>
      </c>
      <c r="AD554" s="187" t="str">
        <f t="shared" ca="1" si="128"/>
        <v/>
      </c>
      <c r="AE554" s="187" t="str">
        <f t="shared" ca="1" si="129"/>
        <v/>
      </c>
      <c r="AF554" s="187" t="str">
        <f t="shared" ca="1" si="130"/>
        <v>D</v>
      </c>
      <c r="AG554" s="187">
        <f t="shared" ca="1" si="131"/>
        <v>3</v>
      </c>
      <c r="AH554" s="187">
        <v>1</v>
      </c>
      <c r="AI554" s="190"/>
    </row>
    <row r="555" spans="1:35" s="187" customFormat="1" ht="30" x14ac:dyDescent="0.25">
      <c r="A555" s="178">
        <v>739</v>
      </c>
      <c r="B555" s="179" t="str">
        <f t="shared" ca="1" si="122"/>
        <v>C.1.02e</v>
      </c>
      <c r="C555" s="180">
        <f t="shared" ca="1" si="123"/>
        <v>6</v>
      </c>
      <c r="D555" s="20"/>
      <c r="E555" s="228" t="str">
        <f t="shared" ca="1" si="124"/>
        <v>C.1.02e</v>
      </c>
      <c r="F555" s="246" t="str">
        <f t="shared" ca="1" si="125"/>
        <v>Reporting weaknesses to relevant third party organisations (e.g. CERTs, BUGTRAQ etc.)?</v>
      </c>
      <c r="G555" s="188"/>
      <c r="H555" s="240"/>
      <c r="I555" s="240"/>
      <c r="J555" s="240"/>
      <c r="K555" s="240"/>
      <c r="L555" s="240"/>
      <c r="M555" s="240"/>
      <c r="N555" s="180"/>
      <c r="O555" s="180"/>
      <c r="P555" s="180"/>
      <c r="Q555" s="180"/>
      <c r="R555" s="180"/>
      <c r="S555" s="180"/>
      <c r="T555" s="184" t="str">
        <f t="shared" ca="1" si="132"/>
        <v>C.1.02e</v>
      </c>
      <c r="U555" s="180"/>
      <c r="V555" s="180"/>
      <c r="W555" s="186">
        <v>3</v>
      </c>
      <c r="X555" s="185">
        <f t="shared" ca="1" si="126"/>
        <v>3</v>
      </c>
      <c r="Y555" s="186" t="str">
        <f t="shared" si="127"/>
        <v>x 3</v>
      </c>
      <c r="AD555" s="187" t="str">
        <f t="shared" ca="1" si="128"/>
        <v/>
      </c>
      <c r="AE555" s="187" t="str">
        <f t="shared" ca="1" si="129"/>
        <v/>
      </c>
      <c r="AF555" s="187" t="str">
        <f t="shared" ca="1" si="130"/>
        <v>D</v>
      </c>
      <c r="AG555" s="187">
        <f t="shared" ca="1" si="131"/>
        <v>3</v>
      </c>
      <c r="AH555" s="187">
        <v>1</v>
      </c>
      <c r="AI555" s="190"/>
    </row>
    <row r="556" spans="1:35" s="187" customFormat="1" ht="45" x14ac:dyDescent="0.25">
      <c r="A556" s="178">
        <v>740</v>
      </c>
      <c r="B556" s="179" t="str">
        <f t="shared" ca="1" si="122"/>
        <v>C.1.02f</v>
      </c>
      <c r="C556" s="180">
        <f t="shared" ca="1" si="123"/>
        <v>6</v>
      </c>
      <c r="D556" s="20"/>
      <c r="E556" s="228" t="str">
        <f t="shared" ca="1" si="124"/>
        <v>C.1.02f</v>
      </c>
      <c r="F556" s="246" t="str">
        <f t="shared" ca="1" si="125"/>
        <v>Feeding these remediation actions into longer term solutions, such as an updated patch management strategy or a whitelisting / blacklisting policy?</v>
      </c>
      <c r="G556" s="188"/>
      <c r="H556" s="240"/>
      <c r="I556" s="240"/>
      <c r="J556" s="240"/>
      <c r="K556" s="240"/>
      <c r="L556" s="240"/>
      <c r="M556" s="240"/>
      <c r="N556" s="180"/>
      <c r="O556" s="180"/>
      <c r="P556" s="180"/>
      <c r="Q556" s="180"/>
      <c r="R556" s="180"/>
      <c r="S556" s="180"/>
      <c r="T556" s="184" t="str">
        <f t="shared" ca="1" si="132"/>
        <v>C.1.02f</v>
      </c>
      <c r="U556" s="180"/>
      <c r="V556" s="180"/>
      <c r="W556" s="186">
        <v>5</v>
      </c>
      <c r="X556" s="185">
        <f t="shared" ca="1" si="126"/>
        <v>5</v>
      </c>
      <c r="Y556" s="186" t="str">
        <f t="shared" si="127"/>
        <v>x 5</v>
      </c>
      <c r="AD556" s="187" t="str">
        <f t="shared" ca="1" si="128"/>
        <v/>
      </c>
      <c r="AE556" s="187" t="str">
        <f t="shared" ca="1" si="129"/>
        <v/>
      </c>
      <c r="AF556" s="187" t="str">
        <f t="shared" ca="1" si="130"/>
        <v>D</v>
      </c>
      <c r="AG556" s="187">
        <f t="shared" ca="1" si="131"/>
        <v>3</v>
      </c>
      <c r="AH556" s="187">
        <v>1</v>
      </c>
      <c r="AI556" s="190"/>
    </row>
    <row r="557" spans="1:35" s="187" customFormat="1" ht="30" customHeight="1" x14ac:dyDescent="0.25">
      <c r="A557" s="178">
        <v>741</v>
      </c>
      <c r="B557" s="179" t="str">
        <f t="shared" ca="1" si="122"/>
        <v>C.1.02g</v>
      </c>
      <c r="C557" s="180">
        <f t="shared" ca="1" si="123"/>
        <v>6</v>
      </c>
      <c r="D557" s="20"/>
      <c r="E557" s="228" t="str">
        <f t="shared" ca="1" si="124"/>
        <v>C.1.02g</v>
      </c>
      <c r="F557" s="246" t="str">
        <f t="shared" ca="1" si="125"/>
        <v xml:space="preserve">Agreeing any short term retesting or verification activities? </v>
      </c>
      <c r="G557" s="188"/>
      <c r="H557" s="240"/>
      <c r="I557" s="240"/>
      <c r="J557" s="240"/>
      <c r="K557" s="240"/>
      <c r="L557" s="240"/>
      <c r="M557" s="240"/>
      <c r="N557" s="180"/>
      <c r="O557" s="180"/>
      <c r="P557" s="180"/>
      <c r="Q557" s="180"/>
      <c r="R557" s="180"/>
      <c r="S557" s="180"/>
      <c r="T557" s="184" t="str">
        <f t="shared" ca="1" si="132"/>
        <v>C.1.02g</v>
      </c>
      <c r="U557" s="180"/>
      <c r="V557" s="180"/>
      <c r="W557" s="186">
        <v>4</v>
      </c>
      <c r="X557" s="185">
        <f t="shared" ca="1" si="126"/>
        <v>4</v>
      </c>
      <c r="Y557" s="186" t="str">
        <f t="shared" si="127"/>
        <v>x 4</v>
      </c>
      <c r="AD557" s="187" t="str">
        <f t="shared" ca="1" si="128"/>
        <v/>
      </c>
      <c r="AE557" s="187" t="str">
        <f t="shared" ca="1" si="129"/>
        <v/>
      </c>
      <c r="AF557" s="187" t="str">
        <f t="shared" ca="1" si="130"/>
        <v>D</v>
      </c>
      <c r="AG557" s="187">
        <f t="shared" ca="1" si="131"/>
        <v>3</v>
      </c>
      <c r="AH557" s="187">
        <v>1</v>
      </c>
      <c r="AI557" s="190"/>
    </row>
    <row r="558" spans="1:35" s="187" customFormat="1" ht="30" customHeight="1" x14ac:dyDescent="0.25">
      <c r="A558" s="178">
        <v>742</v>
      </c>
      <c r="B558" s="179" t="str">
        <f t="shared" ca="1" si="122"/>
        <v>C.1.03</v>
      </c>
      <c r="C558" s="180">
        <f t="shared" ca="1" si="123"/>
        <v>4</v>
      </c>
      <c r="D558" s="20"/>
      <c r="E558" s="228" t="str">
        <f t="shared" ca="1" si="124"/>
        <v>C.1.03</v>
      </c>
      <c r="F558" s="233" t="str">
        <f t="shared" ca="1" si="125"/>
        <v xml:space="preserve">Is this remediation process: </v>
      </c>
      <c r="G558" s="188"/>
      <c r="H558" s="240"/>
      <c r="I558" s="240"/>
      <c r="J558" s="240"/>
      <c r="K558" s="240"/>
      <c r="L558" s="240"/>
      <c r="M558" s="240"/>
      <c r="N558" s="180"/>
      <c r="O558" s="180"/>
      <c r="P558" s="180"/>
      <c r="Q558" s="180"/>
      <c r="R558" s="180"/>
      <c r="S558" s="180"/>
      <c r="T558" s="184" t="str">
        <f t="shared" ca="1" si="132"/>
        <v>C.1.03</v>
      </c>
      <c r="U558" s="180"/>
      <c r="V558" s="180"/>
      <c r="W558" s="186" t="s">
        <v>74</v>
      </c>
      <c r="X558" s="185" t="str">
        <f t="shared" ca="1" si="126"/>
        <v>N/A</v>
      </c>
      <c r="Y558" s="186" t="e">
        <f t="shared" si="127"/>
        <v>#N/A</v>
      </c>
      <c r="AD558" s="187" t="str">
        <f t="shared" ca="1" si="128"/>
        <v/>
      </c>
      <c r="AE558" s="187" t="str">
        <f t="shared" ca="1" si="129"/>
        <v/>
      </c>
      <c r="AF558" s="187" t="str">
        <f t="shared" ca="1" si="130"/>
        <v>D</v>
      </c>
      <c r="AG558" s="187">
        <f t="shared" ca="1" si="131"/>
        <v>3</v>
      </c>
      <c r="AH558" s="187">
        <v>1</v>
      </c>
      <c r="AI558" s="190"/>
    </row>
    <row r="559" spans="1:35" s="187" customFormat="1" ht="30" customHeight="1" x14ac:dyDescent="0.25">
      <c r="A559" s="178">
        <v>743</v>
      </c>
      <c r="B559" s="179" t="str">
        <f t="shared" ca="1" si="122"/>
        <v>C.1.03a</v>
      </c>
      <c r="C559" s="180">
        <f t="shared" ca="1" si="123"/>
        <v>6</v>
      </c>
      <c r="D559" s="20"/>
      <c r="E559" s="228" t="str">
        <f t="shared" ca="1" si="124"/>
        <v>C.1.03a</v>
      </c>
      <c r="F559" s="246" t="str">
        <f t="shared" ca="1" si="125"/>
        <v>Carried out by appropriate qualified, experienced technical security professionals?</v>
      </c>
      <c r="G559" s="188"/>
      <c r="H559" s="240"/>
      <c r="I559" s="240"/>
      <c r="J559" s="240"/>
      <c r="K559" s="240"/>
      <c r="L559" s="240"/>
      <c r="M559" s="240"/>
      <c r="N559" s="180"/>
      <c r="O559" s="180"/>
      <c r="P559" s="180"/>
      <c r="Q559" s="180"/>
      <c r="R559" s="180"/>
      <c r="S559" s="180"/>
      <c r="T559" s="184" t="str">
        <f t="shared" ca="1" si="132"/>
        <v>C.1.03a</v>
      </c>
      <c r="U559" s="180"/>
      <c r="V559" s="180"/>
      <c r="W559" s="186">
        <v>4</v>
      </c>
      <c r="X559" s="185">
        <f t="shared" ca="1" si="126"/>
        <v>4</v>
      </c>
      <c r="Y559" s="186" t="str">
        <f t="shared" si="127"/>
        <v>x 4</v>
      </c>
      <c r="AD559" s="187" t="str">
        <f t="shared" ca="1" si="128"/>
        <v/>
      </c>
      <c r="AE559" s="187" t="str">
        <f t="shared" ca="1" si="129"/>
        <v/>
      </c>
      <c r="AF559" s="187" t="str">
        <f t="shared" ca="1" si="130"/>
        <v>D</v>
      </c>
      <c r="AG559" s="187">
        <f t="shared" ca="1" si="131"/>
        <v>3</v>
      </c>
      <c r="AH559" s="187">
        <v>1</v>
      </c>
      <c r="AI559" s="190"/>
    </row>
    <row r="560" spans="1:35" s="187" customFormat="1" ht="30" customHeight="1" x14ac:dyDescent="0.25">
      <c r="A560" s="178">
        <v>744</v>
      </c>
      <c r="B560" s="179" t="str">
        <f t="shared" ca="1" si="122"/>
        <v>C.1.03b</v>
      </c>
      <c r="C560" s="180">
        <f t="shared" ca="1" si="123"/>
        <v>6</v>
      </c>
      <c r="D560" s="20"/>
      <c r="E560" s="228" t="str">
        <f t="shared" ca="1" si="124"/>
        <v>C.1.03b</v>
      </c>
      <c r="F560" s="246" t="str">
        <f t="shared" ca="1" si="125"/>
        <v>Validated to ensure that all weaknesses have been satisfactorily remediated?</v>
      </c>
      <c r="G560" s="188"/>
      <c r="H560" s="240"/>
      <c r="I560" s="240"/>
      <c r="J560" s="240"/>
      <c r="K560" s="240"/>
      <c r="L560" s="240"/>
      <c r="M560" s="240"/>
      <c r="N560" s="180"/>
      <c r="O560" s="180"/>
      <c r="P560" s="180"/>
      <c r="Q560" s="180"/>
      <c r="R560" s="180"/>
      <c r="S560" s="180"/>
      <c r="T560" s="184" t="str">
        <f t="shared" ca="1" si="132"/>
        <v>C.1.03b</v>
      </c>
      <c r="U560" s="180"/>
      <c r="V560" s="180"/>
      <c r="W560" s="186">
        <v>2</v>
      </c>
      <c r="X560" s="185">
        <f t="shared" ca="1" si="126"/>
        <v>2</v>
      </c>
      <c r="Y560" s="186" t="str">
        <f t="shared" si="127"/>
        <v>x 2</v>
      </c>
      <c r="AD560" s="187" t="str">
        <f t="shared" ca="1" si="128"/>
        <v/>
      </c>
      <c r="AE560" s="187" t="str">
        <f t="shared" ca="1" si="129"/>
        <v/>
      </c>
      <c r="AF560" s="187" t="str">
        <f t="shared" ca="1" si="130"/>
        <v>D</v>
      </c>
      <c r="AG560" s="187">
        <f t="shared" ca="1" si="131"/>
        <v>3</v>
      </c>
      <c r="AH560" s="187">
        <v>1</v>
      </c>
      <c r="AI560" s="190"/>
    </row>
    <row r="561" spans="1:35" s="187" customFormat="1" ht="30" customHeight="1" x14ac:dyDescent="0.25">
      <c r="A561" s="178">
        <v>745</v>
      </c>
      <c r="B561" s="179" t="str">
        <f t="shared" ca="1" si="122"/>
        <v>C.2</v>
      </c>
      <c r="C561" s="180">
        <f t="shared" ca="1" si="123"/>
        <v>2</v>
      </c>
      <c r="D561" s="20"/>
      <c r="E561" s="181" t="str">
        <f t="shared" ca="1" si="124"/>
        <v>Step 2</v>
      </c>
      <c r="F561" s="182" t="str">
        <f t="shared" ca="1" si="125"/>
        <v>Address root causes of weaknesses</v>
      </c>
      <c r="G561" s="238"/>
      <c r="H561" s="215"/>
      <c r="I561" s="215"/>
      <c r="J561" s="215"/>
      <c r="K561" s="215"/>
      <c r="L561" s="215"/>
      <c r="M561" s="214"/>
      <c r="N561" s="214"/>
      <c r="O561" s="214"/>
      <c r="P561" s="214"/>
      <c r="Q561" s="214"/>
      <c r="R561" s="183"/>
      <c r="S561" s="183"/>
      <c r="T561" s="184" t="str">
        <f t="shared" ca="1" si="132"/>
        <v>Step 2</v>
      </c>
      <c r="U561" s="183"/>
      <c r="V561" s="183"/>
      <c r="W561" s="185">
        <v>0</v>
      </c>
      <c r="X561" s="185">
        <f t="shared" ca="1" si="126"/>
        <v>0</v>
      </c>
      <c r="Y561" s="186" t="e">
        <f t="shared" si="127"/>
        <v>#N/A</v>
      </c>
      <c r="AD561" s="187" t="str">
        <f t="shared" ca="1" si="128"/>
        <v>S</v>
      </c>
      <c r="AE561" s="187" t="str">
        <f t="shared" ca="1" si="129"/>
        <v>I</v>
      </c>
      <c r="AF561" s="187" t="str">
        <f t="shared" ca="1" si="130"/>
        <v>D</v>
      </c>
      <c r="AG561" s="187">
        <f t="shared" ca="1" si="131"/>
        <v>1</v>
      </c>
      <c r="AI561" s="190">
        <v>3</v>
      </c>
    </row>
    <row r="562" spans="1:35" s="187" customFormat="1" ht="30" x14ac:dyDescent="0.25">
      <c r="A562" s="178">
        <v>751</v>
      </c>
      <c r="B562" s="179" t="str">
        <f t="shared" ca="1" si="122"/>
        <v>C.2.01</v>
      </c>
      <c r="C562" s="180">
        <f t="shared" ca="1" si="123"/>
        <v>5</v>
      </c>
      <c r="D562" s="20"/>
      <c r="E562" s="228" t="str">
        <f t="shared" ca="1" si="124"/>
        <v>C.2.01</v>
      </c>
      <c r="F562" s="233" t="str">
        <f t="shared" ca="1" si="125"/>
        <v>Do follow-up activities include analysing the root causes of weaknesses identified in penetration testing?</v>
      </c>
      <c r="G562" s="188"/>
      <c r="H562" s="240"/>
      <c r="I562" s="240"/>
      <c r="J562" s="240"/>
      <c r="K562" s="240"/>
      <c r="L562" s="240"/>
      <c r="M562" s="240"/>
      <c r="N562" s="180"/>
      <c r="O562" s="180"/>
      <c r="P562" s="180"/>
      <c r="Q562" s="180"/>
      <c r="R562" s="180"/>
      <c r="S562" s="180"/>
      <c r="T562" s="184" t="str">
        <f t="shared" ca="1" si="132"/>
        <v>C.2.01</v>
      </c>
      <c r="U562" s="180"/>
      <c r="V562" s="180"/>
      <c r="W562" s="186">
        <v>1</v>
      </c>
      <c r="X562" s="185">
        <f t="shared" ca="1" si="126"/>
        <v>1</v>
      </c>
      <c r="Y562" s="186" t="str">
        <f t="shared" si="127"/>
        <v>x 1</v>
      </c>
      <c r="AD562" s="187" t="str">
        <f t="shared" ca="1" si="128"/>
        <v/>
      </c>
      <c r="AE562" s="187" t="str">
        <f t="shared" ca="1" si="129"/>
        <v/>
      </c>
      <c r="AF562" s="187" t="str">
        <f t="shared" ca="1" si="130"/>
        <v>D</v>
      </c>
      <c r="AG562" s="187">
        <f t="shared" ca="1" si="131"/>
        <v>3</v>
      </c>
      <c r="AH562" s="187">
        <v>1</v>
      </c>
      <c r="AI562" s="190"/>
    </row>
    <row r="563" spans="1:35" s="187" customFormat="1" ht="30" customHeight="1" x14ac:dyDescent="0.25">
      <c r="A563" s="178">
        <v>752</v>
      </c>
      <c r="B563" s="179" t="str">
        <f t="shared" ca="1" si="122"/>
        <v>C.2.02</v>
      </c>
      <c r="C563" s="180">
        <f t="shared" ca="1" si="123"/>
        <v>4</v>
      </c>
      <c r="D563" s="20"/>
      <c r="E563" s="228" t="str">
        <f t="shared" ca="1" si="124"/>
        <v>C.2.02</v>
      </c>
      <c r="F563" s="233" t="str">
        <f t="shared" ca="1" si="125"/>
        <v xml:space="preserve">Does this root cause analysis include: </v>
      </c>
      <c r="G563" s="188"/>
      <c r="H563" s="240"/>
      <c r="I563" s="240"/>
      <c r="J563" s="240"/>
      <c r="K563" s="240"/>
      <c r="L563" s="240"/>
      <c r="M563" s="240"/>
      <c r="N563" s="180"/>
      <c r="O563" s="180"/>
      <c r="P563" s="180"/>
      <c r="Q563" s="180"/>
      <c r="R563" s="180"/>
      <c r="S563" s="180"/>
      <c r="T563" s="184" t="str">
        <f t="shared" ca="1" si="132"/>
        <v>C.2.02</v>
      </c>
      <c r="U563" s="180"/>
      <c r="V563" s="180"/>
      <c r="W563" s="186" t="s">
        <v>74</v>
      </c>
      <c r="X563" s="185" t="str">
        <f t="shared" ca="1" si="126"/>
        <v>N/A</v>
      </c>
      <c r="Y563" s="186" t="e">
        <f t="shared" si="127"/>
        <v>#N/A</v>
      </c>
      <c r="AD563" s="187" t="str">
        <f t="shared" ca="1" si="128"/>
        <v/>
      </c>
      <c r="AE563" s="187" t="str">
        <f t="shared" ca="1" si="129"/>
        <v/>
      </c>
      <c r="AF563" s="187" t="str">
        <f t="shared" ca="1" si="130"/>
        <v>D</v>
      </c>
      <c r="AG563" s="187">
        <f t="shared" ca="1" si="131"/>
        <v>3</v>
      </c>
      <c r="AH563" s="187">
        <v>1</v>
      </c>
      <c r="AI563" s="190"/>
    </row>
    <row r="564" spans="1:35" s="187" customFormat="1" ht="30" customHeight="1" x14ac:dyDescent="0.25">
      <c r="A564" s="178">
        <v>753</v>
      </c>
      <c r="B564" s="179" t="str">
        <f t="shared" ca="1" si="122"/>
        <v>C.2.02a</v>
      </c>
      <c r="C564" s="180">
        <f t="shared" ca="1" si="123"/>
        <v>6</v>
      </c>
      <c r="D564" s="20"/>
      <c r="E564" s="228" t="str">
        <f t="shared" ca="1" si="124"/>
        <v>C.2.02a</v>
      </c>
      <c r="F564" s="246" t="str">
        <f t="shared" ca="1" si="125"/>
        <v>Identifying the real root causes of exposures - not just the symptoms of an attack?</v>
      </c>
      <c r="G564" s="188"/>
      <c r="H564" s="240"/>
      <c r="I564" s="240"/>
      <c r="J564" s="240"/>
      <c r="K564" s="240"/>
      <c r="L564" s="240"/>
      <c r="M564" s="240"/>
      <c r="N564" s="180"/>
      <c r="O564" s="180"/>
      <c r="P564" s="180"/>
      <c r="Q564" s="180"/>
      <c r="R564" s="180"/>
      <c r="S564" s="180"/>
      <c r="T564" s="184" t="str">
        <f t="shared" ca="1" si="132"/>
        <v>C.2.02a</v>
      </c>
      <c r="U564" s="180"/>
      <c r="V564" s="180"/>
      <c r="W564" s="186">
        <v>2</v>
      </c>
      <c r="X564" s="185">
        <f t="shared" ca="1" si="126"/>
        <v>2</v>
      </c>
      <c r="Y564" s="186" t="str">
        <f t="shared" si="127"/>
        <v>x 2</v>
      </c>
      <c r="AD564" s="187" t="str">
        <f t="shared" ca="1" si="128"/>
        <v/>
      </c>
      <c r="AE564" s="187" t="str">
        <f t="shared" ca="1" si="129"/>
        <v/>
      </c>
      <c r="AF564" s="187" t="str">
        <f t="shared" ca="1" si="130"/>
        <v>D</v>
      </c>
      <c r="AG564" s="187">
        <f t="shared" ca="1" si="131"/>
        <v>3</v>
      </c>
      <c r="AH564" s="187">
        <v>1</v>
      </c>
      <c r="AI564" s="190"/>
    </row>
    <row r="565" spans="1:35" s="187" customFormat="1" ht="30" customHeight="1" x14ac:dyDescent="0.25">
      <c r="A565" s="178">
        <v>754</v>
      </c>
      <c r="B565" s="179" t="str">
        <f t="shared" ca="1" si="122"/>
        <v>C.2.02b</v>
      </c>
      <c r="C565" s="180">
        <f t="shared" ca="1" si="123"/>
        <v>6</v>
      </c>
      <c r="D565" s="20"/>
      <c r="E565" s="228" t="str">
        <f t="shared" ca="1" si="124"/>
        <v>C.2.02b</v>
      </c>
      <c r="F565" s="246" t="str">
        <f t="shared" ca="1" si="125"/>
        <v>Evaluating the potential impact of exposures on the business?</v>
      </c>
      <c r="G565" s="188"/>
      <c r="H565" s="240"/>
      <c r="I565" s="240"/>
      <c r="J565" s="240"/>
      <c r="K565" s="240"/>
      <c r="L565" s="240"/>
      <c r="M565" s="240"/>
      <c r="N565" s="180"/>
      <c r="O565" s="180"/>
      <c r="P565" s="180"/>
      <c r="Q565" s="180"/>
      <c r="R565" s="180"/>
      <c r="S565" s="180"/>
      <c r="T565" s="184" t="str">
        <f t="shared" ca="1" si="132"/>
        <v>C.2.02b</v>
      </c>
      <c r="U565" s="180"/>
      <c r="V565" s="180"/>
      <c r="W565" s="186">
        <v>3</v>
      </c>
      <c r="X565" s="185">
        <f t="shared" ca="1" si="126"/>
        <v>3</v>
      </c>
      <c r="Y565" s="186" t="str">
        <f t="shared" si="127"/>
        <v>x 3</v>
      </c>
      <c r="AD565" s="187" t="str">
        <f t="shared" ca="1" si="128"/>
        <v/>
      </c>
      <c r="AE565" s="187" t="str">
        <f t="shared" ca="1" si="129"/>
        <v/>
      </c>
      <c r="AF565" s="187" t="str">
        <f t="shared" ca="1" si="130"/>
        <v>D</v>
      </c>
      <c r="AG565" s="187">
        <f t="shared" ca="1" si="131"/>
        <v>3</v>
      </c>
      <c r="AH565" s="187">
        <v>1</v>
      </c>
      <c r="AI565" s="190"/>
    </row>
    <row r="566" spans="1:35" s="187" customFormat="1" ht="30" customHeight="1" x14ac:dyDescent="0.25">
      <c r="A566" s="178">
        <v>755</v>
      </c>
      <c r="B566" s="179" t="str">
        <f t="shared" ca="1" si="122"/>
        <v>C.2.02c</v>
      </c>
      <c r="C566" s="180">
        <f t="shared" ca="1" si="123"/>
        <v>6</v>
      </c>
      <c r="D566" s="20"/>
      <c r="E566" s="228" t="str">
        <f t="shared" ca="1" si="124"/>
        <v>C.2.02c</v>
      </c>
      <c r="F566" s="246" t="str">
        <f t="shared" ca="1" si="125"/>
        <v>Identifying more endemic or fundamental root causes?</v>
      </c>
      <c r="G566" s="188"/>
      <c r="H566" s="240"/>
      <c r="I566" s="240"/>
      <c r="J566" s="240"/>
      <c r="K566" s="240"/>
      <c r="L566" s="240"/>
      <c r="M566" s="240"/>
      <c r="N566" s="180"/>
      <c r="O566" s="180"/>
      <c r="P566" s="180"/>
      <c r="Q566" s="180"/>
      <c r="R566" s="180"/>
      <c r="S566" s="180"/>
      <c r="T566" s="184" t="str">
        <f t="shared" ca="1" si="132"/>
        <v>C.2.02c</v>
      </c>
      <c r="U566" s="180"/>
      <c r="V566" s="180"/>
      <c r="W566" s="186">
        <v>4</v>
      </c>
      <c r="X566" s="185">
        <f t="shared" ca="1" si="126"/>
        <v>4</v>
      </c>
      <c r="Y566" s="186" t="str">
        <f t="shared" si="127"/>
        <v>x 4</v>
      </c>
      <c r="AD566" s="187" t="str">
        <f t="shared" ca="1" si="128"/>
        <v/>
      </c>
      <c r="AE566" s="187" t="str">
        <f t="shared" ca="1" si="129"/>
        <v/>
      </c>
      <c r="AF566" s="187" t="str">
        <f t="shared" ca="1" si="130"/>
        <v>D</v>
      </c>
      <c r="AG566" s="187">
        <f t="shared" ca="1" si="131"/>
        <v>3</v>
      </c>
      <c r="AH566" s="187">
        <v>1</v>
      </c>
      <c r="AI566" s="190"/>
    </row>
    <row r="567" spans="1:35" s="187" customFormat="1" ht="30" x14ac:dyDescent="0.25">
      <c r="A567" s="178">
        <v>756</v>
      </c>
      <c r="B567" s="179" t="str">
        <f t="shared" ca="1" si="122"/>
        <v>C.2.02d</v>
      </c>
      <c r="C567" s="180">
        <f t="shared" ca="1" si="123"/>
        <v>6</v>
      </c>
      <c r="D567" s="20"/>
      <c r="E567" s="228" t="str">
        <f t="shared" ca="1" si="124"/>
        <v>C.2.02d</v>
      </c>
      <c r="F567" s="246" t="str">
        <f t="shared" ca="1" si="125"/>
        <v>Involving qualified, experienced security professionals to help define corrective action strategy and plans?</v>
      </c>
      <c r="G567" s="188"/>
      <c r="H567" s="240"/>
      <c r="I567" s="240"/>
      <c r="J567" s="240"/>
      <c r="K567" s="240"/>
      <c r="L567" s="240"/>
      <c r="M567" s="240"/>
      <c r="N567" s="180"/>
      <c r="O567" s="180"/>
      <c r="P567" s="180"/>
      <c r="Q567" s="180"/>
      <c r="R567" s="180"/>
      <c r="S567" s="180"/>
      <c r="T567" s="184" t="str">
        <f t="shared" ca="1" si="132"/>
        <v>C.2.02d</v>
      </c>
      <c r="U567" s="180"/>
      <c r="V567" s="180"/>
      <c r="W567" s="186">
        <v>5</v>
      </c>
      <c r="X567" s="185">
        <f t="shared" ca="1" si="126"/>
        <v>5</v>
      </c>
      <c r="Y567" s="186" t="str">
        <f t="shared" si="127"/>
        <v>x 5</v>
      </c>
      <c r="AD567" s="187" t="str">
        <f t="shared" ca="1" si="128"/>
        <v/>
      </c>
      <c r="AE567" s="187" t="str">
        <f t="shared" ca="1" si="129"/>
        <v/>
      </c>
      <c r="AF567" s="187" t="str">
        <f t="shared" ca="1" si="130"/>
        <v>D</v>
      </c>
      <c r="AG567" s="187">
        <f t="shared" ca="1" si="131"/>
        <v>3</v>
      </c>
      <c r="AH567" s="187">
        <v>1</v>
      </c>
      <c r="AI567" s="190"/>
    </row>
    <row r="568" spans="1:35" s="187" customFormat="1" ht="30" customHeight="1" x14ac:dyDescent="0.25">
      <c r="A568" s="178">
        <v>757</v>
      </c>
      <c r="B568" s="179" t="str">
        <f t="shared" ca="1" si="122"/>
        <v>C.3</v>
      </c>
      <c r="C568" s="180">
        <f t="shared" ca="1" si="123"/>
        <v>2</v>
      </c>
      <c r="D568" s="20"/>
      <c r="E568" s="181" t="str">
        <f t="shared" ca="1" si="124"/>
        <v>Step 3</v>
      </c>
      <c r="F568" s="182" t="str">
        <f t="shared" ca="1" si="125"/>
        <v>Initiate improvement programme</v>
      </c>
      <c r="G568" s="238"/>
      <c r="H568" s="215"/>
      <c r="I568" s="215"/>
      <c r="J568" s="215"/>
      <c r="K568" s="215"/>
      <c r="L568" s="215"/>
      <c r="M568" s="214"/>
      <c r="N568" s="214"/>
      <c r="O568" s="214"/>
      <c r="P568" s="214"/>
      <c r="Q568" s="214"/>
      <c r="R568" s="183"/>
      <c r="S568" s="183"/>
      <c r="T568" s="184" t="str">
        <f t="shared" ca="1" si="132"/>
        <v>Step 3</v>
      </c>
      <c r="U568" s="183"/>
      <c r="V568" s="183"/>
      <c r="W568" s="185">
        <v>0</v>
      </c>
      <c r="X568" s="185">
        <f t="shared" ca="1" si="126"/>
        <v>0</v>
      </c>
      <c r="Y568" s="186" t="e">
        <f t="shared" si="127"/>
        <v>#N/A</v>
      </c>
      <c r="AD568" s="187" t="str">
        <f t="shared" ca="1" si="128"/>
        <v>S</v>
      </c>
      <c r="AE568" s="187" t="str">
        <f t="shared" ca="1" si="129"/>
        <v>I</v>
      </c>
      <c r="AF568" s="187" t="str">
        <f t="shared" ca="1" si="130"/>
        <v>D</v>
      </c>
      <c r="AG568" s="187">
        <f t="shared" ca="1" si="131"/>
        <v>1</v>
      </c>
      <c r="AI568" s="190">
        <v>3</v>
      </c>
    </row>
    <row r="569" spans="1:35" s="187" customFormat="1" ht="30" customHeight="1" x14ac:dyDescent="0.25">
      <c r="A569" s="178">
        <v>764</v>
      </c>
      <c r="B569" s="179" t="str">
        <f t="shared" ca="1" si="122"/>
        <v>C.3.01</v>
      </c>
      <c r="C569" s="180">
        <f t="shared" ca="1" si="123"/>
        <v>5</v>
      </c>
      <c r="D569" s="20"/>
      <c r="E569" s="228" t="str">
        <f t="shared" ca="1" si="124"/>
        <v>C.3.01</v>
      </c>
      <c r="F569" s="233" t="str">
        <f t="shared" ca="1" si="125"/>
        <v>On completion of penetration tests is an improvement programme initiated?</v>
      </c>
      <c r="G569" s="188"/>
      <c r="H569" s="240"/>
      <c r="I569" s="240"/>
      <c r="J569" s="240"/>
      <c r="K569" s="240"/>
      <c r="L569" s="240"/>
      <c r="M569" s="240"/>
      <c r="N569" s="180"/>
      <c r="O569" s="180"/>
      <c r="P569" s="180"/>
      <c r="Q569" s="180"/>
      <c r="R569" s="180"/>
      <c r="S569" s="180"/>
      <c r="T569" s="184" t="str">
        <f t="shared" ca="1" si="132"/>
        <v>C.3.01</v>
      </c>
      <c r="U569" s="180"/>
      <c r="V569" s="180"/>
      <c r="W569" s="186">
        <v>1</v>
      </c>
      <c r="X569" s="185">
        <f t="shared" ca="1" si="126"/>
        <v>1</v>
      </c>
      <c r="Y569" s="186" t="str">
        <f t="shared" si="127"/>
        <v>x 1</v>
      </c>
      <c r="AD569" s="187" t="str">
        <f t="shared" ca="1" si="128"/>
        <v/>
      </c>
      <c r="AE569" s="187" t="str">
        <f t="shared" ca="1" si="129"/>
        <v/>
      </c>
      <c r="AF569" s="187" t="str">
        <f t="shared" ca="1" si="130"/>
        <v>D</v>
      </c>
      <c r="AG569" s="187">
        <f t="shared" ca="1" si="131"/>
        <v>3</v>
      </c>
      <c r="AH569" s="187">
        <v>1</v>
      </c>
      <c r="AI569" s="190"/>
    </row>
    <row r="570" spans="1:35" s="187" customFormat="1" ht="30" customHeight="1" x14ac:dyDescent="0.25">
      <c r="A570" s="178">
        <v>765</v>
      </c>
      <c r="B570" s="179" t="str">
        <f t="shared" ca="1" si="122"/>
        <v>C.3.02</v>
      </c>
      <c r="C570" s="180">
        <f t="shared" ca="1" si="123"/>
        <v>5</v>
      </c>
      <c r="D570" s="20"/>
      <c r="E570" s="228" t="str">
        <f t="shared" ca="1" si="124"/>
        <v>C.3.02</v>
      </c>
      <c r="F570" s="233" t="str">
        <f t="shared" ca="1" si="125"/>
        <v xml:space="preserve">Is your improvement programme carried out in a structured / systematic manner? </v>
      </c>
      <c r="G570" s="188"/>
      <c r="H570" s="240"/>
      <c r="I570" s="240"/>
      <c r="J570" s="240"/>
      <c r="K570" s="240"/>
      <c r="L570" s="240"/>
      <c r="M570" s="240"/>
      <c r="N570" s="180"/>
      <c r="O570" s="180"/>
      <c r="P570" s="180"/>
      <c r="Q570" s="180"/>
      <c r="R570" s="180"/>
      <c r="S570" s="180"/>
      <c r="T570" s="184" t="str">
        <f t="shared" ca="1" si="132"/>
        <v>C.3.02</v>
      </c>
      <c r="U570" s="180"/>
      <c r="V570" s="180"/>
      <c r="W570" s="186">
        <v>3</v>
      </c>
      <c r="X570" s="185">
        <f t="shared" ca="1" si="126"/>
        <v>3</v>
      </c>
      <c r="Y570" s="186" t="str">
        <f t="shared" si="127"/>
        <v>x 3</v>
      </c>
      <c r="AD570" s="187" t="str">
        <f t="shared" ca="1" si="128"/>
        <v/>
      </c>
      <c r="AE570" s="187" t="str">
        <f t="shared" ca="1" si="129"/>
        <v/>
      </c>
      <c r="AF570" s="187" t="str">
        <f t="shared" ca="1" si="130"/>
        <v>D</v>
      </c>
      <c r="AG570" s="187">
        <f t="shared" ca="1" si="131"/>
        <v>3</v>
      </c>
      <c r="AH570" s="187">
        <v>1</v>
      </c>
      <c r="AI570" s="190"/>
    </row>
    <row r="571" spans="1:35" s="187" customFormat="1" ht="30" customHeight="1" x14ac:dyDescent="0.25">
      <c r="A571" s="178">
        <v>767</v>
      </c>
      <c r="B571" s="179" t="str">
        <f t="shared" ca="1" si="122"/>
        <v>C.3.03</v>
      </c>
      <c r="C571" s="180">
        <f t="shared" ca="1" si="123"/>
        <v>4</v>
      </c>
      <c r="D571" s="20"/>
      <c r="E571" s="228" t="str">
        <f t="shared" ca="1" si="124"/>
        <v>C.3.03</v>
      </c>
      <c r="F571" s="233" t="str">
        <f t="shared" ca="1" si="125"/>
        <v xml:space="preserve">Does your improvement programme include: </v>
      </c>
      <c r="G571" s="188"/>
      <c r="H571" s="240"/>
      <c r="I571" s="240"/>
      <c r="J571" s="240"/>
      <c r="K571" s="240"/>
      <c r="L571" s="240"/>
      <c r="M571" s="240"/>
      <c r="N571" s="180"/>
      <c r="O571" s="180"/>
      <c r="P571" s="180"/>
      <c r="Q571" s="180"/>
      <c r="R571" s="180"/>
      <c r="S571" s="180"/>
      <c r="T571" s="184" t="str">
        <f t="shared" ca="1" si="132"/>
        <v>C.3.03</v>
      </c>
      <c r="U571" s="180"/>
      <c r="V571" s="180"/>
      <c r="W571" s="186" t="s">
        <v>74</v>
      </c>
      <c r="X571" s="185" t="str">
        <f t="shared" ca="1" si="126"/>
        <v>N/A</v>
      </c>
      <c r="Y571" s="186" t="e">
        <f t="shared" si="127"/>
        <v>#N/A</v>
      </c>
      <c r="AD571" s="187" t="str">
        <f t="shared" ca="1" si="128"/>
        <v/>
      </c>
      <c r="AE571" s="187" t="str">
        <f t="shared" ca="1" si="129"/>
        <v/>
      </c>
      <c r="AF571" s="187" t="str">
        <f t="shared" ca="1" si="130"/>
        <v>D</v>
      </c>
      <c r="AG571" s="187">
        <f t="shared" ca="1" si="131"/>
        <v>3</v>
      </c>
      <c r="AH571" s="187">
        <v>1</v>
      </c>
      <c r="AI571" s="190"/>
    </row>
    <row r="572" spans="1:35" s="187" customFormat="1" ht="30" customHeight="1" x14ac:dyDescent="0.25">
      <c r="A572" s="178">
        <v>768</v>
      </c>
      <c r="B572" s="179" t="str">
        <f t="shared" ca="1" si="122"/>
        <v>C.3.03a</v>
      </c>
      <c r="C572" s="180">
        <f t="shared" ca="1" si="123"/>
        <v>6</v>
      </c>
      <c r="D572" s="20"/>
      <c r="E572" s="228" t="str">
        <f t="shared" ca="1" si="124"/>
        <v>C.3.03a</v>
      </c>
      <c r="F572" s="246" t="str">
        <f t="shared" ca="1" si="125"/>
        <v>Evaluating penetration testing effectiveness?</v>
      </c>
      <c r="G572" s="188"/>
      <c r="H572" s="240"/>
      <c r="I572" s="240"/>
      <c r="J572" s="240"/>
      <c r="K572" s="240"/>
      <c r="L572" s="240"/>
      <c r="M572" s="240"/>
      <c r="N572" s="180"/>
      <c r="O572" s="180"/>
      <c r="P572" s="180"/>
      <c r="Q572" s="180"/>
      <c r="R572" s="180"/>
      <c r="S572" s="180"/>
      <c r="T572" s="184" t="str">
        <f t="shared" ca="1" si="132"/>
        <v>C.3.03a</v>
      </c>
      <c r="U572" s="180"/>
      <c r="V572" s="180"/>
      <c r="W572" s="186">
        <v>5</v>
      </c>
      <c r="X572" s="185">
        <f t="shared" ca="1" si="126"/>
        <v>5</v>
      </c>
      <c r="Y572" s="186" t="str">
        <f t="shared" si="127"/>
        <v>x 5</v>
      </c>
      <c r="AD572" s="187" t="str">
        <f t="shared" ca="1" si="128"/>
        <v/>
      </c>
      <c r="AE572" s="187" t="str">
        <f t="shared" ca="1" si="129"/>
        <v/>
      </c>
      <c r="AF572" s="187" t="str">
        <f t="shared" ca="1" si="130"/>
        <v>D</v>
      </c>
      <c r="AG572" s="187">
        <f t="shared" ca="1" si="131"/>
        <v>3</v>
      </c>
      <c r="AH572" s="187">
        <v>1</v>
      </c>
      <c r="AI572" s="190"/>
    </row>
    <row r="573" spans="1:35" s="187" customFormat="1" ht="30" customHeight="1" x14ac:dyDescent="0.25">
      <c r="A573" s="178">
        <v>769</v>
      </c>
      <c r="B573" s="179" t="str">
        <f t="shared" ref="B573:B617" ca="1" si="133">VLOOKUP(A573,contentrefmockup,2,FALSE)</f>
        <v>C.3.03b</v>
      </c>
      <c r="C573" s="180">
        <f t="shared" ref="C573:C617" ca="1" si="134">VLOOKUP(A573,contentrefmockup,15,FALSE)</f>
        <v>6</v>
      </c>
      <c r="D573" s="20"/>
      <c r="E573" s="228" t="str">
        <f t="shared" ref="E573:E617" ca="1" si="135">IF(C573=1,"Stage "&amp;B573,IF(C573=2,"Step "&amp;VLOOKUP(A573,contentrefmockup,4,FALSE),B573))</f>
        <v>C.3.03b</v>
      </c>
      <c r="F573" s="246" t="str">
        <f t="shared" ref="F573:F617" ca="1" si="136">VLOOKUP(A573,contentrefmockup,7,FALSE)</f>
        <v>Building on lessons learned?</v>
      </c>
      <c r="G573" s="188"/>
      <c r="H573" s="240"/>
      <c r="I573" s="240"/>
      <c r="J573" s="240"/>
      <c r="K573" s="240"/>
      <c r="L573" s="240"/>
      <c r="M573" s="240"/>
      <c r="N573" s="180"/>
      <c r="O573" s="180"/>
      <c r="P573" s="180"/>
      <c r="Q573" s="180"/>
      <c r="R573" s="180"/>
      <c r="S573" s="180"/>
      <c r="T573" s="184" t="str">
        <f t="shared" ca="1" si="132"/>
        <v>C.3.03b</v>
      </c>
      <c r="U573" s="180"/>
      <c r="V573" s="180"/>
      <c r="W573" s="186">
        <v>3</v>
      </c>
      <c r="X573" s="185">
        <f t="shared" ref="X573:X617" ca="1" si="137">VLOOKUP(A573,contentrefmockup,8,FALSE)</f>
        <v>3</v>
      </c>
      <c r="Y573" s="186" t="str">
        <f t="shared" ref="Y573:Y617" si="138">VLOOKUP(W573,weighting_response_reverse,2,FALSE)</f>
        <v>x 3</v>
      </c>
      <c r="AD573" s="187" t="str">
        <f t="shared" ref="AD573:AD617" ca="1" si="139">VLOOKUP(A573,contentrefmockup,26,FALSE)</f>
        <v/>
      </c>
      <c r="AE573" s="187" t="str">
        <f t="shared" ref="AE573:AE617" ca="1" si="140">VLOOKUP(A573,contentrefmockup,27,FALSE)</f>
        <v/>
      </c>
      <c r="AF573" s="187" t="str">
        <f t="shared" ref="AF573:AF617" ca="1" si="141">VLOOKUP(A573,contentrefmockup,28,FALSE)</f>
        <v>D</v>
      </c>
      <c r="AG573" s="187">
        <f t="shared" ref="AG573:AG617" ca="1" si="142">IF(AD573="S",1,IF(AE573="I",2,IF(AF573="D",3,4)))</f>
        <v>3</v>
      </c>
      <c r="AH573" s="187">
        <v>1</v>
      </c>
      <c r="AI573" s="190"/>
    </row>
    <row r="574" spans="1:35" s="187" customFormat="1" ht="30" customHeight="1" x14ac:dyDescent="0.25">
      <c r="A574" s="178">
        <v>770</v>
      </c>
      <c r="B574" s="179" t="str">
        <f t="shared" ca="1" si="133"/>
        <v>C.3.03c</v>
      </c>
      <c r="C574" s="180">
        <f t="shared" ca="1" si="134"/>
        <v>6</v>
      </c>
      <c r="D574" s="20"/>
      <c r="E574" s="228" t="str">
        <f t="shared" ca="1" si="135"/>
        <v>C.3.03c</v>
      </c>
      <c r="F574" s="246" t="str">
        <f t="shared" ca="1" si="136"/>
        <v>Applying good practice enterprise-wide?</v>
      </c>
      <c r="G574" s="188"/>
      <c r="H574" s="240"/>
      <c r="I574" s="240"/>
      <c r="J574" s="240"/>
      <c r="K574" s="240"/>
      <c r="L574" s="240"/>
      <c r="M574" s="240"/>
      <c r="N574" s="180"/>
      <c r="O574" s="180"/>
      <c r="P574" s="180"/>
      <c r="Q574" s="180"/>
      <c r="R574" s="180"/>
      <c r="S574" s="180"/>
      <c r="T574" s="184" t="str">
        <f t="shared" ca="1" si="132"/>
        <v>C.3.03c</v>
      </c>
      <c r="U574" s="180"/>
      <c r="V574" s="180"/>
      <c r="W574" s="186">
        <v>5</v>
      </c>
      <c r="X574" s="185">
        <f t="shared" ca="1" si="137"/>
        <v>5</v>
      </c>
      <c r="Y574" s="186" t="str">
        <f t="shared" si="138"/>
        <v>x 5</v>
      </c>
      <c r="AD574" s="187" t="str">
        <f t="shared" ca="1" si="139"/>
        <v/>
      </c>
      <c r="AE574" s="187" t="str">
        <f t="shared" ca="1" si="140"/>
        <v/>
      </c>
      <c r="AF574" s="187" t="str">
        <f t="shared" ca="1" si="141"/>
        <v>D</v>
      </c>
      <c r="AG574" s="187">
        <f t="shared" ca="1" si="142"/>
        <v>3</v>
      </c>
      <c r="AH574" s="187">
        <v>1</v>
      </c>
      <c r="AI574" s="190"/>
    </row>
    <row r="575" spans="1:35" s="187" customFormat="1" ht="30" customHeight="1" x14ac:dyDescent="0.25">
      <c r="A575" s="178">
        <v>771</v>
      </c>
      <c r="B575" s="179" t="str">
        <f t="shared" ca="1" si="133"/>
        <v>C.3.03d</v>
      </c>
      <c r="C575" s="180">
        <f t="shared" ca="1" si="134"/>
        <v>6</v>
      </c>
      <c r="D575" s="20"/>
      <c r="E575" s="228" t="str">
        <f t="shared" ca="1" si="135"/>
        <v>C.3.03d</v>
      </c>
      <c r="F575" s="246" t="str">
        <f t="shared" ca="1" si="136"/>
        <v>Creating and monitoring action plans?</v>
      </c>
      <c r="G575" s="188"/>
      <c r="H575" s="240"/>
      <c r="I575" s="240"/>
      <c r="J575" s="240"/>
      <c r="K575" s="240"/>
      <c r="L575" s="240"/>
      <c r="M575" s="240"/>
      <c r="N575" s="180"/>
      <c r="O575" s="180"/>
      <c r="P575" s="180"/>
      <c r="Q575" s="180"/>
      <c r="R575" s="180"/>
      <c r="S575" s="180"/>
      <c r="T575" s="184" t="str">
        <f t="shared" ca="1" si="132"/>
        <v>C.3.03d</v>
      </c>
      <c r="U575" s="180"/>
      <c r="V575" s="180"/>
      <c r="W575" s="186">
        <v>4</v>
      </c>
      <c r="X575" s="185">
        <f t="shared" ca="1" si="137"/>
        <v>4</v>
      </c>
      <c r="Y575" s="186" t="str">
        <f t="shared" si="138"/>
        <v>x 4</v>
      </c>
      <c r="AD575" s="187" t="str">
        <f t="shared" ca="1" si="139"/>
        <v/>
      </c>
      <c r="AE575" s="187" t="str">
        <f t="shared" ca="1" si="140"/>
        <v/>
      </c>
      <c r="AF575" s="187" t="str">
        <f t="shared" ca="1" si="141"/>
        <v>D</v>
      </c>
      <c r="AG575" s="187">
        <f t="shared" ca="1" si="142"/>
        <v>3</v>
      </c>
      <c r="AH575" s="187">
        <v>1</v>
      </c>
      <c r="AI575" s="190"/>
    </row>
    <row r="576" spans="1:35" s="187" customFormat="1" ht="30" customHeight="1" x14ac:dyDescent="0.25">
      <c r="A576" s="178">
        <v>772</v>
      </c>
      <c r="B576" s="179" t="str">
        <f t="shared" ca="1" si="133"/>
        <v>C.3.03e</v>
      </c>
      <c r="C576" s="180">
        <f t="shared" ca="1" si="134"/>
        <v>6</v>
      </c>
      <c r="D576" s="20"/>
      <c r="E576" s="228" t="str">
        <f t="shared" ca="1" si="135"/>
        <v>C.3.03e</v>
      </c>
      <c r="F576" s="246" t="str">
        <f t="shared" ca="1" si="136"/>
        <v>Agreeing approaches for future testing?</v>
      </c>
      <c r="G576" s="188"/>
      <c r="H576" s="240"/>
      <c r="I576" s="240"/>
      <c r="J576" s="240"/>
      <c r="K576" s="240"/>
      <c r="L576" s="240"/>
      <c r="M576" s="240"/>
      <c r="N576" s="180"/>
      <c r="O576" s="180"/>
      <c r="P576" s="180"/>
      <c r="Q576" s="180"/>
      <c r="R576" s="180"/>
      <c r="S576" s="180"/>
      <c r="T576" s="184" t="str">
        <f t="shared" ca="1" si="132"/>
        <v>C.3.03e</v>
      </c>
      <c r="U576" s="180"/>
      <c r="V576" s="180"/>
      <c r="W576" s="186">
        <v>3</v>
      </c>
      <c r="X576" s="185">
        <f t="shared" ca="1" si="137"/>
        <v>3</v>
      </c>
      <c r="Y576" s="186" t="str">
        <f t="shared" si="138"/>
        <v>x 3</v>
      </c>
      <c r="AD576" s="187" t="str">
        <f t="shared" ca="1" si="139"/>
        <v/>
      </c>
      <c r="AE576" s="187" t="str">
        <f t="shared" ca="1" si="140"/>
        <v/>
      </c>
      <c r="AF576" s="187" t="str">
        <f t="shared" ca="1" si="141"/>
        <v>D</v>
      </c>
      <c r="AG576" s="187">
        <f t="shared" ca="1" si="142"/>
        <v>3</v>
      </c>
      <c r="AH576" s="187">
        <v>1</v>
      </c>
      <c r="AI576" s="190"/>
    </row>
    <row r="577" spans="1:35" s="187" customFormat="1" ht="30" customHeight="1" x14ac:dyDescent="0.25">
      <c r="A577" s="178">
        <v>773</v>
      </c>
      <c r="B577" s="179" t="str">
        <f t="shared" ca="1" si="133"/>
        <v>C.4</v>
      </c>
      <c r="C577" s="180">
        <f t="shared" ca="1" si="134"/>
        <v>2</v>
      </c>
      <c r="D577" s="20"/>
      <c r="E577" s="181" t="str">
        <f t="shared" ca="1" si="135"/>
        <v>Step 4</v>
      </c>
      <c r="F577" s="182" t="str">
        <f t="shared" ca="1" si="136"/>
        <v>Evaluate penetration testing effectiveness</v>
      </c>
      <c r="G577" s="238"/>
      <c r="H577" s="215"/>
      <c r="I577" s="215"/>
      <c r="J577" s="215"/>
      <c r="K577" s="215"/>
      <c r="L577" s="215"/>
      <c r="M577" s="214"/>
      <c r="N577" s="214"/>
      <c r="O577" s="214"/>
      <c r="P577" s="214"/>
      <c r="Q577" s="214"/>
      <c r="R577" s="183"/>
      <c r="S577" s="183"/>
      <c r="T577" s="184" t="str">
        <f t="shared" ca="1" si="132"/>
        <v>Step 4</v>
      </c>
      <c r="U577" s="183"/>
      <c r="V577" s="183"/>
      <c r="W577" s="185">
        <v>0</v>
      </c>
      <c r="X577" s="185">
        <f t="shared" ca="1" si="137"/>
        <v>0</v>
      </c>
      <c r="Y577" s="186" t="e">
        <f t="shared" si="138"/>
        <v>#N/A</v>
      </c>
      <c r="AD577" s="187" t="str">
        <f t="shared" ca="1" si="139"/>
        <v>S</v>
      </c>
      <c r="AE577" s="187" t="str">
        <f t="shared" ca="1" si="140"/>
        <v>I</v>
      </c>
      <c r="AF577" s="187" t="str">
        <f t="shared" ca="1" si="141"/>
        <v>D</v>
      </c>
      <c r="AG577" s="187">
        <f t="shared" ca="1" si="142"/>
        <v>1</v>
      </c>
      <c r="AI577" s="190">
        <v>3</v>
      </c>
    </row>
    <row r="578" spans="1:35" s="187" customFormat="1" ht="30" customHeight="1" x14ac:dyDescent="0.25">
      <c r="A578" s="178">
        <v>779</v>
      </c>
      <c r="B578" s="179" t="str">
        <f t="shared" ca="1" si="133"/>
        <v>C.4.01</v>
      </c>
      <c r="C578" s="180">
        <f t="shared" ca="1" si="134"/>
        <v>5</v>
      </c>
      <c r="D578" s="20"/>
      <c r="E578" s="228" t="str">
        <f t="shared" ca="1" si="135"/>
        <v>C.4.01</v>
      </c>
      <c r="F578" s="233" t="str">
        <f t="shared" ca="1" si="136"/>
        <v>Is the effectiveness of your penetration testing evaluated?</v>
      </c>
      <c r="G578" s="188"/>
      <c r="H578" s="240"/>
      <c r="I578" s="240"/>
      <c r="J578" s="240"/>
      <c r="K578" s="240"/>
      <c r="L578" s="240"/>
      <c r="M578" s="240"/>
      <c r="N578" s="180"/>
      <c r="O578" s="180"/>
      <c r="P578" s="180"/>
      <c r="Q578" s="180"/>
      <c r="R578" s="180"/>
      <c r="S578" s="180"/>
      <c r="T578" s="184" t="str">
        <f t="shared" ca="1" si="132"/>
        <v>C.4.01</v>
      </c>
      <c r="U578" s="180"/>
      <c r="V578" s="180"/>
      <c r="W578" s="186">
        <v>1</v>
      </c>
      <c r="X578" s="185">
        <f t="shared" ca="1" si="137"/>
        <v>1</v>
      </c>
      <c r="Y578" s="186" t="str">
        <f t="shared" si="138"/>
        <v>x 1</v>
      </c>
      <c r="AD578" s="187" t="str">
        <f t="shared" ca="1" si="139"/>
        <v/>
      </c>
      <c r="AE578" s="187" t="str">
        <f t="shared" ca="1" si="140"/>
        <v/>
      </c>
      <c r="AF578" s="187" t="str">
        <f t="shared" ca="1" si="141"/>
        <v>D</v>
      </c>
      <c r="AG578" s="187">
        <f t="shared" ca="1" si="142"/>
        <v>3</v>
      </c>
      <c r="AH578" s="187">
        <v>1</v>
      </c>
      <c r="AI578" s="190"/>
    </row>
    <row r="579" spans="1:35" s="187" customFormat="1" ht="30" customHeight="1" x14ac:dyDescent="0.25">
      <c r="A579" s="178">
        <v>780</v>
      </c>
      <c r="B579" s="179" t="str">
        <f t="shared" ca="1" si="133"/>
        <v>C.4.02</v>
      </c>
      <c r="C579" s="180">
        <f t="shared" ca="1" si="134"/>
        <v>4</v>
      </c>
      <c r="D579" s="20"/>
      <c r="E579" s="228" t="str">
        <f t="shared" ca="1" si="135"/>
        <v>C.4.02</v>
      </c>
      <c r="F579" s="233" t="str">
        <f t="shared" ca="1" si="136"/>
        <v xml:space="preserve">Does evaluation of test effectiveness include: </v>
      </c>
      <c r="G579" s="188"/>
      <c r="H579" s="240"/>
      <c r="I579" s="240"/>
      <c r="J579" s="240"/>
      <c r="K579" s="240"/>
      <c r="L579" s="240"/>
      <c r="M579" s="240"/>
      <c r="N579" s="180"/>
      <c r="O579" s="180"/>
      <c r="P579" s="180"/>
      <c r="Q579" s="180"/>
      <c r="R579" s="180"/>
      <c r="S579" s="180"/>
      <c r="T579" s="184" t="str">
        <f t="shared" ca="1" si="132"/>
        <v>C.4.02</v>
      </c>
      <c r="U579" s="180"/>
      <c r="V579" s="180"/>
      <c r="W579" s="186" t="s">
        <v>74</v>
      </c>
      <c r="X579" s="185" t="str">
        <f t="shared" ca="1" si="137"/>
        <v>N/A</v>
      </c>
      <c r="Y579" s="186" t="e">
        <f t="shared" si="138"/>
        <v>#N/A</v>
      </c>
      <c r="AD579" s="187" t="str">
        <f t="shared" ca="1" si="139"/>
        <v/>
      </c>
      <c r="AE579" s="187" t="str">
        <f t="shared" ca="1" si="140"/>
        <v/>
      </c>
      <c r="AF579" s="187" t="str">
        <f t="shared" ca="1" si="141"/>
        <v>D</v>
      </c>
      <c r="AG579" s="187">
        <f t="shared" ca="1" si="142"/>
        <v>3</v>
      </c>
      <c r="AH579" s="187">
        <v>1</v>
      </c>
      <c r="AI579" s="190"/>
    </row>
    <row r="580" spans="1:35" s="187" customFormat="1" ht="30" customHeight="1" x14ac:dyDescent="0.25">
      <c r="A580" s="178">
        <v>781</v>
      </c>
      <c r="B580" s="179" t="str">
        <f t="shared" ca="1" si="133"/>
        <v>C.4.02a</v>
      </c>
      <c r="C580" s="180">
        <f t="shared" ca="1" si="134"/>
        <v>6</v>
      </c>
      <c r="D580" s="20"/>
      <c r="E580" s="228" t="str">
        <f t="shared" ca="1" si="135"/>
        <v>C.4.02a</v>
      </c>
      <c r="F580" s="246" t="str">
        <f t="shared" ca="1" si="136"/>
        <v>Determining if objectives were met?</v>
      </c>
      <c r="G580" s="188"/>
      <c r="H580" s="240"/>
      <c r="I580" s="240"/>
      <c r="J580" s="240"/>
      <c r="K580" s="240"/>
      <c r="L580" s="240"/>
      <c r="M580" s="240"/>
      <c r="N580" s="180"/>
      <c r="O580" s="180"/>
      <c r="P580" s="180"/>
      <c r="Q580" s="180"/>
      <c r="R580" s="180"/>
      <c r="S580" s="180"/>
      <c r="T580" s="184" t="str">
        <f t="shared" ca="1" si="132"/>
        <v>C.4.02a</v>
      </c>
      <c r="U580" s="180"/>
      <c r="V580" s="180"/>
      <c r="W580" s="186">
        <v>2</v>
      </c>
      <c r="X580" s="185">
        <f t="shared" ca="1" si="137"/>
        <v>2</v>
      </c>
      <c r="Y580" s="186" t="str">
        <f t="shared" si="138"/>
        <v>x 2</v>
      </c>
      <c r="AD580" s="187" t="str">
        <f t="shared" ca="1" si="139"/>
        <v/>
      </c>
      <c r="AE580" s="187" t="str">
        <f t="shared" ca="1" si="140"/>
        <v/>
      </c>
      <c r="AF580" s="187" t="str">
        <f t="shared" ca="1" si="141"/>
        <v>D</v>
      </c>
      <c r="AG580" s="187">
        <f t="shared" ca="1" si="142"/>
        <v>3</v>
      </c>
      <c r="AH580" s="187">
        <v>1</v>
      </c>
      <c r="AI580" s="190"/>
    </row>
    <row r="581" spans="1:35" s="187" customFormat="1" ht="30" customHeight="1" x14ac:dyDescent="0.25">
      <c r="A581" s="178">
        <v>782</v>
      </c>
      <c r="B581" s="179" t="str">
        <f t="shared" ca="1" si="133"/>
        <v>C.4.02b</v>
      </c>
      <c r="C581" s="180">
        <f t="shared" ca="1" si="134"/>
        <v>6</v>
      </c>
      <c r="D581" s="20"/>
      <c r="E581" s="228" t="str">
        <f t="shared" ca="1" si="135"/>
        <v>C.4.02b</v>
      </c>
      <c r="F581" s="246" t="str">
        <f t="shared" ca="1" si="136"/>
        <v>Assessing if sufficient weaknesses were identified (and in a sensible timeframe)?</v>
      </c>
      <c r="G581" s="188"/>
      <c r="H581" s="240"/>
      <c r="I581" s="240"/>
      <c r="J581" s="240"/>
      <c r="K581" s="240"/>
      <c r="L581" s="240"/>
      <c r="M581" s="240"/>
      <c r="N581" s="180"/>
      <c r="O581" s="180"/>
      <c r="P581" s="180"/>
      <c r="Q581" s="180"/>
      <c r="R581" s="180"/>
      <c r="S581" s="180"/>
      <c r="T581" s="184" t="str">
        <f t="shared" ca="1" si="132"/>
        <v>C.4.02b</v>
      </c>
      <c r="U581" s="180"/>
      <c r="V581" s="180"/>
      <c r="W581" s="186">
        <v>3</v>
      </c>
      <c r="X581" s="185">
        <f t="shared" ca="1" si="137"/>
        <v>3</v>
      </c>
      <c r="Y581" s="186" t="str">
        <f t="shared" si="138"/>
        <v>x 3</v>
      </c>
      <c r="AD581" s="187" t="str">
        <f t="shared" ca="1" si="139"/>
        <v/>
      </c>
      <c r="AE581" s="187" t="str">
        <f t="shared" ca="1" si="140"/>
        <v/>
      </c>
      <c r="AF581" s="187" t="str">
        <f t="shared" ca="1" si="141"/>
        <v>D</v>
      </c>
      <c r="AG581" s="187">
        <f t="shared" ca="1" si="142"/>
        <v>3</v>
      </c>
      <c r="AH581" s="187">
        <v>1</v>
      </c>
      <c r="AI581" s="190"/>
    </row>
    <row r="582" spans="1:35" s="187" customFormat="1" ht="30" customHeight="1" x14ac:dyDescent="0.25">
      <c r="A582" s="178">
        <v>783</v>
      </c>
      <c r="B582" s="179" t="str">
        <f t="shared" ca="1" si="133"/>
        <v>C.4.02c</v>
      </c>
      <c r="C582" s="180">
        <f t="shared" ca="1" si="134"/>
        <v>6</v>
      </c>
      <c r="D582" s="20"/>
      <c r="E582" s="228" t="str">
        <f t="shared" ca="1" si="135"/>
        <v>C.4.02c</v>
      </c>
      <c r="F582" s="246" t="str">
        <f t="shared" ca="1" si="136"/>
        <v>Reviewing exploitations undertaken (e.g. on a sample basis)?</v>
      </c>
      <c r="G582" s="188"/>
      <c r="H582" s="240"/>
      <c r="I582" s="240"/>
      <c r="J582" s="240"/>
      <c r="K582" s="240"/>
      <c r="L582" s="240"/>
      <c r="M582" s="240"/>
      <c r="N582" s="180"/>
      <c r="O582" s="180"/>
      <c r="P582" s="180"/>
      <c r="Q582" s="180"/>
      <c r="R582" s="180"/>
      <c r="S582" s="180"/>
      <c r="T582" s="184" t="str">
        <f t="shared" ca="1" si="132"/>
        <v>C.4.02c</v>
      </c>
      <c r="U582" s="180"/>
      <c r="V582" s="180"/>
      <c r="W582" s="186">
        <v>4</v>
      </c>
      <c r="X582" s="185">
        <f t="shared" ca="1" si="137"/>
        <v>4</v>
      </c>
      <c r="Y582" s="186" t="str">
        <f t="shared" si="138"/>
        <v>x 4</v>
      </c>
      <c r="AD582" s="187" t="str">
        <f t="shared" ca="1" si="139"/>
        <v/>
      </c>
      <c r="AE582" s="187" t="str">
        <f t="shared" ca="1" si="140"/>
        <v/>
      </c>
      <c r="AF582" s="187" t="str">
        <f t="shared" ca="1" si="141"/>
        <v>D</v>
      </c>
      <c r="AG582" s="187">
        <f t="shared" ca="1" si="142"/>
        <v>3</v>
      </c>
      <c r="AH582" s="187">
        <v>1</v>
      </c>
      <c r="AI582" s="190"/>
    </row>
    <row r="583" spans="1:35" s="187" customFormat="1" ht="30" customHeight="1" x14ac:dyDescent="0.25">
      <c r="A583" s="178">
        <v>784</v>
      </c>
      <c r="B583" s="179" t="str">
        <f t="shared" ca="1" si="133"/>
        <v>C.4.02d</v>
      </c>
      <c r="C583" s="180">
        <f t="shared" ca="1" si="134"/>
        <v>6</v>
      </c>
      <c r="D583" s="20"/>
      <c r="E583" s="228" t="str">
        <f t="shared" ca="1" si="135"/>
        <v>C.4.02d</v>
      </c>
      <c r="F583" s="246" t="str">
        <f t="shared" ca="1" si="136"/>
        <v>Comparing test results to external benchmarks?</v>
      </c>
      <c r="G583" s="188"/>
      <c r="H583" s="240"/>
      <c r="I583" s="240"/>
      <c r="J583" s="240"/>
      <c r="K583" s="240"/>
      <c r="L583" s="240"/>
      <c r="M583" s="240"/>
      <c r="N583" s="180"/>
      <c r="O583" s="180"/>
      <c r="P583" s="180"/>
      <c r="Q583" s="180"/>
      <c r="R583" s="180"/>
      <c r="S583" s="180"/>
      <c r="T583" s="184" t="str">
        <f t="shared" ref="T583:T632" ca="1" si="143">E583</f>
        <v>C.4.02d</v>
      </c>
      <c r="U583" s="180"/>
      <c r="V583" s="180"/>
      <c r="W583" s="186">
        <v>5</v>
      </c>
      <c r="X583" s="185">
        <f t="shared" ca="1" si="137"/>
        <v>5</v>
      </c>
      <c r="Y583" s="186" t="str">
        <f t="shared" si="138"/>
        <v>x 5</v>
      </c>
      <c r="AD583" s="187" t="str">
        <f t="shared" ca="1" si="139"/>
        <v/>
      </c>
      <c r="AE583" s="187" t="str">
        <f t="shared" ca="1" si="140"/>
        <v/>
      </c>
      <c r="AF583" s="187" t="str">
        <f t="shared" ca="1" si="141"/>
        <v>D</v>
      </c>
      <c r="AG583" s="187">
        <f t="shared" ca="1" si="142"/>
        <v>3</v>
      </c>
      <c r="AH583" s="187">
        <v>1</v>
      </c>
      <c r="AI583" s="190"/>
    </row>
    <row r="584" spans="1:35" s="187" customFormat="1" ht="30" customHeight="1" x14ac:dyDescent="0.25">
      <c r="A584" s="178">
        <v>785</v>
      </c>
      <c r="B584" s="179" t="str">
        <f t="shared" ca="1" si="133"/>
        <v>C.4.03</v>
      </c>
      <c r="C584" s="180">
        <f t="shared" ca="1" si="134"/>
        <v>5</v>
      </c>
      <c r="D584" s="20"/>
      <c r="E584" s="228" t="str">
        <f t="shared" ca="1" si="135"/>
        <v>C.4.03</v>
      </c>
      <c r="F584" s="233" t="str">
        <f t="shared" ca="1" si="136"/>
        <v xml:space="preserve">Is the effectiveness of the overall penetration testing programme evaluated? </v>
      </c>
      <c r="G584" s="188"/>
      <c r="H584" s="240"/>
      <c r="I584" s="240"/>
      <c r="J584" s="240"/>
      <c r="K584" s="240"/>
      <c r="L584" s="240"/>
      <c r="M584" s="240"/>
      <c r="N584" s="180"/>
      <c r="O584" s="180"/>
      <c r="P584" s="180"/>
      <c r="Q584" s="180"/>
      <c r="R584" s="180"/>
      <c r="S584" s="180"/>
      <c r="T584" s="184" t="str">
        <f t="shared" ca="1" si="143"/>
        <v>C.4.03</v>
      </c>
      <c r="U584" s="180"/>
      <c r="V584" s="180"/>
      <c r="W584" s="186">
        <v>4</v>
      </c>
      <c r="X584" s="185">
        <f t="shared" ca="1" si="137"/>
        <v>4</v>
      </c>
      <c r="Y584" s="186" t="str">
        <f t="shared" si="138"/>
        <v>x 4</v>
      </c>
      <c r="AD584" s="187" t="str">
        <f t="shared" ca="1" si="139"/>
        <v/>
      </c>
      <c r="AE584" s="187" t="str">
        <f t="shared" ca="1" si="140"/>
        <v/>
      </c>
      <c r="AF584" s="187" t="str">
        <f t="shared" ca="1" si="141"/>
        <v>D</v>
      </c>
      <c r="AG584" s="187">
        <f t="shared" ca="1" si="142"/>
        <v>3</v>
      </c>
      <c r="AH584" s="187">
        <v>1</v>
      </c>
      <c r="AI584" s="190"/>
    </row>
    <row r="585" spans="1:35" s="187" customFormat="1" ht="30" x14ac:dyDescent="0.25">
      <c r="A585" s="178">
        <v>786</v>
      </c>
      <c r="B585" s="179" t="str">
        <f t="shared" ca="1" si="133"/>
        <v>C.4.04</v>
      </c>
      <c r="C585" s="180">
        <f t="shared" ca="1" si="134"/>
        <v>4</v>
      </c>
      <c r="D585" s="20"/>
      <c r="E585" s="228" t="str">
        <f t="shared" ca="1" si="135"/>
        <v>C.4.04</v>
      </c>
      <c r="F585" s="233" t="str">
        <f t="shared" ca="1" si="136"/>
        <v>Does evaluation of the effectiveness of the overall penetration testing programme include:</v>
      </c>
      <c r="G585" s="188"/>
      <c r="H585" s="240"/>
      <c r="I585" s="240"/>
      <c r="J585" s="240"/>
      <c r="K585" s="240"/>
      <c r="L585" s="240"/>
      <c r="M585" s="240"/>
      <c r="N585" s="180"/>
      <c r="O585" s="180"/>
      <c r="P585" s="180"/>
      <c r="Q585" s="180"/>
      <c r="R585" s="180"/>
      <c r="S585" s="180"/>
      <c r="T585" s="184" t="str">
        <f t="shared" ca="1" si="143"/>
        <v>C.4.04</v>
      </c>
      <c r="U585" s="180"/>
      <c r="V585" s="180"/>
      <c r="W585" s="186" t="s">
        <v>74</v>
      </c>
      <c r="X585" s="185" t="str">
        <f t="shared" ca="1" si="137"/>
        <v>N/A</v>
      </c>
      <c r="Y585" s="186" t="e">
        <f t="shared" si="138"/>
        <v>#N/A</v>
      </c>
      <c r="AD585" s="187" t="str">
        <f t="shared" ca="1" si="139"/>
        <v/>
      </c>
      <c r="AE585" s="187" t="str">
        <f t="shared" ca="1" si="140"/>
        <v/>
      </c>
      <c r="AF585" s="187" t="str">
        <f t="shared" ca="1" si="141"/>
        <v>D</v>
      </c>
      <c r="AG585" s="187">
        <f t="shared" ca="1" si="142"/>
        <v>3</v>
      </c>
      <c r="AH585" s="187">
        <v>1</v>
      </c>
      <c r="AI585" s="190"/>
    </row>
    <row r="586" spans="1:35" s="187" customFormat="1" ht="30" x14ac:dyDescent="0.25">
      <c r="A586" s="178">
        <v>787</v>
      </c>
      <c r="B586" s="179" t="str">
        <f t="shared" ca="1" si="133"/>
        <v>C.4.04a</v>
      </c>
      <c r="C586" s="180">
        <f t="shared" ca="1" si="134"/>
        <v>6</v>
      </c>
      <c r="D586" s="20"/>
      <c r="E586" s="228" t="str">
        <f t="shared" ca="1" si="135"/>
        <v>C.4.04a</v>
      </c>
      <c r="F586" s="246" t="str">
        <f t="shared" ca="1" si="136"/>
        <v>Benchmarking the testing programme against other similar organisations (e.g. of a comparable size, sector and region)?</v>
      </c>
      <c r="G586" s="188"/>
      <c r="H586" s="240"/>
      <c r="I586" s="240"/>
      <c r="J586" s="240"/>
      <c r="K586" s="240"/>
      <c r="L586" s="240"/>
      <c r="M586" s="240"/>
      <c r="N586" s="180"/>
      <c r="O586" s="180"/>
      <c r="P586" s="180"/>
      <c r="Q586" s="180"/>
      <c r="R586" s="180"/>
      <c r="S586" s="180"/>
      <c r="T586" s="184" t="str">
        <f t="shared" ca="1" si="143"/>
        <v>C.4.04a</v>
      </c>
      <c r="U586" s="180"/>
      <c r="V586" s="180"/>
      <c r="W586" s="186">
        <v>5</v>
      </c>
      <c r="X586" s="185">
        <f t="shared" ca="1" si="137"/>
        <v>5</v>
      </c>
      <c r="Y586" s="186" t="str">
        <f t="shared" si="138"/>
        <v>x 5</v>
      </c>
      <c r="AD586" s="187" t="str">
        <f t="shared" ca="1" si="139"/>
        <v/>
      </c>
      <c r="AE586" s="187" t="str">
        <f t="shared" ca="1" si="140"/>
        <v/>
      </c>
      <c r="AF586" s="187" t="str">
        <f t="shared" ca="1" si="141"/>
        <v>D</v>
      </c>
      <c r="AG586" s="187">
        <f t="shared" ca="1" si="142"/>
        <v>3</v>
      </c>
      <c r="AH586" s="187">
        <v>1</v>
      </c>
      <c r="AI586" s="190"/>
    </row>
    <row r="587" spans="1:35" s="187" customFormat="1" ht="30" customHeight="1" x14ac:dyDescent="0.25">
      <c r="A587" s="178">
        <v>788</v>
      </c>
      <c r="B587" s="179" t="str">
        <f t="shared" ca="1" si="133"/>
        <v>C.4.04b</v>
      </c>
      <c r="C587" s="180">
        <f t="shared" ca="1" si="134"/>
        <v>6</v>
      </c>
      <c r="D587" s="20"/>
      <c r="E587" s="228" t="str">
        <f t="shared" ca="1" si="135"/>
        <v>C.4.04b</v>
      </c>
      <c r="F587" s="246" t="str">
        <f t="shared" ca="1" si="136"/>
        <v>Determining if value for money is being obtained from your service providers?</v>
      </c>
      <c r="G587" s="188"/>
      <c r="H587" s="240"/>
      <c r="I587" s="240"/>
      <c r="J587" s="240"/>
      <c r="K587" s="240"/>
      <c r="L587" s="240"/>
      <c r="M587" s="240"/>
      <c r="N587" s="180"/>
      <c r="O587" s="180"/>
      <c r="P587" s="180"/>
      <c r="Q587" s="180"/>
      <c r="R587" s="180"/>
      <c r="S587" s="180"/>
      <c r="T587" s="184" t="str">
        <f t="shared" ca="1" si="143"/>
        <v>C.4.04b</v>
      </c>
      <c r="U587" s="180"/>
      <c r="V587" s="180"/>
      <c r="W587" s="186">
        <v>5</v>
      </c>
      <c r="X587" s="185">
        <f t="shared" ca="1" si="137"/>
        <v>5</v>
      </c>
      <c r="Y587" s="186" t="str">
        <f t="shared" si="138"/>
        <v>x 5</v>
      </c>
      <c r="AD587" s="187" t="str">
        <f t="shared" ca="1" si="139"/>
        <v/>
      </c>
      <c r="AE587" s="187" t="str">
        <f t="shared" ca="1" si="140"/>
        <v/>
      </c>
      <c r="AF587" s="187" t="str">
        <f t="shared" ca="1" si="141"/>
        <v>D</v>
      </c>
      <c r="AG587" s="187">
        <f t="shared" ca="1" si="142"/>
        <v>3</v>
      </c>
      <c r="AH587" s="187">
        <v>1</v>
      </c>
      <c r="AI587" s="190"/>
    </row>
    <row r="588" spans="1:35" s="187" customFormat="1" ht="30" customHeight="1" x14ac:dyDescent="0.25">
      <c r="A588" s="178">
        <v>789</v>
      </c>
      <c r="B588" s="179" t="str">
        <f t="shared" ca="1" si="133"/>
        <v>C.5</v>
      </c>
      <c r="C588" s="180">
        <f t="shared" ca="1" si="134"/>
        <v>2</v>
      </c>
      <c r="D588" s="20"/>
      <c r="E588" s="181" t="str">
        <f t="shared" ca="1" si="135"/>
        <v>Step 5</v>
      </c>
      <c r="F588" s="182" t="str">
        <f t="shared" ca="1" si="136"/>
        <v>Build on lessons learned</v>
      </c>
      <c r="G588" s="238"/>
      <c r="H588" s="215"/>
      <c r="I588" s="215"/>
      <c r="J588" s="215"/>
      <c r="K588" s="215"/>
      <c r="L588" s="215"/>
      <c r="M588" s="214"/>
      <c r="N588" s="214"/>
      <c r="O588" s="214"/>
      <c r="P588" s="214"/>
      <c r="Q588" s="214"/>
      <c r="R588" s="183"/>
      <c r="S588" s="183"/>
      <c r="T588" s="184" t="str">
        <f t="shared" ca="1" si="143"/>
        <v>Step 5</v>
      </c>
      <c r="U588" s="183"/>
      <c r="V588" s="183"/>
      <c r="W588" s="185">
        <v>0</v>
      </c>
      <c r="X588" s="185">
        <f t="shared" ca="1" si="137"/>
        <v>0</v>
      </c>
      <c r="Y588" s="186" t="e">
        <f t="shared" si="138"/>
        <v>#N/A</v>
      </c>
      <c r="AD588" s="187" t="str">
        <f t="shared" ca="1" si="139"/>
        <v>S</v>
      </c>
      <c r="AE588" s="187" t="str">
        <f t="shared" ca="1" si="140"/>
        <v>I</v>
      </c>
      <c r="AF588" s="187" t="str">
        <f t="shared" ca="1" si="141"/>
        <v>D</v>
      </c>
      <c r="AG588" s="187">
        <f t="shared" ca="1" si="142"/>
        <v>1</v>
      </c>
      <c r="AI588" s="190">
        <v>3</v>
      </c>
    </row>
    <row r="589" spans="1:35" s="187" customFormat="1" ht="30" customHeight="1" x14ac:dyDescent="0.25">
      <c r="A589" s="178">
        <v>796</v>
      </c>
      <c r="B589" s="179" t="str">
        <f t="shared" ca="1" si="133"/>
        <v>C.5.01</v>
      </c>
      <c r="C589" s="180">
        <f t="shared" ca="1" si="134"/>
        <v>5</v>
      </c>
      <c r="D589" s="20"/>
      <c r="E589" s="228" t="str">
        <f t="shared" ca="1" si="135"/>
        <v>C.5.01</v>
      </c>
      <c r="F589" s="233" t="str">
        <f t="shared" ca="1" si="136"/>
        <v>Does your penetration testing approach include identifying lessons learned?</v>
      </c>
      <c r="G589" s="188"/>
      <c r="H589" s="240"/>
      <c r="I589" s="240"/>
      <c r="J589" s="240"/>
      <c r="K589" s="240"/>
      <c r="L589" s="240"/>
      <c r="M589" s="240"/>
      <c r="N589" s="180"/>
      <c r="O589" s="180"/>
      <c r="P589" s="180"/>
      <c r="Q589" s="180"/>
      <c r="R589" s="180"/>
      <c r="S589" s="180"/>
      <c r="T589" s="184" t="str">
        <f t="shared" ca="1" si="143"/>
        <v>C.5.01</v>
      </c>
      <c r="U589" s="180"/>
      <c r="V589" s="180"/>
      <c r="W589" s="186">
        <v>1</v>
      </c>
      <c r="X589" s="185">
        <f t="shared" ca="1" si="137"/>
        <v>1</v>
      </c>
      <c r="Y589" s="186" t="str">
        <f t="shared" si="138"/>
        <v>x 1</v>
      </c>
      <c r="AD589" s="187" t="str">
        <f t="shared" ca="1" si="139"/>
        <v/>
      </c>
      <c r="AE589" s="187" t="str">
        <f t="shared" ca="1" si="140"/>
        <v/>
      </c>
      <c r="AF589" s="187" t="str">
        <f t="shared" ca="1" si="141"/>
        <v>D</v>
      </c>
      <c r="AG589" s="187">
        <f t="shared" ca="1" si="142"/>
        <v>3</v>
      </c>
      <c r="AH589" s="187">
        <v>1</v>
      </c>
      <c r="AI589" s="190"/>
    </row>
    <row r="590" spans="1:35" s="187" customFormat="1" ht="30" customHeight="1" x14ac:dyDescent="0.25">
      <c r="A590" s="178">
        <v>797</v>
      </c>
      <c r="B590" s="179" t="str">
        <f t="shared" ca="1" si="133"/>
        <v>C.5.02</v>
      </c>
      <c r="C590" s="180">
        <f t="shared" ca="1" si="134"/>
        <v>4</v>
      </c>
      <c r="D590" s="20"/>
      <c r="E590" s="228" t="str">
        <f t="shared" ca="1" si="135"/>
        <v>C.5.02</v>
      </c>
      <c r="F590" s="233" t="str">
        <f t="shared" ca="1" si="136"/>
        <v xml:space="preserve">Are lessons learned: </v>
      </c>
      <c r="G590" s="188"/>
      <c r="H590" s="240"/>
      <c r="I590" s="240"/>
      <c r="J590" s="240"/>
      <c r="K590" s="240"/>
      <c r="L590" s="240"/>
      <c r="M590" s="240"/>
      <c r="N590" s="180"/>
      <c r="O590" s="180"/>
      <c r="P590" s="180"/>
      <c r="Q590" s="180"/>
      <c r="R590" s="180"/>
      <c r="S590" s="180"/>
      <c r="T590" s="184" t="str">
        <f t="shared" ca="1" si="143"/>
        <v>C.5.02</v>
      </c>
      <c r="U590" s="180"/>
      <c r="V590" s="180"/>
      <c r="W590" s="186" t="s">
        <v>74</v>
      </c>
      <c r="X590" s="185" t="str">
        <f t="shared" ca="1" si="137"/>
        <v>N/A</v>
      </c>
      <c r="Y590" s="186" t="e">
        <f t="shared" si="138"/>
        <v>#N/A</v>
      </c>
      <c r="AD590" s="187" t="str">
        <f t="shared" ca="1" si="139"/>
        <v/>
      </c>
      <c r="AE590" s="187" t="str">
        <f t="shared" ca="1" si="140"/>
        <v/>
      </c>
      <c r="AF590" s="187" t="str">
        <f t="shared" ca="1" si="141"/>
        <v>D</v>
      </c>
      <c r="AG590" s="187">
        <f t="shared" ca="1" si="142"/>
        <v>3</v>
      </c>
      <c r="AH590" s="187">
        <v>1</v>
      </c>
      <c r="AI590" s="190"/>
    </row>
    <row r="591" spans="1:35" s="187" customFormat="1" ht="30" customHeight="1" x14ac:dyDescent="0.25">
      <c r="A591" s="178">
        <v>798</v>
      </c>
      <c r="B591" s="179" t="str">
        <f t="shared" ca="1" si="133"/>
        <v>C.5.02a</v>
      </c>
      <c r="C591" s="180">
        <f t="shared" ca="1" si="134"/>
        <v>6</v>
      </c>
      <c r="D591" s="20"/>
      <c r="E591" s="228" t="str">
        <f t="shared" ca="1" si="135"/>
        <v>C.5.02a</v>
      </c>
      <c r="F591" s="246" t="str">
        <f t="shared" ca="1" si="136"/>
        <v>Recorded?</v>
      </c>
      <c r="G591" s="188"/>
      <c r="H591" s="240"/>
      <c r="I591" s="240"/>
      <c r="J591" s="240"/>
      <c r="K591" s="240"/>
      <c r="L591" s="240"/>
      <c r="M591" s="240"/>
      <c r="N591" s="180"/>
      <c r="O591" s="180"/>
      <c r="P591" s="180"/>
      <c r="Q591" s="180"/>
      <c r="R591" s="180"/>
      <c r="S591" s="180"/>
      <c r="T591" s="184" t="str">
        <f t="shared" ca="1" si="143"/>
        <v>C.5.02a</v>
      </c>
      <c r="U591" s="180"/>
      <c r="V591" s="180"/>
      <c r="W591" s="186">
        <v>3</v>
      </c>
      <c r="X591" s="185">
        <f t="shared" ca="1" si="137"/>
        <v>3</v>
      </c>
      <c r="Y591" s="186" t="str">
        <f t="shared" si="138"/>
        <v>x 3</v>
      </c>
      <c r="AD591" s="187" t="str">
        <f t="shared" ca="1" si="139"/>
        <v/>
      </c>
      <c r="AE591" s="187" t="str">
        <f t="shared" ca="1" si="140"/>
        <v/>
      </c>
      <c r="AF591" s="187" t="str">
        <f t="shared" ca="1" si="141"/>
        <v>D</v>
      </c>
      <c r="AG591" s="187">
        <f t="shared" ca="1" si="142"/>
        <v>3</v>
      </c>
      <c r="AH591" s="187">
        <v>1</v>
      </c>
      <c r="AI591" s="190"/>
    </row>
    <row r="592" spans="1:35" s="187" customFormat="1" ht="30" customHeight="1" x14ac:dyDescent="0.25">
      <c r="A592" s="178">
        <v>799</v>
      </c>
      <c r="B592" s="179" t="str">
        <f t="shared" ca="1" si="133"/>
        <v>C.5.02b</v>
      </c>
      <c r="C592" s="180">
        <f t="shared" ca="1" si="134"/>
        <v>6</v>
      </c>
      <c r="D592" s="20"/>
      <c r="E592" s="228" t="str">
        <f t="shared" ca="1" si="135"/>
        <v>C.5.02b</v>
      </c>
      <c r="F592" s="246" t="str">
        <f t="shared" ca="1" si="136"/>
        <v>Disseminated to relevant stakeholders?</v>
      </c>
      <c r="G592" s="188"/>
      <c r="H592" s="240"/>
      <c r="I592" s="240"/>
      <c r="J592" s="240"/>
      <c r="K592" s="240"/>
      <c r="L592" s="240"/>
      <c r="M592" s="240"/>
      <c r="N592" s="180"/>
      <c r="O592" s="180"/>
      <c r="P592" s="180"/>
      <c r="Q592" s="180"/>
      <c r="R592" s="180"/>
      <c r="S592" s="180"/>
      <c r="T592" s="184" t="str">
        <f t="shared" ca="1" si="143"/>
        <v>C.5.02b</v>
      </c>
      <c r="U592" s="180"/>
      <c r="V592" s="180"/>
      <c r="W592" s="186">
        <v>4</v>
      </c>
      <c r="X592" s="185">
        <f t="shared" ca="1" si="137"/>
        <v>4</v>
      </c>
      <c r="Y592" s="186" t="str">
        <f t="shared" si="138"/>
        <v>x 4</v>
      </c>
      <c r="AD592" s="187" t="str">
        <f t="shared" ca="1" si="139"/>
        <v/>
      </c>
      <c r="AE592" s="187" t="str">
        <f t="shared" ca="1" si="140"/>
        <v/>
      </c>
      <c r="AF592" s="187" t="str">
        <f t="shared" ca="1" si="141"/>
        <v>D</v>
      </c>
      <c r="AG592" s="187">
        <f t="shared" ca="1" si="142"/>
        <v>3</v>
      </c>
      <c r="AH592" s="187">
        <v>1</v>
      </c>
      <c r="AI592" s="190"/>
    </row>
    <row r="593" spans="1:35" s="187" customFormat="1" ht="30" customHeight="1" x14ac:dyDescent="0.25">
      <c r="A593" s="178">
        <v>800</v>
      </c>
      <c r="B593" s="179" t="str">
        <f t="shared" ca="1" si="133"/>
        <v>C.5.02c</v>
      </c>
      <c r="C593" s="180">
        <f t="shared" ca="1" si="134"/>
        <v>6</v>
      </c>
      <c r="D593" s="20"/>
      <c r="E593" s="228" t="str">
        <f t="shared" ca="1" si="135"/>
        <v>C.5.02c</v>
      </c>
      <c r="F593" s="246" t="str">
        <f t="shared" ca="1" si="136"/>
        <v>Acted upon?</v>
      </c>
      <c r="G593" s="188"/>
      <c r="H593" s="240"/>
      <c r="I593" s="240"/>
      <c r="J593" s="240"/>
      <c r="K593" s="240"/>
      <c r="L593" s="240"/>
      <c r="M593" s="240"/>
      <c r="N593" s="180"/>
      <c r="O593" s="180"/>
      <c r="P593" s="180"/>
      <c r="Q593" s="180"/>
      <c r="R593" s="180"/>
      <c r="S593" s="180"/>
      <c r="T593" s="184" t="str">
        <f t="shared" ca="1" si="143"/>
        <v>C.5.02c</v>
      </c>
      <c r="U593" s="180"/>
      <c r="V593" s="180"/>
      <c r="W593" s="186">
        <v>5</v>
      </c>
      <c r="X593" s="185">
        <f t="shared" ca="1" si="137"/>
        <v>5</v>
      </c>
      <c r="Y593" s="186" t="str">
        <f t="shared" si="138"/>
        <v>x 5</v>
      </c>
      <c r="AD593" s="187" t="str">
        <f t="shared" ca="1" si="139"/>
        <v/>
      </c>
      <c r="AE593" s="187" t="str">
        <f t="shared" ca="1" si="140"/>
        <v/>
      </c>
      <c r="AF593" s="187" t="str">
        <f t="shared" ca="1" si="141"/>
        <v>D</v>
      </c>
      <c r="AG593" s="187">
        <f t="shared" ca="1" si="142"/>
        <v>3</v>
      </c>
      <c r="AH593" s="187">
        <v>1</v>
      </c>
      <c r="AI593" s="190"/>
    </row>
    <row r="594" spans="1:35" s="187" customFormat="1" ht="30" customHeight="1" x14ac:dyDescent="0.25">
      <c r="A594" s="178">
        <v>801</v>
      </c>
      <c r="B594" s="179" t="str">
        <f t="shared" ca="1" si="133"/>
        <v>C.5.03</v>
      </c>
      <c r="C594" s="180">
        <f t="shared" ca="1" si="134"/>
        <v>4</v>
      </c>
      <c r="D594" s="20"/>
      <c r="E594" s="228" t="str">
        <f t="shared" ca="1" si="135"/>
        <v>C.5.03</v>
      </c>
      <c r="F594" s="233" t="str">
        <f t="shared" ca="1" si="136"/>
        <v xml:space="preserve">Are lessons learned used to: </v>
      </c>
      <c r="G594" s="188"/>
      <c r="H594" s="240"/>
      <c r="I594" s="240"/>
      <c r="J594" s="240"/>
      <c r="K594" s="240"/>
      <c r="L594" s="240"/>
      <c r="M594" s="240"/>
      <c r="N594" s="180"/>
      <c r="O594" s="180"/>
      <c r="P594" s="180"/>
      <c r="Q594" s="180"/>
      <c r="R594" s="180"/>
      <c r="S594" s="180"/>
      <c r="T594" s="184" t="str">
        <f t="shared" ca="1" si="143"/>
        <v>C.5.03</v>
      </c>
      <c r="U594" s="180"/>
      <c r="V594" s="180"/>
      <c r="W594" s="186" t="s">
        <v>74</v>
      </c>
      <c r="X594" s="185" t="str">
        <f t="shared" ca="1" si="137"/>
        <v>N/A</v>
      </c>
      <c r="Y594" s="186" t="e">
        <f t="shared" si="138"/>
        <v>#N/A</v>
      </c>
      <c r="AD594" s="187" t="str">
        <f t="shared" ca="1" si="139"/>
        <v/>
      </c>
      <c r="AE594" s="187" t="str">
        <f t="shared" ca="1" si="140"/>
        <v/>
      </c>
      <c r="AF594" s="187" t="str">
        <f t="shared" ca="1" si="141"/>
        <v>D</v>
      </c>
      <c r="AG594" s="187">
        <f t="shared" ca="1" si="142"/>
        <v>3</v>
      </c>
      <c r="AH594" s="187">
        <v>1</v>
      </c>
      <c r="AI594" s="190"/>
    </row>
    <row r="595" spans="1:35" s="187" customFormat="1" ht="30" customHeight="1" x14ac:dyDescent="0.25">
      <c r="A595" s="178">
        <v>802</v>
      </c>
      <c r="B595" s="179" t="str">
        <f t="shared" ca="1" si="133"/>
        <v>C.5.03a</v>
      </c>
      <c r="C595" s="180">
        <f t="shared" ca="1" si="134"/>
        <v>6</v>
      </c>
      <c r="D595" s="20"/>
      <c r="E595" s="228" t="str">
        <f t="shared" ca="1" si="135"/>
        <v>C.5.03a</v>
      </c>
      <c r="F595" s="246" t="str">
        <f t="shared" ca="1" si="136"/>
        <v>Determine the effectiveness of previous remediation activities?</v>
      </c>
      <c r="G595" s="188"/>
      <c r="H595" s="240"/>
      <c r="I595" s="240"/>
      <c r="J595" s="240"/>
      <c r="K595" s="240"/>
      <c r="L595" s="240"/>
      <c r="M595" s="240"/>
      <c r="N595" s="180"/>
      <c r="O595" s="180"/>
      <c r="P595" s="180"/>
      <c r="Q595" s="180"/>
      <c r="R595" s="180"/>
      <c r="S595" s="180"/>
      <c r="T595" s="184" t="str">
        <f t="shared" ca="1" si="143"/>
        <v>C.5.03a</v>
      </c>
      <c r="U595" s="180"/>
      <c r="V595" s="180"/>
      <c r="W595" s="186">
        <v>5</v>
      </c>
      <c r="X595" s="185">
        <f t="shared" ca="1" si="137"/>
        <v>5</v>
      </c>
      <c r="Y595" s="186" t="str">
        <f t="shared" si="138"/>
        <v>x 5</v>
      </c>
      <c r="AD595" s="187" t="str">
        <f t="shared" ca="1" si="139"/>
        <v/>
      </c>
      <c r="AE595" s="187" t="str">
        <f t="shared" ca="1" si="140"/>
        <v/>
      </c>
      <c r="AF595" s="187" t="str">
        <f t="shared" ca="1" si="141"/>
        <v>D</v>
      </c>
      <c r="AG595" s="187">
        <f t="shared" ca="1" si="142"/>
        <v>3</v>
      </c>
      <c r="AH595" s="187">
        <v>1</v>
      </c>
      <c r="AI595" s="190"/>
    </row>
    <row r="596" spans="1:35" s="187" customFormat="1" ht="30" customHeight="1" x14ac:dyDescent="0.25">
      <c r="A596" s="178">
        <v>803</v>
      </c>
      <c r="B596" s="179" t="str">
        <f t="shared" ca="1" si="133"/>
        <v>C.5.03b</v>
      </c>
      <c r="C596" s="180">
        <f t="shared" ca="1" si="134"/>
        <v>6</v>
      </c>
      <c r="D596" s="20"/>
      <c r="E596" s="228" t="str">
        <f t="shared" ca="1" si="135"/>
        <v>C.5.03b</v>
      </c>
      <c r="F596" s="246" t="str">
        <f t="shared" ca="1" si="136"/>
        <v>Help in planning future tests?</v>
      </c>
      <c r="G596" s="188"/>
      <c r="H596" s="240"/>
      <c r="I596" s="240"/>
      <c r="J596" s="240"/>
      <c r="K596" s="240"/>
      <c r="L596" s="240"/>
      <c r="M596" s="240"/>
      <c r="N596" s="180"/>
      <c r="O596" s="180"/>
      <c r="P596" s="180"/>
      <c r="Q596" s="180"/>
      <c r="R596" s="180"/>
      <c r="S596" s="180"/>
      <c r="T596" s="184" t="str">
        <f t="shared" ca="1" si="143"/>
        <v>C.5.03b</v>
      </c>
      <c r="U596" s="180"/>
      <c r="V596" s="180"/>
      <c r="W596" s="186">
        <v>3</v>
      </c>
      <c r="X596" s="185">
        <f t="shared" ca="1" si="137"/>
        <v>3</v>
      </c>
      <c r="Y596" s="186" t="str">
        <f t="shared" si="138"/>
        <v>x 3</v>
      </c>
      <c r="AD596" s="187" t="str">
        <f t="shared" ca="1" si="139"/>
        <v/>
      </c>
      <c r="AE596" s="187" t="str">
        <f t="shared" ca="1" si="140"/>
        <v/>
      </c>
      <c r="AF596" s="187" t="str">
        <f t="shared" ca="1" si="141"/>
        <v>D</v>
      </c>
      <c r="AG596" s="187">
        <f t="shared" ca="1" si="142"/>
        <v>3</v>
      </c>
      <c r="AH596" s="187">
        <v>1</v>
      </c>
      <c r="AI596" s="190"/>
    </row>
    <row r="597" spans="1:35" s="187" customFormat="1" ht="30" customHeight="1" x14ac:dyDescent="0.25">
      <c r="A597" s="178">
        <v>804</v>
      </c>
      <c r="B597" s="179" t="str">
        <f t="shared" ca="1" si="133"/>
        <v>C.5.03c</v>
      </c>
      <c r="C597" s="180">
        <f t="shared" ca="1" si="134"/>
        <v>6</v>
      </c>
      <c r="D597" s="20"/>
      <c r="E597" s="228" t="str">
        <f t="shared" ca="1" si="135"/>
        <v>C.5.03c</v>
      </c>
      <c r="F597" s="246" t="str">
        <f t="shared" ca="1" si="136"/>
        <v>Provide feedback to service providers to help them improve processes?</v>
      </c>
      <c r="G597" s="188"/>
      <c r="H597" s="240"/>
      <c r="I597" s="240"/>
      <c r="J597" s="240"/>
      <c r="K597" s="240"/>
      <c r="L597" s="240"/>
      <c r="M597" s="240"/>
      <c r="N597" s="180"/>
      <c r="O597" s="180"/>
      <c r="P597" s="180"/>
      <c r="Q597" s="180"/>
      <c r="R597" s="180"/>
      <c r="S597" s="180"/>
      <c r="T597" s="184" t="str">
        <f t="shared" ca="1" si="143"/>
        <v>C.5.03c</v>
      </c>
      <c r="U597" s="180"/>
      <c r="V597" s="180"/>
      <c r="W597" s="186">
        <v>4</v>
      </c>
      <c r="X597" s="185">
        <f t="shared" ca="1" si="137"/>
        <v>4</v>
      </c>
      <c r="Y597" s="186" t="str">
        <f t="shared" si="138"/>
        <v>x 4</v>
      </c>
      <c r="AD597" s="187" t="str">
        <f t="shared" ca="1" si="139"/>
        <v/>
      </c>
      <c r="AE597" s="187" t="str">
        <f t="shared" ca="1" si="140"/>
        <v/>
      </c>
      <c r="AF597" s="187" t="str">
        <f t="shared" ca="1" si="141"/>
        <v>D</v>
      </c>
      <c r="AG597" s="187">
        <f t="shared" ca="1" si="142"/>
        <v>3</v>
      </c>
      <c r="AH597" s="187">
        <v>1</v>
      </c>
      <c r="AI597" s="190"/>
    </row>
    <row r="598" spans="1:35" s="187" customFormat="1" ht="30" x14ac:dyDescent="0.25">
      <c r="A598" s="178">
        <v>805</v>
      </c>
      <c r="B598" s="179" t="str">
        <f t="shared" ca="1" si="133"/>
        <v>C.5.04</v>
      </c>
      <c r="C598" s="180">
        <f t="shared" ca="1" si="134"/>
        <v>5</v>
      </c>
      <c r="D598" s="20"/>
      <c r="E598" s="228" t="str">
        <f t="shared" ca="1" si="135"/>
        <v>C.5.04</v>
      </c>
      <c r="F598" s="233" t="str">
        <f t="shared" ca="1" si="136"/>
        <v>When addressing the weaknesses identified in an environment, are good practices identified (including fixes)?</v>
      </c>
      <c r="G598" s="188"/>
      <c r="H598" s="240"/>
      <c r="I598" s="240"/>
      <c r="J598" s="240"/>
      <c r="K598" s="240"/>
      <c r="L598" s="240"/>
      <c r="M598" s="240"/>
      <c r="N598" s="180"/>
      <c r="O598" s="180"/>
      <c r="P598" s="180"/>
      <c r="Q598" s="180"/>
      <c r="R598" s="180"/>
      <c r="S598" s="180"/>
      <c r="T598" s="184" t="str">
        <f t="shared" ca="1" si="143"/>
        <v>C.5.04</v>
      </c>
      <c r="U598" s="180"/>
      <c r="V598" s="180"/>
      <c r="W598" s="186">
        <v>1</v>
      </c>
      <c r="X598" s="185">
        <f t="shared" ca="1" si="137"/>
        <v>1</v>
      </c>
      <c r="Y598" s="186" t="str">
        <f t="shared" si="138"/>
        <v>x 1</v>
      </c>
      <c r="AD598" s="187" t="str">
        <f t="shared" ca="1" si="139"/>
        <v/>
      </c>
      <c r="AE598" s="187" t="str">
        <f t="shared" ca="1" si="140"/>
        <v/>
      </c>
      <c r="AF598" s="187" t="str">
        <f t="shared" ca="1" si="141"/>
        <v>D</v>
      </c>
      <c r="AG598" s="187">
        <f t="shared" ca="1" si="142"/>
        <v>3</v>
      </c>
      <c r="AH598" s="187">
        <v>1</v>
      </c>
      <c r="AI598" s="190"/>
    </row>
    <row r="599" spans="1:35" s="187" customFormat="1" ht="30" customHeight="1" x14ac:dyDescent="0.25">
      <c r="A599" s="178">
        <v>806</v>
      </c>
      <c r="B599" s="179" t="str">
        <f t="shared" ca="1" si="133"/>
        <v>C.5.05</v>
      </c>
      <c r="C599" s="180">
        <f t="shared" ca="1" si="134"/>
        <v>5</v>
      </c>
      <c r="D599" s="20"/>
      <c r="E599" s="228" t="str">
        <f t="shared" ca="1" si="135"/>
        <v>C.5.05</v>
      </c>
      <c r="F599" s="233" t="str">
        <f t="shared" ca="1" si="136"/>
        <v>Are good practices applied to a wide range of other environments?</v>
      </c>
      <c r="G599" s="188"/>
      <c r="H599" s="240"/>
      <c r="I599" s="240"/>
      <c r="J599" s="240"/>
      <c r="K599" s="240"/>
      <c r="L599" s="240"/>
      <c r="M599" s="240"/>
      <c r="N599" s="180"/>
      <c r="O599" s="180"/>
      <c r="P599" s="180"/>
      <c r="Q599" s="180"/>
      <c r="R599" s="180"/>
      <c r="S599" s="180"/>
      <c r="T599" s="184" t="str">
        <f t="shared" ca="1" si="143"/>
        <v>C.5.05</v>
      </c>
      <c r="U599" s="180"/>
      <c r="V599" s="180"/>
      <c r="W599" s="186">
        <v>3</v>
      </c>
      <c r="X599" s="185">
        <f t="shared" ca="1" si="137"/>
        <v>3</v>
      </c>
      <c r="Y599" s="186" t="str">
        <f t="shared" si="138"/>
        <v>x 3</v>
      </c>
      <c r="AD599" s="187" t="str">
        <f t="shared" ca="1" si="139"/>
        <v/>
      </c>
      <c r="AE599" s="187" t="str">
        <f t="shared" ca="1" si="140"/>
        <v/>
      </c>
      <c r="AF599" s="187" t="str">
        <f t="shared" ca="1" si="141"/>
        <v>D</v>
      </c>
      <c r="AG599" s="187">
        <f t="shared" ca="1" si="142"/>
        <v>3</v>
      </c>
      <c r="AH599" s="187">
        <v>1</v>
      </c>
      <c r="AI599" s="190"/>
    </row>
    <row r="600" spans="1:35" s="187" customFormat="1" ht="30" customHeight="1" x14ac:dyDescent="0.25">
      <c r="A600" s="178">
        <v>807</v>
      </c>
      <c r="B600" s="179" t="str">
        <f t="shared" ca="1" si="133"/>
        <v>C.5.06</v>
      </c>
      <c r="C600" s="180">
        <f t="shared" ca="1" si="134"/>
        <v>4</v>
      </c>
      <c r="D600" s="20"/>
      <c r="E600" s="228" t="str">
        <f t="shared" ca="1" si="135"/>
        <v>C.5.06</v>
      </c>
      <c r="F600" s="233" t="str">
        <f t="shared" ca="1" si="136"/>
        <v>Are good practices rolled out by:</v>
      </c>
      <c r="G600" s="188"/>
      <c r="H600" s="240"/>
      <c r="I600" s="240"/>
      <c r="J600" s="240"/>
      <c r="K600" s="240"/>
      <c r="L600" s="240"/>
      <c r="M600" s="240"/>
      <c r="N600" s="180"/>
      <c r="O600" s="180"/>
      <c r="P600" s="180"/>
      <c r="Q600" s="180"/>
      <c r="R600" s="180"/>
      <c r="S600" s="180"/>
      <c r="T600" s="184" t="str">
        <f t="shared" ca="1" si="143"/>
        <v>C.5.06</v>
      </c>
      <c r="U600" s="180"/>
      <c r="V600" s="180"/>
      <c r="W600" s="186" t="s">
        <v>74</v>
      </c>
      <c r="X600" s="185" t="str">
        <f t="shared" ca="1" si="137"/>
        <v>N/A</v>
      </c>
      <c r="Y600" s="186" t="e">
        <f t="shared" si="138"/>
        <v>#N/A</v>
      </c>
      <c r="AD600" s="187" t="str">
        <f t="shared" ca="1" si="139"/>
        <v/>
      </c>
      <c r="AE600" s="187" t="str">
        <f t="shared" ca="1" si="140"/>
        <v/>
      </c>
      <c r="AF600" s="187" t="str">
        <f t="shared" ca="1" si="141"/>
        <v>D</v>
      </c>
      <c r="AG600" s="187">
        <f t="shared" ca="1" si="142"/>
        <v>3</v>
      </c>
      <c r="AH600" s="187">
        <v>1</v>
      </c>
      <c r="AI600" s="190"/>
    </row>
    <row r="601" spans="1:35" s="187" customFormat="1" ht="30" customHeight="1" x14ac:dyDescent="0.25">
      <c r="A601" s="178">
        <v>808</v>
      </c>
      <c r="B601" s="179" t="str">
        <f t="shared" ca="1" si="133"/>
        <v>C.5.06a</v>
      </c>
      <c r="C601" s="180">
        <f t="shared" ca="1" si="134"/>
        <v>6</v>
      </c>
      <c r="D601" s="20"/>
      <c r="E601" s="228" t="str">
        <f t="shared" ca="1" si="135"/>
        <v>C.5.06a</v>
      </c>
      <c r="F601" s="246" t="str">
        <f t="shared" ca="1" si="136"/>
        <v>Performing trend analysis across multiple systems?</v>
      </c>
      <c r="G601" s="188"/>
      <c r="H601" s="240"/>
      <c r="I601" s="240"/>
      <c r="J601" s="240"/>
      <c r="K601" s="240"/>
      <c r="L601" s="240"/>
      <c r="M601" s="240"/>
      <c r="N601" s="180"/>
      <c r="O601" s="180"/>
      <c r="P601" s="180"/>
      <c r="Q601" s="180"/>
      <c r="R601" s="180"/>
      <c r="S601" s="180"/>
      <c r="T601" s="184" t="str">
        <f t="shared" ca="1" si="143"/>
        <v>C.5.06a</v>
      </c>
      <c r="U601" s="180"/>
      <c r="V601" s="180"/>
      <c r="W601" s="186">
        <v>3</v>
      </c>
      <c r="X601" s="185">
        <f t="shared" ca="1" si="137"/>
        <v>3</v>
      </c>
      <c r="Y601" s="186" t="str">
        <f t="shared" si="138"/>
        <v>x 3</v>
      </c>
      <c r="AD601" s="187" t="str">
        <f t="shared" ca="1" si="139"/>
        <v/>
      </c>
      <c r="AE601" s="187" t="str">
        <f t="shared" ca="1" si="140"/>
        <v/>
      </c>
      <c r="AF601" s="187" t="str">
        <f t="shared" ca="1" si="141"/>
        <v>D</v>
      </c>
      <c r="AG601" s="187">
        <f t="shared" ca="1" si="142"/>
        <v>3</v>
      </c>
      <c r="AH601" s="187">
        <v>1</v>
      </c>
      <c r="AI601" s="190"/>
    </row>
    <row r="602" spans="1:35" s="187" customFormat="1" ht="30" x14ac:dyDescent="0.25">
      <c r="A602" s="178">
        <v>809</v>
      </c>
      <c r="B602" s="179" t="str">
        <f t="shared" ca="1" si="133"/>
        <v>C.5.06b</v>
      </c>
      <c r="C602" s="180">
        <f t="shared" ca="1" si="134"/>
        <v>6</v>
      </c>
      <c r="D602" s="20"/>
      <c r="E602" s="228" t="str">
        <f t="shared" ca="1" si="135"/>
        <v>C.5.06b</v>
      </c>
      <c r="F602" s="246" t="str">
        <f t="shared" ca="1" si="136"/>
        <v>Applying lessons learnt during a penetration test of one application to similar application?</v>
      </c>
      <c r="G602" s="188"/>
      <c r="H602" s="240"/>
      <c r="I602" s="240"/>
      <c r="J602" s="240"/>
      <c r="K602" s="240"/>
      <c r="L602" s="240"/>
      <c r="M602" s="240"/>
      <c r="N602" s="180"/>
      <c r="O602" s="180"/>
      <c r="P602" s="180"/>
      <c r="Q602" s="180"/>
      <c r="R602" s="180"/>
      <c r="S602" s="180"/>
      <c r="T602" s="184" t="str">
        <f t="shared" ca="1" si="143"/>
        <v>C.5.06b</v>
      </c>
      <c r="U602" s="180"/>
      <c r="V602" s="180"/>
      <c r="W602" s="186">
        <v>4</v>
      </c>
      <c r="X602" s="185">
        <f t="shared" ca="1" si="137"/>
        <v>4</v>
      </c>
      <c r="Y602" s="186" t="str">
        <f t="shared" si="138"/>
        <v>x 4</v>
      </c>
      <c r="AD602" s="187" t="str">
        <f t="shared" ca="1" si="139"/>
        <v/>
      </c>
      <c r="AE602" s="187" t="str">
        <f t="shared" ca="1" si="140"/>
        <v/>
      </c>
      <c r="AF602" s="187" t="str">
        <f t="shared" ca="1" si="141"/>
        <v>D</v>
      </c>
      <c r="AG602" s="187">
        <f t="shared" ca="1" si="142"/>
        <v>3</v>
      </c>
      <c r="AH602" s="187">
        <v>1</v>
      </c>
      <c r="AI602" s="190"/>
    </row>
    <row r="603" spans="1:35" s="187" customFormat="1" ht="30" customHeight="1" x14ac:dyDescent="0.25">
      <c r="A603" s="178">
        <v>810</v>
      </c>
      <c r="B603" s="179" t="str">
        <f t="shared" ca="1" si="133"/>
        <v>C.5.06c</v>
      </c>
      <c r="C603" s="180">
        <f t="shared" ca="1" si="134"/>
        <v>6</v>
      </c>
      <c r="D603" s="20"/>
      <c r="E603" s="228" t="str">
        <f t="shared" ca="1" si="135"/>
        <v>C.5.06c</v>
      </c>
      <c r="F603" s="246" t="str">
        <f t="shared" ca="1" si="136"/>
        <v>Fixing root causes endemically?</v>
      </c>
      <c r="G603" s="188"/>
      <c r="H603" s="240"/>
      <c r="I603" s="240"/>
      <c r="J603" s="240"/>
      <c r="K603" s="240"/>
      <c r="L603" s="240"/>
      <c r="M603" s="240"/>
      <c r="N603" s="180"/>
      <c r="O603" s="180"/>
      <c r="P603" s="180"/>
      <c r="Q603" s="180"/>
      <c r="R603" s="180"/>
      <c r="S603" s="180"/>
      <c r="T603" s="184" t="str">
        <f t="shared" ca="1" si="143"/>
        <v>C.5.06c</v>
      </c>
      <c r="U603" s="180"/>
      <c r="V603" s="180"/>
      <c r="W603" s="186">
        <v>5</v>
      </c>
      <c r="X603" s="185">
        <f t="shared" ca="1" si="137"/>
        <v>5</v>
      </c>
      <c r="Y603" s="186" t="str">
        <f t="shared" si="138"/>
        <v>x 5</v>
      </c>
      <c r="AD603" s="187" t="str">
        <f t="shared" ca="1" si="139"/>
        <v/>
      </c>
      <c r="AE603" s="187" t="str">
        <f t="shared" ca="1" si="140"/>
        <v/>
      </c>
      <c r="AF603" s="187" t="str">
        <f t="shared" ca="1" si="141"/>
        <v>D</v>
      </c>
      <c r="AG603" s="187">
        <f t="shared" ca="1" si="142"/>
        <v>3</v>
      </c>
      <c r="AH603" s="187">
        <v>1</v>
      </c>
      <c r="AI603" s="190"/>
    </row>
    <row r="604" spans="1:35" s="187" customFormat="1" ht="30" customHeight="1" x14ac:dyDescent="0.25">
      <c r="A604" s="178">
        <v>811</v>
      </c>
      <c r="B604" s="179" t="str">
        <f t="shared" ca="1" si="133"/>
        <v>C.5.07</v>
      </c>
      <c r="C604" s="180">
        <f t="shared" ca="1" si="134"/>
        <v>4</v>
      </c>
      <c r="D604" s="20"/>
      <c r="E604" s="228" t="str">
        <f t="shared" ca="1" si="135"/>
        <v>C.5.07</v>
      </c>
      <c r="F604" s="233" t="str">
        <f t="shared" ca="1" si="136"/>
        <v xml:space="preserve">Are lessons learned used to support: </v>
      </c>
      <c r="G604" s="188"/>
      <c r="H604" s="240"/>
      <c r="I604" s="240"/>
      <c r="J604" s="240"/>
      <c r="K604" s="240"/>
      <c r="L604" s="240"/>
      <c r="M604" s="240"/>
      <c r="N604" s="180"/>
      <c r="O604" s="180"/>
      <c r="P604" s="180"/>
      <c r="Q604" s="180"/>
      <c r="R604" s="180"/>
      <c r="S604" s="180"/>
      <c r="T604" s="184" t="str">
        <f t="shared" ca="1" si="143"/>
        <v>C.5.07</v>
      </c>
      <c r="U604" s="180"/>
      <c r="V604" s="180"/>
      <c r="W604" s="186" t="s">
        <v>74</v>
      </c>
      <c r="X604" s="185" t="str">
        <f t="shared" ca="1" si="137"/>
        <v>N/A</v>
      </c>
      <c r="Y604" s="186" t="e">
        <f t="shared" si="138"/>
        <v>#N/A</v>
      </c>
      <c r="AD604" s="187" t="str">
        <f t="shared" ca="1" si="139"/>
        <v/>
      </c>
      <c r="AE604" s="187" t="str">
        <f t="shared" ca="1" si="140"/>
        <v/>
      </c>
      <c r="AF604" s="187" t="str">
        <f t="shared" ca="1" si="141"/>
        <v>D</v>
      </c>
      <c r="AG604" s="187">
        <f t="shared" ca="1" si="142"/>
        <v>3</v>
      </c>
      <c r="AH604" s="187">
        <v>1</v>
      </c>
      <c r="AI604" s="190"/>
    </row>
    <row r="605" spans="1:35" s="187" customFormat="1" ht="30" x14ac:dyDescent="0.25">
      <c r="A605" s="178">
        <v>812</v>
      </c>
      <c r="B605" s="179" t="str">
        <f t="shared" ca="1" si="133"/>
        <v>C.5.07a</v>
      </c>
      <c r="C605" s="180">
        <f t="shared" ca="1" si="134"/>
        <v>6</v>
      </c>
      <c r="D605" s="20"/>
      <c r="E605" s="228" t="str">
        <f t="shared" ca="1" si="135"/>
        <v>C.5.07a</v>
      </c>
      <c r="F605" s="246" t="str">
        <f t="shared" ca="1" si="136"/>
        <v>Reactive learning (e.g. to help understand technical security practices and act upon penetration testing results)?</v>
      </c>
      <c r="G605" s="188"/>
      <c r="H605" s="240"/>
      <c r="I605" s="240"/>
      <c r="J605" s="240"/>
      <c r="K605" s="240"/>
      <c r="L605" s="240"/>
      <c r="M605" s="240"/>
      <c r="N605" s="180"/>
      <c r="O605" s="180"/>
      <c r="P605" s="180"/>
      <c r="Q605" s="180"/>
      <c r="R605" s="180"/>
      <c r="S605" s="180"/>
      <c r="T605" s="184" t="str">
        <f t="shared" ca="1" si="143"/>
        <v>C.5.07a</v>
      </c>
      <c r="U605" s="180"/>
      <c r="V605" s="180"/>
      <c r="W605" s="186">
        <v>3</v>
      </c>
      <c r="X605" s="185">
        <f t="shared" ca="1" si="137"/>
        <v>3</v>
      </c>
      <c r="Y605" s="186" t="str">
        <f t="shared" si="138"/>
        <v>x 3</v>
      </c>
      <c r="AD605" s="187" t="str">
        <f t="shared" ca="1" si="139"/>
        <v/>
      </c>
      <c r="AE605" s="187" t="str">
        <f t="shared" ca="1" si="140"/>
        <v/>
      </c>
      <c r="AF605" s="187" t="str">
        <f t="shared" ca="1" si="141"/>
        <v>D</v>
      </c>
      <c r="AG605" s="187">
        <f t="shared" ca="1" si="142"/>
        <v>3</v>
      </c>
      <c r="AH605" s="187">
        <v>1</v>
      </c>
      <c r="AI605" s="190"/>
    </row>
    <row r="606" spans="1:35" s="187" customFormat="1" ht="30" x14ac:dyDescent="0.25">
      <c r="A606" s="178">
        <v>813</v>
      </c>
      <c r="B606" s="179" t="str">
        <f t="shared" ca="1" si="133"/>
        <v>C.5.07b</v>
      </c>
      <c r="C606" s="180">
        <f t="shared" ca="1" si="134"/>
        <v>6</v>
      </c>
      <c r="D606" s="20"/>
      <c r="E606" s="228" t="str">
        <f t="shared" ca="1" si="135"/>
        <v>C.5.07b</v>
      </c>
      <c r="F606" s="246" t="str">
        <f t="shared" ca="1" si="136"/>
        <v>Proactive learning (e.g.to help stop vulnerabilities arising in the future or being further exploited)?</v>
      </c>
      <c r="G606" s="188"/>
      <c r="H606" s="240"/>
      <c r="I606" s="240"/>
      <c r="J606" s="240"/>
      <c r="K606" s="240"/>
      <c r="L606" s="240"/>
      <c r="M606" s="240"/>
      <c r="N606" s="180"/>
      <c r="O606" s="180"/>
      <c r="P606" s="180"/>
      <c r="Q606" s="180"/>
      <c r="R606" s="180"/>
      <c r="S606" s="180"/>
      <c r="T606" s="184" t="str">
        <f t="shared" ca="1" si="143"/>
        <v>C.5.07b</v>
      </c>
      <c r="U606" s="180"/>
      <c r="V606" s="180"/>
      <c r="W606" s="186">
        <v>4</v>
      </c>
      <c r="X606" s="185">
        <f t="shared" ca="1" si="137"/>
        <v>4</v>
      </c>
      <c r="Y606" s="186" t="str">
        <f t="shared" si="138"/>
        <v>x 4</v>
      </c>
      <c r="AD606" s="187" t="str">
        <f t="shared" ca="1" si="139"/>
        <v/>
      </c>
      <c r="AE606" s="187" t="str">
        <f t="shared" ca="1" si="140"/>
        <v/>
      </c>
      <c r="AF606" s="187" t="str">
        <f t="shared" ca="1" si="141"/>
        <v>D</v>
      </c>
      <c r="AG606" s="187">
        <f t="shared" ca="1" si="142"/>
        <v>3</v>
      </c>
      <c r="AH606" s="187">
        <v>1</v>
      </c>
      <c r="AI606" s="190"/>
    </row>
    <row r="607" spans="1:35" s="187" customFormat="1" ht="30" customHeight="1" x14ac:dyDescent="0.25">
      <c r="A607" s="178">
        <v>814</v>
      </c>
      <c r="B607" s="179" t="str">
        <f t="shared" ca="1" si="133"/>
        <v>C.5.08</v>
      </c>
      <c r="C607" s="180">
        <f t="shared" ca="1" si="134"/>
        <v>4</v>
      </c>
      <c r="D607" s="20"/>
      <c r="E607" s="228" t="str">
        <f t="shared" ca="1" si="135"/>
        <v>C.5.08</v>
      </c>
      <c r="F607" s="233" t="str">
        <f t="shared" ca="1" si="136"/>
        <v xml:space="preserve">Are lessons learned used to help: </v>
      </c>
      <c r="G607" s="188"/>
      <c r="H607" s="240"/>
      <c r="I607" s="240"/>
      <c r="J607" s="240"/>
      <c r="K607" s="240"/>
      <c r="L607" s="240"/>
      <c r="M607" s="240"/>
      <c r="N607" s="180"/>
      <c r="O607" s="180"/>
      <c r="P607" s="180"/>
      <c r="Q607" s="180"/>
      <c r="R607" s="180"/>
      <c r="S607" s="180"/>
      <c r="T607" s="184" t="str">
        <f t="shared" ca="1" si="143"/>
        <v>C.5.08</v>
      </c>
      <c r="U607" s="180"/>
      <c r="V607" s="180"/>
      <c r="W607" s="186" t="s">
        <v>74</v>
      </c>
      <c r="X607" s="185" t="str">
        <f t="shared" ca="1" si="137"/>
        <v>N/A</v>
      </c>
      <c r="Y607" s="186" t="e">
        <f t="shared" si="138"/>
        <v>#N/A</v>
      </c>
      <c r="AD607" s="187" t="str">
        <f t="shared" ca="1" si="139"/>
        <v/>
      </c>
      <c r="AE607" s="187" t="str">
        <f t="shared" ca="1" si="140"/>
        <v/>
      </c>
      <c r="AF607" s="187" t="str">
        <f t="shared" ca="1" si="141"/>
        <v>D</v>
      </c>
      <c r="AG607" s="187">
        <f t="shared" ca="1" si="142"/>
        <v>3</v>
      </c>
      <c r="AH607" s="187">
        <v>1</v>
      </c>
      <c r="AI607" s="190"/>
    </row>
    <row r="608" spans="1:35" s="187" customFormat="1" ht="30" customHeight="1" x14ac:dyDescent="0.25">
      <c r="A608" s="178">
        <v>815</v>
      </c>
      <c r="B608" s="179" t="str">
        <f t="shared" ca="1" si="133"/>
        <v>C.5.08a</v>
      </c>
      <c r="C608" s="180">
        <f t="shared" ca="1" si="134"/>
        <v>6</v>
      </c>
      <c r="D608" s="20"/>
      <c r="E608" s="228" t="str">
        <f t="shared" ca="1" si="135"/>
        <v>C.5.08a</v>
      </c>
      <c r="F608" s="246" t="str">
        <f t="shared" ca="1" si="136"/>
        <v>Improve ground up, end-to-end security?</v>
      </c>
      <c r="G608" s="188"/>
      <c r="H608" s="240"/>
      <c r="I608" s="240"/>
      <c r="J608" s="240"/>
      <c r="K608" s="240"/>
      <c r="L608" s="240"/>
      <c r="M608" s="240"/>
      <c r="N608" s="180"/>
      <c r="O608" s="180"/>
      <c r="P608" s="180"/>
      <c r="Q608" s="180"/>
      <c r="R608" s="180"/>
      <c r="S608" s="180"/>
      <c r="T608" s="184" t="str">
        <f t="shared" ca="1" si="143"/>
        <v>C.5.08a</v>
      </c>
      <c r="U608" s="180"/>
      <c r="V608" s="180"/>
      <c r="W608" s="186">
        <v>5</v>
      </c>
      <c r="X608" s="185">
        <f t="shared" ca="1" si="137"/>
        <v>5</v>
      </c>
      <c r="Y608" s="186" t="str">
        <f t="shared" si="138"/>
        <v>x 5</v>
      </c>
      <c r="AD608" s="187" t="str">
        <f t="shared" ca="1" si="139"/>
        <v/>
      </c>
      <c r="AE608" s="187" t="str">
        <f t="shared" ca="1" si="140"/>
        <v/>
      </c>
      <c r="AF608" s="187" t="str">
        <f t="shared" ca="1" si="141"/>
        <v>D</v>
      </c>
      <c r="AG608" s="187">
        <f t="shared" ca="1" si="142"/>
        <v>3</v>
      </c>
      <c r="AH608" s="187">
        <v>1</v>
      </c>
      <c r="AI608" s="190"/>
    </row>
    <row r="609" spans="1:35" s="187" customFormat="1" ht="30" customHeight="1" x14ac:dyDescent="0.25">
      <c r="A609" s="178">
        <v>816</v>
      </c>
      <c r="B609" s="179" t="str">
        <f t="shared" ca="1" si="133"/>
        <v>C.5.08b</v>
      </c>
      <c r="C609" s="180">
        <f t="shared" ca="1" si="134"/>
        <v>6</v>
      </c>
      <c r="D609" s="20"/>
      <c r="E609" s="228" t="str">
        <f t="shared" ca="1" si="135"/>
        <v>C.5.08b</v>
      </c>
      <c r="F609" s="246" t="str">
        <f t="shared" ca="1" si="136"/>
        <v>Develop an integrated security programme?</v>
      </c>
      <c r="G609" s="188"/>
      <c r="H609" s="240"/>
      <c r="I609" s="240"/>
      <c r="J609" s="240"/>
      <c r="K609" s="240"/>
      <c r="L609" s="240"/>
      <c r="M609" s="240"/>
      <c r="N609" s="180"/>
      <c r="O609" s="180"/>
      <c r="P609" s="180"/>
      <c r="Q609" s="180"/>
      <c r="R609" s="180"/>
      <c r="S609" s="180"/>
      <c r="T609" s="184" t="str">
        <f t="shared" ca="1" si="143"/>
        <v>C.5.08b</v>
      </c>
      <c r="U609" s="180"/>
      <c r="V609" s="180"/>
      <c r="W609" s="186">
        <v>5</v>
      </c>
      <c r="X609" s="185">
        <f t="shared" ca="1" si="137"/>
        <v>5</v>
      </c>
      <c r="Y609" s="186" t="str">
        <f t="shared" si="138"/>
        <v>x 5</v>
      </c>
      <c r="AD609" s="187" t="str">
        <f t="shared" ca="1" si="139"/>
        <v/>
      </c>
      <c r="AE609" s="187" t="str">
        <f t="shared" ca="1" si="140"/>
        <v/>
      </c>
      <c r="AF609" s="187" t="str">
        <f t="shared" ca="1" si="141"/>
        <v>D</v>
      </c>
      <c r="AG609" s="187">
        <f t="shared" ca="1" si="142"/>
        <v>3</v>
      </c>
      <c r="AH609" s="187">
        <v>1</v>
      </c>
      <c r="AI609" s="190"/>
    </row>
    <row r="610" spans="1:35" s="187" customFormat="1" ht="30" customHeight="1" x14ac:dyDescent="0.25">
      <c r="A610" s="178">
        <v>817</v>
      </c>
      <c r="B610" s="179" t="str">
        <f t="shared" ca="1" si="133"/>
        <v>C.6</v>
      </c>
      <c r="C610" s="180">
        <f t="shared" ca="1" si="134"/>
        <v>2</v>
      </c>
      <c r="D610" s="20"/>
      <c r="E610" s="181" t="str">
        <f t="shared" ca="1" si="135"/>
        <v>Step 6</v>
      </c>
      <c r="F610" s="182" t="str">
        <f t="shared" ca="1" si="136"/>
        <v>Create and monitor action plans</v>
      </c>
      <c r="G610" s="238"/>
      <c r="H610" s="215"/>
      <c r="I610" s="215"/>
      <c r="J610" s="215"/>
      <c r="K610" s="215"/>
      <c r="L610" s="215"/>
      <c r="M610" s="214"/>
      <c r="N610" s="214"/>
      <c r="O610" s="214"/>
      <c r="P610" s="214"/>
      <c r="Q610" s="214"/>
      <c r="R610" s="183"/>
      <c r="S610" s="183"/>
      <c r="T610" s="184" t="str">
        <f t="shared" ca="1" si="143"/>
        <v>Step 6</v>
      </c>
      <c r="U610" s="183"/>
      <c r="V610" s="183"/>
      <c r="W610" s="185">
        <v>0</v>
      </c>
      <c r="X610" s="185">
        <f t="shared" ca="1" si="137"/>
        <v>0</v>
      </c>
      <c r="Y610" s="186" t="e">
        <f t="shared" si="138"/>
        <v>#N/A</v>
      </c>
      <c r="AD610" s="187" t="str">
        <f t="shared" ca="1" si="139"/>
        <v>S</v>
      </c>
      <c r="AE610" s="187" t="str">
        <f t="shared" ca="1" si="140"/>
        <v>I</v>
      </c>
      <c r="AF610" s="187" t="str">
        <f t="shared" ca="1" si="141"/>
        <v>D</v>
      </c>
      <c r="AG610" s="187">
        <f t="shared" ca="1" si="142"/>
        <v>1</v>
      </c>
      <c r="AI610" s="190">
        <v>3</v>
      </c>
    </row>
    <row r="611" spans="1:35" s="187" customFormat="1" ht="30" customHeight="1" x14ac:dyDescent="0.25">
      <c r="A611" s="178">
        <v>826</v>
      </c>
      <c r="B611" s="179" t="str">
        <f t="shared" ca="1" si="133"/>
        <v>C.6.01</v>
      </c>
      <c r="C611" s="180">
        <f t="shared" ca="1" si="134"/>
        <v>5</v>
      </c>
      <c r="D611" s="20"/>
      <c r="E611" s="228" t="str">
        <f t="shared" ca="1" si="135"/>
        <v>C.6.01</v>
      </c>
      <c r="F611" s="233" t="str">
        <f t="shared" ca="1" si="136"/>
        <v>Are action plans created to help act upon follow-up activities undertaken?</v>
      </c>
      <c r="G611" s="188"/>
      <c r="H611" s="240"/>
      <c r="I611" s="240"/>
      <c r="J611" s="240"/>
      <c r="K611" s="240"/>
      <c r="L611" s="240"/>
      <c r="M611" s="240"/>
      <c r="N611" s="180"/>
      <c r="O611" s="180"/>
      <c r="P611" s="180"/>
      <c r="Q611" s="180"/>
      <c r="R611" s="180"/>
      <c r="S611" s="180"/>
      <c r="T611" s="184" t="str">
        <f t="shared" ca="1" si="143"/>
        <v>C.6.01</v>
      </c>
      <c r="U611" s="180"/>
      <c r="V611" s="180"/>
      <c r="W611" s="186">
        <v>1</v>
      </c>
      <c r="X611" s="185">
        <f t="shared" ca="1" si="137"/>
        <v>1</v>
      </c>
      <c r="Y611" s="186" t="str">
        <f t="shared" si="138"/>
        <v>x 1</v>
      </c>
      <c r="AD611" s="187" t="str">
        <f t="shared" ca="1" si="139"/>
        <v/>
      </c>
      <c r="AE611" s="187" t="str">
        <f t="shared" ca="1" si="140"/>
        <v/>
      </c>
      <c r="AF611" s="187" t="str">
        <f t="shared" ca="1" si="141"/>
        <v>D</v>
      </c>
      <c r="AG611" s="187">
        <f t="shared" ca="1" si="142"/>
        <v>3</v>
      </c>
      <c r="AH611" s="187">
        <v>1</v>
      </c>
      <c r="AI611" s="190"/>
    </row>
    <row r="612" spans="1:35" s="187" customFormat="1" ht="30" customHeight="1" x14ac:dyDescent="0.25">
      <c r="A612" s="178">
        <v>827</v>
      </c>
      <c r="B612" s="179" t="str">
        <f t="shared" ca="1" si="133"/>
        <v>C.6.02</v>
      </c>
      <c r="C612" s="180">
        <f t="shared" ca="1" si="134"/>
        <v>4</v>
      </c>
      <c r="D612" s="20"/>
      <c r="E612" s="228" t="str">
        <f t="shared" ca="1" si="135"/>
        <v>C.6.02</v>
      </c>
      <c r="F612" s="233" t="str">
        <f t="shared" ca="1" si="136"/>
        <v>Are action plans:</v>
      </c>
      <c r="G612" s="188"/>
      <c r="H612" s="240"/>
      <c r="I612" s="240"/>
      <c r="J612" s="240"/>
      <c r="K612" s="240"/>
      <c r="L612" s="240"/>
      <c r="M612" s="240"/>
      <c r="N612" s="180"/>
      <c r="O612" s="180"/>
      <c r="P612" s="180"/>
      <c r="Q612" s="180"/>
      <c r="R612" s="180"/>
      <c r="S612" s="180"/>
      <c r="T612" s="184" t="str">
        <f t="shared" ca="1" si="143"/>
        <v>C.6.02</v>
      </c>
      <c r="U612" s="180"/>
      <c r="V612" s="180"/>
      <c r="W612" s="186" t="s">
        <v>74</v>
      </c>
      <c r="X612" s="185" t="str">
        <f t="shared" ca="1" si="137"/>
        <v>N/A</v>
      </c>
      <c r="Y612" s="186" t="e">
        <f t="shared" si="138"/>
        <v>#N/A</v>
      </c>
      <c r="AD612" s="187" t="str">
        <f t="shared" ca="1" si="139"/>
        <v/>
      </c>
      <c r="AE612" s="187" t="str">
        <f t="shared" ca="1" si="140"/>
        <v/>
      </c>
      <c r="AF612" s="187" t="str">
        <f t="shared" ca="1" si="141"/>
        <v>D</v>
      </c>
      <c r="AG612" s="187">
        <f t="shared" ca="1" si="142"/>
        <v>3</v>
      </c>
      <c r="AH612" s="187">
        <v>1</v>
      </c>
      <c r="AI612" s="190"/>
    </row>
    <row r="613" spans="1:35" s="187" customFormat="1" ht="30" customHeight="1" x14ac:dyDescent="0.25">
      <c r="A613" s="178">
        <v>828</v>
      </c>
      <c r="B613" s="179" t="str">
        <f t="shared" ca="1" si="133"/>
        <v>C.6.02a</v>
      </c>
      <c r="C613" s="180">
        <f t="shared" ca="1" si="134"/>
        <v>6</v>
      </c>
      <c r="D613" s="20"/>
      <c r="E613" s="228" t="str">
        <f t="shared" ca="1" si="135"/>
        <v>C.6.02a</v>
      </c>
      <c r="F613" s="246" t="str">
        <f t="shared" ca="1" si="136"/>
        <v>Formally documented?</v>
      </c>
      <c r="G613" s="188"/>
      <c r="H613" s="240"/>
      <c r="I613" s="240"/>
      <c r="J613" s="240"/>
      <c r="K613" s="240"/>
      <c r="L613" s="240"/>
      <c r="M613" s="240"/>
      <c r="N613" s="180"/>
      <c r="O613" s="180"/>
      <c r="P613" s="180"/>
      <c r="Q613" s="180"/>
      <c r="R613" s="180"/>
      <c r="S613" s="180"/>
      <c r="T613" s="184" t="str">
        <f t="shared" ca="1" si="143"/>
        <v>C.6.02a</v>
      </c>
      <c r="U613" s="180"/>
      <c r="V613" s="180"/>
      <c r="W613" s="186">
        <v>2</v>
      </c>
      <c r="X613" s="185">
        <f t="shared" ca="1" si="137"/>
        <v>2</v>
      </c>
      <c r="Y613" s="186" t="str">
        <f t="shared" si="138"/>
        <v>x 2</v>
      </c>
      <c r="AD613" s="187" t="str">
        <f t="shared" ca="1" si="139"/>
        <v/>
      </c>
      <c r="AE613" s="187" t="str">
        <f t="shared" ca="1" si="140"/>
        <v/>
      </c>
      <c r="AF613" s="187" t="str">
        <f t="shared" ca="1" si="141"/>
        <v>D</v>
      </c>
      <c r="AG613" s="187">
        <f t="shared" ca="1" si="142"/>
        <v>3</v>
      </c>
      <c r="AH613" s="187">
        <v>1</v>
      </c>
      <c r="AI613" s="190"/>
    </row>
    <row r="614" spans="1:35" s="187" customFormat="1" ht="30" customHeight="1" x14ac:dyDescent="0.25">
      <c r="A614" s="178">
        <v>829</v>
      </c>
      <c r="B614" s="179" t="str">
        <f t="shared" ca="1" si="133"/>
        <v>C.6.02b</v>
      </c>
      <c r="C614" s="180">
        <f t="shared" ca="1" si="134"/>
        <v>6</v>
      </c>
      <c r="D614" s="20"/>
      <c r="E614" s="228" t="str">
        <f t="shared" ca="1" si="135"/>
        <v>C.6.02b</v>
      </c>
      <c r="F614" s="246" t="str">
        <f t="shared" ca="1" si="136"/>
        <v>Formulated by competent technical experts?</v>
      </c>
      <c r="G614" s="188"/>
      <c r="H614" s="240"/>
      <c r="I614" s="240"/>
      <c r="J614" s="240"/>
      <c r="K614" s="240"/>
      <c r="L614" s="240"/>
      <c r="M614" s="240"/>
      <c r="N614" s="180"/>
      <c r="O614" s="180"/>
      <c r="P614" s="180"/>
      <c r="Q614" s="180"/>
      <c r="R614" s="180"/>
      <c r="S614" s="180"/>
      <c r="T614" s="184" t="str">
        <f t="shared" ca="1" si="143"/>
        <v>C.6.02b</v>
      </c>
      <c r="U614" s="180"/>
      <c r="V614" s="180"/>
      <c r="W614" s="186">
        <v>3</v>
      </c>
      <c r="X614" s="185">
        <f t="shared" ca="1" si="137"/>
        <v>3</v>
      </c>
      <c r="Y614" s="186" t="str">
        <f t="shared" si="138"/>
        <v>x 3</v>
      </c>
      <c r="AD614" s="187" t="str">
        <f t="shared" ca="1" si="139"/>
        <v/>
      </c>
      <c r="AE614" s="187" t="str">
        <f t="shared" ca="1" si="140"/>
        <v/>
      </c>
      <c r="AF614" s="187" t="str">
        <f t="shared" ca="1" si="141"/>
        <v>D</v>
      </c>
      <c r="AG614" s="187">
        <f t="shared" ca="1" si="142"/>
        <v>3</v>
      </c>
      <c r="AH614" s="187">
        <v>1</v>
      </c>
      <c r="AI614" s="190"/>
    </row>
    <row r="615" spans="1:35" s="187" customFormat="1" ht="30" customHeight="1" x14ac:dyDescent="0.25">
      <c r="A615" s="178">
        <v>830</v>
      </c>
      <c r="B615" s="179" t="str">
        <f t="shared" ca="1" si="133"/>
        <v>C.6.02c</v>
      </c>
      <c r="C615" s="180">
        <f t="shared" ca="1" si="134"/>
        <v>6</v>
      </c>
      <c r="D615" s="20"/>
      <c r="E615" s="228" t="str">
        <f t="shared" ca="1" si="135"/>
        <v>C.6.02c</v>
      </c>
      <c r="F615" s="246" t="str">
        <f t="shared" ca="1" si="136"/>
        <v>Reviewed by business management?</v>
      </c>
      <c r="G615" s="188"/>
      <c r="H615" s="240"/>
      <c r="I615" s="240"/>
      <c r="J615" s="240"/>
      <c r="K615" s="240"/>
      <c r="L615" s="240"/>
      <c r="M615" s="240"/>
      <c r="N615" s="180"/>
      <c r="O615" s="180"/>
      <c r="P615" s="180"/>
      <c r="Q615" s="180"/>
      <c r="R615" s="180"/>
      <c r="S615" s="180"/>
      <c r="T615" s="184" t="str">
        <f t="shared" ca="1" si="143"/>
        <v>C.6.02c</v>
      </c>
      <c r="U615" s="180"/>
      <c r="V615" s="180"/>
      <c r="W615" s="186">
        <v>3</v>
      </c>
      <c r="X615" s="185">
        <f t="shared" ca="1" si="137"/>
        <v>3</v>
      </c>
      <c r="Y615" s="186" t="str">
        <f t="shared" si="138"/>
        <v>x 3</v>
      </c>
      <c r="AD615" s="187" t="str">
        <f t="shared" ca="1" si="139"/>
        <v/>
      </c>
      <c r="AE615" s="187" t="str">
        <f t="shared" ca="1" si="140"/>
        <v/>
      </c>
      <c r="AF615" s="187" t="str">
        <f t="shared" ca="1" si="141"/>
        <v>D</v>
      </c>
      <c r="AG615" s="187">
        <f t="shared" ca="1" si="142"/>
        <v>3</v>
      </c>
      <c r="AH615" s="187">
        <v>1</v>
      </c>
      <c r="AI615" s="190"/>
    </row>
    <row r="616" spans="1:35" s="187" customFormat="1" ht="30" customHeight="1" x14ac:dyDescent="0.25">
      <c r="A616" s="178">
        <v>831</v>
      </c>
      <c r="B616" s="179" t="str">
        <f t="shared" ca="1" si="133"/>
        <v>C.6.02d</v>
      </c>
      <c r="C616" s="180">
        <f t="shared" ca="1" si="134"/>
        <v>6</v>
      </c>
      <c r="D616" s="20"/>
      <c r="E616" s="228" t="str">
        <f t="shared" ca="1" si="135"/>
        <v>C.6.02d</v>
      </c>
      <c r="F616" s="246" t="str">
        <f t="shared" ca="1" si="136"/>
        <v>Signed-off by senior management?</v>
      </c>
      <c r="G616" s="188"/>
      <c r="H616" s="240"/>
      <c r="I616" s="240"/>
      <c r="J616" s="240"/>
      <c r="K616" s="240"/>
      <c r="L616" s="240"/>
      <c r="M616" s="240"/>
      <c r="N616" s="180"/>
      <c r="O616" s="180"/>
      <c r="P616" s="180"/>
      <c r="Q616" s="180"/>
      <c r="R616" s="180"/>
      <c r="S616" s="180"/>
      <c r="T616" s="184" t="str">
        <f t="shared" ca="1" si="143"/>
        <v>C.6.02d</v>
      </c>
      <c r="U616" s="180"/>
      <c r="V616" s="180"/>
      <c r="W616" s="186">
        <v>3</v>
      </c>
      <c r="X616" s="185">
        <f t="shared" ca="1" si="137"/>
        <v>3</v>
      </c>
      <c r="Y616" s="186" t="str">
        <f t="shared" si="138"/>
        <v>x 3</v>
      </c>
      <c r="AD616" s="187" t="str">
        <f t="shared" ca="1" si="139"/>
        <v/>
      </c>
      <c r="AE616" s="187" t="str">
        <f t="shared" ca="1" si="140"/>
        <v/>
      </c>
      <c r="AF616" s="187" t="str">
        <f t="shared" ca="1" si="141"/>
        <v>D</v>
      </c>
      <c r="AG616" s="187">
        <f t="shared" ca="1" si="142"/>
        <v>3</v>
      </c>
      <c r="AH616" s="187">
        <v>1</v>
      </c>
      <c r="AI616" s="190"/>
    </row>
    <row r="617" spans="1:35" s="187" customFormat="1" ht="30" customHeight="1" x14ac:dyDescent="0.25">
      <c r="A617" s="178">
        <v>832</v>
      </c>
      <c r="B617" s="179" t="str">
        <f t="shared" ca="1" si="133"/>
        <v>C.6.03</v>
      </c>
      <c r="C617" s="180">
        <f t="shared" ca="1" si="134"/>
        <v>4</v>
      </c>
      <c r="D617" s="20"/>
      <c r="E617" s="228" t="str">
        <f t="shared" ca="1" si="135"/>
        <v>C.6.03</v>
      </c>
      <c r="F617" s="233" t="str">
        <f t="shared" ca="1" si="136"/>
        <v xml:space="preserve">Do action plans outline all the relevant actions to be taken to: </v>
      </c>
      <c r="G617" s="188"/>
      <c r="H617" s="240"/>
      <c r="I617" s="240"/>
      <c r="J617" s="240"/>
      <c r="K617" s="240"/>
      <c r="L617" s="240"/>
      <c r="M617" s="240"/>
      <c r="N617" s="180"/>
      <c r="O617" s="180"/>
      <c r="P617" s="180"/>
      <c r="Q617" s="180"/>
      <c r="R617" s="180"/>
      <c r="S617" s="180"/>
      <c r="T617" s="184" t="str">
        <f t="shared" ca="1" si="143"/>
        <v>C.6.03</v>
      </c>
      <c r="U617" s="180"/>
      <c r="V617" s="180"/>
      <c r="W617" s="186" t="s">
        <v>74</v>
      </c>
      <c r="X617" s="185" t="str">
        <f t="shared" ca="1" si="137"/>
        <v>N/A</v>
      </c>
      <c r="Y617" s="186" t="e">
        <f t="shared" si="138"/>
        <v>#N/A</v>
      </c>
      <c r="AD617" s="187" t="str">
        <f t="shared" ca="1" si="139"/>
        <v/>
      </c>
      <c r="AE617" s="187" t="str">
        <f t="shared" ca="1" si="140"/>
        <v/>
      </c>
      <c r="AF617" s="187" t="str">
        <f t="shared" ca="1" si="141"/>
        <v>D</v>
      </c>
      <c r="AG617" s="187">
        <f t="shared" ca="1" si="142"/>
        <v>3</v>
      </c>
      <c r="AH617" s="187">
        <v>1</v>
      </c>
      <c r="AI617" s="190"/>
    </row>
    <row r="618" spans="1:35" s="187" customFormat="1" ht="30" customHeight="1" x14ac:dyDescent="0.25">
      <c r="A618" s="178">
        <v>833</v>
      </c>
      <c r="B618" s="179" t="str">
        <f t="shared" ref="B618:B641" ca="1" si="144">VLOOKUP(A618,contentrefmockup,2,FALSE)</f>
        <v>C.6.03a</v>
      </c>
      <c r="C618" s="180">
        <f t="shared" ref="C618:C641" ca="1" si="145">VLOOKUP(A618,contentrefmockup,15,FALSE)</f>
        <v>6</v>
      </c>
      <c r="D618" s="20"/>
      <c r="E618" s="228" t="str">
        <f t="shared" ref="E618:E641" ca="1" si="146">IF(C618=1,"Stage "&amp;B618,IF(C618=2,"Step "&amp;VLOOKUP(A618,contentrefmockup,4,FALSE),B618))</f>
        <v>C.6.03a</v>
      </c>
      <c r="F618" s="246" t="str">
        <f t="shared" ref="F618:F641" ca="1" si="147">VLOOKUP(A618,contentrefmockup,7,FALSE)</f>
        <v>Prevent vulnerabilities identified through testing from recurring?</v>
      </c>
      <c r="G618" s="188"/>
      <c r="H618" s="240"/>
      <c r="I618" s="240"/>
      <c r="J618" s="240"/>
      <c r="K618" s="240"/>
      <c r="L618" s="240"/>
      <c r="M618" s="240"/>
      <c r="N618" s="180"/>
      <c r="O618" s="180"/>
      <c r="P618" s="180"/>
      <c r="Q618" s="180"/>
      <c r="R618" s="180"/>
      <c r="S618" s="180"/>
      <c r="T618" s="184" t="str">
        <f t="shared" ca="1" si="143"/>
        <v>C.6.03a</v>
      </c>
      <c r="U618" s="180"/>
      <c r="V618" s="180"/>
      <c r="W618" s="186">
        <v>5</v>
      </c>
      <c r="X618" s="185">
        <f t="shared" ref="X618:X641" ca="1" si="148">VLOOKUP(A618,contentrefmockup,8,FALSE)</f>
        <v>5</v>
      </c>
      <c r="Y618" s="186" t="str">
        <f t="shared" ref="Y618:Y641" si="149">VLOOKUP(W618,weighting_response_reverse,2,FALSE)</f>
        <v>x 5</v>
      </c>
      <c r="AD618" s="187" t="str">
        <f t="shared" ref="AD618:AD641" ca="1" si="150">VLOOKUP(A618,contentrefmockup,26,FALSE)</f>
        <v/>
      </c>
      <c r="AE618" s="187" t="str">
        <f t="shared" ref="AE618:AE641" ca="1" si="151">VLOOKUP(A618,contentrefmockup,27,FALSE)</f>
        <v/>
      </c>
      <c r="AF618" s="187" t="str">
        <f t="shared" ref="AF618:AF641" ca="1" si="152">VLOOKUP(A618,contentrefmockup,28,FALSE)</f>
        <v>D</v>
      </c>
      <c r="AG618" s="187">
        <f t="shared" ref="AG618:AG641" ca="1" si="153">IF(AD618="S",1,IF(AE618="I",2,IF(AF618="D",3,4)))</f>
        <v>3</v>
      </c>
      <c r="AH618" s="187">
        <v>1</v>
      </c>
      <c r="AI618" s="190"/>
    </row>
    <row r="619" spans="1:35" s="187" customFormat="1" ht="30" customHeight="1" x14ac:dyDescent="0.25">
      <c r="A619" s="178">
        <v>834</v>
      </c>
      <c r="B619" s="179" t="str">
        <f t="shared" ca="1" si="144"/>
        <v>C.6.03b</v>
      </c>
      <c r="C619" s="180">
        <f t="shared" ca="1" si="145"/>
        <v>6</v>
      </c>
      <c r="D619" s="20"/>
      <c r="E619" s="228" t="str">
        <f t="shared" ca="1" si="146"/>
        <v>C.6.03b</v>
      </c>
      <c r="F619" s="246" t="str">
        <f t="shared" ca="1" si="147"/>
        <v>Help improve the overall information security programme?</v>
      </c>
      <c r="G619" s="188"/>
      <c r="H619" s="240"/>
      <c r="I619" s="240"/>
      <c r="J619" s="240"/>
      <c r="K619" s="240"/>
      <c r="L619" s="240"/>
      <c r="M619" s="240"/>
      <c r="N619" s="180"/>
      <c r="O619" s="180"/>
      <c r="P619" s="180"/>
      <c r="Q619" s="180"/>
      <c r="R619" s="180"/>
      <c r="S619" s="180"/>
      <c r="T619" s="184" t="str">
        <f t="shared" ca="1" si="143"/>
        <v>C.6.03b</v>
      </c>
      <c r="U619" s="180"/>
      <c r="V619" s="180"/>
      <c r="W619" s="186">
        <v>4</v>
      </c>
      <c r="X619" s="185">
        <f t="shared" ca="1" si="148"/>
        <v>4</v>
      </c>
      <c r="Y619" s="186" t="str">
        <f t="shared" si="149"/>
        <v>x 4</v>
      </c>
      <c r="AD619" s="187" t="str">
        <f t="shared" ca="1" si="150"/>
        <v/>
      </c>
      <c r="AE619" s="187" t="str">
        <f t="shared" ca="1" si="151"/>
        <v/>
      </c>
      <c r="AF619" s="187" t="str">
        <f t="shared" ca="1" si="152"/>
        <v>D</v>
      </c>
      <c r="AG619" s="187">
        <f t="shared" ca="1" si="153"/>
        <v>3</v>
      </c>
      <c r="AH619" s="187">
        <v>1</v>
      </c>
      <c r="AI619" s="190"/>
    </row>
    <row r="620" spans="1:35" s="187" customFormat="1" ht="30" customHeight="1" x14ac:dyDescent="0.25">
      <c r="A620" s="178">
        <v>835</v>
      </c>
      <c r="B620" s="179" t="str">
        <f t="shared" ca="1" si="144"/>
        <v>C.6.04</v>
      </c>
      <c r="C620" s="180">
        <f t="shared" ca="1" si="145"/>
        <v>4</v>
      </c>
      <c r="D620" s="20"/>
      <c r="E620" s="228" t="str">
        <f t="shared" ca="1" si="146"/>
        <v>C.6.04</v>
      </c>
      <c r="F620" s="233" t="str">
        <f t="shared" ca="1" si="147"/>
        <v>Do action plans include:</v>
      </c>
      <c r="G620" s="188"/>
      <c r="H620" s="240"/>
      <c r="I620" s="240"/>
      <c r="J620" s="240"/>
      <c r="K620" s="240"/>
      <c r="L620" s="240"/>
      <c r="M620" s="240"/>
      <c r="N620" s="180"/>
      <c r="O620" s="180"/>
      <c r="P620" s="180"/>
      <c r="Q620" s="180"/>
      <c r="R620" s="180"/>
      <c r="S620" s="180"/>
      <c r="T620" s="184" t="str">
        <f t="shared" ca="1" si="143"/>
        <v>C.6.04</v>
      </c>
      <c r="U620" s="180"/>
      <c r="V620" s="180"/>
      <c r="W620" s="186" t="s">
        <v>74</v>
      </c>
      <c r="X620" s="185" t="str">
        <f t="shared" ca="1" si="148"/>
        <v>N/A</v>
      </c>
      <c r="Y620" s="186" t="e">
        <f t="shared" si="149"/>
        <v>#N/A</v>
      </c>
      <c r="AD620" s="187" t="str">
        <f t="shared" ca="1" si="150"/>
        <v/>
      </c>
      <c r="AE620" s="187" t="str">
        <f t="shared" ca="1" si="151"/>
        <v/>
      </c>
      <c r="AF620" s="187" t="str">
        <f t="shared" ca="1" si="152"/>
        <v>D</v>
      </c>
      <c r="AG620" s="187">
        <f t="shared" ca="1" si="153"/>
        <v>3</v>
      </c>
      <c r="AH620" s="187">
        <v>1</v>
      </c>
      <c r="AI620" s="190"/>
    </row>
    <row r="621" spans="1:35" s="187" customFormat="1" ht="30" customHeight="1" x14ac:dyDescent="0.25">
      <c r="A621" s="178">
        <v>836</v>
      </c>
      <c r="B621" s="179" t="str">
        <f t="shared" ca="1" si="144"/>
        <v>C.6.04a</v>
      </c>
      <c r="C621" s="180">
        <f t="shared" ca="1" si="145"/>
        <v>6</v>
      </c>
      <c r="D621" s="20"/>
      <c r="E621" s="228" t="str">
        <f t="shared" ca="1" si="146"/>
        <v>C.6.04a</v>
      </c>
      <c r="F621" s="246" t="str">
        <f t="shared" ca="1" si="147"/>
        <v>A brief description of each action?</v>
      </c>
      <c r="G621" s="188"/>
      <c r="H621" s="240"/>
      <c r="I621" s="240"/>
      <c r="J621" s="240"/>
      <c r="K621" s="240"/>
      <c r="L621" s="240"/>
      <c r="M621" s="240"/>
      <c r="N621" s="180"/>
      <c r="O621" s="180"/>
      <c r="P621" s="180"/>
      <c r="Q621" s="180"/>
      <c r="R621" s="180"/>
      <c r="S621" s="180"/>
      <c r="T621" s="184" t="str">
        <f t="shared" ca="1" si="143"/>
        <v>C.6.04a</v>
      </c>
      <c r="U621" s="180"/>
      <c r="V621" s="180"/>
      <c r="W621" s="186">
        <v>2</v>
      </c>
      <c r="X621" s="185">
        <f t="shared" ca="1" si="148"/>
        <v>2</v>
      </c>
      <c r="Y621" s="186" t="str">
        <f t="shared" si="149"/>
        <v>x 2</v>
      </c>
      <c r="AD621" s="187" t="str">
        <f t="shared" ca="1" si="150"/>
        <v/>
      </c>
      <c r="AE621" s="187" t="str">
        <f t="shared" ca="1" si="151"/>
        <v/>
      </c>
      <c r="AF621" s="187" t="str">
        <f t="shared" ca="1" si="152"/>
        <v>D</v>
      </c>
      <c r="AG621" s="187">
        <f t="shared" ca="1" si="153"/>
        <v>3</v>
      </c>
      <c r="AH621" s="187">
        <v>1</v>
      </c>
      <c r="AI621" s="190"/>
    </row>
    <row r="622" spans="1:35" s="187" customFormat="1" ht="30" customHeight="1" x14ac:dyDescent="0.25">
      <c r="A622" s="178">
        <v>837</v>
      </c>
      <c r="B622" s="179" t="str">
        <f t="shared" ca="1" si="144"/>
        <v>C.6.04b</v>
      </c>
      <c r="C622" s="180">
        <f t="shared" ca="1" si="145"/>
        <v>6</v>
      </c>
      <c r="D622" s="20"/>
      <c r="E622" s="228" t="str">
        <f t="shared" ca="1" si="146"/>
        <v>C.6.04b</v>
      </c>
      <c r="F622" s="246" t="str">
        <f t="shared" ca="1" si="147"/>
        <v>The category and priority of each action?</v>
      </c>
      <c r="G622" s="188"/>
      <c r="H622" s="240"/>
      <c r="I622" s="240"/>
      <c r="J622" s="240"/>
      <c r="K622" s="240"/>
      <c r="L622" s="240"/>
      <c r="M622" s="240"/>
      <c r="N622" s="180"/>
      <c r="O622" s="180"/>
      <c r="P622" s="180"/>
      <c r="Q622" s="180"/>
      <c r="R622" s="180"/>
      <c r="S622" s="180"/>
      <c r="T622" s="184" t="str">
        <f t="shared" ca="1" si="143"/>
        <v>C.6.04b</v>
      </c>
      <c r="U622" s="180"/>
      <c r="V622" s="180"/>
      <c r="W622" s="186">
        <v>3</v>
      </c>
      <c r="X622" s="185">
        <f t="shared" ca="1" si="148"/>
        <v>3</v>
      </c>
      <c r="Y622" s="186" t="str">
        <f t="shared" si="149"/>
        <v>x 3</v>
      </c>
      <c r="AD622" s="187" t="str">
        <f t="shared" ca="1" si="150"/>
        <v/>
      </c>
      <c r="AE622" s="187" t="str">
        <f t="shared" ca="1" si="151"/>
        <v/>
      </c>
      <c r="AF622" s="187" t="str">
        <f t="shared" ca="1" si="152"/>
        <v>D</v>
      </c>
      <c r="AG622" s="187">
        <f t="shared" ca="1" si="153"/>
        <v>3</v>
      </c>
      <c r="AH622" s="187">
        <v>1</v>
      </c>
      <c r="AI622" s="190"/>
    </row>
    <row r="623" spans="1:35" s="187" customFormat="1" ht="30" customHeight="1" x14ac:dyDescent="0.25">
      <c r="A623" s="178">
        <v>838</v>
      </c>
      <c r="B623" s="179" t="str">
        <f t="shared" ca="1" si="144"/>
        <v>C.6.04c</v>
      </c>
      <c r="C623" s="180">
        <f t="shared" ca="1" si="145"/>
        <v>6</v>
      </c>
      <c r="D623" s="20"/>
      <c r="E623" s="228" t="str">
        <f t="shared" ca="1" si="146"/>
        <v>C.6.04c</v>
      </c>
      <c r="F623" s="246" t="str">
        <f t="shared" ca="1" si="147"/>
        <v>Allocating actions to appropriate, competent individuals?</v>
      </c>
      <c r="G623" s="188"/>
      <c r="H623" s="240"/>
      <c r="I623" s="240"/>
      <c r="J623" s="240"/>
      <c r="K623" s="240"/>
      <c r="L623" s="240"/>
      <c r="M623" s="240"/>
      <c r="N623" s="180"/>
      <c r="O623" s="180"/>
      <c r="P623" s="180"/>
      <c r="Q623" s="180"/>
      <c r="R623" s="180"/>
      <c r="S623" s="180"/>
      <c r="T623" s="184" t="str">
        <f t="shared" ca="1" si="143"/>
        <v>C.6.04c</v>
      </c>
      <c r="U623" s="180"/>
      <c r="V623" s="180"/>
      <c r="W623" s="186">
        <v>3</v>
      </c>
      <c r="X623" s="185">
        <f t="shared" ca="1" si="148"/>
        <v>3</v>
      </c>
      <c r="Y623" s="186" t="str">
        <f t="shared" si="149"/>
        <v>x 3</v>
      </c>
      <c r="AD623" s="187" t="str">
        <f t="shared" ca="1" si="150"/>
        <v/>
      </c>
      <c r="AE623" s="187" t="str">
        <f t="shared" ca="1" si="151"/>
        <v/>
      </c>
      <c r="AF623" s="187" t="str">
        <f t="shared" ca="1" si="152"/>
        <v>D</v>
      </c>
      <c r="AG623" s="187">
        <f t="shared" ca="1" si="153"/>
        <v>3</v>
      </c>
      <c r="AH623" s="187">
        <v>1</v>
      </c>
      <c r="AI623" s="190"/>
    </row>
    <row r="624" spans="1:35" s="187" customFormat="1" ht="30" customHeight="1" x14ac:dyDescent="0.25">
      <c r="A624" s="178">
        <v>839</v>
      </c>
      <c r="B624" s="179" t="str">
        <f t="shared" ca="1" si="144"/>
        <v>C.6.04d</v>
      </c>
      <c r="C624" s="180">
        <f t="shared" ca="1" si="145"/>
        <v>6</v>
      </c>
      <c r="D624" s="20"/>
      <c r="E624" s="228" t="str">
        <f t="shared" ca="1" si="146"/>
        <v>C.6.04d</v>
      </c>
      <c r="F624" s="246" t="str">
        <f t="shared" ca="1" si="147"/>
        <v>Individuals responsible and accountable for each action?</v>
      </c>
      <c r="G624" s="188"/>
      <c r="H624" s="240"/>
      <c r="I624" s="240"/>
      <c r="J624" s="240"/>
      <c r="K624" s="240"/>
      <c r="L624" s="240"/>
      <c r="M624" s="240"/>
      <c r="N624" s="180"/>
      <c r="O624" s="180"/>
      <c r="P624" s="180"/>
      <c r="Q624" s="180"/>
      <c r="R624" s="180"/>
      <c r="S624" s="180"/>
      <c r="T624" s="184" t="str">
        <f t="shared" ca="1" si="143"/>
        <v>C.6.04d</v>
      </c>
      <c r="U624" s="180"/>
      <c r="V624" s="180"/>
      <c r="W624" s="186">
        <v>3</v>
      </c>
      <c r="X624" s="185">
        <f t="shared" ca="1" si="148"/>
        <v>3</v>
      </c>
      <c r="Y624" s="186" t="str">
        <f t="shared" si="149"/>
        <v>x 3</v>
      </c>
      <c r="AD624" s="187" t="str">
        <f t="shared" ca="1" si="150"/>
        <v/>
      </c>
      <c r="AE624" s="187" t="str">
        <f t="shared" ca="1" si="151"/>
        <v/>
      </c>
      <c r="AF624" s="187" t="str">
        <f t="shared" ca="1" si="152"/>
        <v>D</v>
      </c>
      <c r="AG624" s="187">
        <f t="shared" ca="1" si="153"/>
        <v>3</v>
      </c>
      <c r="AH624" s="187">
        <v>1</v>
      </c>
      <c r="AI624" s="190"/>
    </row>
    <row r="625" spans="1:35" s="187" customFormat="1" ht="30" customHeight="1" x14ac:dyDescent="0.25">
      <c r="A625" s="178">
        <v>840</v>
      </c>
      <c r="B625" s="179" t="str">
        <f t="shared" ca="1" si="144"/>
        <v>C.6.04e</v>
      </c>
      <c r="C625" s="180">
        <f t="shared" ca="1" si="145"/>
        <v>6</v>
      </c>
      <c r="D625" s="20"/>
      <c r="E625" s="228" t="str">
        <f t="shared" ca="1" si="146"/>
        <v>C.6.04e</v>
      </c>
      <c r="F625" s="246" t="str">
        <f t="shared" ca="1" si="147"/>
        <v>Target dates for completion?</v>
      </c>
      <c r="G625" s="188"/>
      <c r="H625" s="240"/>
      <c r="I625" s="240"/>
      <c r="J625" s="240"/>
      <c r="K625" s="240"/>
      <c r="L625" s="240"/>
      <c r="M625" s="240"/>
      <c r="N625" s="180"/>
      <c r="O625" s="180"/>
      <c r="P625" s="180"/>
      <c r="Q625" s="180"/>
      <c r="R625" s="180"/>
      <c r="S625" s="180"/>
      <c r="T625" s="184" t="str">
        <f t="shared" ca="1" si="143"/>
        <v>C.6.04e</v>
      </c>
      <c r="U625" s="180"/>
      <c r="V625" s="180"/>
      <c r="W625" s="186">
        <v>3</v>
      </c>
      <c r="X625" s="185">
        <f t="shared" ca="1" si="148"/>
        <v>3</v>
      </c>
      <c r="Y625" s="186" t="str">
        <f t="shared" si="149"/>
        <v>x 3</v>
      </c>
      <c r="AD625" s="187" t="str">
        <f t="shared" ca="1" si="150"/>
        <v/>
      </c>
      <c r="AE625" s="187" t="str">
        <f t="shared" ca="1" si="151"/>
        <v/>
      </c>
      <c r="AF625" s="187" t="str">
        <f t="shared" ca="1" si="152"/>
        <v>D</v>
      </c>
      <c r="AG625" s="187">
        <f t="shared" ca="1" si="153"/>
        <v>3</v>
      </c>
      <c r="AH625" s="187">
        <v>1</v>
      </c>
      <c r="AI625" s="190"/>
    </row>
    <row r="626" spans="1:35" s="187" customFormat="1" ht="30" customHeight="1" x14ac:dyDescent="0.25">
      <c r="A626" s="178">
        <v>841</v>
      </c>
      <c r="B626" s="179" t="str">
        <f t="shared" ca="1" si="144"/>
        <v>C.6.05</v>
      </c>
      <c r="C626" s="180">
        <f t="shared" ca="1" si="145"/>
        <v>4</v>
      </c>
      <c r="D626" s="20"/>
      <c r="E626" s="228" t="str">
        <f t="shared" ca="1" si="146"/>
        <v>C.6.05</v>
      </c>
      <c r="F626" s="233" t="str">
        <f t="shared" ca="1" si="147"/>
        <v>Are action plans implemented?</v>
      </c>
      <c r="G626" s="188"/>
      <c r="H626" s="240"/>
      <c r="I626" s="240"/>
      <c r="J626" s="240"/>
      <c r="K626" s="240"/>
      <c r="L626" s="240"/>
      <c r="M626" s="240"/>
      <c r="N626" s="180"/>
      <c r="O626" s="180"/>
      <c r="P626" s="180"/>
      <c r="Q626" s="180"/>
      <c r="R626" s="180"/>
      <c r="S626" s="180"/>
      <c r="T626" s="184" t="str">
        <f t="shared" ca="1" si="143"/>
        <v>C.6.05</v>
      </c>
      <c r="U626" s="180"/>
      <c r="V626" s="180"/>
      <c r="W626" s="186" t="s">
        <v>74</v>
      </c>
      <c r="X626" s="185" t="str">
        <f t="shared" ca="1" si="148"/>
        <v>N/A</v>
      </c>
      <c r="Y626" s="186" t="e">
        <f t="shared" si="149"/>
        <v>#N/A</v>
      </c>
      <c r="AD626" s="187" t="str">
        <f t="shared" ca="1" si="150"/>
        <v/>
      </c>
      <c r="AE626" s="187" t="str">
        <f t="shared" ca="1" si="151"/>
        <v/>
      </c>
      <c r="AF626" s="187" t="str">
        <f t="shared" ca="1" si="152"/>
        <v>D</v>
      </c>
      <c r="AG626" s="187">
        <f t="shared" ca="1" si="153"/>
        <v>3</v>
      </c>
      <c r="AH626" s="187">
        <v>1</v>
      </c>
      <c r="AI626" s="190"/>
    </row>
    <row r="627" spans="1:35" s="187" customFormat="1" ht="30" customHeight="1" x14ac:dyDescent="0.25">
      <c r="A627" s="178">
        <v>842</v>
      </c>
      <c r="B627" s="179" t="str">
        <f t="shared" ca="1" si="144"/>
        <v>C.6.06</v>
      </c>
      <c r="C627" s="180">
        <f t="shared" ca="1" si="145"/>
        <v>4</v>
      </c>
      <c r="D627" s="20"/>
      <c r="E627" s="228" t="str">
        <f t="shared" ca="1" si="146"/>
        <v>C.6.06</v>
      </c>
      <c r="F627" s="233" t="str">
        <f t="shared" ca="1" si="147"/>
        <v>Where action plans are implemented is this done:</v>
      </c>
      <c r="G627" s="188"/>
      <c r="H627" s="240"/>
      <c r="I627" s="240"/>
      <c r="J627" s="240"/>
      <c r="K627" s="240"/>
      <c r="L627" s="240"/>
      <c r="M627" s="240"/>
      <c r="N627" s="180"/>
      <c r="O627" s="180"/>
      <c r="P627" s="180"/>
      <c r="Q627" s="180"/>
      <c r="R627" s="180"/>
      <c r="S627" s="180"/>
      <c r="T627" s="184" t="str">
        <f t="shared" ca="1" si="143"/>
        <v>C.6.06</v>
      </c>
      <c r="U627" s="180"/>
      <c r="V627" s="180"/>
      <c r="W627" s="186" t="s">
        <v>74</v>
      </c>
      <c r="X627" s="185" t="str">
        <f t="shared" ca="1" si="148"/>
        <v>N/A</v>
      </c>
      <c r="Y627" s="186" t="e">
        <f t="shared" si="149"/>
        <v>#N/A</v>
      </c>
      <c r="AD627" s="187" t="str">
        <f t="shared" ca="1" si="150"/>
        <v/>
      </c>
      <c r="AE627" s="187" t="str">
        <f t="shared" ca="1" si="151"/>
        <v/>
      </c>
      <c r="AF627" s="187" t="str">
        <f t="shared" ca="1" si="152"/>
        <v>D</v>
      </c>
      <c r="AG627" s="187">
        <f t="shared" ca="1" si="153"/>
        <v>3</v>
      </c>
      <c r="AH627" s="187">
        <v>1</v>
      </c>
      <c r="AI627" s="190"/>
    </row>
    <row r="628" spans="1:35" s="187" customFormat="1" ht="30" customHeight="1" x14ac:dyDescent="0.25">
      <c r="A628" s="178">
        <v>843</v>
      </c>
      <c r="B628" s="179" t="str">
        <f t="shared" ca="1" si="144"/>
        <v>C.6.06a</v>
      </c>
      <c r="C628" s="180">
        <f t="shared" ca="1" si="145"/>
        <v>6</v>
      </c>
      <c r="D628" s="20"/>
      <c r="E628" s="228" t="str">
        <f t="shared" ca="1" si="146"/>
        <v>C.6.06a</v>
      </c>
      <c r="F628" s="246" t="str">
        <f t="shared" ca="1" si="147"/>
        <v>On a timely basis?</v>
      </c>
      <c r="G628" s="188"/>
      <c r="H628" s="240"/>
      <c r="I628" s="240"/>
      <c r="J628" s="240"/>
      <c r="K628" s="240"/>
      <c r="L628" s="240"/>
      <c r="M628" s="240"/>
      <c r="N628" s="180"/>
      <c r="O628" s="180"/>
      <c r="P628" s="180"/>
      <c r="Q628" s="180"/>
      <c r="R628" s="180"/>
      <c r="S628" s="180"/>
      <c r="T628" s="184" t="str">
        <f t="shared" ca="1" si="143"/>
        <v>C.6.06a</v>
      </c>
      <c r="U628" s="180"/>
      <c r="V628" s="180"/>
      <c r="W628" s="186">
        <v>3</v>
      </c>
      <c r="X628" s="185">
        <f t="shared" ca="1" si="148"/>
        <v>3</v>
      </c>
      <c r="Y628" s="186" t="str">
        <f t="shared" si="149"/>
        <v>x 3</v>
      </c>
      <c r="AD628" s="187" t="str">
        <f t="shared" ca="1" si="150"/>
        <v/>
      </c>
      <c r="AE628" s="187" t="str">
        <f t="shared" ca="1" si="151"/>
        <v/>
      </c>
      <c r="AF628" s="187" t="str">
        <f t="shared" ca="1" si="152"/>
        <v>D</v>
      </c>
      <c r="AG628" s="187">
        <f t="shared" ca="1" si="153"/>
        <v>3</v>
      </c>
      <c r="AH628" s="187">
        <v>1</v>
      </c>
      <c r="AI628" s="190"/>
    </row>
    <row r="629" spans="1:35" s="187" customFormat="1" ht="30" customHeight="1" x14ac:dyDescent="0.25">
      <c r="A629" s="178">
        <v>844</v>
      </c>
      <c r="B629" s="179" t="str">
        <f t="shared" ca="1" si="144"/>
        <v>C.6.06b</v>
      </c>
      <c r="C629" s="180">
        <f t="shared" ca="1" si="145"/>
        <v>6</v>
      </c>
      <c r="D629" s="20"/>
      <c r="E629" s="228" t="str">
        <f t="shared" ca="1" si="146"/>
        <v>C.6.06b</v>
      </c>
      <c r="F629" s="246" t="str">
        <f t="shared" ca="1" si="147"/>
        <v>Effectively, addressing weaknesses and reducing risk?</v>
      </c>
      <c r="G629" s="188"/>
      <c r="H629" s="240"/>
      <c r="I629" s="240"/>
      <c r="J629" s="240"/>
      <c r="K629" s="240"/>
      <c r="L629" s="240"/>
      <c r="M629" s="240"/>
      <c r="N629" s="180"/>
      <c r="O629" s="180"/>
      <c r="P629" s="180"/>
      <c r="Q629" s="180"/>
      <c r="R629" s="180"/>
      <c r="S629" s="180"/>
      <c r="T629" s="184" t="str">
        <f t="shared" ca="1" si="143"/>
        <v>C.6.06b</v>
      </c>
      <c r="U629" s="180"/>
      <c r="V629" s="180"/>
      <c r="W629" s="186">
        <v>3</v>
      </c>
      <c r="X629" s="185">
        <f t="shared" ca="1" si="148"/>
        <v>3</v>
      </c>
      <c r="Y629" s="186" t="str">
        <f t="shared" si="149"/>
        <v>x 3</v>
      </c>
      <c r="AD629" s="187" t="str">
        <f t="shared" ca="1" si="150"/>
        <v/>
      </c>
      <c r="AE629" s="187" t="str">
        <f t="shared" ca="1" si="151"/>
        <v/>
      </c>
      <c r="AF629" s="187" t="str">
        <f t="shared" ca="1" si="152"/>
        <v>D</v>
      </c>
      <c r="AG629" s="187">
        <f t="shared" ca="1" si="153"/>
        <v>3</v>
      </c>
      <c r="AH629" s="187">
        <v>1</v>
      </c>
      <c r="AI629" s="190"/>
    </row>
    <row r="630" spans="1:35" s="187" customFormat="1" ht="30" customHeight="1" x14ac:dyDescent="0.25">
      <c r="A630" s="178">
        <v>845</v>
      </c>
      <c r="B630" s="179" t="str">
        <f t="shared" ca="1" si="144"/>
        <v>C.6.07</v>
      </c>
      <c r="C630" s="180">
        <f t="shared" ca="1" si="145"/>
        <v>4</v>
      </c>
      <c r="D630" s="20"/>
      <c r="E630" s="228" t="str">
        <f t="shared" ca="1" si="146"/>
        <v>C.6.07</v>
      </c>
      <c r="F630" s="233" t="str">
        <f t="shared" ca="1" si="147"/>
        <v>Are action plans monitored:</v>
      </c>
      <c r="G630" s="188"/>
      <c r="H630" s="240"/>
      <c r="I630" s="240"/>
      <c r="J630" s="240"/>
      <c r="K630" s="240"/>
      <c r="L630" s="240"/>
      <c r="M630" s="240"/>
      <c r="N630" s="180"/>
      <c r="O630" s="180"/>
      <c r="P630" s="180"/>
      <c r="Q630" s="180"/>
      <c r="R630" s="180"/>
      <c r="S630" s="180"/>
      <c r="T630" s="184" t="str">
        <f t="shared" ca="1" si="143"/>
        <v>C.6.07</v>
      </c>
      <c r="U630" s="180"/>
      <c r="V630" s="180"/>
      <c r="W630" s="186" t="s">
        <v>74</v>
      </c>
      <c r="X630" s="185" t="str">
        <f t="shared" ca="1" si="148"/>
        <v>N/A</v>
      </c>
      <c r="Y630" s="186" t="e">
        <f t="shared" si="149"/>
        <v>#N/A</v>
      </c>
      <c r="AD630" s="187" t="str">
        <f t="shared" ca="1" si="150"/>
        <v/>
      </c>
      <c r="AE630" s="187" t="str">
        <f t="shared" ca="1" si="151"/>
        <v/>
      </c>
      <c r="AF630" s="187" t="str">
        <f t="shared" ca="1" si="152"/>
        <v>D</v>
      </c>
      <c r="AG630" s="187">
        <f t="shared" ca="1" si="153"/>
        <v>3</v>
      </c>
      <c r="AH630" s="187">
        <v>1</v>
      </c>
      <c r="AI630" s="190"/>
    </row>
    <row r="631" spans="1:35" s="187" customFormat="1" ht="30" customHeight="1" x14ac:dyDescent="0.25">
      <c r="A631" s="178">
        <v>846</v>
      </c>
      <c r="B631" s="179" t="str">
        <f t="shared" ca="1" si="144"/>
        <v>C.6.07a</v>
      </c>
      <c r="C631" s="180">
        <f t="shared" ca="1" si="145"/>
        <v>6</v>
      </c>
      <c r="D631" s="20"/>
      <c r="E631" s="228" t="str">
        <f t="shared" ca="1" si="146"/>
        <v>C.6.07a</v>
      </c>
      <c r="F631" s="246" t="str">
        <f t="shared" ca="1" si="147"/>
        <v>On a regular basis?</v>
      </c>
      <c r="G631" s="188"/>
      <c r="H631" s="240"/>
      <c r="I631" s="240"/>
      <c r="J631" s="240"/>
      <c r="K631" s="240"/>
      <c r="L631" s="240"/>
      <c r="M631" s="240"/>
      <c r="N631" s="180"/>
      <c r="O631" s="180"/>
      <c r="P631" s="180"/>
      <c r="Q631" s="180"/>
      <c r="R631" s="180"/>
      <c r="S631" s="180"/>
      <c r="T631" s="184" t="str">
        <f t="shared" ca="1" si="143"/>
        <v>C.6.07a</v>
      </c>
      <c r="U631" s="180"/>
      <c r="V631" s="180"/>
      <c r="W631" s="186">
        <v>3</v>
      </c>
      <c r="X631" s="185">
        <f t="shared" ca="1" si="148"/>
        <v>3</v>
      </c>
      <c r="Y631" s="186" t="str">
        <f t="shared" si="149"/>
        <v>x 3</v>
      </c>
      <c r="AD631" s="187" t="str">
        <f t="shared" ca="1" si="150"/>
        <v/>
      </c>
      <c r="AE631" s="187" t="str">
        <f t="shared" ca="1" si="151"/>
        <v/>
      </c>
      <c r="AF631" s="187" t="str">
        <f t="shared" ca="1" si="152"/>
        <v>D</v>
      </c>
      <c r="AG631" s="187">
        <f t="shared" ca="1" si="153"/>
        <v>3</v>
      </c>
      <c r="AH631" s="187">
        <v>1</v>
      </c>
      <c r="AI631" s="190"/>
    </row>
    <row r="632" spans="1:35" s="187" customFormat="1" ht="30" customHeight="1" x14ac:dyDescent="0.25">
      <c r="A632" s="178">
        <v>847</v>
      </c>
      <c r="B632" s="179" t="str">
        <f t="shared" ca="1" si="144"/>
        <v>C.6.07b</v>
      </c>
      <c r="C632" s="180">
        <f t="shared" ca="1" si="145"/>
        <v>6</v>
      </c>
      <c r="D632" s="20"/>
      <c r="E632" s="228" t="str">
        <f t="shared" ca="1" si="146"/>
        <v>C.6.07b</v>
      </c>
      <c r="F632" s="246" t="str">
        <f t="shared" ca="1" si="147"/>
        <v>To ensure progress is being made?</v>
      </c>
      <c r="G632" s="188"/>
      <c r="H632" s="240"/>
      <c r="I632" s="240"/>
      <c r="J632" s="240"/>
      <c r="K632" s="240"/>
      <c r="L632" s="240"/>
      <c r="M632" s="240"/>
      <c r="N632" s="180"/>
      <c r="O632" s="180"/>
      <c r="P632" s="180"/>
      <c r="Q632" s="180"/>
      <c r="R632" s="180"/>
      <c r="S632" s="180"/>
      <c r="T632" s="184" t="str">
        <f t="shared" ca="1" si="143"/>
        <v>C.6.07b</v>
      </c>
      <c r="U632" s="180"/>
      <c r="V632" s="180"/>
      <c r="W632" s="186">
        <v>3</v>
      </c>
      <c r="X632" s="185">
        <f t="shared" ca="1" si="148"/>
        <v>3</v>
      </c>
      <c r="Y632" s="186" t="str">
        <f t="shared" si="149"/>
        <v>x 3</v>
      </c>
      <c r="AD632" s="187" t="str">
        <f t="shared" ca="1" si="150"/>
        <v/>
      </c>
      <c r="AE632" s="187" t="str">
        <f t="shared" ca="1" si="151"/>
        <v/>
      </c>
      <c r="AF632" s="187" t="str">
        <f t="shared" ca="1" si="152"/>
        <v>D</v>
      </c>
      <c r="AG632" s="187">
        <f t="shared" ca="1" si="153"/>
        <v>3</v>
      </c>
      <c r="AH632" s="187">
        <v>1</v>
      </c>
      <c r="AI632" s="190"/>
    </row>
    <row r="633" spans="1:35" s="187" customFormat="1" ht="30" customHeight="1" x14ac:dyDescent="0.25">
      <c r="A633" s="178">
        <v>848</v>
      </c>
      <c r="B633" s="179" t="str">
        <f t="shared" ca="1" si="144"/>
        <v>C.6.07c</v>
      </c>
      <c r="C633" s="180">
        <f t="shared" ca="1" si="145"/>
        <v>6</v>
      </c>
      <c r="D633" s="20"/>
      <c r="E633" s="228" t="str">
        <f t="shared" ca="1" si="146"/>
        <v>C.6.07c</v>
      </c>
      <c r="F633" s="246" t="str">
        <f t="shared" ca="1" si="147"/>
        <v>To highlight any delays or difficulties being experienced?</v>
      </c>
      <c r="G633" s="188"/>
      <c r="H633" s="240"/>
      <c r="I633" s="240"/>
      <c r="J633" s="240"/>
      <c r="K633" s="240"/>
      <c r="L633" s="240"/>
      <c r="M633" s="240"/>
      <c r="N633" s="180"/>
      <c r="O633" s="180"/>
      <c r="P633" s="180"/>
      <c r="Q633" s="180"/>
      <c r="R633" s="180"/>
      <c r="S633" s="180"/>
      <c r="T633" s="184" t="str">
        <f t="shared" ref="T633:T641" ca="1" si="154">E633</f>
        <v>C.6.07c</v>
      </c>
      <c r="U633" s="180"/>
      <c r="V633" s="180"/>
      <c r="W633" s="186">
        <v>4</v>
      </c>
      <c r="X633" s="185">
        <f t="shared" ca="1" si="148"/>
        <v>4</v>
      </c>
      <c r="Y633" s="186" t="str">
        <f t="shared" si="149"/>
        <v>x 4</v>
      </c>
      <c r="AD633" s="187" t="str">
        <f t="shared" ca="1" si="150"/>
        <v/>
      </c>
      <c r="AE633" s="187" t="str">
        <f t="shared" ca="1" si="151"/>
        <v/>
      </c>
      <c r="AF633" s="187" t="str">
        <f t="shared" ca="1" si="152"/>
        <v>D</v>
      </c>
      <c r="AG633" s="187">
        <f t="shared" ca="1" si="153"/>
        <v>3</v>
      </c>
      <c r="AH633" s="187">
        <v>1</v>
      </c>
      <c r="AI633" s="190"/>
    </row>
    <row r="634" spans="1:35" s="187" customFormat="1" ht="30" customHeight="1" x14ac:dyDescent="0.25">
      <c r="A634" s="178">
        <v>849</v>
      </c>
      <c r="B634" s="179" t="str">
        <f t="shared" ca="1" si="144"/>
        <v>C.6.07d</v>
      </c>
      <c r="C634" s="180">
        <f t="shared" ca="1" si="145"/>
        <v>6</v>
      </c>
      <c r="D634" s="20"/>
      <c r="E634" s="228" t="str">
        <f t="shared" ca="1" si="146"/>
        <v>C.6.07d</v>
      </c>
      <c r="F634" s="246" t="str">
        <f t="shared" ca="1" si="147"/>
        <v>To reassess the level of risk?</v>
      </c>
      <c r="G634" s="188"/>
      <c r="H634" s="240"/>
      <c r="I634" s="240"/>
      <c r="J634" s="240"/>
      <c r="K634" s="240"/>
      <c r="L634" s="240"/>
      <c r="M634" s="240"/>
      <c r="N634" s="180"/>
      <c r="O634" s="180"/>
      <c r="P634" s="180"/>
      <c r="Q634" s="180"/>
      <c r="R634" s="180"/>
      <c r="S634" s="180"/>
      <c r="T634" s="184" t="str">
        <f t="shared" ca="1" si="154"/>
        <v>C.6.07d</v>
      </c>
      <c r="U634" s="180"/>
      <c r="V634" s="180"/>
      <c r="W634" s="186">
        <v>5</v>
      </c>
      <c r="X634" s="185">
        <f t="shared" ca="1" si="148"/>
        <v>5</v>
      </c>
      <c r="Y634" s="186" t="str">
        <f t="shared" si="149"/>
        <v>x 5</v>
      </c>
      <c r="AD634" s="187" t="str">
        <f t="shared" ca="1" si="150"/>
        <v/>
      </c>
      <c r="AE634" s="187" t="str">
        <f t="shared" ca="1" si="151"/>
        <v/>
      </c>
      <c r="AF634" s="187" t="str">
        <f t="shared" ca="1" si="152"/>
        <v>D</v>
      </c>
      <c r="AG634" s="187">
        <f t="shared" ca="1" si="153"/>
        <v>3</v>
      </c>
      <c r="AH634" s="187">
        <v>1</v>
      </c>
      <c r="AI634" s="190"/>
    </row>
    <row r="635" spans="1:35" s="187" customFormat="1" ht="30" customHeight="1" x14ac:dyDescent="0.25">
      <c r="A635" s="178">
        <v>850</v>
      </c>
      <c r="B635" s="179" t="str">
        <f t="shared" ca="1" si="144"/>
        <v>C.6.08</v>
      </c>
      <c r="C635" s="180">
        <f t="shared" ca="1" si="145"/>
        <v>4</v>
      </c>
      <c r="D635" s="20"/>
      <c r="E635" s="228" t="str">
        <f t="shared" ca="1" si="146"/>
        <v>C.6.08</v>
      </c>
      <c r="F635" s="233" t="str">
        <f t="shared" ca="1" si="147"/>
        <v>Is analysis of the results from previous penetration tests:</v>
      </c>
      <c r="G635" s="188"/>
      <c r="H635" s="240"/>
      <c r="I635" s="240"/>
      <c r="J635" s="240"/>
      <c r="K635" s="240"/>
      <c r="L635" s="240"/>
      <c r="M635" s="240"/>
      <c r="N635" s="180"/>
      <c r="O635" s="180"/>
      <c r="P635" s="180"/>
      <c r="Q635" s="180"/>
      <c r="R635" s="180"/>
      <c r="S635" s="180"/>
      <c r="T635" s="184" t="str">
        <f t="shared" ca="1" si="154"/>
        <v>C.6.08</v>
      </c>
      <c r="U635" s="180"/>
      <c r="V635" s="180"/>
      <c r="W635" s="186" t="s">
        <v>74</v>
      </c>
      <c r="X635" s="185" t="str">
        <f t="shared" ca="1" si="148"/>
        <v>N/A</v>
      </c>
      <c r="Y635" s="186" t="e">
        <f t="shared" si="149"/>
        <v>#N/A</v>
      </c>
      <c r="AD635" s="187" t="str">
        <f t="shared" ca="1" si="150"/>
        <v/>
      </c>
      <c r="AE635" s="187" t="str">
        <f t="shared" ca="1" si="151"/>
        <v/>
      </c>
      <c r="AF635" s="187" t="str">
        <f t="shared" ca="1" si="152"/>
        <v>D</v>
      </c>
      <c r="AG635" s="187">
        <f t="shared" ca="1" si="153"/>
        <v>3</v>
      </c>
      <c r="AH635" s="187">
        <v>1</v>
      </c>
      <c r="AI635" s="190"/>
    </row>
    <row r="636" spans="1:35" s="187" customFormat="1" ht="30" customHeight="1" x14ac:dyDescent="0.25">
      <c r="A636" s="178">
        <v>851</v>
      </c>
      <c r="B636" s="179" t="str">
        <f t="shared" ca="1" si="144"/>
        <v>C.6.08a</v>
      </c>
      <c r="C636" s="180">
        <f t="shared" ca="1" si="145"/>
        <v>6</v>
      </c>
      <c r="D636" s="20"/>
      <c r="E636" s="228" t="str">
        <f t="shared" ca="1" si="146"/>
        <v>C.6.08a</v>
      </c>
      <c r="F636" s="246" t="str">
        <f t="shared" ca="1" si="147"/>
        <v>Reviewed prior to further testing being undertaken?</v>
      </c>
      <c r="G636" s="188"/>
      <c r="H636" s="240"/>
      <c r="I636" s="240"/>
      <c r="J636" s="240"/>
      <c r="K636" s="240"/>
      <c r="L636" s="240"/>
      <c r="M636" s="240"/>
      <c r="N636" s="180"/>
      <c r="O636" s="180"/>
      <c r="P636" s="180"/>
      <c r="Q636" s="180"/>
      <c r="R636" s="180"/>
      <c r="S636" s="180"/>
      <c r="T636" s="184" t="str">
        <f t="shared" ca="1" si="154"/>
        <v>C.6.08a</v>
      </c>
      <c r="U636" s="180"/>
      <c r="V636" s="180"/>
      <c r="W636" s="186">
        <v>2</v>
      </c>
      <c r="X636" s="185">
        <f t="shared" ca="1" si="148"/>
        <v>2</v>
      </c>
      <c r="Y636" s="186" t="str">
        <f t="shared" si="149"/>
        <v>x 2</v>
      </c>
      <c r="AD636" s="187" t="str">
        <f t="shared" ca="1" si="150"/>
        <v/>
      </c>
      <c r="AE636" s="187" t="str">
        <f t="shared" ca="1" si="151"/>
        <v/>
      </c>
      <c r="AF636" s="187" t="str">
        <f t="shared" ca="1" si="152"/>
        <v>D</v>
      </c>
      <c r="AG636" s="187">
        <f t="shared" ca="1" si="153"/>
        <v>3</v>
      </c>
      <c r="AH636" s="187">
        <v>1</v>
      </c>
      <c r="AI636" s="190"/>
    </row>
    <row r="637" spans="1:35" s="187" customFormat="1" ht="30" customHeight="1" x14ac:dyDescent="0.25">
      <c r="A637" s="178">
        <v>852</v>
      </c>
      <c r="B637" s="179" t="str">
        <f t="shared" ca="1" si="144"/>
        <v>C.6.08b</v>
      </c>
      <c r="C637" s="180">
        <f t="shared" ca="1" si="145"/>
        <v>6</v>
      </c>
      <c r="D637" s="20"/>
      <c r="E637" s="228" t="str">
        <f t="shared" ca="1" si="146"/>
        <v>C.6.08b</v>
      </c>
      <c r="F637" s="246" t="str">
        <f t="shared" ca="1" si="147"/>
        <v>Used to provide input into the design and scope of future tests?</v>
      </c>
      <c r="G637" s="188"/>
      <c r="H637" s="240"/>
      <c r="I637" s="240"/>
      <c r="J637" s="240"/>
      <c r="K637" s="240"/>
      <c r="L637" s="240"/>
      <c r="M637" s="240"/>
      <c r="N637" s="180"/>
      <c r="O637" s="180"/>
      <c r="P637" s="180"/>
      <c r="Q637" s="180"/>
      <c r="R637" s="180"/>
      <c r="S637" s="180"/>
      <c r="T637" s="184" t="str">
        <f t="shared" ca="1" si="154"/>
        <v>C.6.08b</v>
      </c>
      <c r="U637" s="180"/>
      <c r="V637" s="180"/>
      <c r="W637" s="186">
        <v>3</v>
      </c>
      <c r="X637" s="185">
        <f t="shared" ca="1" si="148"/>
        <v>3</v>
      </c>
      <c r="Y637" s="186" t="str">
        <f t="shared" si="149"/>
        <v>x 3</v>
      </c>
      <c r="AD637" s="187" t="str">
        <f t="shared" ca="1" si="150"/>
        <v/>
      </c>
      <c r="AE637" s="187" t="str">
        <f t="shared" ca="1" si="151"/>
        <v/>
      </c>
      <c r="AF637" s="187" t="str">
        <f t="shared" ca="1" si="152"/>
        <v>D</v>
      </c>
      <c r="AG637" s="187">
        <f t="shared" ca="1" si="153"/>
        <v>3</v>
      </c>
      <c r="AH637" s="187">
        <v>1</v>
      </c>
      <c r="AI637" s="190"/>
    </row>
    <row r="638" spans="1:35" s="187" customFormat="1" ht="30" customHeight="1" x14ac:dyDescent="0.25">
      <c r="A638" s="178">
        <v>853</v>
      </c>
      <c r="B638" s="179" t="str">
        <f t="shared" ca="1" si="144"/>
        <v>C.6.09</v>
      </c>
      <c r="C638" s="180">
        <f t="shared" ca="1" si="145"/>
        <v>4</v>
      </c>
      <c r="D638" s="20"/>
      <c r="E638" s="228" t="str">
        <f t="shared" ca="1" si="146"/>
        <v>C.6.09</v>
      </c>
      <c r="F638" s="233" t="str">
        <f t="shared" ca="1" si="147"/>
        <v>Are results from penetration tests used when considering:</v>
      </c>
      <c r="G638" s="188"/>
      <c r="H638" s="240"/>
      <c r="I638" s="240"/>
      <c r="J638" s="240"/>
      <c r="K638" s="240"/>
      <c r="L638" s="240"/>
      <c r="M638" s="240"/>
      <c r="N638" s="180"/>
      <c r="O638" s="180"/>
      <c r="P638" s="180"/>
      <c r="Q638" s="180"/>
      <c r="R638" s="180"/>
      <c r="S638" s="180"/>
      <c r="T638" s="184" t="str">
        <f t="shared" ca="1" si="154"/>
        <v>C.6.09</v>
      </c>
      <c r="U638" s="180"/>
      <c r="V638" s="180"/>
      <c r="W638" s="186" t="s">
        <v>74</v>
      </c>
      <c r="X638" s="185" t="str">
        <f t="shared" ca="1" si="148"/>
        <v>N/A</v>
      </c>
      <c r="Y638" s="186" t="e">
        <f t="shared" si="149"/>
        <v>#N/A</v>
      </c>
      <c r="AD638" s="187" t="str">
        <f t="shared" ca="1" si="150"/>
        <v/>
      </c>
      <c r="AE638" s="187" t="str">
        <f t="shared" ca="1" si="151"/>
        <v/>
      </c>
      <c r="AF638" s="187" t="str">
        <f t="shared" ca="1" si="152"/>
        <v>D</v>
      </c>
      <c r="AG638" s="187">
        <f t="shared" ca="1" si="153"/>
        <v>3</v>
      </c>
      <c r="AH638" s="187">
        <v>1</v>
      </c>
      <c r="AI638" s="190"/>
    </row>
    <row r="639" spans="1:35" s="187" customFormat="1" ht="30" x14ac:dyDescent="0.25">
      <c r="A639" s="178">
        <v>854</v>
      </c>
      <c r="B639" s="179" t="str">
        <f t="shared" ca="1" si="144"/>
        <v>C.6.09a</v>
      </c>
      <c r="C639" s="180">
        <f t="shared" ca="1" si="145"/>
        <v>6</v>
      </c>
      <c r="D639" s="20"/>
      <c r="E639" s="228" t="str">
        <f t="shared" ca="1" si="146"/>
        <v>C.6.09a</v>
      </c>
      <c r="F639" s="246" t="str">
        <f t="shared" ca="1" si="147"/>
        <v>What to test in the future (e.g. infrastructure, web applications, mobile devices, wireless systems or industrial control systems)?</v>
      </c>
      <c r="G639" s="188"/>
      <c r="H639" s="240"/>
      <c r="I639" s="240"/>
      <c r="J639" s="240"/>
      <c r="K639" s="240"/>
      <c r="L639" s="240"/>
      <c r="M639" s="240"/>
      <c r="N639" s="180"/>
      <c r="O639" s="180"/>
      <c r="P639" s="180"/>
      <c r="Q639" s="180"/>
      <c r="R639" s="180"/>
      <c r="S639" s="180"/>
      <c r="T639" s="184" t="str">
        <f t="shared" ca="1" si="154"/>
        <v>C.6.09a</v>
      </c>
      <c r="U639" s="180"/>
      <c r="V639" s="180"/>
      <c r="W639" s="186">
        <v>4</v>
      </c>
      <c r="X639" s="185">
        <f t="shared" ca="1" si="148"/>
        <v>4</v>
      </c>
      <c r="Y639" s="186" t="str">
        <f t="shared" si="149"/>
        <v>x 4</v>
      </c>
      <c r="AD639" s="187" t="str">
        <f t="shared" ca="1" si="150"/>
        <v/>
      </c>
      <c r="AE639" s="187" t="str">
        <f t="shared" ca="1" si="151"/>
        <v/>
      </c>
      <c r="AF639" s="187" t="str">
        <f t="shared" ca="1" si="152"/>
        <v>D</v>
      </c>
      <c r="AG639" s="187">
        <f t="shared" ca="1" si="153"/>
        <v>3</v>
      </c>
      <c r="AH639" s="187">
        <v>1</v>
      </c>
      <c r="AI639" s="190"/>
    </row>
    <row r="640" spans="1:35" s="187" customFormat="1" ht="30" x14ac:dyDescent="0.25">
      <c r="A640" s="178">
        <v>855</v>
      </c>
      <c r="B640" s="179" t="str">
        <f t="shared" ca="1" si="144"/>
        <v>C.6.09b</v>
      </c>
      <c r="C640" s="180">
        <f t="shared" ca="1" si="145"/>
        <v>6</v>
      </c>
      <c r="D640" s="20"/>
      <c r="E640" s="228" t="str">
        <f t="shared" ca="1" si="146"/>
        <v>C.6.09b</v>
      </c>
      <c r="F640" s="246" t="str">
        <f t="shared" ca="1" si="147"/>
        <v>How future tests should be undertaken (e.g. white, grey or black box testing; internal or external testing)?</v>
      </c>
      <c r="G640" s="188"/>
      <c r="H640" s="240"/>
      <c r="I640" s="240"/>
      <c r="J640" s="240"/>
      <c r="K640" s="240"/>
      <c r="L640" s="240"/>
      <c r="M640" s="240"/>
      <c r="N640" s="180"/>
      <c r="O640" s="180"/>
      <c r="P640" s="180"/>
      <c r="Q640" s="180"/>
      <c r="R640" s="180"/>
      <c r="S640" s="180"/>
      <c r="T640" s="184" t="str">
        <f t="shared" ca="1" si="154"/>
        <v>C.6.09b</v>
      </c>
      <c r="U640" s="180"/>
      <c r="V640" s="180"/>
      <c r="W640" s="186">
        <v>5</v>
      </c>
      <c r="X640" s="185">
        <f t="shared" ca="1" si="148"/>
        <v>5</v>
      </c>
      <c r="Y640" s="186" t="str">
        <f t="shared" si="149"/>
        <v>x 5</v>
      </c>
      <c r="AD640" s="187" t="str">
        <f t="shared" ca="1" si="150"/>
        <v/>
      </c>
      <c r="AE640" s="187" t="str">
        <f t="shared" ca="1" si="151"/>
        <v/>
      </c>
      <c r="AF640" s="187" t="str">
        <f t="shared" ca="1" si="152"/>
        <v>D</v>
      </c>
      <c r="AG640" s="187">
        <f t="shared" ca="1" si="153"/>
        <v>3</v>
      </c>
      <c r="AH640" s="187">
        <v>1</v>
      </c>
      <c r="AI640" s="190"/>
    </row>
    <row r="641" spans="1:35" s="187" customFormat="1" ht="45" x14ac:dyDescent="0.25">
      <c r="A641" s="178">
        <v>856</v>
      </c>
      <c r="B641" s="179" t="str">
        <f t="shared" ca="1" si="144"/>
        <v>C.6.09c</v>
      </c>
      <c r="C641" s="180">
        <f t="shared" ca="1" si="145"/>
        <v>6</v>
      </c>
      <c r="D641" s="20"/>
      <c r="E641" s="228" t="str">
        <f t="shared" ca="1" si="146"/>
        <v>C.6.09c</v>
      </c>
      <c r="F641" s="246" t="str">
        <f t="shared" ca="1" si="147"/>
        <v>When tests should be undertaken in the future, for example on a regular basis (e.g. annually); after significant technical or business changes are made: or in respond to a major security incident?</v>
      </c>
      <c r="G641" s="188"/>
      <c r="H641" s="240"/>
      <c r="I641" s="240"/>
      <c r="J641" s="240"/>
      <c r="K641" s="240"/>
      <c r="L641" s="240"/>
      <c r="M641" s="240"/>
      <c r="N641" s="180"/>
      <c r="O641" s="180"/>
      <c r="P641" s="180"/>
      <c r="Q641" s="180"/>
      <c r="R641" s="180"/>
      <c r="S641" s="180"/>
      <c r="T641" s="184" t="str">
        <f t="shared" ca="1" si="154"/>
        <v>C.6.09c</v>
      </c>
      <c r="U641" s="180"/>
      <c r="V641" s="180"/>
      <c r="W641" s="186">
        <v>5</v>
      </c>
      <c r="X641" s="185">
        <f t="shared" ca="1" si="148"/>
        <v>5</v>
      </c>
      <c r="Y641" s="186" t="str">
        <f t="shared" si="149"/>
        <v>x 5</v>
      </c>
      <c r="AD641" s="187" t="str">
        <f t="shared" ca="1" si="150"/>
        <v/>
      </c>
      <c r="AE641" s="187" t="str">
        <f t="shared" ca="1" si="151"/>
        <v/>
      </c>
      <c r="AF641" s="187" t="str">
        <f t="shared" ca="1" si="152"/>
        <v>D</v>
      </c>
      <c r="AG641" s="187">
        <f t="shared" ca="1" si="153"/>
        <v>3</v>
      </c>
      <c r="AH641" s="187">
        <v>1</v>
      </c>
      <c r="AI641" s="190"/>
    </row>
  </sheetData>
  <sortState xmlns:xlrd2="http://schemas.microsoft.com/office/spreadsheetml/2017/richdata2" ref="A8:AI646">
    <sortCondition ref="A8:A646"/>
  </sortState>
  <mergeCells count="1">
    <mergeCell ref="F2:F5"/>
  </mergeCells>
  <pageMargins left="0.7" right="0.7" top="0.75" bottom="0.75" header="0.3" footer="0.3"/>
  <pageSetup paperSize="9" scale="73" fitToHeight="0" orientation="landscape" horizontalDpi="4294967293" r:id="rId1"/>
  <drawing r:id="rId2"/>
  <legacyDrawing r:id="rId3"/>
  <mc:AlternateContent xmlns:mc="http://schemas.openxmlformats.org/markup-compatibility/2006">
    <mc:Choice Requires="x14">
      <controls>
        <mc:AlternateContent xmlns:mc="http://schemas.openxmlformats.org/markup-compatibility/2006">
          <mc:Choice Requires="x14">
            <control shapeId="111877" r:id="rId4" name="Drop Down 2309">
              <controlPr locked="0" defaultSize="0" autoFill="0" autoPict="0">
                <anchor moveWithCells="1">
                  <from>
                    <xdr:col>6</xdr:col>
                    <xdr:colOff>428625</xdr:colOff>
                    <xdr:row>9</xdr:row>
                    <xdr:rowOff>0</xdr:rowOff>
                  </from>
                  <to>
                    <xdr:col>6</xdr:col>
                    <xdr:colOff>933450</xdr:colOff>
                    <xdr:row>10</xdr:row>
                    <xdr:rowOff>28575</xdr:rowOff>
                  </to>
                </anchor>
              </controlPr>
            </control>
          </mc:Choice>
        </mc:AlternateContent>
        <mc:AlternateContent xmlns:mc="http://schemas.openxmlformats.org/markup-compatibility/2006">
          <mc:Choice Requires="x14">
            <control shapeId="112551" r:id="rId5" name="Drop Down 2983">
              <controlPr locked="0" defaultSize="0" autoFill="0" autoPict="0">
                <anchor moveWithCells="1">
                  <from>
                    <xdr:col>6</xdr:col>
                    <xdr:colOff>428625</xdr:colOff>
                    <xdr:row>9</xdr:row>
                    <xdr:rowOff>0</xdr:rowOff>
                  </from>
                  <to>
                    <xdr:col>6</xdr:col>
                    <xdr:colOff>933450</xdr:colOff>
                    <xdr:row>10</xdr:row>
                    <xdr:rowOff>28575</xdr:rowOff>
                  </to>
                </anchor>
              </controlPr>
            </control>
          </mc:Choice>
        </mc:AlternateContent>
        <mc:AlternateContent xmlns:mc="http://schemas.openxmlformats.org/markup-compatibility/2006">
          <mc:Choice Requires="x14">
            <control shapeId="112552" r:id="rId6" name="Drop Down 2984">
              <controlPr locked="0" defaultSize="0" autoFill="0" autoPict="0">
                <anchor moveWithCells="1">
                  <from>
                    <xdr:col>6</xdr:col>
                    <xdr:colOff>428625</xdr:colOff>
                    <xdr:row>9</xdr:row>
                    <xdr:rowOff>0</xdr:rowOff>
                  </from>
                  <to>
                    <xdr:col>6</xdr:col>
                    <xdr:colOff>933450</xdr:colOff>
                    <xdr:row>10</xdr:row>
                    <xdr:rowOff>28575</xdr:rowOff>
                  </to>
                </anchor>
              </controlPr>
            </control>
          </mc:Choice>
        </mc:AlternateContent>
        <mc:AlternateContent xmlns:mc="http://schemas.openxmlformats.org/markup-compatibility/2006">
          <mc:Choice Requires="x14">
            <control shapeId="112553" r:id="rId7" name="Drop Down 2985">
              <controlPr locked="0" defaultSize="0" autoFill="0" autoPict="0">
                <anchor moveWithCells="1">
                  <from>
                    <xdr:col>6</xdr:col>
                    <xdr:colOff>428625</xdr:colOff>
                    <xdr:row>9</xdr:row>
                    <xdr:rowOff>0</xdr:rowOff>
                  </from>
                  <to>
                    <xdr:col>6</xdr:col>
                    <xdr:colOff>933450</xdr:colOff>
                    <xdr:row>10</xdr:row>
                    <xdr:rowOff>28575</xdr:rowOff>
                  </to>
                </anchor>
              </controlPr>
            </control>
          </mc:Choice>
        </mc:AlternateContent>
        <mc:AlternateContent xmlns:mc="http://schemas.openxmlformats.org/markup-compatibility/2006">
          <mc:Choice Requires="x14">
            <control shapeId="112554" r:id="rId8" name="Drop Down 2986">
              <controlPr locked="0" defaultSize="0" autoFill="0" autoPict="0">
                <anchor moveWithCells="1">
                  <from>
                    <xdr:col>6</xdr:col>
                    <xdr:colOff>428625</xdr:colOff>
                    <xdr:row>9</xdr:row>
                    <xdr:rowOff>0</xdr:rowOff>
                  </from>
                  <to>
                    <xdr:col>6</xdr:col>
                    <xdr:colOff>933450</xdr:colOff>
                    <xdr:row>10</xdr:row>
                    <xdr:rowOff>28575</xdr:rowOff>
                  </to>
                </anchor>
              </controlPr>
            </control>
          </mc:Choice>
        </mc:AlternateContent>
        <mc:AlternateContent xmlns:mc="http://schemas.openxmlformats.org/markup-compatibility/2006">
          <mc:Choice Requires="x14">
            <control shapeId="112555" r:id="rId9" name="Drop Down 2987">
              <controlPr locked="0" defaultSize="0" autoFill="0" autoPict="0">
                <anchor moveWithCells="1">
                  <from>
                    <xdr:col>6</xdr:col>
                    <xdr:colOff>428625</xdr:colOff>
                    <xdr:row>9</xdr:row>
                    <xdr:rowOff>0</xdr:rowOff>
                  </from>
                  <to>
                    <xdr:col>6</xdr:col>
                    <xdr:colOff>933450</xdr:colOff>
                    <xdr:row>10</xdr:row>
                    <xdr:rowOff>28575</xdr:rowOff>
                  </to>
                </anchor>
              </controlPr>
            </control>
          </mc:Choice>
        </mc:AlternateContent>
        <mc:AlternateContent xmlns:mc="http://schemas.openxmlformats.org/markup-compatibility/2006">
          <mc:Choice Requires="x14">
            <control shapeId="112556" r:id="rId10" name="Drop Down 2988">
              <controlPr locked="0" defaultSize="0" autoFill="0" autoPict="0">
                <anchor moveWithCells="1">
                  <from>
                    <xdr:col>6</xdr:col>
                    <xdr:colOff>428625</xdr:colOff>
                    <xdr:row>9</xdr:row>
                    <xdr:rowOff>0</xdr:rowOff>
                  </from>
                  <to>
                    <xdr:col>6</xdr:col>
                    <xdr:colOff>933450</xdr:colOff>
                    <xdr:row>10</xdr:row>
                    <xdr:rowOff>28575</xdr:rowOff>
                  </to>
                </anchor>
              </controlPr>
            </control>
          </mc:Choice>
        </mc:AlternateContent>
        <mc:AlternateContent xmlns:mc="http://schemas.openxmlformats.org/markup-compatibility/2006">
          <mc:Choice Requires="x14">
            <control shapeId="112557" r:id="rId11" name="Drop Down 2989">
              <controlPr locked="0" defaultSize="0" autoFill="0" autoPict="0">
                <anchor moveWithCells="1">
                  <from>
                    <xdr:col>6</xdr:col>
                    <xdr:colOff>428625</xdr:colOff>
                    <xdr:row>9</xdr:row>
                    <xdr:rowOff>0</xdr:rowOff>
                  </from>
                  <to>
                    <xdr:col>6</xdr:col>
                    <xdr:colOff>933450</xdr:colOff>
                    <xdr:row>10</xdr:row>
                    <xdr:rowOff>28575</xdr:rowOff>
                  </to>
                </anchor>
              </controlPr>
            </control>
          </mc:Choice>
        </mc:AlternateContent>
        <mc:AlternateContent xmlns:mc="http://schemas.openxmlformats.org/markup-compatibility/2006">
          <mc:Choice Requires="x14">
            <control shapeId="112558" r:id="rId12" name="Drop Down 2990">
              <controlPr locked="0" defaultSize="0" autoFill="0" autoPict="0">
                <anchor moveWithCells="1">
                  <from>
                    <xdr:col>6</xdr:col>
                    <xdr:colOff>428625</xdr:colOff>
                    <xdr:row>9</xdr:row>
                    <xdr:rowOff>85725</xdr:rowOff>
                  </from>
                  <to>
                    <xdr:col>6</xdr:col>
                    <xdr:colOff>933450</xdr:colOff>
                    <xdr:row>9</xdr:row>
                    <xdr:rowOff>304800</xdr:rowOff>
                  </to>
                </anchor>
              </controlPr>
            </control>
          </mc:Choice>
        </mc:AlternateContent>
        <mc:AlternateContent xmlns:mc="http://schemas.openxmlformats.org/markup-compatibility/2006">
          <mc:Choice Requires="x14">
            <control shapeId="112559" r:id="rId13" name="Drop Down 2991">
              <controlPr locked="0" defaultSize="0" autoFill="0" autoPict="0">
                <anchor moveWithCells="1">
                  <from>
                    <xdr:col>6</xdr:col>
                    <xdr:colOff>428625</xdr:colOff>
                    <xdr:row>10</xdr:row>
                    <xdr:rowOff>85725</xdr:rowOff>
                  </from>
                  <to>
                    <xdr:col>6</xdr:col>
                    <xdr:colOff>933450</xdr:colOff>
                    <xdr:row>10</xdr:row>
                    <xdr:rowOff>304800</xdr:rowOff>
                  </to>
                </anchor>
              </controlPr>
            </control>
          </mc:Choice>
        </mc:AlternateContent>
        <mc:AlternateContent xmlns:mc="http://schemas.openxmlformats.org/markup-compatibility/2006">
          <mc:Choice Requires="x14">
            <control shapeId="112560" r:id="rId14" name="Drop Down 2992">
              <controlPr locked="0" defaultSize="0" autoFill="0" autoPict="0">
                <anchor moveWithCells="1">
                  <from>
                    <xdr:col>6</xdr:col>
                    <xdr:colOff>428625</xdr:colOff>
                    <xdr:row>19</xdr:row>
                    <xdr:rowOff>85725</xdr:rowOff>
                  </from>
                  <to>
                    <xdr:col>6</xdr:col>
                    <xdr:colOff>933450</xdr:colOff>
                    <xdr:row>19</xdr:row>
                    <xdr:rowOff>304800</xdr:rowOff>
                  </to>
                </anchor>
              </controlPr>
            </control>
          </mc:Choice>
        </mc:AlternateContent>
        <mc:AlternateContent xmlns:mc="http://schemas.openxmlformats.org/markup-compatibility/2006">
          <mc:Choice Requires="x14">
            <control shapeId="112561" r:id="rId15" name="Drop Down 2993">
              <controlPr locked="0" defaultSize="0" autoFill="0" autoPict="0">
                <anchor moveWithCells="1">
                  <from>
                    <xdr:col>6</xdr:col>
                    <xdr:colOff>428625</xdr:colOff>
                    <xdr:row>20</xdr:row>
                    <xdr:rowOff>85725</xdr:rowOff>
                  </from>
                  <to>
                    <xdr:col>6</xdr:col>
                    <xdr:colOff>933450</xdr:colOff>
                    <xdr:row>20</xdr:row>
                    <xdr:rowOff>304800</xdr:rowOff>
                  </to>
                </anchor>
              </controlPr>
            </control>
          </mc:Choice>
        </mc:AlternateContent>
        <mc:AlternateContent xmlns:mc="http://schemas.openxmlformats.org/markup-compatibility/2006">
          <mc:Choice Requires="x14">
            <control shapeId="112562" r:id="rId16" name="Drop Down 2994">
              <controlPr locked="0" defaultSize="0" autoFill="0" autoPict="0">
                <anchor moveWithCells="1">
                  <from>
                    <xdr:col>6</xdr:col>
                    <xdr:colOff>428625</xdr:colOff>
                    <xdr:row>24</xdr:row>
                    <xdr:rowOff>85725</xdr:rowOff>
                  </from>
                  <to>
                    <xdr:col>6</xdr:col>
                    <xdr:colOff>933450</xdr:colOff>
                    <xdr:row>24</xdr:row>
                    <xdr:rowOff>304800</xdr:rowOff>
                  </to>
                </anchor>
              </controlPr>
            </control>
          </mc:Choice>
        </mc:AlternateContent>
        <mc:AlternateContent xmlns:mc="http://schemas.openxmlformats.org/markup-compatibility/2006">
          <mc:Choice Requires="x14">
            <control shapeId="112563" r:id="rId17" name="Drop Down 2995">
              <controlPr locked="0" defaultSize="0" autoFill="0" autoPict="0">
                <anchor moveWithCells="1">
                  <from>
                    <xdr:col>6</xdr:col>
                    <xdr:colOff>428625</xdr:colOff>
                    <xdr:row>48</xdr:row>
                    <xdr:rowOff>85725</xdr:rowOff>
                  </from>
                  <to>
                    <xdr:col>6</xdr:col>
                    <xdr:colOff>933450</xdr:colOff>
                    <xdr:row>48</xdr:row>
                    <xdr:rowOff>304800</xdr:rowOff>
                  </to>
                </anchor>
              </controlPr>
            </control>
          </mc:Choice>
        </mc:AlternateContent>
        <mc:AlternateContent xmlns:mc="http://schemas.openxmlformats.org/markup-compatibility/2006">
          <mc:Choice Requires="x14">
            <control shapeId="112564" r:id="rId18" name="Drop Down 2996">
              <controlPr locked="0" defaultSize="0" autoFill="0" autoPict="0">
                <anchor moveWithCells="1">
                  <from>
                    <xdr:col>6</xdr:col>
                    <xdr:colOff>428625</xdr:colOff>
                    <xdr:row>56</xdr:row>
                    <xdr:rowOff>0</xdr:rowOff>
                  </from>
                  <to>
                    <xdr:col>6</xdr:col>
                    <xdr:colOff>933450</xdr:colOff>
                    <xdr:row>57</xdr:row>
                    <xdr:rowOff>28575</xdr:rowOff>
                  </to>
                </anchor>
              </controlPr>
            </control>
          </mc:Choice>
        </mc:AlternateContent>
        <mc:AlternateContent xmlns:mc="http://schemas.openxmlformats.org/markup-compatibility/2006">
          <mc:Choice Requires="x14">
            <control shapeId="112565" r:id="rId19" name="Drop Down 2997">
              <controlPr locked="0" defaultSize="0" autoFill="0" autoPict="0">
                <anchor moveWithCells="1">
                  <from>
                    <xdr:col>6</xdr:col>
                    <xdr:colOff>428625</xdr:colOff>
                    <xdr:row>56</xdr:row>
                    <xdr:rowOff>0</xdr:rowOff>
                  </from>
                  <to>
                    <xdr:col>6</xdr:col>
                    <xdr:colOff>933450</xdr:colOff>
                    <xdr:row>57</xdr:row>
                    <xdr:rowOff>28575</xdr:rowOff>
                  </to>
                </anchor>
              </controlPr>
            </control>
          </mc:Choice>
        </mc:AlternateContent>
        <mc:AlternateContent xmlns:mc="http://schemas.openxmlformats.org/markup-compatibility/2006">
          <mc:Choice Requires="x14">
            <control shapeId="112566" r:id="rId20" name="Drop Down 2998">
              <controlPr locked="0" defaultSize="0" autoFill="0" autoPict="0">
                <anchor moveWithCells="1">
                  <from>
                    <xdr:col>6</xdr:col>
                    <xdr:colOff>428625</xdr:colOff>
                    <xdr:row>56</xdr:row>
                    <xdr:rowOff>0</xdr:rowOff>
                  </from>
                  <to>
                    <xdr:col>6</xdr:col>
                    <xdr:colOff>933450</xdr:colOff>
                    <xdr:row>57</xdr:row>
                    <xdr:rowOff>28575</xdr:rowOff>
                  </to>
                </anchor>
              </controlPr>
            </control>
          </mc:Choice>
        </mc:AlternateContent>
        <mc:AlternateContent xmlns:mc="http://schemas.openxmlformats.org/markup-compatibility/2006">
          <mc:Choice Requires="x14">
            <control shapeId="112567" r:id="rId21" name="Drop Down 2999">
              <controlPr locked="0" defaultSize="0" autoFill="0" autoPict="0">
                <anchor moveWithCells="1">
                  <from>
                    <xdr:col>6</xdr:col>
                    <xdr:colOff>428625</xdr:colOff>
                    <xdr:row>56</xdr:row>
                    <xdr:rowOff>0</xdr:rowOff>
                  </from>
                  <to>
                    <xdr:col>6</xdr:col>
                    <xdr:colOff>933450</xdr:colOff>
                    <xdr:row>57</xdr:row>
                    <xdr:rowOff>28575</xdr:rowOff>
                  </to>
                </anchor>
              </controlPr>
            </control>
          </mc:Choice>
        </mc:AlternateContent>
        <mc:AlternateContent xmlns:mc="http://schemas.openxmlformats.org/markup-compatibility/2006">
          <mc:Choice Requires="x14">
            <control shapeId="112568" r:id="rId22" name="Drop Down 3000">
              <controlPr locked="0" defaultSize="0" autoFill="0" autoPict="0">
                <anchor moveWithCells="1">
                  <from>
                    <xdr:col>6</xdr:col>
                    <xdr:colOff>428625</xdr:colOff>
                    <xdr:row>56</xdr:row>
                    <xdr:rowOff>0</xdr:rowOff>
                  </from>
                  <to>
                    <xdr:col>6</xdr:col>
                    <xdr:colOff>933450</xdr:colOff>
                    <xdr:row>57</xdr:row>
                    <xdr:rowOff>28575</xdr:rowOff>
                  </to>
                </anchor>
              </controlPr>
            </control>
          </mc:Choice>
        </mc:AlternateContent>
        <mc:AlternateContent xmlns:mc="http://schemas.openxmlformats.org/markup-compatibility/2006">
          <mc:Choice Requires="x14">
            <control shapeId="112569" r:id="rId23" name="Drop Down 3001">
              <controlPr locked="0" defaultSize="0" autoFill="0" autoPict="0">
                <anchor moveWithCells="1">
                  <from>
                    <xdr:col>6</xdr:col>
                    <xdr:colOff>428625</xdr:colOff>
                    <xdr:row>56</xdr:row>
                    <xdr:rowOff>0</xdr:rowOff>
                  </from>
                  <to>
                    <xdr:col>6</xdr:col>
                    <xdr:colOff>933450</xdr:colOff>
                    <xdr:row>57</xdr:row>
                    <xdr:rowOff>28575</xdr:rowOff>
                  </to>
                </anchor>
              </controlPr>
            </control>
          </mc:Choice>
        </mc:AlternateContent>
        <mc:AlternateContent xmlns:mc="http://schemas.openxmlformats.org/markup-compatibility/2006">
          <mc:Choice Requires="x14">
            <control shapeId="112570" r:id="rId24" name="Drop Down 3002">
              <controlPr locked="0" defaultSize="0" autoFill="0" autoPict="0">
                <anchor moveWithCells="1">
                  <from>
                    <xdr:col>6</xdr:col>
                    <xdr:colOff>428625</xdr:colOff>
                    <xdr:row>56</xdr:row>
                    <xdr:rowOff>0</xdr:rowOff>
                  </from>
                  <to>
                    <xdr:col>6</xdr:col>
                    <xdr:colOff>933450</xdr:colOff>
                    <xdr:row>57</xdr:row>
                    <xdr:rowOff>28575</xdr:rowOff>
                  </to>
                </anchor>
              </controlPr>
            </control>
          </mc:Choice>
        </mc:AlternateContent>
        <mc:AlternateContent xmlns:mc="http://schemas.openxmlformats.org/markup-compatibility/2006">
          <mc:Choice Requires="x14">
            <control shapeId="112571" r:id="rId25" name="Drop Down 3003">
              <controlPr locked="0" defaultSize="0" autoFill="0" autoPict="0">
                <anchor moveWithCells="1">
                  <from>
                    <xdr:col>6</xdr:col>
                    <xdr:colOff>428625</xdr:colOff>
                    <xdr:row>56</xdr:row>
                    <xdr:rowOff>0</xdr:rowOff>
                  </from>
                  <to>
                    <xdr:col>6</xdr:col>
                    <xdr:colOff>933450</xdr:colOff>
                    <xdr:row>57</xdr:row>
                    <xdr:rowOff>28575</xdr:rowOff>
                  </to>
                </anchor>
              </controlPr>
            </control>
          </mc:Choice>
        </mc:AlternateContent>
        <mc:AlternateContent xmlns:mc="http://schemas.openxmlformats.org/markup-compatibility/2006">
          <mc:Choice Requires="x14">
            <control shapeId="112572" r:id="rId26" name="Drop Down 3004">
              <controlPr locked="0" defaultSize="0" autoFill="0" autoPict="0">
                <anchor moveWithCells="1">
                  <from>
                    <xdr:col>6</xdr:col>
                    <xdr:colOff>428625</xdr:colOff>
                    <xdr:row>56</xdr:row>
                    <xdr:rowOff>0</xdr:rowOff>
                  </from>
                  <to>
                    <xdr:col>6</xdr:col>
                    <xdr:colOff>933450</xdr:colOff>
                    <xdr:row>57</xdr:row>
                    <xdr:rowOff>28575</xdr:rowOff>
                  </to>
                </anchor>
              </controlPr>
            </control>
          </mc:Choice>
        </mc:AlternateContent>
        <mc:AlternateContent xmlns:mc="http://schemas.openxmlformats.org/markup-compatibility/2006">
          <mc:Choice Requires="x14">
            <control shapeId="112573" r:id="rId27" name="Drop Down 3005">
              <controlPr locked="0" defaultSize="0" autoFill="0" autoPict="0">
                <anchor moveWithCells="1">
                  <from>
                    <xdr:col>6</xdr:col>
                    <xdr:colOff>428625</xdr:colOff>
                    <xdr:row>56</xdr:row>
                    <xdr:rowOff>85725</xdr:rowOff>
                  </from>
                  <to>
                    <xdr:col>6</xdr:col>
                    <xdr:colOff>933450</xdr:colOff>
                    <xdr:row>56</xdr:row>
                    <xdr:rowOff>304800</xdr:rowOff>
                  </to>
                </anchor>
              </controlPr>
            </control>
          </mc:Choice>
        </mc:AlternateContent>
        <mc:AlternateContent xmlns:mc="http://schemas.openxmlformats.org/markup-compatibility/2006">
          <mc:Choice Requires="x14">
            <control shapeId="112574" r:id="rId28" name="Drop Down 3006">
              <controlPr locked="0" defaultSize="0" autoFill="0" autoPict="0">
                <anchor moveWithCells="1">
                  <from>
                    <xdr:col>6</xdr:col>
                    <xdr:colOff>428625</xdr:colOff>
                    <xdr:row>57</xdr:row>
                    <xdr:rowOff>85725</xdr:rowOff>
                  </from>
                  <to>
                    <xdr:col>6</xdr:col>
                    <xdr:colOff>933450</xdr:colOff>
                    <xdr:row>57</xdr:row>
                    <xdr:rowOff>304800</xdr:rowOff>
                  </to>
                </anchor>
              </controlPr>
            </control>
          </mc:Choice>
        </mc:AlternateContent>
        <mc:AlternateContent xmlns:mc="http://schemas.openxmlformats.org/markup-compatibility/2006">
          <mc:Choice Requires="x14">
            <control shapeId="112575" r:id="rId29" name="Drop Down 3007">
              <controlPr locked="0" defaultSize="0" autoFill="0" autoPict="0">
                <anchor moveWithCells="1">
                  <from>
                    <xdr:col>6</xdr:col>
                    <xdr:colOff>428625</xdr:colOff>
                    <xdr:row>103</xdr:row>
                    <xdr:rowOff>0</xdr:rowOff>
                  </from>
                  <to>
                    <xdr:col>6</xdr:col>
                    <xdr:colOff>933450</xdr:colOff>
                    <xdr:row>104</xdr:row>
                    <xdr:rowOff>28575</xdr:rowOff>
                  </to>
                </anchor>
              </controlPr>
            </control>
          </mc:Choice>
        </mc:AlternateContent>
        <mc:AlternateContent xmlns:mc="http://schemas.openxmlformats.org/markup-compatibility/2006">
          <mc:Choice Requires="x14">
            <control shapeId="112576" r:id="rId30" name="Drop Down 3008">
              <controlPr locked="0" defaultSize="0" autoFill="0" autoPict="0">
                <anchor moveWithCells="1">
                  <from>
                    <xdr:col>6</xdr:col>
                    <xdr:colOff>428625</xdr:colOff>
                    <xdr:row>103</xdr:row>
                    <xdr:rowOff>0</xdr:rowOff>
                  </from>
                  <to>
                    <xdr:col>6</xdr:col>
                    <xdr:colOff>933450</xdr:colOff>
                    <xdr:row>104</xdr:row>
                    <xdr:rowOff>28575</xdr:rowOff>
                  </to>
                </anchor>
              </controlPr>
            </control>
          </mc:Choice>
        </mc:AlternateContent>
        <mc:AlternateContent xmlns:mc="http://schemas.openxmlformats.org/markup-compatibility/2006">
          <mc:Choice Requires="x14">
            <control shapeId="112577" r:id="rId31" name="Drop Down 3009">
              <controlPr locked="0" defaultSize="0" autoFill="0" autoPict="0">
                <anchor moveWithCells="1">
                  <from>
                    <xdr:col>6</xdr:col>
                    <xdr:colOff>428625</xdr:colOff>
                    <xdr:row>103</xdr:row>
                    <xdr:rowOff>0</xdr:rowOff>
                  </from>
                  <to>
                    <xdr:col>6</xdr:col>
                    <xdr:colOff>933450</xdr:colOff>
                    <xdr:row>104</xdr:row>
                    <xdr:rowOff>28575</xdr:rowOff>
                  </to>
                </anchor>
              </controlPr>
            </control>
          </mc:Choice>
        </mc:AlternateContent>
        <mc:AlternateContent xmlns:mc="http://schemas.openxmlformats.org/markup-compatibility/2006">
          <mc:Choice Requires="x14">
            <control shapeId="112578" r:id="rId32" name="Drop Down 3010">
              <controlPr locked="0" defaultSize="0" autoFill="0" autoPict="0">
                <anchor moveWithCells="1">
                  <from>
                    <xdr:col>6</xdr:col>
                    <xdr:colOff>428625</xdr:colOff>
                    <xdr:row>103</xdr:row>
                    <xdr:rowOff>0</xdr:rowOff>
                  </from>
                  <to>
                    <xdr:col>6</xdr:col>
                    <xdr:colOff>933450</xdr:colOff>
                    <xdr:row>104</xdr:row>
                    <xdr:rowOff>28575</xdr:rowOff>
                  </to>
                </anchor>
              </controlPr>
            </control>
          </mc:Choice>
        </mc:AlternateContent>
        <mc:AlternateContent xmlns:mc="http://schemas.openxmlformats.org/markup-compatibility/2006">
          <mc:Choice Requires="x14">
            <control shapeId="112579" r:id="rId33" name="Drop Down 3011">
              <controlPr locked="0" defaultSize="0" autoFill="0" autoPict="0">
                <anchor moveWithCells="1">
                  <from>
                    <xdr:col>6</xdr:col>
                    <xdr:colOff>428625</xdr:colOff>
                    <xdr:row>103</xdr:row>
                    <xdr:rowOff>0</xdr:rowOff>
                  </from>
                  <to>
                    <xdr:col>6</xdr:col>
                    <xdr:colOff>933450</xdr:colOff>
                    <xdr:row>104</xdr:row>
                    <xdr:rowOff>28575</xdr:rowOff>
                  </to>
                </anchor>
              </controlPr>
            </control>
          </mc:Choice>
        </mc:AlternateContent>
        <mc:AlternateContent xmlns:mc="http://schemas.openxmlformats.org/markup-compatibility/2006">
          <mc:Choice Requires="x14">
            <control shapeId="112580" r:id="rId34" name="Drop Down 3012">
              <controlPr locked="0" defaultSize="0" autoFill="0" autoPict="0">
                <anchor moveWithCells="1">
                  <from>
                    <xdr:col>6</xdr:col>
                    <xdr:colOff>428625</xdr:colOff>
                    <xdr:row>103</xdr:row>
                    <xdr:rowOff>0</xdr:rowOff>
                  </from>
                  <to>
                    <xdr:col>6</xdr:col>
                    <xdr:colOff>933450</xdr:colOff>
                    <xdr:row>104</xdr:row>
                    <xdr:rowOff>28575</xdr:rowOff>
                  </to>
                </anchor>
              </controlPr>
            </control>
          </mc:Choice>
        </mc:AlternateContent>
        <mc:AlternateContent xmlns:mc="http://schemas.openxmlformats.org/markup-compatibility/2006">
          <mc:Choice Requires="x14">
            <control shapeId="112581" r:id="rId35" name="Drop Down 3013">
              <controlPr locked="0" defaultSize="0" autoFill="0" autoPict="0">
                <anchor moveWithCells="1">
                  <from>
                    <xdr:col>6</xdr:col>
                    <xdr:colOff>428625</xdr:colOff>
                    <xdr:row>103</xdr:row>
                    <xdr:rowOff>0</xdr:rowOff>
                  </from>
                  <to>
                    <xdr:col>6</xdr:col>
                    <xdr:colOff>933450</xdr:colOff>
                    <xdr:row>104</xdr:row>
                    <xdr:rowOff>28575</xdr:rowOff>
                  </to>
                </anchor>
              </controlPr>
            </control>
          </mc:Choice>
        </mc:AlternateContent>
        <mc:AlternateContent xmlns:mc="http://schemas.openxmlformats.org/markup-compatibility/2006">
          <mc:Choice Requires="x14">
            <control shapeId="112582" r:id="rId36" name="Drop Down 3014">
              <controlPr locked="0" defaultSize="0" autoFill="0" autoPict="0">
                <anchor moveWithCells="1">
                  <from>
                    <xdr:col>6</xdr:col>
                    <xdr:colOff>428625</xdr:colOff>
                    <xdr:row>103</xdr:row>
                    <xdr:rowOff>85725</xdr:rowOff>
                  </from>
                  <to>
                    <xdr:col>6</xdr:col>
                    <xdr:colOff>933450</xdr:colOff>
                    <xdr:row>103</xdr:row>
                    <xdr:rowOff>304800</xdr:rowOff>
                  </to>
                </anchor>
              </controlPr>
            </control>
          </mc:Choice>
        </mc:AlternateContent>
        <mc:AlternateContent xmlns:mc="http://schemas.openxmlformats.org/markup-compatibility/2006">
          <mc:Choice Requires="x14">
            <control shapeId="112583" r:id="rId37" name="Drop Down 3015">
              <controlPr locked="0" defaultSize="0" autoFill="0" autoPict="0">
                <anchor moveWithCells="1">
                  <from>
                    <xdr:col>6</xdr:col>
                    <xdr:colOff>428625</xdr:colOff>
                    <xdr:row>120</xdr:row>
                    <xdr:rowOff>85725</xdr:rowOff>
                  </from>
                  <to>
                    <xdr:col>6</xdr:col>
                    <xdr:colOff>933450</xdr:colOff>
                    <xdr:row>120</xdr:row>
                    <xdr:rowOff>304800</xdr:rowOff>
                  </to>
                </anchor>
              </controlPr>
            </control>
          </mc:Choice>
        </mc:AlternateContent>
        <mc:AlternateContent xmlns:mc="http://schemas.openxmlformats.org/markup-compatibility/2006">
          <mc:Choice Requires="x14">
            <control shapeId="112584" r:id="rId38" name="Drop Down 3016">
              <controlPr locked="0" defaultSize="0" autoFill="0" autoPict="0">
                <anchor moveWithCells="1">
                  <from>
                    <xdr:col>6</xdr:col>
                    <xdr:colOff>428625</xdr:colOff>
                    <xdr:row>126</xdr:row>
                    <xdr:rowOff>0</xdr:rowOff>
                  </from>
                  <to>
                    <xdr:col>6</xdr:col>
                    <xdr:colOff>933450</xdr:colOff>
                    <xdr:row>127</xdr:row>
                    <xdr:rowOff>28575</xdr:rowOff>
                  </to>
                </anchor>
              </controlPr>
            </control>
          </mc:Choice>
        </mc:AlternateContent>
        <mc:AlternateContent xmlns:mc="http://schemas.openxmlformats.org/markup-compatibility/2006">
          <mc:Choice Requires="x14">
            <control shapeId="112585" r:id="rId39" name="Drop Down 3017">
              <controlPr locked="0" defaultSize="0" autoFill="0" autoPict="0">
                <anchor moveWithCells="1">
                  <from>
                    <xdr:col>6</xdr:col>
                    <xdr:colOff>428625</xdr:colOff>
                    <xdr:row>126</xdr:row>
                    <xdr:rowOff>0</xdr:rowOff>
                  </from>
                  <to>
                    <xdr:col>6</xdr:col>
                    <xdr:colOff>933450</xdr:colOff>
                    <xdr:row>127</xdr:row>
                    <xdr:rowOff>28575</xdr:rowOff>
                  </to>
                </anchor>
              </controlPr>
            </control>
          </mc:Choice>
        </mc:AlternateContent>
        <mc:AlternateContent xmlns:mc="http://schemas.openxmlformats.org/markup-compatibility/2006">
          <mc:Choice Requires="x14">
            <control shapeId="112586" r:id="rId40" name="Drop Down 3018">
              <controlPr locked="0" defaultSize="0" autoFill="0" autoPict="0">
                <anchor moveWithCells="1">
                  <from>
                    <xdr:col>6</xdr:col>
                    <xdr:colOff>428625</xdr:colOff>
                    <xdr:row>126</xdr:row>
                    <xdr:rowOff>0</xdr:rowOff>
                  </from>
                  <to>
                    <xdr:col>6</xdr:col>
                    <xdr:colOff>933450</xdr:colOff>
                    <xdr:row>127</xdr:row>
                    <xdr:rowOff>28575</xdr:rowOff>
                  </to>
                </anchor>
              </controlPr>
            </control>
          </mc:Choice>
        </mc:AlternateContent>
        <mc:AlternateContent xmlns:mc="http://schemas.openxmlformats.org/markup-compatibility/2006">
          <mc:Choice Requires="x14">
            <control shapeId="112587" r:id="rId41" name="Drop Down 3019">
              <controlPr locked="0" defaultSize="0" autoFill="0" autoPict="0">
                <anchor moveWithCells="1">
                  <from>
                    <xdr:col>6</xdr:col>
                    <xdr:colOff>428625</xdr:colOff>
                    <xdr:row>126</xdr:row>
                    <xdr:rowOff>0</xdr:rowOff>
                  </from>
                  <to>
                    <xdr:col>6</xdr:col>
                    <xdr:colOff>933450</xdr:colOff>
                    <xdr:row>127</xdr:row>
                    <xdr:rowOff>28575</xdr:rowOff>
                  </to>
                </anchor>
              </controlPr>
            </control>
          </mc:Choice>
        </mc:AlternateContent>
        <mc:AlternateContent xmlns:mc="http://schemas.openxmlformats.org/markup-compatibility/2006">
          <mc:Choice Requires="x14">
            <control shapeId="112588" r:id="rId42" name="Drop Down 3020">
              <controlPr locked="0" defaultSize="0" autoFill="0" autoPict="0">
                <anchor moveWithCells="1">
                  <from>
                    <xdr:col>6</xdr:col>
                    <xdr:colOff>428625</xdr:colOff>
                    <xdr:row>126</xdr:row>
                    <xdr:rowOff>0</xdr:rowOff>
                  </from>
                  <to>
                    <xdr:col>6</xdr:col>
                    <xdr:colOff>933450</xdr:colOff>
                    <xdr:row>127</xdr:row>
                    <xdr:rowOff>28575</xdr:rowOff>
                  </to>
                </anchor>
              </controlPr>
            </control>
          </mc:Choice>
        </mc:AlternateContent>
        <mc:AlternateContent xmlns:mc="http://schemas.openxmlformats.org/markup-compatibility/2006">
          <mc:Choice Requires="x14">
            <control shapeId="112589" r:id="rId43" name="Drop Down 3021">
              <controlPr locked="0" defaultSize="0" autoFill="0" autoPict="0">
                <anchor moveWithCells="1">
                  <from>
                    <xdr:col>6</xdr:col>
                    <xdr:colOff>428625</xdr:colOff>
                    <xdr:row>126</xdr:row>
                    <xdr:rowOff>0</xdr:rowOff>
                  </from>
                  <to>
                    <xdr:col>6</xdr:col>
                    <xdr:colOff>933450</xdr:colOff>
                    <xdr:row>127</xdr:row>
                    <xdr:rowOff>28575</xdr:rowOff>
                  </to>
                </anchor>
              </controlPr>
            </control>
          </mc:Choice>
        </mc:AlternateContent>
        <mc:AlternateContent xmlns:mc="http://schemas.openxmlformats.org/markup-compatibility/2006">
          <mc:Choice Requires="x14">
            <control shapeId="112590" r:id="rId44" name="Drop Down 3022">
              <controlPr locked="0" defaultSize="0" autoFill="0" autoPict="0">
                <anchor moveWithCells="1">
                  <from>
                    <xdr:col>6</xdr:col>
                    <xdr:colOff>428625</xdr:colOff>
                    <xdr:row>126</xdr:row>
                    <xdr:rowOff>0</xdr:rowOff>
                  </from>
                  <to>
                    <xdr:col>6</xdr:col>
                    <xdr:colOff>933450</xdr:colOff>
                    <xdr:row>127</xdr:row>
                    <xdr:rowOff>28575</xdr:rowOff>
                  </to>
                </anchor>
              </controlPr>
            </control>
          </mc:Choice>
        </mc:AlternateContent>
        <mc:AlternateContent xmlns:mc="http://schemas.openxmlformats.org/markup-compatibility/2006">
          <mc:Choice Requires="x14">
            <control shapeId="112591" r:id="rId45" name="Drop Down 3023">
              <controlPr locked="0" defaultSize="0" autoFill="0" autoPict="0">
                <anchor moveWithCells="1">
                  <from>
                    <xdr:col>6</xdr:col>
                    <xdr:colOff>428625</xdr:colOff>
                    <xdr:row>126</xdr:row>
                    <xdr:rowOff>0</xdr:rowOff>
                  </from>
                  <to>
                    <xdr:col>6</xdr:col>
                    <xdr:colOff>933450</xdr:colOff>
                    <xdr:row>127</xdr:row>
                    <xdr:rowOff>28575</xdr:rowOff>
                  </to>
                </anchor>
              </controlPr>
            </control>
          </mc:Choice>
        </mc:AlternateContent>
        <mc:AlternateContent xmlns:mc="http://schemas.openxmlformats.org/markup-compatibility/2006">
          <mc:Choice Requires="x14">
            <control shapeId="112592" r:id="rId46" name="Drop Down 3024">
              <controlPr locked="0" defaultSize="0" autoFill="0" autoPict="0">
                <anchor moveWithCells="1">
                  <from>
                    <xdr:col>6</xdr:col>
                    <xdr:colOff>428625</xdr:colOff>
                    <xdr:row>126</xdr:row>
                    <xdr:rowOff>85725</xdr:rowOff>
                  </from>
                  <to>
                    <xdr:col>6</xdr:col>
                    <xdr:colOff>933450</xdr:colOff>
                    <xdr:row>126</xdr:row>
                    <xdr:rowOff>304800</xdr:rowOff>
                  </to>
                </anchor>
              </controlPr>
            </control>
          </mc:Choice>
        </mc:AlternateContent>
        <mc:AlternateContent xmlns:mc="http://schemas.openxmlformats.org/markup-compatibility/2006">
          <mc:Choice Requires="x14">
            <control shapeId="112593" r:id="rId47" name="Drop Down 3025">
              <controlPr locked="0" defaultSize="0" autoFill="0" autoPict="0">
                <anchor moveWithCells="1">
                  <from>
                    <xdr:col>6</xdr:col>
                    <xdr:colOff>428625</xdr:colOff>
                    <xdr:row>153</xdr:row>
                    <xdr:rowOff>85725</xdr:rowOff>
                  </from>
                  <to>
                    <xdr:col>6</xdr:col>
                    <xdr:colOff>933450</xdr:colOff>
                    <xdr:row>153</xdr:row>
                    <xdr:rowOff>304800</xdr:rowOff>
                  </to>
                </anchor>
              </controlPr>
            </control>
          </mc:Choice>
        </mc:AlternateContent>
        <mc:AlternateContent xmlns:mc="http://schemas.openxmlformats.org/markup-compatibility/2006">
          <mc:Choice Requires="x14">
            <control shapeId="112594" r:id="rId48" name="Drop Down 3026">
              <controlPr locked="0" defaultSize="0" autoFill="0" autoPict="0">
                <anchor moveWithCells="1">
                  <from>
                    <xdr:col>6</xdr:col>
                    <xdr:colOff>428625</xdr:colOff>
                    <xdr:row>160</xdr:row>
                    <xdr:rowOff>85725</xdr:rowOff>
                  </from>
                  <to>
                    <xdr:col>6</xdr:col>
                    <xdr:colOff>933450</xdr:colOff>
                    <xdr:row>160</xdr:row>
                    <xdr:rowOff>304800</xdr:rowOff>
                  </to>
                </anchor>
              </controlPr>
            </control>
          </mc:Choice>
        </mc:AlternateContent>
        <mc:AlternateContent xmlns:mc="http://schemas.openxmlformats.org/markup-compatibility/2006">
          <mc:Choice Requires="x14">
            <control shapeId="112595" r:id="rId49" name="Drop Down 3027">
              <controlPr locked="0" defaultSize="0" autoFill="0" autoPict="0">
                <anchor moveWithCells="1">
                  <from>
                    <xdr:col>6</xdr:col>
                    <xdr:colOff>428625</xdr:colOff>
                    <xdr:row>166</xdr:row>
                    <xdr:rowOff>0</xdr:rowOff>
                  </from>
                  <to>
                    <xdr:col>6</xdr:col>
                    <xdr:colOff>933450</xdr:colOff>
                    <xdr:row>167</xdr:row>
                    <xdr:rowOff>28575</xdr:rowOff>
                  </to>
                </anchor>
              </controlPr>
            </control>
          </mc:Choice>
        </mc:AlternateContent>
        <mc:AlternateContent xmlns:mc="http://schemas.openxmlformats.org/markup-compatibility/2006">
          <mc:Choice Requires="x14">
            <control shapeId="112596" r:id="rId50" name="Drop Down 3028">
              <controlPr locked="0" defaultSize="0" autoFill="0" autoPict="0">
                <anchor moveWithCells="1">
                  <from>
                    <xdr:col>6</xdr:col>
                    <xdr:colOff>428625</xdr:colOff>
                    <xdr:row>166</xdr:row>
                    <xdr:rowOff>0</xdr:rowOff>
                  </from>
                  <to>
                    <xdr:col>6</xdr:col>
                    <xdr:colOff>933450</xdr:colOff>
                    <xdr:row>167</xdr:row>
                    <xdr:rowOff>28575</xdr:rowOff>
                  </to>
                </anchor>
              </controlPr>
            </control>
          </mc:Choice>
        </mc:AlternateContent>
        <mc:AlternateContent xmlns:mc="http://schemas.openxmlformats.org/markup-compatibility/2006">
          <mc:Choice Requires="x14">
            <control shapeId="112597" r:id="rId51" name="Drop Down 3029">
              <controlPr locked="0" defaultSize="0" autoFill="0" autoPict="0">
                <anchor moveWithCells="1">
                  <from>
                    <xdr:col>6</xdr:col>
                    <xdr:colOff>428625</xdr:colOff>
                    <xdr:row>166</xdr:row>
                    <xdr:rowOff>0</xdr:rowOff>
                  </from>
                  <to>
                    <xdr:col>6</xdr:col>
                    <xdr:colOff>933450</xdr:colOff>
                    <xdr:row>167</xdr:row>
                    <xdr:rowOff>28575</xdr:rowOff>
                  </to>
                </anchor>
              </controlPr>
            </control>
          </mc:Choice>
        </mc:AlternateContent>
        <mc:AlternateContent xmlns:mc="http://schemas.openxmlformats.org/markup-compatibility/2006">
          <mc:Choice Requires="x14">
            <control shapeId="112598" r:id="rId52" name="Drop Down 3030">
              <controlPr locked="0" defaultSize="0" autoFill="0" autoPict="0">
                <anchor moveWithCells="1">
                  <from>
                    <xdr:col>6</xdr:col>
                    <xdr:colOff>428625</xdr:colOff>
                    <xdr:row>166</xdr:row>
                    <xdr:rowOff>0</xdr:rowOff>
                  </from>
                  <to>
                    <xdr:col>6</xdr:col>
                    <xdr:colOff>933450</xdr:colOff>
                    <xdr:row>167</xdr:row>
                    <xdr:rowOff>28575</xdr:rowOff>
                  </to>
                </anchor>
              </controlPr>
            </control>
          </mc:Choice>
        </mc:AlternateContent>
        <mc:AlternateContent xmlns:mc="http://schemas.openxmlformats.org/markup-compatibility/2006">
          <mc:Choice Requires="x14">
            <control shapeId="112599" r:id="rId53" name="Drop Down 3031">
              <controlPr locked="0" defaultSize="0" autoFill="0" autoPict="0">
                <anchor moveWithCells="1">
                  <from>
                    <xdr:col>6</xdr:col>
                    <xdr:colOff>428625</xdr:colOff>
                    <xdr:row>166</xdr:row>
                    <xdr:rowOff>0</xdr:rowOff>
                  </from>
                  <to>
                    <xdr:col>6</xdr:col>
                    <xdr:colOff>933450</xdr:colOff>
                    <xdr:row>167</xdr:row>
                    <xdr:rowOff>28575</xdr:rowOff>
                  </to>
                </anchor>
              </controlPr>
            </control>
          </mc:Choice>
        </mc:AlternateContent>
        <mc:AlternateContent xmlns:mc="http://schemas.openxmlformats.org/markup-compatibility/2006">
          <mc:Choice Requires="x14">
            <control shapeId="112600" r:id="rId54" name="Drop Down 3032">
              <controlPr locked="0" defaultSize="0" autoFill="0" autoPict="0">
                <anchor moveWithCells="1">
                  <from>
                    <xdr:col>6</xdr:col>
                    <xdr:colOff>428625</xdr:colOff>
                    <xdr:row>166</xdr:row>
                    <xdr:rowOff>0</xdr:rowOff>
                  </from>
                  <to>
                    <xdr:col>6</xdr:col>
                    <xdr:colOff>933450</xdr:colOff>
                    <xdr:row>167</xdr:row>
                    <xdr:rowOff>28575</xdr:rowOff>
                  </to>
                </anchor>
              </controlPr>
            </control>
          </mc:Choice>
        </mc:AlternateContent>
        <mc:AlternateContent xmlns:mc="http://schemas.openxmlformats.org/markup-compatibility/2006">
          <mc:Choice Requires="x14">
            <control shapeId="112601" r:id="rId55" name="Drop Down 3033">
              <controlPr locked="0" defaultSize="0" autoFill="0" autoPict="0">
                <anchor moveWithCells="1">
                  <from>
                    <xdr:col>6</xdr:col>
                    <xdr:colOff>428625</xdr:colOff>
                    <xdr:row>166</xdr:row>
                    <xdr:rowOff>0</xdr:rowOff>
                  </from>
                  <to>
                    <xdr:col>6</xdr:col>
                    <xdr:colOff>933450</xdr:colOff>
                    <xdr:row>167</xdr:row>
                    <xdr:rowOff>28575</xdr:rowOff>
                  </to>
                </anchor>
              </controlPr>
            </control>
          </mc:Choice>
        </mc:AlternateContent>
        <mc:AlternateContent xmlns:mc="http://schemas.openxmlformats.org/markup-compatibility/2006">
          <mc:Choice Requires="x14">
            <control shapeId="112602" r:id="rId56" name="Drop Down 3034">
              <controlPr locked="0" defaultSize="0" autoFill="0" autoPict="0">
                <anchor moveWithCells="1">
                  <from>
                    <xdr:col>6</xdr:col>
                    <xdr:colOff>428625</xdr:colOff>
                    <xdr:row>166</xdr:row>
                    <xdr:rowOff>85725</xdr:rowOff>
                  </from>
                  <to>
                    <xdr:col>6</xdr:col>
                    <xdr:colOff>933450</xdr:colOff>
                    <xdr:row>166</xdr:row>
                    <xdr:rowOff>304800</xdr:rowOff>
                  </to>
                </anchor>
              </controlPr>
            </control>
          </mc:Choice>
        </mc:AlternateContent>
        <mc:AlternateContent xmlns:mc="http://schemas.openxmlformats.org/markup-compatibility/2006">
          <mc:Choice Requires="x14">
            <control shapeId="112603" r:id="rId57" name="Drop Down 3035">
              <controlPr locked="0" defaultSize="0" autoFill="0" autoPict="0">
                <anchor moveWithCells="1">
                  <from>
                    <xdr:col>6</xdr:col>
                    <xdr:colOff>428625</xdr:colOff>
                    <xdr:row>174</xdr:row>
                    <xdr:rowOff>85725</xdr:rowOff>
                  </from>
                  <to>
                    <xdr:col>6</xdr:col>
                    <xdr:colOff>933450</xdr:colOff>
                    <xdr:row>174</xdr:row>
                    <xdr:rowOff>304800</xdr:rowOff>
                  </to>
                </anchor>
              </controlPr>
            </control>
          </mc:Choice>
        </mc:AlternateContent>
        <mc:AlternateContent xmlns:mc="http://schemas.openxmlformats.org/markup-compatibility/2006">
          <mc:Choice Requires="x14">
            <control shapeId="112604" r:id="rId58" name="Drop Down 3036">
              <controlPr locked="0" defaultSize="0" autoFill="0" autoPict="0">
                <anchor moveWithCells="1">
                  <from>
                    <xdr:col>6</xdr:col>
                    <xdr:colOff>428625</xdr:colOff>
                    <xdr:row>180</xdr:row>
                    <xdr:rowOff>85725</xdr:rowOff>
                  </from>
                  <to>
                    <xdr:col>6</xdr:col>
                    <xdr:colOff>933450</xdr:colOff>
                    <xdr:row>180</xdr:row>
                    <xdr:rowOff>304800</xdr:rowOff>
                  </to>
                </anchor>
              </controlPr>
            </control>
          </mc:Choice>
        </mc:AlternateContent>
        <mc:AlternateContent xmlns:mc="http://schemas.openxmlformats.org/markup-compatibility/2006">
          <mc:Choice Requires="x14">
            <control shapeId="112605" r:id="rId59" name="Drop Down 3037">
              <controlPr locked="0" defaultSize="0" autoFill="0" autoPict="0">
                <anchor moveWithCells="1">
                  <from>
                    <xdr:col>6</xdr:col>
                    <xdr:colOff>428625</xdr:colOff>
                    <xdr:row>189</xdr:row>
                    <xdr:rowOff>85725</xdr:rowOff>
                  </from>
                  <to>
                    <xdr:col>6</xdr:col>
                    <xdr:colOff>933450</xdr:colOff>
                    <xdr:row>189</xdr:row>
                    <xdr:rowOff>304800</xdr:rowOff>
                  </to>
                </anchor>
              </controlPr>
            </control>
          </mc:Choice>
        </mc:AlternateContent>
        <mc:AlternateContent xmlns:mc="http://schemas.openxmlformats.org/markup-compatibility/2006">
          <mc:Choice Requires="x14">
            <control shapeId="112606" r:id="rId60" name="Drop Down 3038">
              <controlPr locked="0" defaultSize="0" autoFill="0" autoPict="0">
                <anchor moveWithCells="1">
                  <from>
                    <xdr:col>6</xdr:col>
                    <xdr:colOff>428625</xdr:colOff>
                    <xdr:row>201</xdr:row>
                    <xdr:rowOff>0</xdr:rowOff>
                  </from>
                  <to>
                    <xdr:col>6</xdr:col>
                    <xdr:colOff>933450</xdr:colOff>
                    <xdr:row>202</xdr:row>
                    <xdr:rowOff>28575</xdr:rowOff>
                  </to>
                </anchor>
              </controlPr>
            </control>
          </mc:Choice>
        </mc:AlternateContent>
        <mc:AlternateContent xmlns:mc="http://schemas.openxmlformats.org/markup-compatibility/2006">
          <mc:Choice Requires="x14">
            <control shapeId="112607" r:id="rId61" name="Drop Down 3039">
              <controlPr locked="0" defaultSize="0" autoFill="0" autoPict="0">
                <anchor moveWithCells="1">
                  <from>
                    <xdr:col>6</xdr:col>
                    <xdr:colOff>428625</xdr:colOff>
                    <xdr:row>201</xdr:row>
                    <xdr:rowOff>0</xdr:rowOff>
                  </from>
                  <to>
                    <xdr:col>6</xdr:col>
                    <xdr:colOff>933450</xdr:colOff>
                    <xdr:row>202</xdr:row>
                    <xdr:rowOff>28575</xdr:rowOff>
                  </to>
                </anchor>
              </controlPr>
            </control>
          </mc:Choice>
        </mc:AlternateContent>
        <mc:AlternateContent xmlns:mc="http://schemas.openxmlformats.org/markup-compatibility/2006">
          <mc:Choice Requires="x14">
            <control shapeId="112608" r:id="rId62" name="Drop Down 3040">
              <controlPr locked="0" defaultSize="0" autoFill="0" autoPict="0">
                <anchor moveWithCells="1">
                  <from>
                    <xdr:col>6</xdr:col>
                    <xdr:colOff>428625</xdr:colOff>
                    <xdr:row>201</xdr:row>
                    <xdr:rowOff>0</xdr:rowOff>
                  </from>
                  <to>
                    <xdr:col>6</xdr:col>
                    <xdr:colOff>933450</xdr:colOff>
                    <xdr:row>202</xdr:row>
                    <xdr:rowOff>28575</xdr:rowOff>
                  </to>
                </anchor>
              </controlPr>
            </control>
          </mc:Choice>
        </mc:AlternateContent>
        <mc:AlternateContent xmlns:mc="http://schemas.openxmlformats.org/markup-compatibility/2006">
          <mc:Choice Requires="x14">
            <control shapeId="112609" r:id="rId63" name="Drop Down 3041">
              <controlPr locked="0" defaultSize="0" autoFill="0" autoPict="0">
                <anchor moveWithCells="1">
                  <from>
                    <xdr:col>6</xdr:col>
                    <xdr:colOff>428625</xdr:colOff>
                    <xdr:row>201</xdr:row>
                    <xdr:rowOff>0</xdr:rowOff>
                  </from>
                  <to>
                    <xdr:col>6</xdr:col>
                    <xdr:colOff>933450</xdr:colOff>
                    <xdr:row>202</xdr:row>
                    <xdr:rowOff>28575</xdr:rowOff>
                  </to>
                </anchor>
              </controlPr>
            </control>
          </mc:Choice>
        </mc:AlternateContent>
        <mc:AlternateContent xmlns:mc="http://schemas.openxmlformats.org/markup-compatibility/2006">
          <mc:Choice Requires="x14">
            <control shapeId="112610" r:id="rId64" name="Drop Down 3042">
              <controlPr locked="0" defaultSize="0" autoFill="0" autoPict="0">
                <anchor moveWithCells="1">
                  <from>
                    <xdr:col>6</xdr:col>
                    <xdr:colOff>428625</xdr:colOff>
                    <xdr:row>201</xdr:row>
                    <xdr:rowOff>0</xdr:rowOff>
                  </from>
                  <to>
                    <xdr:col>6</xdr:col>
                    <xdr:colOff>933450</xdr:colOff>
                    <xdr:row>202</xdr:row>
                    <xdr:rowOff>28575</xdr:rowOff>
                  </to>
                </anchor>
              </controlPr>
            </control>
          </mc:Choice>
        </mc:AlternateContent>
        <mc:AlternateContent xmlns:mc="http://schemas.openxmlformats.org/markup-compatibility/2006">
          <mc:Choice Requires="x14">
            <control shapeId="112611" r:id="rId65" name="Drop Down 3043">
              <controlPr locked="0" defaultSize="0" autoFill="0" autoPict="0">
                <anchor moveWithCells="1">
                  <from>
                    <xdr:col>6</xdr:col>
                    <xdr:colOff>428625</xdr:colOff>
                    <xdr:row>201</xdr:row>
                    <xdr:rowOff>85725</xdr:rowOff>
                  </from>
                  <to>
                    <xdr:col>6</xdr:col>
                    <xdr:colOff>933450</xdr:colOff>
                    <xdr:row>201</xdr:row>
                    <xdr:rowOff>304800</xdr:rowOff>
                  </to>
                </anchor>
              </controlPr>
            </control>
          </mc:Choice>
        </mc:AlternateContent>
        <mc:AlternateContent xmlns:mc="http://schemas.openxmlformats.org/markup-compatibility/2006">
          <mc:Choice Requires="x14">
            <control shapeId="112612" r:id="rId66" name="Drop Down 3044">
              <controlPr locked="0" defaultSize="0" autoFill="0" autoPict="0">
                <anchor moveWithCells="1">
                  <from>
                    <xdr:col>6</xdr:col>
                    <xdr:colOff>428625</xdr:colOff>
                    <xdr:row>222</xdr:row>
                    <xdr:rowOff>85725</xdr:rowOff>
                  </from>
                  <to>
                    <xdr:col>6</xdr:col>
                    <xdr:colOff>933450</xdr:colOff>
                    <xdr:row>222</xdr:row>
                    <xdr:rowOff>304800</xdr:rowOff>
                  </to>
                </anchor>
              </controlPr>
            </control>
          </mc:Choice>
        </mc:AlternateContent>
        <mc:AlternateContent xmlns:mc="http://schemas.openxmlformats.org/markup-compatibility/2006">
          <mc:Choice Requires="x14">
            <control shapeId="112613" r:id="rId67" name="Drop Down 3045">
              <controlPr locked="0" defaultSize="0" autoFill="0" autoPict="0">
                <anchor moveWithCells="1">
                  <from>
                    <xdr:col>6</xdr:col>
                    <xdr:colOff>428625</xdr:colOff>
                    <xdr:row>224</xdr:row>
                    <xdr:rowOff>0</xdr:rowOff>
                  </from>
                  <to>
                    <xdr:col>6</xdr:col>
                    <xdr:colOff>933450</xdr:colOff>
                    <xdr:row>225</xdr:row>
                    <xdr:rowOff>28575</xdr:rowOff>
                  </to>
                </anchor>
              </controlPr>
            </control>
          </mc:Choice>
        </mc:AlternateContent>
        <mc:AlternateContent xmlns:mc="http://schemas.openxmlformats.org/markup-compatibility/2006">
          <mc:Choice Requires="x14">
            <control shapeId="112614" r:id="rId68" name="Drop Down 3046">
              <controlPr locked="0" defaultSize="0" autoFill="0" autoPict="0">
                <anchor moveWithCells="1">
                  <from>
                    <xdr:col>6</xdr:col>
                    <xdr:colOff>428625</xdr:colOff>
                    <xdr:row>224</xdr:row>
                    <xdr:rowOff>0</xdr:rowOff>
                  </from>
                  <to>
                    <xdr:col>6</xdr:col>
                    <xdr:colOff>933450</xdr:colOff>
                    <xdr:row>225</xdr:row>
                    <xdr:rowOff>28575</xdr:rowOff>
                  </to>
                </anchor>
              </controlPr>
            </control>
          </mc:Choice>
        </mc:AlternateContent>
        <mc:AlternateContent xmlns:mc="http://schemas.openxmlformats.org/markup-compatibility/2006">
          <mc:Choice Requires="x14">
            <control shapeId="112615" r:id="rId69" name="Drop Down 3047">
              <controlPr locked="0" defaultSize="0" autoFill="0" autoPict="0">
                <anchor moveWithCells="1">
                  <from>
                    <xdr:col>6</xdr:col>
                    <xdr:colOff>428625</xdr:colOff>
                    <xdr:row>224</xdr:row>
                    <xdr:rowOff>0</xdr:rowOff>
                  </from>
                  <to>
                    <xdr:col>6</xdr:col>
                    <xdr:colOff>933450</xdr:colOff>
                    <xdr:row>225</xdr:row>
                    <xdr:rowOff>28575</xdr:rowOff>
                  </to>
                </anchor>
              </controlPr>
            </control>
          </mc:Choice>
        </mc:AlternateContent>
        <mc:AlternateContent xmlns:mc="http://schemas.openxmlformats.org/markup-compatibility/2006">
          <mc:Choice Requires="x14">
            <control shapeId="112616" r:id="rId70" name="Drop Down 3048">
              <controlPr locked="0" defaultSize="0" autoFill="0" autoPict="0">
                <anchor moveWithCells="1">
                  <from>
                    <xdr:col>6</xdr:col>
                    <xdr:colOff>428625</xdr:colOff>
                    <xdr:row>224</xdr:row>
                    <xdr:rowOff>0</xdr:rowOff>
                  </from>
                  <to>
                    <xdr:col>6</xdr:col>
                    <xdr:colOff>933450</xdr:colOff>
                    <xdr:row>225</xdr:row>
                    <xdr:rowOff>28575</xdr:rowOff>
                  </to>
                </anchor>
              </controlPr>
            </control>
          </mc:Choice>
        </mc:AlternateContent>
        <mc:AlternateContent xmlns:mc="http://schemas.openxmlformats.org/markup-compatibility/2006">
          <mc:Choice Requires="x14">
            <control shapeId="112617" r:id="rId71" name="Drop Down 3049">
              <controlPr locked="0" defaultSize="0" autoFill="0" autoPict="0">
                <anchor moveWithCells="1">
                  <from>
                    <xdr:col>6</xdr:col>
                    <xdr:colOff>428625</xdr:colOff>
                    <xdr:row>224</xdr:row>
                    <xdr:rowOff>0</xdr:rowOff>
                  </from>
                  <to>
                    <xdr:col>6</xdr:col>
                    <xdr:colOff>933450</xdr:colOff>
                    <xdr:row>225</xdr:row>
                    <xdr:rowOff>28575</xdr:rowOff>
                  </to>
                </anchor>
              </controlPr>
            </control>
          </mc:Choice>
        </mc:AlternateContent>
        <mc:AlternateContent xmlns:mc="http://schemas.openxmlformats.org/markup-compatibility/2006">
          <mc:Choice Requires="x14">
            <control shapeId="112618" r:id="rId72" name="Drop Down 3050">
              <controlPr locked="0" defaultSize="0" autoFill="0" autoPict="0">
                <anchor moveWithCells="1">
                  <from>
                    <xdr:col>6</xdr:col>
                    <xdr:colOff>428625</xdr:colOff>
                    <xdr:row>224</xdr:row>
                    <xdr:rowOff>0</xdr:rowOff>
                  </from>
                  <to>
                    <xdr:col>6</xdr:col>
                    <xdr:colOff>933450</xdr:colOff>
                    <xdr:row>225</xdr:row>
                    <xdr:rowOff>28575</xdr:rowOff>
                  </to>
                </anchor>
              </controlPr>
            </control>
          </mc:Choice>
        </mc:AlternateContent>
        <mc:AlternateContent xmlns:mc="http://schemas.openxmlformats.org/markup-compatibility/2006">
          <mc:Choice Requires="x14">
            <control shapeId="112619" r:id="rId73" name="Drop Down 3051">
              <controlPr locked="0" defaultSize="0" autoFill="0" autoPict="0">
                <anchor moveWithCells="1">
                  <from>
                    <xdr:col>6</xdr:col>
                    <xdr:colOff>428625</xdr:colOff>
                    <xdr:row>224</xdr:row>
                    <xdr:rowOff>0</xdr:rowOff>
                  </from>
                  <to>
                    <xdr:col>6</xdr:col>
                    <xdr:colOff>933450</xdr:colOff>
                    <xdr:row>225</xdr:row>
                    <xdr:rowOff>28575</xdr:rowOff>
                  </to>
                </anchor>
              </controlPr>
            </control>
          </mc:Choice>
        </mc:AlternateContent>
        <mc:AlternateContent xmlns:mc="http://schemas.openxmlformats.org/markup-compatibility/2006">
          <mc:Choice Requires="x14">
            <control shapeId="112620" r:id="rId74" name="Drop Down 3052">
              <controlPr locked="0" defaultSize="0" autoFill="0" autoPict="0">
                <anchor moveWithCells="1">
                  <from>
                    <xdr:col>6</xdr:col>
                    <xdr:colOff>428625</xdr:colOff>
                    <xdr:row>224</xdr:row>
                    <xdr:rowOff>0</xdr:rowOff>
                  </from>
                  <to>
                    <xdr:col>6</xdr:col>
                    <xdr:colOff>933450</xdr:colOff>
                    <xdr:row>225</xdr:row>
                    <xdr:rowOff>28575</xdr:rowOff>
                  </to>
                </anchor>
              </controlPr>
            </control>
          </mc:Choice>
        </mc:AlternateContent>
        <mc:AlternateContent xmlns:mc="http://schemas.openxmlformats.org/markup-compatibility/2006">
          <mc:Choice Requires="x14">
            <control shapeId="112621" r:id="rId75" name="Drop Down 3053">
              <controlPr locked="0" defaultSize="0" autoFill="0" autoPict="0">
                <anchor moveWithCells="1">
                  <from>
                    <xdr:col>6</xdr:col>
                    <xdr:colOff>428625</xdr:colOff>
                    <xdr:row>224</xdr:row>
                    <xdr:rowOff>85725</xdr:rowOff>
                  </from>
                  <to>
                    <xdr:col>6</xdr:col>
                    <xdr:colOff>933450</xdr:colOff>
                    <xdr:row>224</xdr:row>
                    <xdr:rowOff>304800</xdr:rowOff>
                  </to>
                </anchor>
              </controlPr>
            </control>
          </mc:Choice>
        </mc:AlternateContent>
        <mc:AlternateContent xmlns:mc="http://schemas.openxmlformats.org/markup-compatibility/2006">
          <mc:Choice Requires="x14">
            <control shapeId="112622" r:id="rId76" name="Drop Down 3054">
              <controlPr locked="0" defaultSize="0" autoFill="0" autoPict="0">
                <anchor moveWithCells="1">
                  <from>
                    <xdr:col>6</xdr:col>
                    <xdr:colOff>428625</xdr:colOff>
                    <xdr:row>225</xdr:row>
                    <xdr:rowOff>85725</xdr:rowOff>
                  </from>
                  <to>
                    <xdr:col>6</xdr:col>
                    <xdr:colOff>933450</xdr:colOff>
                    <xdr:row>225</xdr:row>
                    <xdr:rowOff>304800</xdr:rowOff>
                  </to>
                </anchor>
              </controlPr>
            </control>
          </mc:Choice>
        </mc:AlternateContent>
        <mc:AlternateContent xmlns:mc="http://schemas.openxmlformats.org/markup-compatibility/2006">
          <mc:Choice Requires="x14">
            <control shapeId="112623" r:id="rId77" name="Drop Down 3055">
              <controlPr locked="0" defaultSize="0" autoFill="0" autoPict="0">
                <anchor moveWithCells="1">
                  <from>
                    <xdr:col>6</xdr:col>
                    <xdr:colOff>428625</xdr:colOff>
                    <xdr:row>232</xdr:row>
                    <xdr:rowOff>85725</xdr:rowOff>
                  </from>
                  <to>
                    <xdr:col>6</xdr:col>
                    <xdr:colOff>933450</xdr:colOff>
                    <xdr:row>232</xdr:row>
                    <xdr:rowOff>304800</xdr:rowOff>
                  </to>
                </anchor>
              </controlPr>
            </control>
          </mc:Choice>
        </mc:AlternateContent>
        <mc:AlternateContent xmlns:mc="http://schemas.openxmlformats.org/markup-compatibility/2006">
          <mc:Choice Requires="x14">
            <control shapeId="112624" r:id="rId78" name="Drop Down 3056">
              <controlPr locked="0" defaultSize="0" autoFill="0" autoPict="0">
                <anchor moveWithCells="1">
                  <from>
                    <xdr:col>6</xdr:col>
                    <xdr:colOff>428625</xdr:colOff>
                    <xdr:row>239</xdr:row>
                    <xdr:rowOff>85725</xdr:rowOff>
                  </from>
                  <to>
                    <xdr:col>6</xdr:col>
                    <xdr:colOff>933450</xdr:colOff>
                    <xdr:row>239</xdr:row>
                    <xdr:rowOff>304800</xdr:rowOff>
                  </to>
                </anchor>
              </controlPr>
            </control>
          </mc:Choice>
        </mc:AlternateContent>
        <mc:AlternateContent xmlns:mc="http://schemas.openxmlformats.org/markup-compatibility/2006">
          <mc:Choice Requires="x14">
            <control shapeId="112625" r:id="rId79" name="Drop Down 3057">
              <controlPr locked="0" defaultSize="0" autoFill="0" autoPict="0">
                <anchor moveWithCells="1">
                  <from>
                    <xdr:col>6</xdr:col>
                    <xdr:colOff>428625</xdr:colOff>
                    <xdr:row>257</xdr:row>
                    <xdr:rowOff>85725</xdr:rowOff>
                  </from>
                  <to>
                    <xdr:col>6</xdr:col>
                    <xdr:colOff>933450</xdr:colOff>
                    <xdr:row>257</xdr:row>
                    <xdr:rowOff>304800</xdr:rowOff>
                  </to>
                </anchor>
              </controlPr>
            </control>
          </mc:Choice>
        </mc:AlternateContent>
        <mc:AlternateContent xmlns:mc="http://schemas.openxmlformats.org/markup-compatibility/2006">
          <mc:Choice Requires="x14">
            <control shapeId="112626" r:id="rId80" name="Drop Down 3058">
              <controlPr locked="0" defaultSize="0" autoFill="0" autoPict="0">
                <anchor moveWithCells="1">
                  <from>
                    <xdr:col>6</xdr:col>
                    <xdr:colOff>428625</xdr:colOff>
                    <xdr:row>261</xdr:row>
                    <xdr:rowOff>85725</xdr:rowOff>
                  </from>
                  <to>
                    <xdr:col>6</xdr:col>
                    <xdr:colOff>933450</xdr:colOff>
                    <xdr:row>261</xdr:row>
                    <xdr:rowOff>304800</xdr:rowOff>
                  </to>
                </anchor>
              </controlPr>
            </control>
          </mc:Choice>
        </mc:AlternateContent>
        <mc:AlternateContent xmlns:mc="http://schemas.openxmlformats.org/markup-compatibility/2006">
          <mc:Choice Requires="x14">
            <control shapeId="112627" r:id="rId81" name="Drop Down 3059">
              <controlPr locked="0" defaultSize="0" autoFill="0" autoPict="0">
                <anchor moveWithCells="1">
                  <from>
                    <xdr:col>6</xdr:col>
                    <xdr:colOff>428625</xdr:colOff>
                    <xdr:row>262</xdr:row>
                    <xdr:rowOff>85725</xdr:rowOff>
                  </from>
                  <to>
                    <xdr:col>6</xdr:col>
                    <xdr:colOff>933450</xdr:colOff>
                    <xdr:row>262</xdr:row>
                    <xdr:rowOff>304800</xdr:rowOff>
                  </to>
                </anchor>
              </controlPr>
            </control>
          </mc:Choice>
        </mc:AlternateContent>
        <mc:AlternateContent xmlns:mc="http://schemas.openxmlformats.org/markup-compatibility/2006">
          <mc:Choice Requires="x14">
            <control shapeId="112628" r:id="rId82" name="Drop Down 3060">
              <controlPr locked="0" defaultSize="0" autoFill="0" autoPict="0">
                <anchor moveWithCells="1">
                  <from>
                    <xdr:col>6</xdr:col>
                    <xdr:colOff>428625</xdr:colOff>
                    <xdr:row>263</xdr:row>
                    <xdr:rowOff>85725</xdr:rowOff>
                  </from>
                  <to>
                    <xdr:col>6</xdr:col>
                    <xdr:colOff>933450</xdr:colOff>
                    <xdr:row>263</xdr:row>
                    <xdr:rowOff>304800</xdr:rowOff>
                  </to>
                </anchor>
              </controlPr>
            </control>
          </mc:Choice>
        </mc:AlternateContent>
        <mc:AlternateContent xmlns:mc="http://schemas.openxmlformats.org/markup-compatibility/2006">
          <mc:Choice Requires="x14">
            <control shapeId="112629" r:id="rId83" name="Drop Down 3061">
              <controlPr locked="0" defaultSize="0" autoFill="0" autoPict="0">
                <anchor moveWithCells="1">
                  <from>
                    <xdr:col>6</xdr:col>
                    <xdr:colOff>428625</xdr:colOff>
                    <xdr:row>264</xdr:row>
                    <xdr:rowOff>85725</xdr:rowOff>
                  </from>
                  <to>
                    <xdr:col>6</xdr:col>
                    <xdr:colOff>933450</xdr:colOff>
                    <xdr:row>264</xdr:row>
                    <xdr:rowOff>304800</xdr:rowOff>
                  </to>
                </anchor>
              </controlPr>
            </control>
          </mc:Choice>
        </mc:AlternateContent>
        <mc:AlternateContent xmlns:mc="http://schemas.openxmlformats.org/markup-compatibility/2006">
          <mc:Choice Requires="x14">
            <control shapeId="112630" r:id="rId84" name="Drop Down 3062">
              <controlPr locked="0" defaultSize="0" autoFill="0" autoPict="0">
                <anchor moveWithCells="1">
                  <from>
                    <xdr:col>6</xdr:col>
                    <xdr:colOff>428625</xdr:colOff>
                    <xdr:row>267</xdr:row>
                    <xdr:rowOff>0</xdr:rowOff>
                  </from>
                  <to>
                    <xdr:col>6</xdr:col>
                    <xdr:colOff>933450</xdr:colOff>
                    <xdr:row>268</xdr:row>
                    <xdr:rowOff>28575</xdr:rowOff>
                  </to>
                </anchor>
              </controlPr>
            </control>
          </mc:Choice>
        </mc:AlternateContent>
        <mc:AlternateContent xmlns:mc="http://schemas.openxmlformats.org/markup-compatibility/2006">
          <mc:Choice Requires="x14">
            <control shapeId="112631" r:id="rId85" name="Drop Down 3063">
              <controlPr locked="0" defaultSize="0" autoFill="0" autoPict="0">
                <anchor moveWithCells="1">
                  <from>
                    <xdr:col>6</xdr:col>
                    <xdr:colOff>428625</xdr:colOff>
                    <xdr:row>267</xdr:row>
                    <xdr:rowOff>0</xdr:rowOff>
                  </from>
                  <to>
                    <xdr:col>6</xdr:col>
                    <xdr:colOff>933450</xdr:colOff>
                    <xdr:row>268</xdr:row>
                    <xdr:rowOff>28575</xdr:rowOff>
                  </to>
                </anchor>
              </controlPr>
            </control>
          </mc:Choice>
        </mc:AlternateContent>
        <mc:AlternateContent xmlns:mc="http://schemas.openxmlformats.org/markup-compatibility/2006">
          <mc:Choice Requires="x14">
            <control shapeId="112632" r:id="rId86" name="Drop Down 3064">
              <controlPr locked="0" defaultSize="0" autoFill="0" autoPict="0">
                <anchor moveWithCells="1">
                  <from>
                    <xdr:col>6</xdr:col>
                    <xdr:colOff>428625</xdr:colOff>
                    <xdr:row>267</xdr:row>
                    <xdr:rowOff>0</xdr:rowOff>
                  </from>
                  <to>
                    <xdr:col>6</xdr:col>
                    <xdr:colOff>933450</xdr:colOff>
                    <xdr:row>268</xdr:row>
                    <xdr:rowOff>28575</xdr:rowOff>
                  </to>
                </anchor>
              </controlPr>
            </control>
          </mc:Choice>
        </mc:AlternateContent>
        <mc:AlternateContent xmlns:mc="http://schemas.openxmlformats.org/markup-compatibility/2006">
          <mc:Choice Requires="x14">
            <control shapeId="112633" r:id="rId87" name="Drop Down 3065">
              <controlPr locked="0" defaultSize="0" autoFill="0" autoPict="0">
                <anchor moveWithCells="1">
                  <from>
                    <xdr:col>6</xdr:col>
                    <xdr:colOff>428625</xdr:colOff>
                    <xdr:row>267</xdr:row>
                    <xdr:rowOff>0</xdr:rowOff>
                  </from>
                  <to>
                    <xdr:col>6</xdr:col>
                    <xdr:colOff>933450</xdr:colOff>
                    <xdr:row>268</xdr:row>
                    <xdr:rowOff>28575</xdr:rowOff>
                  </to>
                </anchor>
              </controlPr>
            </control>
          </mc:Choice>
        </mc:AlternateContent>
        <mc:AlternateContent xmlns:mc="http://schemas.openxmlformats.org/markup-compatibility/2006">
          <mc:Choice Requires="x14">
            <control shapeId="112634" r:id="rId88" name="Drop Down 3066">
              <controlPr locked="0" defaultSize="0" autoFill="0" autoPict="0">
                <anchor moveWithCells="1">
                  <from>
                    <xdr:col>6</xdr:col>
                    <xdr:colOff>428625</xdr:colOff>
                    <xdr:row>267</xdr:row>
                    <xdr:rowOff>0</xdr:rowOff>
                  </from>
                  <to>
                    <xdr:col>6</xdr:col>
                    <xdr:colOff>933450</xdr:colOff>
                    <xdr:row>268</xdr:row>
                    <xdr:rowOff>28575</xdr:rowOff>
                  </to>
                </anchor>
              </controlPr>
            </control>
          </mc:Choice>
        </mc:AlternateContent>
        <mc:AlternateContent xmlns:mc="http://schemas.openxmlformats.org/markup-compatibility/2006">
          <mc:Choice Requires="x14">
            <control shapeId="112635" r:id="rId89" name="Drop Down 3067">
              <controlPr locked="0" defaultSize="0" autoFill="0" autoPict="0">
                <anchor moveWithCells="1">
                  <from>
                    <xdr:col>6</xdr:col>
                    <xdr:colOff>428625</xdr:colOff>
                    <xdr:row>267</xdr:row>
                    <xdr:rowOff>0</xdr:rowOff>
                  </from>
                  <to>
                    <xdr:col>6</xdr:col>
                    <xdr:colOff>933450</xdr:colOff>
                    <xdr:row>268</xdr:row>
                    <xdr:rowOff>28575</xdr:rowOff>
                  </to>
                </anchor>
              </controlPr>
            </control>
          </mc:Choice>
        </mc:AlternateContent>
        <mc:AlternateContent xmlns:mc="http://schemas.openxmlformats.org/markup-compatibility/2006">
          <mc:Choice Requires="x14">
            <control shapeId="112636" r:id="rId90" name="Drop Down 3068">
              <controlPr locked="0" defaultSize="0" autoFill="0" autoPict="0">
                <anchor moveWithCells="1">
                  <from>
                    <xdr:col>6</xdr:col>
                    <xdr:colOff>428625</xdr:colOff>
                    <xdr:row>267</xdr:row>
                    <xdr:rowOff>85725</xdr:rowOff>
                  </from>
                  <to>
                    <xdr:col>6</xdr:col>
                    <xdr:colOff>933450</xdr:colOff>
                    <xdr:row>267</xdr:row>
                    <xdr:rowOff>304800</xdr:rowOff>
                  </to>
                </anchor>
              </controlPr>
            </control>
          </mc:Choice>
        </mc:AlternateContent>
        <mc:AlternateContent xmlns:mc="http://schemas.openxmlformats.org/markup-compatibility/2006">
          <mc:Choice Requires="x14">
            <control shapeId="112637" r:id="rId91" name="Drop Down 3069">
              <controlPr locked="0" defaultSize="0" autoFill="0" autoPict="0">
                <anchor moveWithCells="1">
                  <from>
                    <xdr:col>6</xdr:col>
                    <xdr:colOff>428625</xdr:colOff>
                    <xdr:row>278</xdr:row>
                    <xdr:rowOff>85725</xdr:rowOff>
                  </from>
                  <to>
                    <xdr:col>6</xdr:col>
                    <xdr:colOff>933450</xdr:colOff>
                    <xdr:row>278</xdr:row>
                    <xdr:rowOff>304800</xdr:rowOff>
                  </to>
                </anchor>
              </controlPr>
            </control>
          </mc:Choice>
        </mc:AlternateContent>
        <mc:AlternateContent xmlns:mc="http://schemas.openxmlformats.org/markup-compatibility/2006">
          <mc:Choice Requires="x14">
            <control shapeId="112638" r:id="rId92" name="Drop Down 3070">
              <controlPr locked="0" defaultSize="0" autoFill="0" autoPict="0">
                <anchor moveWithCells="1">
                  <from>
                    <xdr:col>6</xdr:col>
                    <xdr:colOff>428625</xdr:colOff>
                    <xdr:row>286</xdr:row>
                    <xdr:rowOff>85725</xdr:rowOff>
                  </from>
                  <to>
                    <xdr:col>6</xdr:col>
                    <xdr:colOff>933450</xdr:colOff>
                    <xdr:row>286</xdr:row>
                    <xdr:rowOff>304800</xdr:rowOff>
                  </to>
                </anchor>
              </controlPr>
            </control>
          </mc:Choice>
        </mc:AlternateContent>
        <mc:AlternateContent xmlns:mc="http://schemas.openxmlformats.org/markup-compatibility/2006">
          <mc:Choice Requires="x14">
            <control shapeId="112639" r:id="rId93" name="Drop Down 3071">
              <controlPr locked="0" defaultSize="0" autoFill="0" autoPict="0">
                <anchor moveWithCells="1">
                  <from>
                    <xdr:col>6</xdr:col>
                    <xdr:colOff>428625</xdr:colOff>
                    <xdr:row>288</xdr:row>
                    <xdr:rowOff>0</xdr:rowOff>
                  </from>
                  <to>
                    <xdr:col>6</xdr:col>
                    <xdr:colOff>933450</xdr:colOff>
                    <xdr:row>288</xdr:row>
                    <xdr:rowOff>219075</xdr:rowOff>
                  </to>
                </anchor>
              </controlPr>
            </control>
          </mc:Choice>
        </mc:AlternateContent>
        <mc:AlternateContent xmlns:mc="http://schemas.openxmlformats.org/markup-compatibility/2006">
          <mc:Choice Requires="x14">
            <control shapeId="175104" r:id="rId94" name="Drop Down 3072">
              <controlPr locked="0" defaultSize="0" autoFill="0" autoPict="0">
                <anchor moveWithCells="1">
                  <from>
                    <xdr:col>6</xdr:col>
                    <xdr:colOff>428625</xdr:colOff>
                    <xdr:row>288</xdr:row>
                    <xdr:rowOff>0</xdr:rowOff>
                  </from>
                  <to>
                    <xdr:col>6</xdr:col>
                    <xdr:colOff>933450</xdr:colOff>
                    <xdr:row>288</xdr:row>
                    <xdr:rowOff>219075</xdr:rowOff>
                  </to>
                </anchor>
              </controlPr>
            </control>
          </mc:Choice>
        </mc:AlternateContent>
        <mc:AlternateContent xmlns:mc="http://schemas.openxmlformats.org/markup-compatibility/2006">
          <mc:Choice Requires="x14">
            <control shapeId="175105" r:id="rId95" name="Drop Down 3073">
              <controlPr locked="0" defaultSize="0" autoFill="0" autoPict="0">
                <anchor moveWithCells="1">
                  <from>
                    <xdr:col>6</xdr:col>
                    <xdr:colOff>428625</xdr:colOff>
                    <xdr:row>288</xdr:row>
                    <xdr:rowOff>0</xdr:rowOff>
                  </from>
                  <to>
                    <xdr:col>6</xdr:col>
                    <xdr:colOff>933450</xdr:colOff>
                    <xdr:row>288</xdr:row>
                    <xdr:rowOff>219075</xdr:rowOff>
                  </to>
                </anchor>
              </controlPr>
            </control>
          </mc:Choice>
        </mc:AlternateContent>
        <mc:AlternateContent xmlns:mc="http://schemas.openxmlformats.org/markup-compatibility/2006">
          <mc:Choice Requires="x14">
            <control shapeId="175106" r:id="rId96" name="Drop Down 3074">
              <controlPr locked="0" defaultSize="0" autoFill="0" autoPict="0">
                <anchor moveWithCells="1">
                  <from>
                    <xdr:col>6</xdr:col>
                    <xdr:colOff>428625</xdr:colOff>
                    <xdr:row>288</xdr:row>
                    <xdr:rowOff>0</xdr:rowOff>
                  </from>
                  <to>
                    <xdr:col>6</xdr:col>
                    <xdr:colOff>933450</xdr:colOff>
                    <xdr:row>288</xdr:row>
                    <xdr:rowOff>219075</xdr:rowOff>
                  </to>
                </anchor>
              </controlPr>
            </control>
          </mc:Choice>
        </mc:AlternateContent>
        <mc:AlternateContent xmlns:mc="http://schemas.openxmlformats.org/markup-compatibility/2006">
          <mc:Choice Requires="x14">
            <control shapeId="175107" r:id="rId97" name="Drop Down 3075">
              <controlPr locked="0" defaultSize="0" autoFill="0" autoPict="0">
                <anchor moveWithCells="1">
                  <from>
                    <xdr:col>6</xdr:col>
                    <xdr:colOff>428625</xdr:colOff>
                    <xdr:row>288</xdr:row>
                    <xdr:rowOff>0</xdr:rowOff>
                  </from>
                  <to>
                    <xdr:col>6</xdr:col>
                    <xdr:colOff>933450</xdr:colOff>
                    <xdr:row>288</xdr:row>
                    <xdr:rowOff>219075</xdr:rowOff>
                  </to>
                </anchor>
              </controlPr>
            </control>
          </mc:Choice>
        </mc:AlternateContent>
        <mc:AlternateContent xmlns:mc="http://schemas.openxmlformats.org/markup-compatibility/2006">
          <mc:Choice Requires="x14">
            <control shapeId="175108" r:id="rId98" name="Drop Down 3076">
              <controlPr locked="0" defaultSize="0" autoFill="0" autoPict="0">
                <anchor moveWithCells="1">
                  <from>
                    <xdr:col>6</xdr:col>
                    <xdr:colOff>428625</xdr:colOff>
                    <xdr:row>288</xdr:row>
                    <xdr:rowOff>0</xdr:rowOff>
                  </from>
                  <to>
                    <xdr:col>6</xdr:col>
                    <xdr:colOff>933450</xdr:colOff>
                    <xdr:row>288</xdr:row>
                    <xdr:rowOff>219075</xdr:rowOff>
                  </to>
                </anchor>
              </controlPr>
            </control>
          </mc:Choice>
        </mc:AlternateContent>
        <mc:AlternateContent xmlns:mc="http://schemas.openxmlformats.org/markup-compatibility/2006">
          <mc:Choice Requires="x14">
            <control shapeId="175109" r:id="rId99" name="Drop Down 3077">
              <controlPr locked="0" defaultSize="0" autoFill="0" autoPict="0">
                <anchor moveWithCells="1">
                  <from>
                    <xdr:col>6</xdr:col>
                    <xdr:colOff>428625</xdr:colOff>
                    <xdr:row>288</xdr:row>
                    <xdr:rowOff>0</xdr:rowOff>
                  </from>
                  <to>
                    <xdr:col>6</xdr:col>
                    <xdr:colOff>933450</xdr:colOff>
                    <xdr:row>288</xdr:row>
                    <xdr:rowOff>219075</xdr:rowOff>
                  </to>
                </anchor>
              </controlPr>
            </control>
          </mc:Choice>
        </mc:AlternateContent>
        <mc:AlternateContent xmlns:mc="http://schemas.openxmlformats.org/markup-compatibility/2006">
          <mc:Choice Requires="x14">
            <control shapeId="175110" r:id="rId100" name="Drop Down 3078">
              <controlPr locked="0" defaultSize="0" autoFill="0" autoPict="0">
                <anchor moveWithCells="1">
                  <from>
                    <xdr:col>6</xdr:col>
                    <xdr:colOff>428625</xdr:colOff>
                    <xdr:row>288</xdr:row>
                    <xdr:rowOff>0</xdr:rowOff>
                  </from>
                  <to>
                    <xdr:col>6</xdr:col>
                    <xdr:colOff>933450</xdr:colOff>
                    <xdr:row>288</xdr:row>
                    <xdr:rowOff>219075</xdr:rowOff>
                  </to>
                </anchor>
              </controlPr>
            </control>
          </mc:Choice>
        </mc:AlternateContent>
        <mc:AlternateContent xmlns:mc="http://schemas.openxmlformats.org/markup-compatibility/2006">
          <mc:Choice Requires="x14">
            <control shapeId="175111" r:id="rId101" name="Drop Down 3079">
              <controlPr locked="0" defaultSize="0" autoFill="0" autoPict="0">
                <anchor moveWithCells="1">
                  <from>
                    <xdr:col>6</xdr:col>
                    <xdr:colOff>428625</xdr:colOff>
                    <xdr:row>288</xdr:row>
                    <xdr:rowOff>0</xdr:rowOff>
                  </from>
                  <to>
                    <xdr:col>6</xdr:col>
                    <xdr:colOff>933450</xdr:colOff>
                    <xdr:row>288</xdr:row>
                    <xdr:rowOff>219075</xdr:rowOff>
                  </to>
                </anchor>
              </controlPr>
            </control>
          </mc:Choice>
        </mc:AlternateContent>
        <mc:AlternateContent xmlns:mc="http://schemas.openxmlformats.org/markup-compatibility/2006">
          <mc:Choice Requires="x14">
            <control shapeId="175112" r:id="rId102" name="Drop Down 3080">
              <controlPr locked="0" defaultSize="0" autoFill="0" autoPict="0">
                <anchor moveWithCells="1">
                  <from>
                    <xdr:col>6</xdr:col>
                    <xdr:colOff>428625</xdr:colOff>
                    <xdr:row>288</xdr:row>
                    <xdr:rowOff>85725</xdr:rowOff>
                  </from>
                  <to>
                    <xdr:col>6</xdr:col>
                    <xdr:colOff>933450</xdr:colOff>
                    <xdr:row>288</xdr:row>
                    <xdr:rowOff>304800</xdr:rowOff>
                  </to>
                </anchor>
              </controlPr>
            </control>
          </mc:Choice>
        </mc:AlternateContent>
        <mc:AlternateContent xmlns:mc="http://schemas.openxmlformats.org/markup-compatibility/2006">
          <mc:Choice Requires="x14">
            <control shapeId="175113" r:id="rId103" name="Drop Down 3081">
              <controlPr locked="0" defaultSize="0" autoFill="0" autoPict="0">
                <anchor moveWithCells="1">
                  <from>
                    <xdr:col>6</xdr:col>
                    <xdr:colOff>428625</xdr:colOff>
                    <xdr:row>289</xdr:row>
                    <xdr:rowOff>85725</xdr:rowOff>
                  </from>
                  <to>
                    <xdr:col>6</xdr:col>
                    <xdr:colOff>933450</xdr:colOff>
                    <xdr:row>289</xdr:row>
                    <xdr:rowOff>304800</xdr:rowOff>
                  </to>
                </anchor>
              </controlPr>
            </control>
          </mc:Choice>
        </mc:AlternateContent>
        <mc:AlternateContent xmlns:mc="http://schemas.openxmlformats.org/markup-compatibility/2006">
          <mc:Choice Requires="x14">
            <control shapeId="175114" r:id="rId104" name="Drop Down 3082">
              <controlPr locked="0" defaultSize="0" autoFill="0" autoPict="0">
                <anchor moveWithCells="1">
                  <from>
                    <xdr:col>6</xdr:col>
                    <xdr:colOff>428625</xdr:colOff>
                    <xdr:row>293</xdr:row>
                    <xdr:rowOff>85725</xdr:rowOff>
                  </from>
                  <to>
                    <xdr:col>6</xdr:col>
                    <xdr:colOff>933450</xdr:colOff>
                    <xdr:row>293</xdr:row>
                    <xdr:rowOff>304800</xdr:rowOff>
                  </to>
                </anchor>
              </controlPr>
            </control>
          </mc:Choice>
        </mc:AlternateContent>
        <mc:AlternateContent xmlns:mc="http://schemas.openxmlformats.org/markup-compatibility/2006">
          <mc:Choice Requires="x14">
            <control shapeId="175115" r:id="rId105" name="Drop Down 3083">
              <controlPr locked="0" defaultSize="0" autoFill="0" autoPict="0">
                <anchor moveWithCells="1">
                  <from>
                    <xdr:col>6</xdr:col>
                    <xdr:colOff>428625</xdr:colOff>
                    <xdr:row>297</xdr:row>
                    <xdr:rowOff>85725</xdr:rowOff>
                  </from>
                  <to>
                    <xdr:col>6</xdr:col>
                    <xdr:colOff>933450</xdr:colOff>
                    <xdr:row>297</xdr:row>
                    <xdr:rowOff>304800</xdr:rowOff>
                  </to>
                </anchor>
              </controlPr>
            </control>
          </mc:Choice>
        </mc:AlternateContent>
        <mc:AlternateContent xmlns:mc="http://schemas.openxmlformats.org/markup-compatibility/2006">
          <mc:Choice Requires="x14">
            <control shapeId="175116" r:id="rId106" name="Drop Down 3084">
              <controlPr locked="0" defaultSize="0" autoFill="0" autoPict="0">
                <anchor moveWithCells="1">
                  <from>
                    <xdr:col>6</xdr:col>
                    <xdr:colOff>428625</xdr:colOff>
                    <xdr:row>301</xdr:row>
                    <xdr:rowOff>85725</xdr:rowOff>
                  </from>
                  <to>
                    <xdr:col>6</xdr:col>
                    <xdr:colOff>933450</xdr:colOff>
                    <xdr:row>301</xdr:row>
                    <xdr:rowOff>304800</xdr:rowOff>
                  </to>
                </anchor>
              </controlPr>
            </control>
          </mc:Choice>
        </mc:AlternateContent>
        <mc:AlternateContent xmlns:mc="http://schemas.openxmlformats.org/markup-compatibility/2006">
          <mc:Choice Requires="x14">
            <control shapeId="175117" r:id="rId107" name="Drop Down 3085">
              <controlPr locked="0" defaultSize="0" autoFill="0" autoPict="0">
                <anchor moveWithCells="1">
                  <from>
                    <xdr:col>6</xdr:col>
                    <xdr:colOff>428625</xdr:colOff>
                    <xdr:row>305</xdr:row>
                    <xdr:rowOff>85725</xdr:rowOff>
                  </from>
                  <to>
                    <xdr:col>6</xdr:col>
                    <xdr:colOff>933450</xdr:colOff>
                    <xdr:row>305</xdr:row>
                    <xdr:rowOff>304800</xdr:rowOff>
                  </to>
                </anchor>
              </controlPr>
            </control>
          </mc:Choice>
        </mc:AlternateContent>
        <mc:AlternateContent xmlns:mc="http://schemas.openxmlformats.org/markup-compatibility/2006">
          <mc:Choice Requires="x14">
            <control shapeId="175118" r:id="rId108" name="Drop Down 3086">
              <controlPr locked="0" defaultSize="0" autoFill="0" autoPict="0">
                <anchor moveWithCells="1">
                  <from>
                    <xdr:col>6</xdr:col>
                    <xdr:colOff>428625</xdr:colOff>
                    <xdr:row>306</xdr:row>
                    <xdr:rowOff>85725</xdr:rowOff>
                  </from>
                  <to>
                    <xdr:col>6</xdr:col>
                    <xdr:colOff>933450</xdr:colOff>
                    <xdr:row>306</xdr:row>
                    <xdr:rowOff>304800</xdr:rowOff>
                  </to>
                </anchor>
              </controlPr>
            </control>
          </mc:Choice>
        </mc:AlternateContent>
        <mc:AlternateContent xmlns:mc="http://schemas.openxmlformats.org/markup-compatibility/2006">
          <mc:Choice Requires="x14">
            <control shapeId="175119" r:id="rId109" name="Drop Down 3087">
              <controlPr locked="0" defaultSize="0" autoFill="0" autoPict="0">
                <anchor moveWithCells="1">
                  <from>
                    <xdr:col>6</xdr:col>
                    <xdr:colOff>428625</xdr:colOff>
                    <xdr:row>307</xdr:row>
                    <xdr:rowOff>85725</xdr:rowOff>
                  </from>
                  <to>
                    <xdr:col>6</xdr:col>
                    <xdr:colOff>933450</xdr:colOff>
                    <xdr:row>307</xdr:row>
                    <xdr:rowOff>304800</xdr:rowOff>
                  </to>
                </anchor>
              </controlPr>
            </control>
          </mc:Choice>
        </mc:AlternateContent>
        <mc:AlternateContent xmlns:mc="http://schemas.openxmlformats.org/markup-compatibility/2006">
          <mc:Choice Requires="x14">
            <control shapeId="175120" r:id="rId110" name="Drop Down 3088">
              <controlPr locked="0" defaultSize="0" autoFill="0" autoPict="0">
                <anchor moveWithCells="1">
                  <from>
                    <xdr:col>6</xdr:col>
                    <xdr:colOff>428625</xdr:colOff>
                    <xdr:row>311</xdr:row>
                    <xdr:rowOff>85725</xdr:rowOff>
                  </from>
                  <to>
                    <xdr:col>6</xdr:col>
                    <xdr:colOff>933450</xdr:colOff>
                    <xdr:row>311</xdr:row>
                    <xdr:rowOff>304800</xdr:rowOff>
                  </to>
                </anchor>
              </controlPr>
            </control>
          </mc:Choice>
        </mc:AlternateContent>
        <mc:AlternateContent xmlns:mc="http://schemas.openxmlformats.org/markup-compatibility/2006">
          <mc:Choice Requires="x14">
            <control shapeId="175121" r:id="rId111" name="Drop Down 3089">
              <controlPr locked="0" defaultSize="0" autoFill="0" autoPict="0">
                <anchor moveWithCells="1">
                  <from>
                    <xdr:col>6</xdr:col>
                    <xdr:colOff>428625</xdr:colOff>
                    <xdr:row>318</xdr:row>
                    <xdr:rowOff>85725</xdr:rowOff>
                  </from>
                  <to>
                    <xdr:col>6</xdr:col>
                    <xdr:colOff>933450</xdr:colOff>
                    <xdr:row>318</xdr:row>
                    <xdr:rowOff>304800</xdr:rowOff>
                  </to>
                </anchor>
              </controlPr>
            </control>
          </mc:Choice>
        </mc:AlternateContent>
        <mc:AlternateContent xmlns:mc="http://schemas.openxmlformats.org/markup-compatibility/2006">
          <mc:Choice Requires="x14">
            <control shapeId="175122" r:id="rId112" name="Drop Down 3090">
              <controlPr locked="0" defaultSize="0" autoFill="0" autoPict="0">
                <anchor moveWithCells="1">
                  <from>
                    <xdr:col>6</xdr:col>
                    <xdr:colOff>428625</xdr:colOff>
                    <xdr:row>320</xdr:row>
                    <xdr:rowOff>0</xdr:rowOff>
                  </from>
                  <to>
                    <xdr:col>6</xdr:col>
                    <xdr:colOff>933450</xdr:colOff>
                    <xdr:row>321</xdr:row>
                    <xdr:rowOff>28575</xdr:rowOff>
                  </to>
                </anchor>
              </controlPr>
            </control>
          </mc:Choice>
        </mc:AlternateContent>
        <mc:AlternateContent xmlns:mc="http://schemas.openxmlformats.org/markup-compatibility/2006">
          <mc:Choice Requires="x14">
            <control shapeId="175123" r:id="rId113" name="Drop Down 3091">
              <controlPr locked="0" defaultSize="0" autoFill="0" autoPict="0">
                <anchor moveWithCells="1">
                  <from>
                    <xdr:col>6</xdr:col>
                    <xdr:colOff>428625</xdr:colOff>
                    <xdr:row>320</xdr:row>
                    <xdr:rowOff>0</xdr:rowOff>
                  </from>
                  <to>
                    <xdr:col>6</xdr:col>
                    <xdr:colOff>933450</xdr:colOff>
                    <xdr:row>321</xdr:row>
                    <xdr:rowOff>28575</xdr:rowOff>
                  </to>
                </anchor>
              </controlPr>
            </control>
          </mc:Choice>
        </mc:AlternateContent>
        <mc:AlternateContent xmlns:mc="http://schemas.openxmlformats.org/markup-compatibility/2006">
          <mc:Choice Requires="x14">
            <control shapeId="175124" r:id="rId114" name="Drop Down 3092">
              <controlPr locked="0" defaultSize="0" autoFill="0" autoPict="0">
                <anchor moveWithCells="1">
                  <from>
                    <xdr:col>6</xdr:col>
                    <xdr:colOff>428625</xdr:colOff>
                    <xdr:row>320</xdr:row>
                    <xdr:rowOff>0</xdr:rowOff>
                  </from>
                  <to>
                    <xdr:col>6</xdr:col>
                    <xdr:colOff>933450</xdr:colOff>
                    <xdr:row>321</xdr:row>
                    <xdr:rowOff>28575</xdr:rowOff>
                  </to>
                </anchor>
              </controlPr>
            </control>
          </mc:Choice>
        </mc:AlternateContent>
        <mc:AlternateContent xmlns:mc="http://schemas.openxmlformats.org/markup-compatibility/2006">
          <mc:Choice Requires="x14">
            <control shapeId="175125" r:id="rId115" name="Drop Down 3093">
              <controlPr locked="0" defaultSize="0" autoFill="0" autoPict="0">
                <anchor moveWithCells="1">
                  <from>
                    <xdr:col>6</xdr:col>
                    <xdr:colOff>428625</xdr:colOff>
                    <xdr:row>320</xdr:row>
                    <xdr:rowOff>0</xdr:rowOff>
                  </from>
                  <to>
                    <xdr:col>6</xdr:col>
                    <xdr:colOff>933450</xdr:colOff>
                    <xdr:row>321</xdr:row>
                    <xdr:rowOff>28575</xdr:rowOff>
                  </to>
                </anchor>
              </controlPr>
            </control>
          </mc:Choice>
        </mc:AlternateContent>
        <mc:AlternateContent xmlns:mc="http://schemas.openxmlformats.org/markup-compatibility/2006">
          <mc:Choice Requires="x14">
            <control shapeId="175126" r:id="rId116" name="Drop Down 3094">
              <controlPr locked="0" defaultSize="0" autoFill="0" autoPict="0">
                <anchor moveWithCells="1">
                  <from>
                    <xdr:col>6</xdr:col>
                    <xdr:colOff>428625</xdr:colOff>
                    <xdr:row>320</xdr:row>
                    <xdr:rowOff>0</xdr:rowOff>
                  </from>
                  <to>
                    <xdr:col>6</xdr:col>
                    <xdr:colOff>933450</xdr:colOff>
                    <xdr:row>321</xdr:row>
                    <xdr:rowOff>28575</xdr:rowOff>
                  </to>
                </anchor>
              </controlPr>
            </control>
          </mc:Choice>
        </mc:AlternateContent>
        <mc:AlternateContent xmlns:mc="http://schemas.openxmlformats.org/markup-compatibility/2006">
          <mc:Choice Requires="x14">
            <control shapeId="175127" r:id="rId117" name="Drop Down 3095">
              <controlPr locked="0" defaultSize="0" autoFill="0" autoPict="0">
                <anchor moveWithCells="1">
                  <from>
                    <xdr:col>6</xdr:col>
                    <xdr:colOff>428625</xdr:colOff>
                    <xdr:row>320</xdr:row>
                    <xdr:rowOff>0</xdr:rowOff>
                  </from>
                  <to>
                    <xdr:col>6</xdr:col>
                    <xdr:colOff>933450</xdr:colOff>
                    <xdr:row>321</xdr:row>
                    <xdr:rowOff>28575</xdr:rowOff>
                  </to>
                </anchor>
              </controlPr>
            </control>
          </mc:Choice>
        </mc:AlternateContent>
        <mc:AlternateContent xmlns:mc="http://schemas.openxmlformats.org/markup-compatibility/2006">
          <mc:Choice Requires="x14">
            <control shapeId="175128" r:id="rId118" name="Drop Down 3096">
              <controlPr locked="0" defaultSize="0" autoFill="0" autoPict="0">
                <anchor moveWithCells="1">
                  <from>
                    <xdr:col>6</xdr:col>
                    <xdr:colOff>428625</xdr:colOff>
                    <xdr:row>320</xdr:row>
                    <xdr:rowOff>0</xdr:rowOff>
                  </from>
                  <to>
                    <xdr:col>6</xdr:col>
                    <xdr:colOff>933450</xdr:colOff>
                    <xdr:row>321</xdr:row>
                    <xdr:rowOff>28575</xdr:rowOff>
                  </to>
                </anchor>
              </controlPr>
            </control>
          </mc:Choice>
        </mc:AlternateContent>
        <mc:AlternateContent xmlns:mc="http://schemas.openxmlformats.org/markup-compatibility/2006">
          <mc:Choice Requires="x14">
            <control shapeId="175129" r:id="rId119" name="Drop Down 3097">
              <controlPr locked="0" defaultSize="0" autoFill="0" autoPict="0">
                <anchor moveWithCells="1">
                  <from>
                    <xdr:col>6</xdr:col>
                    <xdr:colOff>428625</xdr:colOff>
                    <xdr:row>320</xdr:row>
                    <xdr:rowOff>0</xdr:rowOff>
                  </from>
                  <to>
                    <xdr:col>6</xdr:col>
                    <xdr:colOff>933450</xdr:colOff>
                    <xdr:row>321</xdr:row>
                    <xdr:rowOff>28575</xdr:rowOff>
                  </to>
                </anchor>
              </controlPr>
            </control>
          </mc:Choice>
        </mc:AlternateContent>
        <mc:AlternateContent xmlns:mc="http://schemas.openxmlformats.org/markup-compatibility/2006">
          <mc:Choice Requires="x14">
            <control shapeId="175130" r:id="rId120" name="Drop Down 3098">
              <controlPr locked="0" defaultSize="0" autoFill="0" autoPict="0">
                <anchor moveWithCells="1">
                  <from>
                    <xdr:col>6</xdr:col>
                    <xdr:colOff>428625</xdr:colOff>
                    <xdr:row>320</xdr:row>
                    <xdr:rowOff>0</xdr:rowOff>
                  </from>
                  <to>
                    <xdr:col>6</xdr:col>
                    <xdr:colOff>933450</xdr:colOff>
                    <xdr:row>321</xdr:row>
                    <xdr:rowOff>28575</xdr:rowOff>
                  </to>
                </anchor>
              </controlPr>
            </control>
          </mc:Choice>
        </mc:AlternateContent>
        <mc:AlternateContent xmlns:mc="http://schemas.openxmlformats.org/markup-compatibility/2006">
          <mc:Choice Requires="x14">
            <control shapeId="175131" r:id="rId121" name="Drop Down 3099">
              <controlPr locked="0" defaultSize="0" autoFill="0" autoPict="0">
                <anchor moveWithCells="1">
                  <from>
                    <xdr:col>6</xdr:col>
                    <xdr:colOff>428625</xdr:colOff>
                    <xdr:row>320</xdr:row>
                    <xdr:rowOff>85725</xdr:rowOff>
                  </from>
                  <to>
                    <xdr:col>6</xdr:col>
                    <xdr:colOff>933450</xdr:colOff>
                    <xdr:row>320</xdr:row>
                    <xdr:rowOff>304800</xdr:rowOff>
                  </to>
                </anchor>
              </controlPr>
            </control>
          </mc:Choice>
        </mc:AlternateContent>
        <mc:AlternateContent xmlns:mc="http://schemas.openxmlformats.org/markup-compatibility/2006">
          <mc:Choice Requires="x14">
            <control shapeId="175132" r:id="rId122" name="Drop Down 3100">
              <controlPr locked="0" defaultSize="0" autoFill="0" autoPict="0">
                <anchor moveWithCells="1">
                  <from>
                    <xdr:col>6</xdr:col>
                    <xdr:colOff>428625</xdr:colOff>
                    <xdr:row>326</xdr:row>
                    <xdr:rowOff>85725</xdr:rowOff>
                  </from>
                  <to>
                    <xdr:col>6</xdr:col>
                    <xdr:colOff>933450</xdr:colOff>
                    <xdr:row>326</xdr:row>
                    <xdr:rowOff>304800</xdr:rowOff>
                  </to>
                </anchor>
              </controlPr>
            </control>
          </mc:Choice>
        </mc:AlternateContent>
        <mc:AlternateContent xmlns:mc="http://schemas.openxmlformats.org/markup-compatibility/2006">
          <mc:Choice Requires="x14">
            <control shapeId="175133" r:id="rId123" name="Drop Down 3101">
              <controlPr locked="0" defaultSize="0" autoFill="0" autoPict="0">
                <anchor moveWithCells="1">
                  <from>
                    <xdr:col>6</xdr:col>
                    <xdr:colOff>428625</xdr:colOff>
                    <xdr:row>333</xdr:row>
                    <xdr:rowOff>85725</xdr:rowOff>
                  </from>
                  <to>
                    <xdr:col>6</xdr:col>
                    <xdr:colOff>933450</xdr:colOff>
                    <xdr:row>333</xdr:row>
                    <xdr:rowOff>304800</xdr:rowOff>
                  </to>
                </anchor>
              </controlPr>
            </control>
          </mc:Choice>
        </mc:AlternateContent>
        <mc:AlternateContent xmlns:mc="http://schemas.openxmlformats.org/markup-compatibility/2006">
          <mc:Choice Requires="x14">
            <control shapeId="175134" r:id="rId124" name="Drop Down 3102">
              <controlPr locked="0" defaultSize="0" autoFill="0" autoPict="0">
                <anchor moveWithCells="1">
                  <from>
                    <xdr:col>6</xdr:col>
                    <xdr:colOff>428625</xdr:colOff>
                    <xdr:row>344</xdr:row>
                    <xdr:rowOff>85725</xdr:rowOff>
                  </from>
                  <to>
                    <xdr:col>6</xdr:col>
                    <xdr:colOff>933450</xdr:colOff>
                    <xdr:row>344</xdr:row>
                    <xdr:rowOff>304800</xdr:rowOff>
                  </to>
                </anchor>
              </controlPr>
            </control>
          </mc:Choice>
        </mc:AlternateContent>
        <mc:AlternateContent xmlns:mc="http://schemas.openxmlformats.org/markup-compatibility/2006">
          <mc:Choice Requires="x14">
            <control shapeId="175135" r:id="rId125" name="Drop Down 3103">
              <controlPr locked="0" defaultSize="0" autoFill="0" autoPict="0">
                <anchor moveWithCells="1">
                  <from>
                    <xdr:col>6</xdr:col>
                    <xdr:colOff>428625</xdr:colOff>
                    <xdr:row>345</xdr:row>
                    <xdr:rowOff>85725</xdr:rowOff>
                  </from>
                  <to>
                    <xdr:col>6</xdr:col>
                    <xdr:colOff>933450</xdr:colOff>
                    <xdr:row>345</xdr:row>
                    <xdr:rowOff>304800</xdr:rowOff>
                  </to>
                </anchor>
              </controlPr>
            </control>
          </mc:Choice>
        </mc:AlternateContent>
        <mc:AlternateContent xmlns:mc="http://schemas.openxmlformats.org/markup-compatibility/2006">
          <mc:Choice Requires="x14">
            <control shapeId="175136" r:id="rId126" name="Drop Down 3104">
              <controlPr locked="0" defaultSize="0" autoFill="0" autoPict="0">
                <anchor moveWithCells="1">
                  <from>
                    <xdr:col>6</xdr:col>
                    <xdr:colOff>428625</xdr:colOff>
                    <xdr:row>349</xdr:row>
                    <xdr:rowOff>85725</xdr:rowOff>
                  </from>
                  <to>
                    <xdr:col>6</xdr:col>
                    <xdr:colOff>933450</xdr:colOff>
                    <xdr:row>349</xdr:row>
                    <xdr:rowOff>304800</xdr:rowOff>
                  </to>
                </anchor>
              </controlPr>
            </control>
          </mc:Choice>
        </mc:AlternateContent>
        <mc:AlternateContent xmlns:mc="http://schemas.openxmlformats.org/markup-compatibility/2006">
          <mc:Choice Requires="x14">
            <control shapeId="175137" r:id="rId127" name="Drop Down 3105">
              <controlPr locked="0" defaultSize="0" autoFill="0" autoPict="0">
                <anchor moveWithCells="1">
                  <from>
                    <xdr:col>6</xdr:col>
                    <xdr:colOff>428625</xdr:colOff>
                    <xdr:row>356</xdr:row>
                    <xdr:rowOff>85725</xdr:rowOff>
                  </from>
                  <to>
                    <xdr:col>6</xdr:col>
                    <xdr:colOff>933450</xdr:colOff>
                    <xdr:row>356</xdr:row>
                    <xdr:rowOff>304800</xdr:rowOff>
                  </to>
                </anchor>
              </controlPr>
            </control>
          </mc:Choice>
        </mc:AlternateContent>
        <mc:AlternateContent xmlns:mc="http://schemas.openxmlformats.org/markup-compatibility/2006">
          <mc:Choice Requires="x14">
            <control shapeId="175138" r:id="rId128" name="Drop Down 3106">
              <controlPr locked="0" defaultSize="0" autoFill="0" autoPict="0">
                <anchor moveWithCells="1">
                  <from>
                    <xdr:col>6</xdr:col>
                    <xdr:colOff>428625</xdr:colOff>
                    <xdr:row>370</xdr:row>
                    <xdr:rowOff>0</xdr:rowOff>
                  </from>
                  <to>
                    <xdr:col>6</xdr:col>
                    <xdr:colOff>933450</xdr:colOff>
                    <xdr:row>371</xdr:row>
                    <xdr:rowOff>28575</xdr:rowOff>
                  </to>
                </anchor>
              </controlPr>
            </control>
          </mc:Choice>
        </mc:AlternateContent>
        <mc:AlternateContent xmlns:mc="http://schemas.openxmlformats.org/markup-compatibility/2006">
          <mc:Choice Requires="x14">
            <control shapeId="175139" r:id="rId129" name="Drop Down 3107">
              <controlPr locked="0" defaultSize="0" autoFill="0" autoPict="0">
                <anchor moveWithCells="1">
                  <from>
                    <xdr:col>6</xdr:col>
                    <xdr:colOff>428625</xdr:colOff>
                    <xdr:row>370</xdr:row>
                    <xdr:rowOff>0</xdr:rowOff>
                  </from>
                  <to>
                    <xdr:col>6</xdr:col>
                    <xdr:colOff>933450</xdr:colOff>
                    <xdr:row>371</xdr:row>
                    <xdr:rowOff>28575</xdr:rowOff>
                  </to>
                </anchor>
              </controlPr>
            </control>
          </mc:Choice>
        </mc:AlternateContent>
        <mc:AlternateContent xmlns:mc="http://schemas.openxmlformats.org/markup-compatibility/2006">
          <mc:Choice Requires="x14">
            <control shapeId="175140" r:id="rId130" name="Drop Down 3108">
              <controlPr locked="0" defaultSize="0" autoFill="0" autoPict="0">
                <anchor moveWithCells="1">
                  <from>
                    <xdr:col>6</xdr:col>
                    <xdr:colOff>428625</xdr:colOff>
                    <xdr:row>370</xdr:row>
                    <xdr:rowOff>0</xdr:rowOff>
                  </from>
                  <to>
                    <xdr:col>6</xdr:col>
                    <xdr:colOff>933450</xdr:colOff>
                    <xdr:row>371</xdr:row>
                    <xdr:rowOff>28575</xdr:rowOff>
                  </to>
                </anchor>
              </controlPr>
            </control>
          </mc:Choice>
        </mc:AlternateContent>
        <mc:AlternateContent xmlns:mc="http://schemas.openxmlformats.org/markup-compatibility/2006">
          <mc:Choice Requires="x14">
            <control shapeId="175141" r:id="rId131" name="Drop Down 3109">
              <controlPr locked="0" defaultSize="0" autoFill="0" autoPict="0">
                <anchor moveWithCells="1">
                  <from>
                    <xdr:col>6</xdr:col>
                    <xdr:colOff>428625</xdr:colOff>
                    <xdr:row>370</xdr:row>
                    <xdr:rowOff>0</xdr:rowOff>
                  </from>
                  <to>
                    <xdr:col>6</xdr:col>
                    <xdr:colOff>933450</xdr:colOff>
                    <xdr:row>371</xdr:row>
                    <xdr:rowOff>28575</xdr:rowOff>
                  </to>
                </anchor>
              </controlPr>
            </control>
          </mc:Choice>
        </mc:AlternateContent>
        <mc:AlternateContent xmlns:mc="http://schemas.openxmlformats.org/markup-compatibility/2006">
          <mc:Choice Requires="x14">
            <control shapeId="175142" r:id="rId132" name="Drop Down 3110">
              <controlPr locked="0" defaultSize="0" autoFill="0" autoPict="0">
                <anchor moveWithCells="1">
                  <from>
                    <xdr:col>6</xdr:col>
                    <xdr:colOff>428625</xdr:colOff>
                    <xdr:row>370</xdr:row>
                    <xdr:rowOff>0</xdr:rowOff>
                  </from>
                  <to>
                    <xdr:col>6</xdr:col>
                    <xdr:colOff>933450</xdr:colOff>
                    <xdr:row>371</xdr:row>
                    <xdr:rowOff>28575</xdr:rowOff>
                  </to>
                </anchor>
              </controlPr>
            </control>
          </mc:Choice>
        </mc:AlternateContent>
        <mc:AlternateContent xmlns:mc="http://schemas.openxmlformats.org/markup-compatibility/2006">
          <mc:Choice Requires="x14">
            <control shapeId="175143" r:id="rId133" name="Drop Down 3111">
              <controlPr locked="0" defaultSize="0" autoFill="0" autoPict="0">
                <anchor moveWithCells="1">
                  <from>
                    <xdr:col>6</xdr:col>
                    <xdr:colOff>428625</xdr:colOff>
                    <xdr:row>370</xdr:row>
                    <xdr:rowOff>0</xdr:rowOff>
                  </from>
                  <to>
                    <xdr:col>6</xdr:col>
                    <xdr:colOff>933450</xdr:colOff>
                    <xdr:row>371</xdr:row>
                    <xdr:rowOff>28575</xdr:rowOff>
                  </to>
                </anchor>
              </controlPr>
            </control>
          </mc:Choice>
        </mc:AlternateContent>
        <mc:AlternateContent xmlns:mc="http://schemas.openxmlformats.org/markup-compatibility/2006">
          <mc:Choice Requires="x14">
            <control shapeId="175144" r:id="rId134" name="Drop Down 3112">
              <controlPr locked="0" defaultSize="0" autoFill="0" autoPict="0">
                <anchor moveWithCells="1">
                  <from>
                    <xdr:col>6</xdr:col>
                    <xdr:colOff>428625</xdr:colOff>
                    <xdr:row>370</xdr:row>
                    <xdr:rowOff>0</xdr:rowOff>
                  </from>
                  <to>
                    <xdr:col>6</xdr:col>
                    <xdr:colOff>933450</xdr:colOff>
                    <xdr:row>371</xdr:row>
                    <xdr:rowOff>28575</xdr:rowOff>
                  </to>
                </anchor>
              </controlPr>
            </control>
          </mc:Choice>
        </mc:AlternateContent>
        <mc:AlternateContent xmlns:mc="http://schemas.openxmlformats.org/markup-compatibility/2006">
          <mc:Choice Requires="x14">
            <control shapeId="175145" r:id="rId135" name="Drop Down 3113">
              <controlPr locked="0" defaultSize="0" autoFill="0" autoPict="0">
                <anchor moveWithCells="1">
                  <from>
                    <xdr:col>6</xdr:col>
                    <xdr:colOff>428625</xdr:colOff>
                    <xdr:row>370</xdr:row>
                    <xdr:rowOff>0</xdr:rowOff>
                  </from>
                  <to>
                    <xdr:col>6</xdr:col>
                    <xdr:colOff>933450</xdr:colOff>
                    <xdr:row>371</xdr:row>
                    <xdr:rowOff>28575</xdr:rowOff>
                  </to>
                </anchor>
              </controlPr>
            </control>
          </mc:Choice>
        </mc:AlternateContent>
        <mc:AlternateContent xmlns:mc="http://schemas.openxmlformats.org/markup-compatibility/2006">
          <mc:Choice Requires="x14">
            <control shapeId="175146" r:id="rId136" name="Drop Down 3114">
              <controlPr locked="0" defaultSize="0" autoFill="0" autoPict="0">
                <anchor moveWithCells="1">
                  <from>
                    <xdr:col>6</xdr:col>
                    <xdr:colOff>428625</xdr:colOff>
                    <xdr:row>370</xdr:row>
                    <xdr:rowOff>85725</xdr:rowOff>
                  </from>
                  <to>
                    <xdr:col>6</xdr:col>
                    <xdr:colOff>933450</xdr:colOff>
                    <xdr:row>370</xdr:row>
                    <xdr:rowOff>304800</xdr:rowOff>
                  </to>
                </anchor>
              </controlPr>
            </control>
          </mc:Choice>
        </mc:AlternateContent>
        <mc:AlternateContent xmlns:mc="http://schemas.openxmlformats.org/markup-compatibility/2006">
          <mc:Choice Requires="x14">
            <control shapeId="175147" r:id="rId137" name="Drop Down 3115">
              <controlPr locked="0" defaultSize="0" autoFill="0" autoPict="0">
                <anchor moveWithCells="1">
                  <from>
                    <xdr:col>6</xdr:col>
                    <xdr:colOff>428625</xdr:colOff>
                    <xdr:row>371</xdr:row>
                    <xdr:rowOff>85725</xdr:rowOff>
                  </from>
                  <to>
                    <xdr:col>6</xdr:col>
                    <xdr:colOff>933450</xdr:colOff>
                    <xdr:row>371</xdr:row>
                    <xdr:rowOff>304800</xdr:rowOff>
                  </to>
                </anchor>
              </controlPr>
            </control>
          </mc:Choice>
        </mc:AlternateContent>
        <mc:AlternateContent xmlns:mc="http://schemas.openxmlformats.org/markup-compatibility/2006">
          <mc:Choice Requires="x14">
            <control shapeId="175148" r:id="rId138" name="Drop Down 3116">
              <controlPr locked="0" defaultSize="0" autoFill="0" autoPict="0">
                <anchor moveWithCells="1">
                  <from>
                    <xdr:col>6</xdr:col>
                    <xdr:colOff>428625</xdr:colOff>
                    <xdr:row>372</xdr:row>
                    <xdr:rowOff>85725</xdr:rowOff>
                  </from>
                  <to>
                    <xdr:col>6</xdr:col>
                    <xdr:colOff>933450</xdr:colOff>
                    <xdr:row>372</xdr:row>
                    <xdr:rowOff>304800</xdr:rowOff>
                  </to>
                </anchor>
              </controlPr>
            </control>
          </mc:Choice>
        </mc:AlternateContent>
        <mc:AlternateContent xmlns:mc="http://schemas.openxmlformats.org/markup-compatibility/2006">
          <mc:Choice Requires="x14">
            <control shapeId="175149" r:id="rId139" name="Drop Down 3117">
              <controlPr locked="0" defaultSize="0" autoFill="0" autoPict="0">
                <anchor moveWithCells="1">
                  <from>
                    <xdr:col>6</xdr:col>
                    <xdr:colOff>428625</xdr:colOff>
                    <xdr:row>382</xdr:row>
                    <xdr:rowOff>85725</xdr:rowOff>
                  </from>
                  <to>
                    <xdr:col>6</xdr:col>
                    <xdr:colOff>933450</xdr:colOff>
                    <xdr:row>382</xdr:row>
                    <xdr:rowOff>304800</xdr:rowOff>
                  </to>
                </anchor>
              </controlPr>
            </control>
          </mc:Choice>
        </mc:AlternateContent>
        <mc:AlternateContent xmlns:mc="http://schemas.openxmlformats.org/markup-compatibility/2006">
          <mc:Choice Requires="x14">
            <control shapeId="175150" r:id="rId140" name="Drop Down 3118">
              <controlPr locked="0" defaultSize="0" autoFill="0" autoPict="0">
                <anchor moveWithCells="1">
                  <from>
                    <xdr:col>6</xdr:col>
                    <xdr:colOff>428625</xdr:colOff>
                    <xdr:row>410</xdr:row>
                    <xdr:rowOff>0</xdr:rowOff>
                  </from>
                  <to>
                    <xdr:col>6</xdr:col>
                    <xdr:colOff>933450</xdr:colOff>
                    <xdr:row>411</xdr:row>
                    <xdr:rowOff>28575</xdr:rowOff>
                  </to>
                </anchor>
              </controlPr>
            </control>
          </mc:Choice>
        </mc:AlternateContent>
        <mc:AlternateContent xmlns:mc="http://schemas.openxmlformats.org/markup-compatibility/2006">
          <mc:Choice Requires="x14">
            <control shapeId="175151" r:id="rId141" name="Drop Down 3119">
              <controlPr locked="0" defaultSize="0" autoFill="0" autoPict="0">
                <anchor moveWithCells="1">
                  <from>
                    <xdr:col>6</xdr:col>
                    <xdr:colOff>428625</xdr:colOff>
                    <xdr:row>410</xdr:row>
                    <xdr:rowOff>0</xdr:rowOff>
                  </from>
                  <to>
                    <xdr:col>6</xdr:col>
                    <xdr:colOff>933450</xdr:colOff>
                    <xdr:row>411</xdr:row>
                    <xdr:rowOff>28575</xdr:rowOff>
                  </to>
                </anchor>
              </controlPr>
            </control>
          </mc:Choice>
        </mc:AlternateContent>
        <mc:AlternateContent xmlns:mc="http://schemas.openxmlformats.org/markup-compatibility/2006">
          <mc:Choice Requires="x14">
            <control shapeId="175152" r:id="rId142" name="Drop Down 3120">
              <controlPr locked="0" defaultSize="0" autoFill="0" autoPict="0">
                <anchor moveWithCells="1">
                  <from>
                    <xdr:col>6</xdr:col>
                    <xdr:colOff>428625</xdr:colOff>
                    <xdr:row>410</xdr:row>
                    <xdr:rowOff>0</xdr:rowOff>
                  </from>
                  <to>
                    <xdr:col>6</xdr:col>
                    <xdr:colOff>933450</xdr:colOff>
                    <xdr:row>411</xdr:row>
                    <xdr:rowOff>28575</xdr:rowOff>
                  </to>
                </anchor>
              </controlPr>
            </control>
          </mc:Choice>
        </mc:AlternateContent>
        <mc:AlternateContent xmlns:mc="http://schemas.openxmlformats.org/markup-compatibility/2006">
          <mc:Choice Requires="x14">
            <control shapeId="175153" r:id="rId143" name="Drop Down 3121">
              <controlPr locked="0" defaultSize="0" autoFill="0" autoPict="0">
                <anchor moveWithCells="1">
                  <from>
                    <xdr:col>6</xdr:col>
                    <xdr:colOff>428625</xdr:colOff>
                    <xdr:row>410</xdr:row>
                    <xdr:rowOff>0</xdr:rowOff>
                  </from>
                  <to>
                    <xdr:col>6</xdr:col>
                    <xdr:colOff>933450</xdr:colOff>
                    <xdr:row>411</xdr:row>
                    <xdr:rowOff>28575</xdr:rowOff>
                  </to>
                </anchor>
              </controlPr>
            </control>
          </mc:Choice>
        </mc:AlternateContent>
        <mc:AlternateContent xmlns:mc="http://schemas.openxmlformats.org/markup-compatibility/2006">
          <mc:Choice Requires="x14">
            <control shapeId="175154" r:id="rId144" name="Drop Down 3122">
              <controlPr locked="0" defaultSize="0" autoFill="0" autoPict="0">
                <anchor moveWithCells="1">
                  <from>
                    <xdr:col>6</xdr:col>
                    <xdr:colOff>428625</xdr:colOff>
                    <xdr:row>410</xdr:row>
                    <xdr:rowOff>0</xdr:rowOff>
                  </from>
                  <to>
                    <xdr:col>6</xdr:col>
                    <xdr:colOff>933450</xdr:colOff>
                    <xdr:row>411</xdr:row>
                    <xdr:rowOff>28575</xdr:rowOff>
                  </to>
                </anchor>
              </controlPr>
            </control>
          </mc:Choice>
        </mc:AlternateContent>
        <mc:AlternateContent xmlns:mc="http://schemas.openxmlformats.org/markup-compatibility/2006">
          <mc:Choice Requires="x14">
            <control shapeId="175155" r:id="rId145" name="Drop Down 3123">
              <controlPr locked="0" defaultSize="0" autoFill="0" autoPict="0">
                <anchor moveWithCells="1">
                  <from>
                    <xdr:col>6</xdr:col>
                    <xdr:colOff>428625</xdr:colOff>
                    <xdr:row>410</xdr:row>
                    <xdr:rowOff>0</xdr:rowOff>
                  </from>
                  <to>
                    <xdr:col>6</xdr:col>
                    <xdr:colOff>933450</xdr:colOff>
                    <xdr:row>411</xdr:row>
                    <xdr:rowOff>28575</xdr:rowOff>
                  </to>
                </anchor>
              </controlPr>
            </control>
          </mc:Choice>
        </mc:AlternateContent>
        <mc:AlternateContent xmlns:mc="http://schemas.openxmlformats.org/markup-compatibility/2006">
          <mc:Choice Requires="x14">
            <control shapeId="175157" r:id="rId146" name="Drop Down 3125">
              <controlPr locked="0" defaultSize="0" autoFill="0" autoPict="0">
                <anchor moveWithCells="1">
                  <from>
                    <xdr:col>6</xdr:col>
                    <xdr:colOff>428625</xdr:colOff>
                    <xdr:row>410</xdr:row>
                    <xdr:rowOff>0</xdr:rowOff>
                  </from>
                  <to>
                    <xdr:col>6</xdr:col>
                    <xdr:colOff>933450</xdr:colOff>
                    <xdr:row>411</xdr:row>
                    <xdr:rowOff>28575</xdr:rowOff>
                  </to>
                </anchor>
              </controlPr>
            </control>
          </mc:Choice>
        </mc:AlternateContent>
        <mc:AlternateContent xmlns:mc="http://schemas.openxmlformats.org/markup-compatibility/2006">
          <mc:Choice Requires="x14">
            <control shapeId="175159" r:id="rId147" name="Drop Down 3127">
              <controlPr locked="0" defaultSize="0" autoFill="0" autoPict="0">
                <anchor moveWithCells="1">
                  <from>
                    <xdr:col>6</xdr:col>
                    <xdr:colOff>428625</xdr:colOff>
                    <xdr:row>410</xdr:row>
                    <xdr:rowOff>0</xdr:rowOff>
                  </from>
                  <to>
                    <xdr:col>6</xdr:col>
                    <xdr:colOff>933450</xdr:colOff>
                    <xdr:row>411</xdr:row>
                    <xdr:rowOff>28575</xdr:rowOff>
                  </to>
                </anchor>
              </controlPr>
            </control>
          </mc:Choice>
        </mc:AlternateContent>
        <mc:AlternateContent xmlns:mc="http://schemas.openxmlformats.org/markup-compatibility/2006">
          <mc:Choice Requires="x14">
            <control shapeId="175169" r:id="rId148" name="Drop Down 3137">
              <controlPr locked="0" defaultSize="0" autoFill="0" autoPict="0">
                <anchor moveWithCells="1">
                  <from>
                    <xdr:col>6</xdr:col>
                    <xdr:colOff>428625</xdr:colOff>
                    <xdr:row>450</xdr:row>
                    <xdr:rowOff>0</xdr:rowOff>
                  </from>
                  <to>
                    <xdr:col>6</xdr:col>
                    <xdr:colOff>933450</xdr:colOff>
                    <xdr:row>451</xdr:row>
                    <xdr:rowOff>28575</xdr:rowOff>
                  </to>
                </anchor>
              </controlPr>
            </control>
          </mc:Choice>
        </mc:AlternateContent>
        <mc:AlternateContent xmlns:mc="http://schemas.openxmlformats.org/markup-compatibility/2006">
          <mc:Choice Requires="x14">
            <control shapeId="175170" r:id="rId149" name="Drop Down 3138">
              <controlPr locked="0" defaultSize="0" autoFill="0" autoPict="0">
                <anchor moveWithCells="1">
                  <from>
                    <xdr:col>6</xdr:col>
                    <xdr:colOff>428625</xdr:colOff>
                    <xdr:row>450</xdr:row>
                    <xdr:rowOff>0</xdr:rowOff>
                  </from>
                  <to>
                    <xdr:col>6</xdr:col>
                    <xdr:colOff>933450</xdr:colOff>
                    <xdr:row>451</xdr:row>
                    <xdr:rowOff>28575</xdr:rowOff>
                  </to>
                </anchor>
              </controlPr>
            </control>
          </mc:Choice>
        </mc:AlternateContent>
        <mc:AlternateContent xmlns:mc="http://schemas.openxmlformats.org/markup-compatibility/2006">
          <mc:Choice Requires="x14">
            <control shapeId="175171" r:id="rId150" name="Drop Down 3139">
              <controlPr locked="0" defaultSize="0" autoFill="0" autoPict="0">
                <anchor moveWithCells="1">
                  <from>
                    <xdr:col>6</xdr:col>
                    <xdr:colOff>428625</xdr:colOff>
                    <xdr:row>450</xdr:row>
                    <xdr:rowOff>0</xdr:rowOff>
                  </from>
                  <to>
                    <xdr:col>6</xdr:col>
                    <xdr:colOff>933450</xdr:colOff>
                    <xdr:row>451</xdr:row>
                    <xdr:rowOff>28575</xdr:rowOff>
                  </to>
                </anchor>
              </controlPr>
            </control>
          </mc:Choice>
        </mc:AlternateContent>
        <mc:AlternateContent xmlns:mc="http://schemas.openxmlformats.org/markup-compatibility/2006">
          <mc:Choice Requires="x14">
            <control shapeId="175172" r:id="rId151" name="Drop Down 3140">
              <controlPr locked="0" defaultSize="0" autoFill="0" autoPict="0">
                <anchor moveWithCells="1">
                  <from>
                    <xdr:col>6</xdr:col>
                    <xdr:colOff>428625</xdr:colOff>
                    <xdr:row>450</xdr:row>
                    <xdr:rowOff>0</xdr:rowOff>
                  </from>
                  <to>
                    <xdr:col>6</xdr:col>
                    <xdr:colOff>933450</xdr:colOff>
                    <xdr:row>451</xdr:row>
                    <xdr:rowOff>28575</xdr:rowOff>
                  </to>
                </anchor>
              </controlPr>
            </control>
          </mc:Choice>
        </mc:AlternateContent>
        <mc:AlternateContent xmlns:mc="http://schemas.openxmlformats.org/markup-compatibility/2006">
          <mc:Choice Requires="x14">
            <control shapeId="175173" r:id="rId152" name="Drop Down 3141">
              <controlPr locked="0" defaultSize="0" autoFill="0" autoPict="0">
                <anchor moveWithCells="1">
                  <from>
                    <xdr:col>6</xdr:col>
                    <xdr:colOff>428625</xdr:colOff>
                    <xdr:row>450</xdr:row>
                    <xdr:rowOff>0</xdr:rowOff>
                  </from>
                  <to>
                    <xdr:col>6</xdr:col>
                    <xdr:colOff>933450</xdr:colOff>
                    <xdr:row>451</xdr:row>
                    <xdr:rowOff>28575</xdr:rowOff>
                  </to>
                </anchor>
              </controlPr>
            </control>
          </mc:Choice>
        </mc:AlternateContent>
        <mc:AlternateContent xmlns:mc="http://schemas.openxmlformats.org/markup-compatibility/2006">
          <mc:Choice Requires="x14">
            <control shapeId="175174" r:id="rId153" name="Drop Down 3142">
              <controlPr locked="0" defaultSize="0" autoFill="0" autoPict="0">
                <anchor moveWithCells="1">
                  <from>
                    <xdr:col>6</xdr:col>
                    <xdr:colOff>428625</xdr:colOff>
                    <xdr:row>450</xdr:row>
                    <xdr:rowOff>0</xdr:rowOff>
                  </from>
                  <to>
                    <xdr:col>6</xdr:col>
                    <xdr:colOff>933450</xdr:colOff>
                    <xdr:row>451</xdr:row>
                    <xdr:rowOff>28575</xdr:rowOff>
                  </to>
                </anchor>
              </controlPr>
            </control>
          </mc:Choice>
        </mc:AlternateContent>
        <mc:AlternateContent xmlns:mc="http://schemas.openxmlformats.org/markup-compatibility/2006">
          <mc:Choice Requires="x14">
            <control shapeId="175175" r:id="rId154" name="Drop Down 3143">
              <controlPr locked="0" defaultSize="0" autoFill="0" autoPict="0">
                <anchor moveWithCells="1">
                  <from>
                    <xdr:col>6</xdr:col>
                    <xdr:colOff>428625</xdr:colOff>
                    <xdr:row>450</xdr:row>
                    <xdr:rowOff>85725</xdr:rowOff>
                  </from>
                  <to>
                    <xdr:col>6</xdr:col>
                    <xdr:colOff>933450</xdr:colOff>
                    <xdr:row>450</xdr:row>
                    <xdr:rowOff>304800</xdr:rowOff>
                  </to>
                </anchor>
              </controlPr>
            </control>
          </mc:Choice>
        </mc:AlternateContent>
        <mc:AlternateContent xmlns:mc="http://schemas.openxmlformats.org/markup-compatibility/2006">
          <mc:Choice Requires="x14">
            <control shapeId="175176" r:id="rId155" name="Drop Down 3144">
              <controlPr locked="0" defaultSize="0" autoFill="0" autoPict="0">
                <anchor moveWithCells="1">
                  <from>
                    <xdr:col>6</xdr:col>
                    <xdr:colOff>428625</xdr:colOff>
                    <xdr:row>468</xdr:row>
                    <xdr:rowOff>0</xdr:rowOff>
                  </from>
                  <to>
                    <xdr:col>6</xdr:col>
                    <xdr:colOff>933450</xdr:colOff>
                    <xdr:row>469</xdr:row>
                    <xdr:rowOff>28575</xdr:rowOff>
                  </to>
                </anchor>
              </controlPr>
            </control>
          </mc:Choice>
        </mc:AlternateContent>
        <mc:AlternateContent xmlns:mc="http://schemas.openxmlformats.org/markup-compatibility/2006">
          <mc:Choice Requires="x14">
            <control shapeId="175177" r:id="rId156" name="Drop Down 3145">
              <controlPr locked="0" defaultSize="0" autoFill="0" autoPict="0">
                <anchor moveWithCells="1">
                  <from>
                    <xdr:col>6</xdr:col>
                    <xdr:colOff>428625</xdr:colOff>
                    <xdr:row>468</xdr:row>
                    <xdr:rowOff>0</xdr:rowOff>
                  </from>
                  <to>
                    <xdr:col>6</xdr:col>
                    <xdr:colOff>933450</xdr:colOff>
                    <xdr:row>469</xdr:row>
                    <xdr:rowOff>28575</xdr:rowOff>
                  </to>
                </anchor>
              </controlPr>
            </control>
          </mc:Choice>
        </mc:AlternateContent>
        <mc:AlternateContent xmlns:mc="http://schemas.openxmlformats.org/markup-compatibility/2006">
          <mc:Choice Requires="x14">
            <control shapeId="175178" r:id="rId157" name="Drop Down 3146">
              <controlPr locked="0" defaultSize="0" autoFill="0" autoPict="0">
                <anchor moveWithCells="1">
                  <from>
                    <xdr:col>6</xdr:col>
                    <xdr:colOff>428625</xdr:colOff>
                    <xdr:row>468</xdr:row>
                    <xdr:rowOff>0</xdr:rowOff>
                  </from>
                  <to>
                    <xdr:col>6</xdr:col>
                    <xdr:colOff>933450</xdr:colOff>
                    <xdr:row>469</xdr:row>
                    <xdr:rowOff>28575</xdr:rowOff>
                  </to>
                </anchor>
              </controlPr>
            </control>
          </mc:Choice>
        </mc:AlternateContent>
        <mc:AlternateContent xmlns:mc="http://schemas.openxmlformats.org/markup-compatibility/2006">
          <mc:Choice Requires="x14">
            <control shapeId="175179" r:id="rId158" name="Drop Down 3147">
              <controlPr locked="0" defaultSize="0" autoFill="0" autoPict="0">
                <anchor moveWithCells="1">
                  <from>
                    <xdr:col>6</xdr:col>
                    <xdr:colOff>428625</xdr:colOff>
                    <xdr:row>468</xdr:row>
                    <xdr:rowOff>0</xdr:rowOff>
                  </from>
                  <to>
                    <xdr:col>6</xdr:col>
                    <xdr:colOff>933450</xdr:colOff>
                    <xdr:row>469</xdr:row>
                    <xdr:rowOff>28575</xdr:rowOff>
                  </to>
                </anchor>
              </controlPr>
            </control>
          </mc:Choice>
        </mc:AlternateContent>
        <mc:AlternateContent xmlns:mc="http://schemas.openxmlformats.org/markup-compatibility/2006">
          <mc:Choice Requires="x14">
            <control shapeId="175180" r:id="rId159" name="Drop Down 3148">
              <controlPr locked="0" defaultSize="0" autoFill="0" autoPict="0">
                <anchor moveWithCells="1">
                  <from>
                    <xdr:col>6</xdr:col>
                    <xdr:colOff>428625</xdr:colOff>
                    <xdr:row>468</xdr:row>
                    <xdr:rowOff>0</xdr:rowOff>
                  </from>
                  <to>
                    <xdr:col>6</xdr:col>
                    <xdr:colOff>933450</xdr:colOff>
                    <xdr:row>469</xdr:row>
                    <xdr:rowOff>28575</xdr:rowOff>
                  </to>
                </anchor>
              </controlPr>
            </control>
          </mc:Choice>
        </mc:AlternateContent>
        <mc:AlternateContent xmlns:mc="http://schemas.openxmlformats.org/markup-compatibility/2006">
          <mc:Choice Requires="x14">
            <control shapeId="175181" r:id="rId160" name="Drop Down 3149">
              <controlPr locked="0" defaultSize="0" autoFill="0" autoPict="0">
                <anchor moveWithCells="1">
                  <from>
                    <xdr:col>6</xdr:col>
                    <xdr:colOff>428625</xdr:colOff>
                    <xdr:row>468</xdr:row>
                    <xdr:rowOff>0</xdr:rowOff>
                  </from>
                  <to>
                    <xdr:col>6</xdr:col>
                    <xdr:colOff>933450</xdr:colOff>
                    <xdr:row>469</xdr:row>
                    <xdr:rowOff>28575</xdr:rowOff>
                  </to>
                </anchor>
              </controlPr>
            </control>
          </mc:Choice>
        </mc:AlternateContent>
        <mc:AlternateContent xmlns:mc="http://schemas.openxmlformats.org/markup-compatibility/2006">
          <mc:Choice Requires="x14">
            <control shapeId="175182" r:id="rId161" name="Drop Down 3150">
              <controlPr locked="0" defaultSize="0" autoFill="0" autoPict="0">
                <anchor moveWithCells="1">
                  <from>
                    <xdr:col>6</xdr:col>
                    <xdr:colOff>428625</xdr:colOff>
                    <xdr:row>468</xdr:row>
                    <xdr:rowOff>0</xdr:rowOff>
                  </from>
                  <to>
                    <xdr:col>6</xdr:col>
                    <xdr:colOff>933450</xdr:colOff>
                    <xdr:row>469</xdr:row>
                    <xdr:rowOff>28575</xdr:rowOff>
                  </to>
                </anchor>
              </controlPr>
            </control>
          </mc:Choice>
        </mc:AlternateContent>
        <mc:AlternateContent xmlns:mc="http://schemas.openxmlformats.org/markup-compatibility/2006">
          <mc:Choice Requires="x14">
            <control shapeId="175183" r:id="rId162" name="Drop Down 3151">
              <controlPr locked="0" defaultSize="0" autoFill="0" autoPict="0">
                <anchor moveWithCells="1">
                  <from>
                    <xdr:col>6</xdr:col>
                    <xdr:colOff>428625</xdr:colOff>
                    <xdr:row>468</xdr:row>
                    <xdr:rowOff>0</xdr:rowOff>
                  </from>
                  <to>
                    <xdr:col>6</xdr:col>
                    <xdr:colOff>933450</xdr:colOff>
                    <xdr:row>469</xdr:row>
                    <xdr:rowOff>28575</xdr:rowOff>
                  </to>
                </anchor>
              </controlPr>
            </control>
          </mc:Choice>
        </mc:AlternateContent>
        <mc:AlternateContent xmlns:mc="http://schemas.openxmlformats.org/markup-compatibility/2006">
          <mc:Choice Requires="x14">
            <control shapeId="175184" r:id="rId163" name="Drop Down 3152">
              <controlPr locked="0" defaultSize="0" autoFill="0" autoPict="0">
                <anchor moveWithCells="1">
                  <from>
                    <xdr:col>6</xdr:col>
                    <xdr:colOff>428625</xdr:colOff>
                    <xdr:row>468</xdr:row>
                    <xdr:rowOff>0</xdr:rowOff>
                  </from>
                  <to>
                    <xdr:col>6</xdr:col>
                    <xdr:colOff>933450</xdr:colOff>
                    <xdr:row>469</xdr:row>
                    <xdr:rowOff>28575</xdr:rowOff>
                  </to>
                </anchor>
              </controlPr>
            </control>
          </mc:Choice>
        </mc:AlternateContent>
        <mc:AlternateContent xmlns:mc="http://schemas.openxmlformats.org/markup-compatibility/2006">
          <mc:Choice Requires="x14">
            <control shapeId="175185" r:id="rId164" name="Drop Down 3153">
              <controlPr locked="0" defaultSize="0" autoFill="0" autoPict="0">
                <anchor moveWithCells="1">
                  <from>
                    <xdr:col>6</xdr:col>
                    <xdr:colOff>428625</xdr:colOff>
                    <xdr:row>468</xdr:row>
                    <xdr:rowOff>85725</xdr:rowOff>
                  </from>
                  <to>
                    <xdr:col>6</xdr:col>
                    <xdr:colOff>933450</xdr:colOff>
                    <xdr:row>468</xdr:row>
                    <xdr:rowOff>304800</xdr:rowOff>
                  </to>
                </anchor>
              </controlPr>
            </control>
          </mc:Choice>
        </mc:AlternateContent>
        <mc:AlternateContent xmlns:mc="http://schemas.openxmlformats.org/markup-compatibility/2006">
          <mc:Choice Requires="x14">
            <control shapeId="175186" r:id="rId165" name="Drop Down 3154">
              <controlPr locked="0" defaultSize="0" autoFill="0" autoPict="0">
                <anchor moveWithCells="1">
                  <from>
                    <xdr:col>6</xdr:col>
                    <xdr:colOff>428625</xdr:colOff>
                    <xdr:row>477</xdr:row>
                    <xdr:rowOff>85725</xdr:rowOff>
                  </from>
                  <to>
                    <xdr:col>6</xdr:col>
                    <xdr:colOff>933450</xdr:colOff>
                    <xdr:row>477</xdr:row>
                    <xdr:rowOff>304800</xdr:rowOff>
                  </to>
                </anchor>
              </controlPr>
            </control>
          </mc:Choice>
        </mc:AlternateContent>
        <mc:AlternateContent xmlns:mc="http://schemas.openxmlformats.org/markup-compatibility/2006">
          <mc:Choice Requires="x14">
            <control shapeId="175187" r:id="rId166" name="Drop Down 3155">
              <controlPr locked="0" defaultSize="0" autoFill="0" autoPict="0">
                <anchor moveWithCells="1">
                  <from>
                    <xdr:col>6</xdr:col>
                    <xdr:colOff>428625</xdr:colOff>
                    <xdr:row>478</xdr:row>
                    <xdr:rowOff>85725</xdr:rowOff>
                  </from>
                  <to>
                    <xdr:col>6</xdr:col>
                    <xdr:colOff>933450</xdr:colOff>
                    <xdr:row>478</xdr:row>
                    <xdr:rowOff>304800</xdr:rowOff>
                  </to>
                </anchor>
              </controlPr>
            </control>
          </mc:Choice>
        </mc:AlternateContent>
        <mc:AlternateContent xmlns:mc="http://schemas.openxmlformats.org/markup-compatibility/2006">
          <mc:Choice Requires="x14">
            <control shapeId="175188" r:id="rId167" name="Drop Down 3156">
              <controlPr locked="0" defaultSize="0" autoFill="0" autoPict="0">
                <anchor moveWithCells="1">
                  <from>
                    <xdr:col>6</xdr:col>
                    <xdr:colOff>428625</xdr:colOff>
                    <xdr:row>484</xdr:row>
                    <xdr:rowOff>85725</xdr:rowOff>
                  </from>
                  <to>
                    <xdr:col>6</xdr:col>
                    <xdr:colOff>933450</xdr:colOff>
                    <xdr:row>484</xdr:row>
                    <xdr:rowOff>304800</xdr:rowOff>
                  </to>
                </anchor>
              </controlPr>
            </control>
          </mc:Choice>
        </mc:AlternateContent>
        <mc:AlternateContent xmlns:mc="http://schemas.openxmlformats.org/markup-compatibility/2006">
          <mc:Choice Requires="x14">
            <control shapeId="175189" r:id="rId168" name="Drop Down 3157">
              <controlPr locked="0" defaultSize="0" autoFill="0" autoPict="0">
                <anchor moveWithCells="1">
                  <from>
                    <xdr:col>6</xdr:col>
                    <xdr:colOff>428625</xdr:colOff>
                    <xdr:row>485</xdr:row>
                    <xdr:rowOff>85725</xdr:rowOff>
                  </from>
                  <to>
                    <xdr:col>6</xdr:col>
                    <xdr:colOff>933450</xdr:colOff>
                    <xdr:row>485</xdr:row>
                    <xdr:rowOff>304800</xdr:rowOff>
                  </to>
                </anchor>
              </controlPr>
            </control>
          </mc:Choice>
        </mc:AlternateContent>
        <mc:AlternateContent xmlns:mc="http://schemas.openxmlformats.org/markup-compatibility/2006">
          <mc:Choice Requires="x14">
            <control shapeId="175190" r:id="rId169" name="Drop Down 3158">
              <controlPr locked="0" defaultSize="0" autoFill="0" autoPict="0">
                <anchor moveWithCells="1">
                  <from>
                    <xdr:col>6</xdr:col>
                    <xdr:colOff>428625</xdr:colOff>
                    <xdr:row>486</xdr:row>
                    <xdr:rowOff>85725</xdr:rowOff>
                  </from>
                  <to>
                    <xdr:col>6</xdr:col>
                    <xdr:colOff>933450</xdr:colOff>
                    <xdr:row>486</xdr:row>
                    <xdr:rowOff>304800</xdr:rowOff>
                  </to>
                </anchor>
              </controlPr>
            </control>
          </mc:Choice>
        </mc:AlternateContent>
        <mc:AlternateContent xmlns:mc="http://schemas.openxmlformats.org/markup-compatibility/2006">
          <mc:Choice Requires="x14">
            <control shapeId="175191" r:id="rId170" name="Drop Down 3159">
              <controlPr locked="0" defaultSize="0" autoFill="0" autoPict="0">
                <anchor moveWithCells="1">
                  <from>
                    <xdr:col>6</xdr:col>
                    <xdr:colOff>428625</xdr:colOff>
                    <xdr:row>490</xdr:row>
                    <xdr:rowOff>85725</xdr:rowOff>
                  </from>
                  <to>
                    <xdr:col>6</xdr:col>
                    <xdr:colOff>933450</xdr:colOff>
                    <xdr:row>490</xdr:row>
                    <xdr:rowOff>304800</xdr:rowOff>
                  </to>
                </anchor>
              </controlPr>
            </control>
          </mc:Choice>
        </mc:AlternateContent>
        <mc:AlternateContent xmlns:mc="http://schemas.openxmlformats.org/markup-compatibility/2006">
          <mc:Choice Requires="x14">
            <control shapeId="175192" r:id="rId171" name="Drop Down 3160">
              <controlPr locked="0" defaultSize="0" autoFill="0" autoPict="0">
                <anchor moveWithCells="1">
                  <from>
                    <xdr:col>6</xdr:col>
                    <xdr:colOff>428625</xdr:colOff>
                    <xdr:row>495</xdr:row>
                    <xdr:rowOff>85725</xdr:rowOff>
                  </from>
                  <to>
                    <xdr:col>6</xdr:col>
                    <xdr:colOff>933450</xdr:colOff>
                    <xdr:row>495</xdr:row>
                    <xdr:rowOff>304800</xdr:rowOff>
                  </to>
                </anchor>
              </controlPr>
            </control>
          </mc:Choice>
        </mc:AlternateContent>
        <mc:AlternateContent xmlns:mc="http://schemas.openxmlformats.org/markup-compatibility/2006">
          <mc:Choice Requires="x14">
            <control shapeId="175193" r:id="rId172" name="Drop Down 3161">
              <controlPr locked="0" defaultSize="0" autoFill="0" autoPict="0">
                <anchor moveWithCells="1">
                  <from>
                    <xdr:col>6</xdr:col>
                    <xdr:colOff>428625</xdr:colOff>
                    <xdr:row>497</xdr:row>
                    <xdr:rowOff>0</xdr:rowOff>
                  </from>
                  <to>
                    <xdr:col>6</xdr:col>
                    <xdr:colOff>933450</xdr:colOff>
                    <xdr:row>498</xdr:row>
                    <xdr:rowOff>28575</xdr:rowOff>
                  </to>
                </anchor>
              </controlPr>
            </control>
          </mc:Choice>
        </mc:AlternateContent>
        <mc:AlternateContent xmlns:mc="http://schemas.openxmlformats.org/markup-compatibility/2006">
          <mc:Choice Requires="x14">
            <control shapeId="175194" r:id="rId173" name="Drop Down 3162">
              <controlPr locked="0" defaultSize="0" autoFill="0" autoPict="0">
                <anchor moveWithCells="1">
                  <from>
                    <xdr:col>6</xdr:col>
                    <xdr:colOff>428625</xdr:colOff>
                    <xdr:row>497</xdr:row>
                    <xdr:rowOff>0</xdr:rowOff>
                  </from>
                  <to>
                    <xdr:col>6</xdr:col>
                    <xdr:colOff>933450</xdr:colOff>
                    <xdr:row>498</xdr:row>
                    <xdr:rowOff>28575</xdr:rowOff>
                  </to>
                </anchor>
              </controlPr>
            </control>
          </mc:Choice>
        </mc:AlternateContent>
        <mc:AlternateContent xmlns:mc="http://schemas.openxmlformats.org/markup-compatibility/2006">
          <mc:Choice Requires="x14">
            <control shapeId="175195" r:id="rId174" name="Drop Down 3163">
              <controlPr locked="0" defaultSize="0" autoFill="0" autoPict="0">
                <anchor moveWithCells="1">
                  <from>
                    <xdr:col>6</xdr:col>
                    <xdr:colOff>428625</xdr:colOff>
                    <xdr:row>497</xdr:row>
                    <xdr:rowOff>0</xdr:rowOff>
                  </from>
                  <to>
                    <xdr:col>6</xdr:col>
                    <xdr:colOff>933450</xdr:colOff>
                    <xdr:row>498</xdr:row>
                    <xdr:rowOff>28575</xdr:rowOff>
                  </to>
                </anchor>
              </controlPr>
            </control>
          </mc:Choice>
        </mc:AlternateContent>
        <mc:AlternateContent xmlns:mc="http://schemas.openxmlformats.org/markup-compatibility/2006">
          <mc:Choice Requires="x14">
            <control shapeId="175196" r:id="rId175" name="Drop Down 3164">
              <controlPr locked="0" defaultSize="0" autoFill="0" autoPict="0">
                <anchor moveWithCells="1">
                  <from>
                    <xdr:col>6</xdr:col>
                    <xdr:colOff>428625</xdr:colOff>
                    <xdr:row>497</xdr:row>
                    <xdr:rowOff>0</xdr:rowOff>
                  </from>
                  <to>
                    <xdr:col>6</xdr:col>
                    <xdr:colOff>933450</xdr:colOff>
                    <xdr:row>498</xdr:row>
                    <xdr:rowOff>28575</xdr:rowOff>
                  </to>
                </anchor>
              </controlPr>
            </control>
          </mc:Choice>
        </mc:AlternateContent>
        <mc:AlternateContent xmlns:mc="http://schemas.openxmlformats.org/markup-compatibility/2006">
          <mc:Choice Requires="x14">
            <control shapeId="175197" r:id="rId176" name="Drop Down 3165">
              <controlPr locked="0" defaultSize="0" autoFill="0" autoPict="0">
                <anchor moveWithCells="1">
                  <from>
                    <xdr:col>6</xdr:col>
                    <xdr:colOff>428625</xdr:colOff>
                    <xdr:row>497</xdr:row>
                    <xdr:rowOff>0</xdr:rowOff>
                  </from>
                  <to>
                    <xdr:col>6</xdr:col>
                    <xdr:colOff>933450</xdr:colOff>
                    <xdr:row>498</xdr:row>
                    <xdr:rowOff>28575</xdr:rowOff>
                  </to>
                </anchor>
              </controlPr>
            </control>
          </mc:Choice>
        </mc:AlternateContent>
        <mc:AlternateContent xmlns:mc="http://schemas.openxmlformats.org/markup-compatibility/2006">
          <mc:Choice Requires="x14">
            <control shapeId="175198" r:id="rId177" name="Drop Down 3166">
              <controlPr locked="0" defaultSize="0" autoFill="0" autoPict="0">
                <anchor moveWithCells="1">
                  <from>
                    <xdr:col>6</xdr:col>
                    <xdr:colOff>428625</xdr:colOff>
                    <xdr:row>497</xdr:row>
                    <xdr:rowOff>0</xdr:rowOff>
                  </from>
                  <to>
                    <xdr:col>6</xdr:col>
                    <xdr:colOff>933450</xdr:colOff>
                    <xdr:row>498</xdr:row>
                    <xdr:rowOff>28575</xdr:rowOff>
                  </to>
                </anchor>
              </controlPr>
            </control>
          </mc:Choice>
        </mc:AlternateContent>
        <mc:AlternateContent xmlns:mc="http://schemas.openxmlformats.org/markup-compatibility/2006">
          <mc:Choice Requires="x14">
            <control shapeId="175199" r:id="rId178" name="Drop Down 3167">
              <controlPr locked="0" defaultSize="0" autoFill="0" autoPict="0">
                <anchor moveWithCells="1">
                  <from>
                    <xdr:col>6</xdr:col>
                    <xdr:colOff>428625</xdr:colOff>
                    <xdr:row>497</xdr:row>
                    <xdr:rowOff>0</xdr:rowOff>
                  </from>
                  <to>
                    <xdr:col>6</xdr:col>
                    <xdr:colOff>933450</xdr:colOff>
                    <xdr:row>498</xdr:row>
                    <xdr:rowOff>28575</xdr:rowOff>
                  </to>
                </anchor>
              </controlPr>
            </control>
          </mc:Choice>
        </mc:AlternateContent>
        <mc:AlternateContent xmlns:mc="http://schemas.openxmlformats.org/markup-compatibility/2006">
          <mc:Choice Requires="x14">
            <control shapeId="175200" r:id="rId179" name="Drop Down 3168">
              <controlPr locked="0" defaultSize="0" autoFill="0" autoPict="0">
                <anchor moveWithCells="1">
                  <from>
                    <xdr:col>6</xdr:col>
                    <xdr:colOff>428625</xdr:colOff>
                    <xdr:row>497</xdr:row>
                    <xdr:rowOff>85725</xdr:rowOff>
                  </from>
                  <to>
                    <xdr:col>6</xdr:col>
                    <xdr:colOff>933450</xdr:colOff>
                    <xdr:row>497</xdr:row>
                    <xdr:rowOff>304800</xdr:rowOff>
                  </to>
                </anchor>
              </controlPr>
            </control>
          </mc:Choice>
        </mc:AlternateContent>
        <mc:AlternateContent xmlns:mc="http://schemas.openxmlformats.org/markup-compatibility/2006">
          <mc:Choice Requires="x14">
            <control shapeId="175201" r:id="rId180" name="Drop Down 3169">
              <controlPr locked="0" defaultSize="0" autoFill="0" autoPict="0">
                <anchor moveWithCells="1">
                  <from>
                    <xdr:col>6</xdr:col>
                    <xdr:colOff>428625</xdr:colOff>
                    <xdr:row>503</xdr:row>
                    <xdr:rowOff>85725</xdr:rowOff>
                  </from>
                  <to>
                    <xdr:col>6</xdr:col>
                    <xdr:colOff>933450</xdr:colOff>
                    <xdr:row>503</xdr:row>
                    <xdr:rowOff>304800</xdr:rowOff>
                  </to>
                </anchor>
              </controlPr>
            </control>
          </mc:Choice>
        </mc:AlternateContent>
        <mc:AlternateContent xmlns:mc="http://schemas.openxmlformats.org/markup-compatibility/2006">
          <mc:Choice Requires="x14">
            <control shapeId="175202" r:id="rId181" name="Drop Down 3170">
              <controlPr locked="0" defaultSize="0" autoFill="0" autoPict="0">
                <anchor moveWithCells="1">
                  <from>
                    <xdr:col>6</xdr:col>
                    <xdr:colOff>428625</xdr:colOff>
                    <xdr:row>504</xdr:row>
                    <xdr:rowOff>85725</xdr:rowOff>
                  </from>
                  <to>
                    <xdr:col>6</xdr:col>
                    <xdr:colOff>933450</xdr:colOff>
                    <xdr:row>504</xdr:row>
                    <xdr:rowOff>304800</xdr:rowOff>
                  </to>
                </anchor>
              </controlPr>
            </control>
          </mc:Choice>
        </mc:AlternateContent>
        <mc:AlternateContent xmlns:mc="http://schemas.openxmlformats.org/markup-compatibility/2006">
          <mc:Choice Requires="x14">
            <control shapeId="175203" r:id="rId182" name="Drop Down 3171">
              <controlPr locked="0" defaultSize="0" autoFill="0" autoPict="0">
                <anchor moveWithCells="1">
                  <from>
                    <xdr:col>6</xdr:col>
                    <xdr:colOff>428625</xdr:colOff>
                    <xdr:row>505</xdr:row>
                    <xdr:rowOff>85725</xdr:rowOff>
                  </from>
                  <to>
                    <xdr:col>6</xdr:col>
                    <xdr:colOff>933450</xdr:colOff>
                    <xdr:row>505</xdr:row>
                    <xdr:rowOff>304800</xdr:rowOff>
                  </to>
                </anchor>
              </controlPr>
            </control>
          </mc:Choice>
        </mc:AlternateContent>
        <mc:AlternateContent xmlns:mc="http://schemas.openxmlformats.org/markup-compatibility/2006">
          <mc:Choice Requires="x14">
            <control shapeId="175204" r:id="rId183" name="Drop Down 3172">
              <controlPr locked="0" defaultSize="0" autoFill="0" autoPict="0">
                <anchor moveWithCells="1">
                  <from>
                    <xdr:col>6</xdr:col>
                    <xdr:colOff>428625</xdr:colOff>
                    <xdr:row>506</xdr:row>
                    <xdr:rowOff>85725</xdr:rowOff>
                  </from>
                  <to>
                    <xdr:col>6</xdr:col>
                    <xdr:colOff>933450</xdr:colOff>
                    <xdr:row>506</xdr:row>
                    <xdr:rowOff>304800</xdr:rowOff>
                  </to>
                </anchor>
              </controlPr>
            </control>
          </mc:Choice>
        </mc:AlternateContent>
        <mc:AlternateContent xmlns:mc="http://schemas.openxmlformats.org/markup-compatibility/2006">
          <mc:Choice Requires="x14">
            <control shapeId="175205" r:id="rId184" name="Drop Down 3173">
              <controlPr locked="0" defaultSize="0" autoFill="0" autoPict="0">
                <anchor moveWithCells="1">
                  <from>
                    <xdr:col>6</xdr:col>
                    <xdr:colOff>428625</xdr:colOff>
                    <xdr:row>513</xdr:row>
                    <xdr:rowOff>0</xdr:rowOff>
                  </from>
                  <to>
                    <xdr:col>6</xdr:col>
                    <xdr:colOff>933450</xdr:colOff>
                    <xdr:row>513</xdr:row>
                    <xdr:rowOff>219075</xdr:rowOff>
                  </to>
                </anchor>
              </controlPr>
            </control>
          </mc:Choice>
        </mc:AlternateContent>
        <mc:AlternateContent xmlns:mc="http://schemas.openxmlformats.org/markup-compatibility/2006">
          <mc:Choice Requires="x14">
            <control shapeId="175206" r:id="rId185" name="Drop Down 3174">
              <controlPr locked="0" defaultSize="0" autoFill="0" autoPict="0">
                <anchor moveWithCells="1">
                  <from>
                    <xdr:col>6</xdr:col>
                    <xdr:colOff>428625</xdr:colOff>
                    <xdr:row>513</xdr:row>
                    <xdr:rowOff>0</xdr:rowOff>
                  </from>
                  <to>
                    <xdr:col>6</xdr:col>
                    <xdr:colOff>933450</xdr:colOff>
                    <xdr:row>513</xdr:row>
                    <xdr:rowOff>219075</xdr:rowOff>
                  </to>
                </anchor>
              </controlPr>
            </control>
          </mc:Choice>
        </mc:AlternateContent>
        <mc:AlternateContent xmlns:mc="http://schemas.openxmlformats.org/markup-compatibility/2006">
          <mc:Choice Requires="x14">
            <control shapeId="175207" r:id="rId186" name="Drop Down 3175">
              <controlPr locked="0" defaultSize="0" autoFill="0" autoPict="0">
                <anchor moveWithCells="1">
                  <from>
                    <xdr:col>6</xdr:col>
                    <xdr:colOff>428625</xdr:colOff>
                    <xdr:row>513</xdr:row>
                    <xdr:rowOff>0</xdr:rowOff>
                  </from>
                  <to>
                    <xdr:col>6</xdr:col>
                    <xdr:colOff>933450</xdr:colOff>
                    <xdr:row>513</xdr:row>
                    <xdr:rowOff>219075</xdr:rowOff>
                  </to>
                </anchor>
              </controlPr>
            </control>
          </mc:Choice>
        </mc:AlternateContent>
        <mc:AlternateContent xmlns:mc="http://schemas.openxmlformats.org/markup-compatibility/2006">
          <mc:Choice Requires="x14">
            <control shapeId="175208" r:id="rId187" name="Drop Down 3176">
              <controlPr locked="0" defaultSize="0" autoFill="0" autoPict="0">
                <anchor moveWithCells="1">
                  <from>
                    <xdr:col>6</xdr:col>
                    <xdr:colOff>428625</xdr:colOff>
                    <xdr:row>513</xdr:row>
                    <xdr:rowOff>0</xdr:rowOff>
                  </from>
                  <to>
                    <xdr:col>6</xdr:col>
                    <xdr:colOff>933450</xdr:colOff>
                    <xdr:row>513</xdr:row>
                    <xdr:rowOff>219075</xdr:rowOff>
                  </to>
                </anchor>
              </controlPr>
            </control>
          </mc:Choice>
        </mc:AlternateContent>
        <mc:AlternateContent xmlns:mc="http://schemas.openxmlformats.org/markup-compatibility/2006">
          <mc:Choice Requires="x14">
            <control shapeId="175209" r:id="rId188" name="Drop Down 3177">
              <controlPr locked="0" defaultSize="0" autoFill="0" autoPict="0">
                <anchor moveWithCells="1">
                  <from>
                    <xdr:col>6</xdr:col>
                    <xdr:colOff>428625</xdr:colOff>
                    <xdr:row>513</xdr:row>
                    <xdr:rowOff>0</xdr:rowOff>
                  </from>
                  <to>
                    <xdr:col>6</xdr:col>
                    <xdr:colOff>933450</xdr:colOff>
                    <xdr:row>513</xdr:row>
                    <xdr:rowOff>219075</xdr:rowOff>
                  </to>
                </anchor>
              </controlPr>
            </control>
          </mc:Choice>
        </mc:AlternateContent>
        <mc:AlternateContent xmlns:mc="http://schemas.openxmlformats.org/markup-compatibility/2006">
          <mc:Choice Requires="x14">
            <control shapeId="175210" r:id="rId189" name="Drop Down 3178">
              <controlPr locked="0" defaultSize="0" autoFill="0" autoPict="0">
                <anchor moveWithCells="1">
                  <from>
                    <xdr:col>6</xdr:col>
                    <xdr:colOff>428625</xdr:colOff>
                    <xdr:row>513</xdr:row>
                    <xdr:rowOff>0</xdr:rowOff>
                  </from>
                  <to>
                    <xdr:col>6</xdr:col>
                    <xdr:colOff>933450</xdr:colOff>
                    <xdr:row>513</xdr:row>
                    <xdr:rowOff>219075</xdr:rowOff>
                  </to>
                </anchor>
              </controlPr>
            </control>
          </mc:Choice>
        </mc:AlternateContent>
        <mc:AlternateContent xmlns:mc="http://schemas.openxmlformats.org/markup-compatibility/2006">
          <mc:Choice Requires="x14">
            <control shapeId="175211" r:id="rId190" name="Drop Down 3179">
              <controlPr locked="0" defaultSize="0" autoFill="0" autoPict="0">
                <anchor moveWithCells="1">
                  <from>
                    <xdr:col>6</xdr:col>
                    <xdr:colOff>428625</xdr:colOff>
                    <xdr:row>513</xdr:row>
                    <xdr:rowOff>85725</xdr:rowOff>
                  </from>
                  <to>
                    <xdr:col>6</xdr:col>
                    <xdr:colOff>933450</xdr:colOff>
                    <xdr:row>513</xdr:row>
                    <xdr:rowOff>304800</xdr:rowOff>
                  </to>
                </anchor>
              </controlPr>
            </control>
          </mc:Choice>
        </mc:AlternateContent>
        <mc:AlternateContent xmlns:mc="http://schemas.openxmlformats.org/markup-compatibility/2006">
          <mc:Choice Requires="x14">
            <control shapeId="175212" r:id="rId191" name="Drop Down 3180">
              <controlPr locked="0" defaultSize="0" autoFill="0" autoPict="0">
                <anchor moveWithCells="1">
                  <from>
                    <xdr:col>6</xdr:col>
                    <xdr:colOff>428625</xdr:colOff>
                    <xdr:row>532</xdr:row>
                    <xdr:rowOff>85725</xdr:rowOff>
                  </from>
                  <to>
                    <xdr:col>6</xdr:col>
                    <xdr:colOff>933450</xdr:colOff>
                    <xdr:row>532</xdr:row>
                    <xdr:rowOff>304800</xdr:rowOff>
                  </to>
                </anchor>
              </controlPr>
            </control>
          </mc:Choice>
        </mc:AlternateContent>
        <mc:AlternateContent xmlns:mc="http://schemas.openxmlformats.org/markup-compatibility/2006">
          <mc:Choice Requires="x14">
            <control shapeId="175213" r:id="rId192" name="Drop Down 3181">
              <controlPr locked="0" defaultSize="0" autoFill="0" autoPict="0">
                <anchor moveWithCells="1">
                  <from>
                    <xdr:col>6</xdr:col>
                    <xdr:colOff>428625</xdr:colOff>
                    <xdr:row>548</xdr:row>
                    <xdr:rowOff>0</xdr:rowOff>
                  </from>
                  <to>
                    <xdr:col>6</xdr:col>
                    <xdr:colOff>933450</xdr:colOff>
                    <xdr:row>549</xdr:row>
                    <xdr:rowOff>28575</xdr:rowOff>
                  </to>
                </anchor>
              </controlPr>
            </control>
          </mc:Choice>
        </mc:AlternateContent>
        <mc:AlternateContent xmlns:mc="http://schemas.openxmlformats.org/markup-compatibility/2006">
          <mc:Choice Requires="x14">
            <control shapeId="175214" r:id="rId193" name="Drop Down 3182">
              <controlPr locked="0" defaultSize="0" autoFill="0" autoPict="0">
                <anchor moveWithCells="1">
                  <from>
                    <xdr:col>6</xdr:col>
                    <xdr:colOff>428625</xdr:colOff>
                    <xdr:row>548</xdr:row>
                    <xdr:rowOff>0</xdr:rowOff>
                  </from>
                  <to>
                    <xdr:col>6</xdr:col>
                    <xdr:colOff>933450</xdr:colOff>
                    <xdr:row>549</xdr:row>
                    <xdr:rowOff>28575</xdr:rowOff>
                  </to>
                </anchor>
              </controlPr>
            </control>
          </mc:Choice>
        </mc:AlternateContent>
        <mc:AlternateContent xmlns:mc="http://schemas.openxmlformats.org/markup-compatibility/2006">
          <mc:Choice Requires="x14">
            <control shapeId="175215" r:id="rId194" name="Drop Down 3183">
              <controlPr locked="0" defaultSize="0" autoFill="0" autoPict="0">
                <anchor moveWithCells="1">
                  <from>
                    <xdr:col>6</xdr:col>
                    <xdr:colOff>428625</xdr:colOff>
                    <xdr:row>548</xdr:row>
                    <xdr:rowOff>0</xdr:rowOff>
                  </from>
                  <to>
                    <xdr:col>6</xdr:col>
                    <xdr:colOff>933450</xdr:colOff>
                    <xdr:row>549</xdr:row>
                    <xdr:rowOff>28575</xdr:rowOff>
                  </to>
                </anchor>
              </controlPr>
            </control>
          </mc:Choice>
        </mc:AlternateContent>
        <mc:AlternateContent xmlns:mc="http://schemas.openxmlformats.org/markup-compatibility/2006">
          <mc:Choice Requires="x14">
            <control shapeId="175216" r:id="rId195" name="Drop Down 3184">
              <controlPr locked="0" defaultSize="0" autoFill="0" autoPict="0">
                <anchor moveWithCells="1">
                  <from>
                    <xdr:col>6</xdr:col>
                    <xdr:colOff>428625</xdr:colOff>
                    <xdr:row>548</xdr:row>
                    <xdr:rowOff>85725</xdr:rowOff>
                  </from>
                  <to>
                    <xdr:col>6</xdr:col>
                    <xdr:colOff>933450</xdr:colOff>
                    <xdr:row>548</xdr:row>
                    <xdr:rowOff>304800</xdr:rowOff>
                  </to>
                </anchor>
              </controlPr>
            </control>
          </mc:Choice>
        </mc:AlternateContent>
        <mc:AlternateContent xmlns:mc="http://schemas.openxmlformats.org/markup-compatibility/2006">
          <mc:Choice Requires="x14">
            <control shapeId="175217" r:id="rId196" name="Drop Down 3185">
              <controlPr locked="0" defaultSize="0" autoFill="0" autoPict="0">
                <anchor moveWithCells="1">
                  <from>
                    <xdr:col>6</xdr:col>
                    <xdr:colOff>428625</xdr:colOff>
                    <xdr:row>561</xdr:row>
                    <xdr:rowOff>0</xdr:rowOff>
                  </from>
                  <to>
                    <xdr:col>6</xdr:col>
                    <xdr:colOff>933450</xdr:colOff>
                    <xdr:row>562</xdr:row>
                    <xdr:rowOff>28575</xdr:rowOff>
                  </to>
                </anchor>
              </controlPr>
            </control>
          </mc:Choice>
        </mc:AlternateContent>
        <mc:AlternateContent xmlns:mc="http://schemas.openxmlformats.org/markup-compatibility/2006">
          <mc:Choice Requires="x14">
            <control shapeId="175218" r:id="rId197" name="Drop Down 3186">
              <controlPr locked="0" defaultSize="0" autoFill="0" autoPict="0">
                <anchor moveWithCells="1">
                  <from>
                    <xdr:col>6</xdr:col>
                    <xdr:colOff>428625</xdr:colOff>
                    <xdr:row>561</xdr:row>
                    <xdr:rowOff>0</xdr:rowOff>
                  </from>
                  <to>
                    <xdr:col>6</xdr:col>
                    <xdr:colOff>933450</xdr:colOff>
                    <xdr:row>562</xdr:row>
                    <xdr:rowOff>28575</xdr:rowOff>
                  </to>
                </anchor>
              </controlPr>
            </control>
          </mc:Choice>
        </mc:AlternateContent>
        <mc:AlternateContent xmlns:mc="http://schemas.openxmlformats.org/markup-compatibility/2006">
          <mc:Choice Requires="x14">
            <control shapeId="175219" r:id="rId198" name="Drop Down 3187">
              <controlPr locked="0" defaultSize="0" autoFill="0" autoPict="0">
                <anchor moveWithCells="1">
                  <from>
                    <xdr:col>6</xdr:col>
                    <xdr:colOff>428625</xdr:colOff>
                    <xdr:row>561</xdr:row>
                    <xdr:rowOff>0</xdr:rowOff>
                  </from>
                  <to>
                    <xdr:col>6</xdr:col>
                    <xdr:colOff>933450</xdr:colOff>
                    <xdr:row>562</xdr:row>
                    <xdr:rowOff>28575</xdr:rowOff>
                  </to>
                </anchor>
              </controlPr>
            </control>
          </mc:Choice>
        </mc:AlternateContent>
        <mc:AlternateContent xmlns:mc="http://schemas.openxmlformats.org/markup-compatibility/2006">
          <mc:Choice Requires="x14">
            <control shapeId="175220" r:id="rId199" name="Drop Down 3188">
              <controlPr locked="0" defaultSize="0" autoFill="0" autoPict="0">
                <anchor moveWithCells="1">
                  <from>
                    <xdr:col>6</xdr:col>
                    <xdr:colOff>428625</xdr:colOff>
                    <xdr:row>561</xdr:row>
                    <xdr:rowOff>85725</xdr:rowOff>
                  </from>
                  <to>
                    <xdr:col>6</xdr:col>
                    <xdr:colOff>933450</xdr:colOff>
                    <xdr:row>561</xdr:row>
                    <xdr:rowOff>304800</xdr:rowOff>
                  </to>
                </anchor>
              </controlPr>
            </control>
          </mc:Choice>
        </mc:AlternateContent>
        <mc:AlternateContent xmlns:mc="http://schemas.openxmlformats.org/markup-compatibility/2006">
          <mc:Choice Requires="x14">
            <control shapeId="175221" r:id="rId200" name="Drop Down 3189">
              <controlPr locked="0" defaultSize="0" autoFill="0" autoPict="0">
                <anchor moveWithCells="1">
                  <from>
                    <xdr:col>6</xdr:col>
                    <xdr:colOff>428625</xdr:colOff>
                    <xdr:row>568</xdr:row>
                    <xdr:rowOff>0</xdr:rowOff>
                  </from>
                  <to>
                    <xdr:col>6</xdr:col>
                    <xdr:colOff>933450</xdr:colOff>
                    <xdr:row>568</xdr:row>
                    <xdr:rowOff>219075</xdr:rowOff>
                  </to>
                </anchor>
              </controlPr>
            </control>
          </mc:Choice>
        </mc:AlternateContent>
        <mc:AlternateContent xmlns:mc="http://schemas.openxmlformats.org/markup-compatibility/2006">
          <mc:Choice Requires="x14">
            <control shapeId="175222" r:id="rId201" name="Drop Down 3190">
              <controlPr locked="0" defaultSize="0" autoFill="0" autoPict="0">
                <anchor moveWithCells="1">
                  <from>
                    <xdr:col>6</xdr:col>
                    <xdr:colOff>428625</xdr:colOff>
                    <xdr:row>568</xdr:row>
                    <xdr:rowOff>0</xdr:rowOff>
                  </from>
                  <to>
                    <xdr:col>6</xdr:col>
                    <xdr:colOff>933450</xdr:colOff>
                    <xdr:row>568</xdr:row>
                    <xdr:rowOff>219075</xdr:rowOff>
                  </to>
                </anchor>
              </controlPr>
            </control>
          </mc:Choice>
        </mc:AlternateContent>
        <mc:AlternateContent xmlns:mc="http://schemas.openxmlformats.org/markup-compatibility/2006">
          <mc:Choice Requires="x14">
            <control shapeId="175223" r:id="rId202" name="Drop Down 3191">
              <controlPr locked="0" defaultSize="0" autoFill="0" autoPict="0">
                <anchor moveWithCells="1">
                  <from>
                    <xdr:col>6</xdr:col>
                    <xdr:colOff>428625</xdr:colOff>
                    <xdr:row>568</xdr:row>
                    <xdr:rowOff>0</xdr:rowOff>
                  </from>
                  <to>
                    <xdr:col>6</xdr:col>
                    <xdr:colOff>933450</xdr:colOff>
                    <xdr:row>568</xdr:row>
                    <xdr:rowOff>219075</xdr:rowOff>
                  </to>
                </anchor>
              </controlPr>
            </control>
          </mc:Choice>
        </mc:AlternateContent>
        <mc:AlternateContent xmlns:mc="http://schemas.openxmlformats.org/markup-compatibility/2006">
          <mc:Choice Requires="x14">
            <control shapeId="175224" r:id="rId203" name="Drop Down 3192">
              <controlPr locked="0" defaultSize="0" autoFill="0" autoPict="0">
                <anchor moveWithCells="1">
                  <from>
                    <xdr:col>6</xdr:col>
                    <xdr:colOff>428625</xdr:colOff>
                    <xdr:row>568</xdr:row>
                    <xdr:rowOff>0</xdr:rowOff>
                  </from>
                  <to>
                    <xdr:col>6</xdr:col>
                    <xdr:colOff>933450</xdr:colOff>
                    <xdr:row>568</xdr:row>
                    <xdr:rowOff>219075</xdr:rowOff>
                  </to>
                </anchor>
              </controlPr>
            </control>
          </mc:Choice>
        </mc:AlternateContent>
        <mc:AlternateContent xmlns:mc="http://schemas.openxmlformats.org/markup-compatibility/2006">
          <mc:Choice Requires="x14">
            <control shapeId="175225" r:id="rId204" name="Drop Down 3193">
              <controlPr locked="0" defaultSize="0" autoFill="0" autoPict="0">
                <anchor moveWithCells="1">
                  <from>
                    <xdr:col>6</xdr:col>
                    <xdr:colOff>428625</xdr:colOff>
                    <xdr:row>568</xdr:row>
                    <xdr:rowOff>85725</xdr:rowOff>
                  </from>
                  <to>
                    <xdr:col>6</xdr:col>
                    <xdr:colOff>933450</xdr:colOff>
                    <xdr:row>568</xdr:row>
                    <xdr:rowOff>304800</xdr:rowOff>
                  </to>
                </anchor>
              </controlPr>
            </control>
          </mc:Choice>
        </mc:AlternateContent>
        <mc:AlternateContent xmlns:mc="http://schemas.openxmlformats.org/markup-compatibility/2006">
          <mc:Choice Requires="x14">
            <control shapeId="175226" r:id="rId205" name="Drop Down 3194">
              <controlPr locked="0" defaultSize="0" autoFill="0" autoPict="0">
                <anchor moveWithCells="1">
                  <from>
                    <xdr:col>6</xdr:col>
                    <xdr:colOff>428625</xdr:colOff>
                    <xdr:row>569</xdr:row>
                    <xdr:rowOff>85725</xdr:rowOff>
                  </from>
                  <to>
                    <xdr:col>6</xdr:col>
                    <xdr:colOff>933450</xdr:colOff>
                    <xdr:row>569</xdr:row>
                    <xdr:rowOff>304800</xdr:rowOff>
                  </to>
                </anchor>
              </controlPr>
            </control>
          </mc:Choice>
        </mc:AlternateContent>
        <mc:AlternateContent xmlns:mc="http://schemas.openxmlformats.org/markup-compatibility/2006">
          <mc:Choice Requires="x14">
            <control shapeId="175228" r:id="rId206" name="Drop Down 3196">
              <controlPr locked="0" defaultSize="0" autoFill="0" autoPict="0">
                <anchor moveWithCells="1">
                  <from>
                    <xdr:col>6</xdr:col>
                    <xdr:colOff>428625</xdr:colOff>
                    <xdr:row>577</xdr:row>
                    <xdr:rowOff>0</xdr:rowOff>
                  </from>
                  <to>
                    <xdr:col>6</xdr:col>
                    <xdr:colOff>933450</xdr:colOff>
                    <xdr:row>577</xdr:row>
                    <xdr:rowOff>219075</xdr:rowOff>
                  </to>
                </anchor>
              </controlPr>
            </control>
          </mc:Choice>
        </mc:AlternateContent>
        <mc:AlternateContent xmlns:mc="http://schemas.openxmlformats.org/markup-compatibility/2006">
          <mc:Choice Requires="x14">
            <control shapeId="175229" r:id="rId207" name="Drop Down 3197">
              <controlPr locked="0" defaultSize="0" autoFill="0" autoPict="0">
                <anchor moveWithCells="1">
                  <from>
                    <xdr:col>6</xdr:col>
                    <xdr:colOff>428625</xdr:colOff>
                    <xdr:row>577</xdr:row>
                    <xdr:rowOff>0</xdr:rowOff>
                  </from>
                  <to>
                    <xdr:col>6</xdr:col>
                    <xdr:colOff>933450</xdr:colOff>
                    <xdr:row>577</xdr:row>
                    <xdr:rowOff>219075</xdr:rowOff>
                  </to>
                </anchor>
              </controlPr>
            </control>
          </mc:Choice>
        </mc:AlternateContent>
        <mc:AlternateContent xmlns:mc="http://schemas.openxmlformats.org/markup-compatibility/2006">
          <mc:Choice Requires="x14">
            <control shapeId="175230" r:id="rId208" name="Drop Down 3198">
              <controlPr locked="0" defaultSize="0" autoFill="0" autoPict="0">
                <anchor moveWithCells="1">
                  <from>
                    <xdr:col>6</xdr:col>
                    <xdr:colOff>428625</xdr:colOff>
                    <xdr:row>577</xdr:row>
                    <xdr:rowOff>0</xdr:rowOff>
                  </from>
                  <to>
                    <xdr:col>6</xdr:col>
                    <xdr:colOff>933450</xdr:colOff>
                    <xdr:row>577</xdr:row>
                    <xdr:rowOff>219075</xdr:rowOff>
                  </to>
                </anchor>
              </controlPr>
            </control>
          </mc:Choice>
        </mc:AlternateContent>
        <mc:AlternateContent xmlns:mc="http://schemas.openxmlformats.org/markup-compatibility/2006">
          <mc:Choice Requires="x14">
            <control shapeId="175231" r:id="rId209" name="Drop Down 3199">
              <controlPr locked="0" defaultSize="0" autoFill="0" autoPict="0">
                <anchor moveWithCells="1">
                  <from>
                    <xdr:col>6</xdr:col>
                    <xdr:colOff>428625</xdr:colOff>
                    <xdr:row>577</xdr:row>
                    <xdr:rowOff>85725</xdr:rowOff>
                  </from>
                  <to>
                    <xdr:col>6</xdr:col>
                    <xdr:colOff>933450</xdr:colOff>
                    <xdr:row>577</xdr:row>
                    <xdr:rowOff>304800</xdr:rowOff>
                  </to>
                </anchor>
              </controlPr>
            </control>
          </mc:Choice>
        </mc:AlternateContent>
        <mc:AlternateContent xmlns:mc="http://schemas.openxmlformats.org/markup-compatibility/2006">
          <mc:Choice Requires="x14">
            <control shapeId="175232" r:id="rId210" name="Drop Down 3200">
              <controlPr locked="0" defaultSize="0" autoFill="0" autoPict="0">
                <anchor moveWithCells="1">
                  <from>
                    <xdr:col>6</xdr:col>
                    <xdr:colOff>428625</xdr:colOff>
                    <xdr:row>583</xdr:row>
                    <xdr:rowOff>85725</xdr:rowOff>
                  </from>
                  <to>
                    <xdr:col>6</xdr:col>
                    <xdr:colOff>933450</xdr:colOff>
                    <xdr:row>583</xdr:row>
                    <xdr:rowOff>304800</xdr:rowOff>
                  </to>
                </anchor>
              </controlPr>
            </control>
          </mc:Choice>
        </mc:AlternateContent>
        <mc:AlternateContent xmlns:mc="http://schemas.openxmlformats.org/markup-compatibility/2006">
          <mc:Choice Requires="x14">
            <control shapeId="175233" r:id="rId211" name="Drop Down 3201">
              <controlPr locked="0" defaultSize="0" autoFill="0" autoPict="0">
                <anchor moveWithCells="1">
                  <from>
                    <xdr:col>6</xdr:col>
                    <xdr:colOff>428625</xdr:colOff>
                    <xdr:row>588</xdr:row>
                    <xdr:rowOff>0</xdr:rowOff>
                  </from>
                  <to>
                    <xdr:col>6</xdr:col>
                    <xdr:colOff>933450</xdr:colOff>
                    <xdr:row>589</xdr:row>
                    <xdr:rowOff>28575</xdr:rowOff>
                  </to>
                </anchor>
              </controlPr>
            </control>
          </mc:Choice>
        </mc:AlternateContent>
        <mc:AlternateContent xmlns:mc="http://schemas.openxmlformats.org/markup-compatibility/2006">
          <mc:Choice Requires="x14">
            <control shapeId="175234" r:id="rId212" name="Drop Down 3202">
              <controlPr locked="0" defaultSize="0" autoFill="0" autoPict="0">
                <anchor moveWithCells="1">
                  <from>
                    <xdr:col>6</xdr:col>
                    <xdr:colOff>428625</xdr:colOff>
                    <xdr:row>588</xdr:row>
                    <xdr:rowOff>0</xdr:rowOff>
                  </from>
                  <to>
                    <xdr:col>6</xdr:col>
                    <xdr:colOff>933450</xdr:colOff>
                    <xdr:row>589</xdr:row>
                    <xdr:rowOff>28575</xdr:rowOff>
                  </to>
                </anchor>
              </controlPr>
            </control>
          </mc:Choice>
        </mc:AlternateContent>
        <mc:AlternateContent xmlns:mc="http://schemas.openxmlformats.org/markup-compatibility/2006">
          <mc:Choice Requires="x14">
            <control shapeId="175235" r:id="rId213" name="Drop Down 3203">
              <controlPr locked="0" defaultSize="0" autoFill="0" autoPict="0">
                <anchor moveWithCells="1">
                  <from>
                    <xdr:col>6</xdr:col>
                    <xdr:colOff>428625</xdr:colOff>
                    <xdr:row>588</xdr:row>
                    <xdr:rowOff>0</xdr:rowOff>
                  </from>
                  <to>
                    <xdr:col>6</xdr:col>
                    <xdr:colOff>933450</xdr:colOff>
                    <xdr:row>589</xdr:row>
                    <xdr:rowOff>28575</xdr:rowOff>
                  </to>
                </anchor>
              </controlPr>
            </control>
          </mc:Choice>
        </mc:AlternateContent>
        <mc:AlternateContent xmlns:mc="http://schemas.openxmlformats.org/markup-compatibility/2006">
          <mc:Choice Requires="x14">
            <control shapeId="175236" r:id="rId214" name="Drop Down 3204">
              <controlPr locked="0" defaultSize="0" autoFill="0" autoPict="0">
                <anchor moveWithCells="1">
                  <from>
                    <xdr:col>6</xdr:col>
                    <xdr:colOff>428625</xdr:colOff>
                    <xdr:row>588</xdr:row>
                    <xdr:rowOff>0</xdr:rowOff>
                  </from>
                  <to>
                    <xdr:col>6</xdr:col>
                    <xdr:colOff>933450</xdr:colOff>
                    <xdr:row>589</xdr:row>
                    <xdr:rowOff>28575</xdr:rowOff>
                  </to>
                </anchor>
              </controlPr>
            </control>
          </mc:Choice>
        </mc:AlternateContent>
        <mc:AlternateContent xmlns:mc="http://schemas.openxmlformats.org/markup-compatibility/2006">
          <mc:Choice Requires="x14">
            <control shapeId="175237" r:id="rId215" name="Drop Down 3205">
              <controlPr locked="0" defaultSize="0" autoFill="0" autoPict="0">
                <anchor moveWithCells="1">
                  <from>
                    <xdr:col>6</xdr:col>
                    <xdr:colOff>428625</xdr:colOff>
                    <xdr:row>588</xdr:row>
                    <xdr:rowOff>0</xdr:rowOff>
                  </from>
                  <to>
                    <xdr:col>6</xdr:col>
                    <xdr:colOff>933450</xdr:colOff>
                    <xdr:row>589</xdr:row>
                    <xdr:rowOff>28575</xdr:rowOff>
                  </to>
                </anchor>
              </controlPr>
            </control>
          </mc:Choice>
        </mc:AlternateContent>
        <mc:AlternateContent xmlns:mc="http://schemas.openxmlformats.org/markup-compatibility/2006">
          <mc:Choice Requires="x14">
            <control shapeId="175238" r:id="rId216" name="Drop Down 3206">
              <controlPr locked="0" defaultSize="0" autoFill="0" autoPict="0">
                <anchor moveWithCells="1">
                  <from>
                    <xdr:col>6</xdr:col>
                    <xdr:colOff>428625</xdr:colOff>
                    <xdr:row>588</xdr:row>
                    <xdr:rowOff>85725</xdr:rowOff>
                  </from>
                  <to>
                    <xdr:col>6</xdr:col>
                    <xdr:colOff>933450</xdr:colOff>
                    <xdr:row>588</xdr:row>
                    <xdr:rowOff>304800</xdr:rowOff>
                  </to>
                </anchor>
              </controlPr>
            </control>
          </mc:Choice>
        </mc:AlternateContent>
        <mc:AlternateContent xmlns:mc="http://schemas.openxmlformats.org/markup-compatibility/2006">
          <mc:Choice Requires="x14">
            <control shapeId="175239" r:id="rId217" name="Drop Down 3207">
              <controlPr locked="0" defaultSize="0" autoFill="0" autoPict="0">
                <anchor moveWithCells="1">
                  <from>
                    <xdr:col>6</xdr:col>
                    <xdr:colOff>428625</xdr:colOff>
                    <xdr:row>597</xdr:row>
                    <xdr:rowOff>85725</xdr:rowOff>
                  </from>
                  <to>
                    <xdr:col>6</xdr:col>
                    <xdr:colOff>933450</xdr:colOff>
                    <xdr:row>597</xdr:row>
                    <xdr:rowOff>304800</xdr:rowOff>
                  </to>
                </anchor>
              </controlPr>
            </control>
          </mc:Choice>
        </mc:AlternateContent>
        <mc:AlternateContent xmlns:mc="http://schemas.openxmlformats.org/markup-compatibility/2006">
          <mc:Choice Requires="x14">
            <control shapeId="175240" r:id="rId218" name="Drop Down 3208">
              <controlPr locked="0" defaultSize="0" autoFill="0" autoPict="0">
                <anchor moveWithCells="1">
                  <from>
                    <xdr:col>6</xdr:col>
                    <xdr:colOff>428625</xdr:colOff>
                    <xdr:row>598</xdr:row>
                    <xdr:rowOff>85725</xdr:rowOff>
                  </from>
                  <to>
                    <xdr:col>6</xdr:col>
                    <xdr:colOff>933450</xdr:colOff>
                    <xdr:row>598</xdr:row>
                    <xdr:rowOff>304800</xdr:rowOff>
                  </to>
                </anchor>
              </controlPr>
            </control>
          </mc:Choice>
        </mc:AlternateContent>
        <mc:AlternateContent xmlns:mc="http://schemas.openxmlformats.org/markup-compatibility/2006">
          <mc:Choice Requires="x14">
            <control shapeId="175241" r:id="rId219" name="Drop Down 3209">
              <controlPr locked="0" defaultSize="0" autoFill="0" autoPict="0">
                <anchor moveWithCells="1">
                  <from>
                    <xdr:col>6</xdr:col>
                    <xdr:colOff>428625</xdr:colOff>
                    <xdr:row>610</xdr:row>
                    <xdr:rowOff>0</xdr:rowOff>
                  </from>
                  <to>
                    <xdr:col>6</xdr:col>
                    <xdr:colOff>933450</xdr:colOff>
                    <xdr:row>610</xdr:row>
                    <xdr:rowOff>219075</xdr:rowOff>
                  </to>
                </anchor>
              </controlPr>
            </control>
          </mc:Choice>
        </mc:AlternateContent>
        <mc:AlternateContent xmlns:mc="http://schemas.openxmlformats.org/markup-compatibility/2006">
          <mc:Choice Requires="x14">
            <control shapeId="175242" r:id="rId220" name="Drop Down 3210">
              <controlPr locked="0" defaultSize="0" autoFill="0" autoPict="0">
                <anchor moveWithCells="1">
                  <from>
                    <xdr:col>6</xdr:col>
                    <xdr:colOff>428625</xdr:colOff>
                    <xdr:row>610</xdr:row>
                    <xdr:rowOff>0</xdr:rowOff>
                  </from>
                  <to>
                    <xdr:col>6</xdr:col>
                    <xdr:colOff>933450</xdr:colOff>
                    <xdr:row>610</xdr:row>
                    <xdr:rowOff>219075</xdr:rowOff>
                  </to>
                </anchor>
              </controlPr>
            </control>
          </mc:Choice>
        </mc:AlternateContent>
        <mc:AlternateContent xmlns:mc="http://schemas.openxmlformats.org/markup-compatibility/2006">
          <mc:Choice Requires="x14">
            <control shapeId="175243" r:id="rId221" name="Drop Down 3211">
              <controlPr locked="0" defaultSize="0" autoFill="0" autoPict="0">
                <anchor moveWithCells="1">
                  <from>
                    <xdr:col>6</xdr:col>
                    <xdr:colOff>428625</xdr:colOff>
                    <xdr:row>610</xdr:row>
                    <xdr:rowOff>0</xdr:rowOff>
                  </from>
                  <to>
                    <xdr:col>6</xdr:col>
                    <xdr:colOff>933450</xdr:colOff>
                    <xdr:row>610</xdr:row>
                    <xdr:rowOff>219075</xdr:rowOff>
                  </to>
                </anchor>
              </controlPr>
            </control>
          </mc:Choice>
        </mc:AlternateContent>
        <mc:AlternateContent xmlns:mc="http://schemas.openxmlformats.org/markup-compatibility/2006">
          <mc:Choice Requires="x14">
            <control shapeId="175244" r:id="rId222" name="Drop Down 3212">
              <controlPr locked="0" defaultSize="0" autoFill="0" autoPict="0">
                <anchor moveWithCells="1">
                  <from>
                    <xdr:col>6</xdr:col>
                    <xdr:colOff>428625</xdr:colOff>
                    <xdr:row>610</xdr:row>
                    <xdr:rowOff>0</xdr:rowOff>
                  </from>
                  <to>
                    <xdr:col>6</xdr:col>
                    <xdr:colOff>933450</xdr:colOff>
                    <xdr:row>610</xdr:row>
                    <xdr:rowOff>219075</xdr:rowOff>
                  </to>
                </anchor>
              </controlPr>
            </control>
          </mc:Choice>
        </mc:AlternateContent>
        <mc:AlternateContent xmlns:mc="http://schemas.openxmlformats.org/markup-compatibility/2006">
          <mc:Choice Requires="x14">
            <control shapeId="175245" r:id="rId223" name="Drop Down 3213">
              <controlPr locked="0" defaultSize="0" autoFill="0" autoPict="0">
                <anchor moveWithCells="1">
                  <from>
                    <xdr:col>6</xdr:col>
                    <xdr:colOff>428625</xdr:colOff>
                    <xdr:row>610</xdr:row>
                    <xdr:rowOff>0</xdr:rowOff>
                  </from>
                  <to>
                    <xdr:col>6</xdr:col>
                    <xdr:colOff>933450</xdr:colOff>
                    <xdr:row>610</xdr:row>
                    <xdr:rowOff>219075</xdr:rowOff>
                  </to>
                </anchor>
              </controlPr>
            </control>
          </mc:Choice>
        </mc:AlternateContent>
        <mc:AlternateContent xmlns:mc="http://schemas.openxmlformats.org/markup-compatibility/2006">
          <mc:Choice Requires="x14">
            <control shapeId="175246" r:id="rId224" name="Drop Down 3214">
              <controlPr locked="0" defaultSize="0" autoFill="0" autoPict="0">
                <anchor moveWithCells="1">
                  <from>
                    <xdr:col>6</xdr:col>
                    <xdr:colOff>428625</xdr:colOff>
                    <xdr:row>610</xdr:row>
                    <xdr:rowOff>0</xdr:rowOff>
                  </from>
                  <to>
                    <xdr:col>6</xdr:col>
                    <xdr:colOff>933450</xdr:colOff>
                    <xdr:row>610</xdr:row>
                    <xdr:rowOff>219075</xdr:rowOff>
                  </to>
                </anchor>
              </controlPr>
            </control>
          </mc:Choice>
        </mc:AlternateContent>
        <mc:AlternateContent xmlns:mc="http://schemas.openxmlformats.org/markup-compatibility/2006">
          <mc:Choice Requires="x14">
            <control shapeId="175247" r:id="rId225" name="Drop Down 3215">
              <controlPr locked="0" defaultSize="0" autoFill="0" autoPict="0">
                <anchor moveWithCells="1">
                  <from>
                    <xdr:col>6</xdr:col>
                    <xdr:colOff>428625</xdr:colOff>
                    <xdr:row>610</xdr:row>
                    <xdr:rowOff>0</xdr:rowOff>
                  </from>
                  <to>
                    <xdr:col>6</xdr:col>
                    <xdr:colOff>933450</xdr:colOff>
                    <xdr:row>610</xdr:row>
                    <xdr:rowOff>219075</xdr:rowOff>
                  </to>
                </anchor>
              </controlPr>
            </control>
          </mc:Choice>
        </mc:AlternateContent>
        <mc:AlternateContent xmlns:mc="http://schemas.openxmlformats.org/markup-compatibility/2006">
          <mc:Choice Requires="x14">
            <control shapeId="175248" r:id="rId226" name="Drop Down 3216">
              <controlPr locked="0" defaultSize="0" autoFill="0" autoPict="0">
                <anchor moveWithCells="1">
                  <from>
                    <xdr:col>6</xdr:col>
                    <xdr:colOff>428625</xdr:colOff>
                    <xdr:row>610</xdr:row>
                    <xdr:rowOff>85725</xdr:rowOff>
                  </from>
                  <to>
                    <xdr:col>6</xdr:col>
                    <xdr:colOff>933450</xdr:colOff>
                    <xdr:row>610</xdr:row>
                    <xdr:rowOff>304800</xdr:rowOff>
                  </to>
                </anchor>
              </controlPr>
            </control>
          </mc:Choice>
        </mc:AlternateContent>
        <mc:AlternateContent xmlns:mc="http://schemas.openxmlformats.org/markup-compatibility/2006">
          <mc:Choice Requires="x14">
            <control shapeId="175249" r:id="rId227" name="Drop Down 3217">
              <controlPr locked="0" defaultSize="0" autoFill="0" autoPict="0">
                <anchor moveWithCells="1">
                  <from>
                    <xdr:col>6</xdr:col>
                    <xdr:colOff>428625</xdr:colOff>
                    <xdr:row>12</xdr:row>
                    <xdr:rowOff>85725</xdr:rowOff>
                  </from>
                  <to>
                    <xdr:col>6</xdr:col>
                    <xdr:colOff>933450</xdr:colOff>
                    <xdr:row>12</xdr:row>
                    <xdr:rowOff>304800</xdr:rowOff>
                  </to>
                </anchor>
              </controlPr>
            </control>
          </mc:Choice>
        </mc:AlternateContent>
        <mc:AlternateContent xmlns:mc="http://schemas.openxmlformats.org/markup-compatibility/2006">
          <mc:Choice Requires="x14">
            <control shapeId="175250" r:id="rId228" name="Drop Down 3218">
              <controlPr locked="0" defaultSize="0" autoFill="0" autoPict="0">
                <anchor moveWithCells="1">
                  <from>
                    <xdr:col>6</xdr:col>
                    <xdr:colOff>428625</xdr:colOff>
                    <xdr:row>13</xdr:row>
                    <xdr:rowOff>85725</xdr:rowOff>
                  </from>
                  <to>
                    <xdr:col>6</xdr:col>
                    <xdr:colOff>933450</xdr:colOff>
                    <xdr:row>13</xdr:row>
                    <xdr:rowOff>304800</xdr:rowOff>
                  </to>
                </anchor>
              </controlPr>
            </control>
          </mc:Choice>
        </mc:AlternateContent>
        <mc:AlternateContent xmlns:mc="http://schemas.openxmlformats.org/markup-compatibility/2006">
          <mc:Choice Requires="x14">
            <control shapeId="175251" r:id="rId229" name="Drop Down 3219">
              <controlPr locked="0" defaultSize="0" autoFill="0" autoPict="0">
                <anchor moveWithCells="1">
                  <from>
                    <xdr:col>6</xdr:col>
                    <xdr:colOff>428625</xdr:colOff>
                    <xdr:row>14</xdr:row>
                    <xdr:rowOff>85725</xdr:rowOff>
                  </from>
                  <to>
                    <xdr:col>6</xdr:col>
                    <xdr:colOff>933450</xdr:colOff>
                    <xdr:row>14</xdr:row>
                    <xdr:rowOff>304800</xdr:rowOff>
                  </to>
                </anchor>
              </controlPr>
            </control>
          </mc:Choice>
        </mc:AlternateContent>
        <mc:AlternateContent xmlns:mc="http://schemas.openxmlformats.org/markup-compatibility/2006">
          <mc:Choice Requires="x14">
            <control shapeId="175252" r:id="rId230" name="Drop Down 3220">
              <controlPr locked="0" defaultSize="0" autoFill="0" autoPict="0">
                <anchor moveWithCells="1">
                  <from>
                    <xdr:col>6</xdr:col>
                    <xdr:colOff>428625</xdr:colOff>
                    <xdr:row>15</xdr:row>
                    <xdr:rowOff>85725</xdr:rowOff>
                  </from>
                  <to>
                    <xdr:col>6</xdr:col>
                    <xdr:colOff>933450</xdr:colOff>
                    <xdr:row>15</xdr:row>
                    <xdr:rowOff>304800</xdr:rowOff>
                  </to>
                </anchor>
              </controlPr>
            </control>
          </mc:Choice>
        </mc:AlternateContent>
        <mc:AlternateContent xmlns:mc="http://schemas.openxmlformats.org/markup-compatibility/2006">
          <mc:Choice Requires="x14">
            <control shapeId="175253" r:id="rId231" name="Drop Down 3221">
              <controlPr locked="0" defaultSize="0" autoFill="0" autoPict="0">
                <anchor moveWithCells="1">
                  <from>
                    <xdr:col>6</xdr:col>
                    <xdr:colOff>428625</xdr:colOff>
                    <xdr:row>16</xdr:row>
                    <xdr:rowOff>85725</xdr:rowOff>
                  </from>
                  <to>
                    <xdr:col>6</xdr:col>
                    <xdr:colOff>933450</xdr:colOff>
                    <xdr:row>16</xdr:row>
                    <xdr:rowOff>304800</xdr:rowOff>
                  </to>
                </anchor>
              </controlPr>
            </control>
          </mc:Choice>
        </mc:AlternateContent>
        <mc:AlternateContent xmlns:mc="http://schemas.openxmlformats.org/markup-compatibility/2006">
          <mc:Choice Requires="x14">
            <control shapeId="175254" r:id="rId232" name="Drop Down 3222">
              <controlPr locked="0" defaultSize="0" autoFill="0" autoPict="0">
                <anchor moveWithCells="1">
                  <from>
                    <xdr:col>6</xdr:col>
                    <xdr:colOff>428625</xdr:colOff>
                    <xdr:row>17</xdr:row>
                    <xdr:rowOff>85725</xdr:rowOff>
                  </from>
                  <to>
                    <xdr:col>6</xdr:col>
                    <xdr:colOff>933450</xdr:colOff>
                    <xdr:row>17</xdr:row>
                    <xdr:rowOff>304800</xdr:rowOff>
                  </to>
                </anchor>
              </controlPr>
            </control>
          </mc:Choice>
        </mc:AlternateContent>
        <mc:AlternateContent xmlns:mc="http://schemas.openxmlformats.org/markup-compatibility/2006">
          <mc:Choice Requires="x14">
            <control shapeId="175255" r:id="rId233" name="Drop Down 3223">
              <controlPr locked="0" defaultSize="0" autoFill="0" autoPict="0">
                <anchor moveWithCells="1">
                  <from>
                    <xdr:col>6</xdr:col>
                    <xdr:colOff>428625</xdr:colOff>
                    <xdr:row>18</xdr:row>
                    <xdr:rowOff>85725</xdr:rowOff>
                  </from>
                  <to>
                    <xdr:col>6</xdr:col>
                    <xdr:colOff>933450</xdr:colOff>
                    <xdr:row>18</xdr:row>
                    <xdr:rowOff>304800</xdr:rowOff>
                  </to>
                </anchor>
              </controlPr>
            </control>
          </mc:Choice>
        </mc:AlternateContent>
        <mc:AlternateContent xmlns:mc="http://schemas.openxmlformats.org/markup-compatibility/2006">
          <mc:Choice Requires="x14">
            <control shapeId="175256" r:id="rId234" name="Drop Down 3224">
              <controlPr locked="0" defaultSize="0" autoFill="0" autoPict="0">
                <anchor moveWithCells="1">
                  <from>
                    <xdr:col>6</xdr:col>
                    <xdr:colOff>428625</xdr:colOff>
                    <xdr:row>22</xdr:row>
                    <xdr:rowOff>85725</xdr:rowOff>
                  </from>
                  <to>
                    <xdr:col>6</xdr:col>
                    <xdr:colOff>933450</xdr:colOff>
                    <xdr:row>22</xdr:row>
                    <xdr:rowOff>304800</xdr:rowOff>
                  </to>
                </anchor>
              </controlPr>
            </control>
          </mc:Choice>
        </mc:AlternateContent>
        <mc:AlternateContent xmlns:mc="http://schemas.openxmlformats.org/markup-compatibility/2006">
          <mc:Choice Requires="x14">
            <control shapeId="175257" r:id="rId235" name="Drop Down 3225">
              <controlPr locked="0" defaultSize="0" autoFill="0" autoPict="0">
                <anchor moveWithCells="1">
                  <from>
                    <xdr:col>6</xdr:col>
                    <xdr:colOff>428625</xdr:colOff>
                    <xdr:row>23</xdr:row>
                    <xdr:rowOff>85725</xdr:rowOff>
                  </from>
                  <to>
                    <xdr:col>6</xdr:col>
                    <xdr:colOff>933450</xdr:colOff>
                    <xdr:row>23</xdr:row>
                    <xdr:rowOff>304800</xdr:rowOff>
                  </to>
                </anchor>
              </controlPr>
            </control>
          </mc:Choice>
        </mc:AlternateContent>
        <mc:AlternateContent xmlns:mc="http://schemas.openxmlformats.org/markup-compatibility/2006">
          <mc:Choice Requires="x14">
            <control shapeId="175258" r:id="rId236" name="Drop Down 3226">
              <controlPr locked="0" defaultSize="0" autoFill="0" autoPict="0">
                <anchor moveWithCells="1">
                  <from>
                    <xdr:col>6</xdr:col>
                    <xdr:colOff>428625</xdr:colOff>
                    <xdr:row>26</xdr:row>
                    <xdr:rowOff>85725</xdr:rowOff>
                  </from>
                  <to>
                    <xdr:col>6</xdr:col>
                    <xdr:colOff>933450</xdr:colOff>
                    <xdr:row>26</xdr:row>
                    <xdr:rowOff>304800</xdr:rowOff>
                  </to>
                </anchor>
              </controlPr>
            </control>
          </mc:Choice>
        </mc:AlternateContent>
        <mc:AlternateContent xmlns:mc="http://schemas.openxmlformats.org/markup-compatibility/2006">
          <mc:Choice Requires="x14">
            <control shapeId="175259" r:id="rId237" name="Drop Down 3227">
              <controlPr locked="0" defaultSize="0" autoFill="0" autoPict="0">
                <anchor moveWithCells="1">
                  <from>
                    <xdr:col>6</xdr:col>
                    <xdr:colOff>428625</xdr:colOff>
                    <xdr:row>27</xdr:row>
                    <xdr:rowOff>85725</xdr:rowOff>
                  </from>
                  <to>
                    <xdr:col>6</xdr:col>
                    <xdr:colOff>933450</xdr:colOff>
                    <xdr:row>27</xdr:row>
                    <xdr:rowOff>304800</xdr:rowOff>
                  </to>
                </anchor>
              </controlPr>
            </control>
          </mc:Choice>
        </mc:AlternateContent>
        <mc:AlternateContent xmlns:mc="http://schemas.openxmlformats.org/markup-compatibility/2006">
          <mc:Choice Requires="x14">
            <control shapeId="175260" r:id="rId238" name="Drop Down 3228">
              <controlPr locked="0" defaultSize="0" autoFill="0" autoPict="0">
                <anchor moveWithCells="1">
                  <from>
                    <xdr:col>6</xdr:col>
                    <xdr:colOff>428625</xdr:colOff>
                    <xdr:row>28</xdr:row>
                    <xdr:rowOff>85725</xdr:rowOff>
                  </from>
                  <to>
                    <xdr:col>6</xdr:col>
                    <xdr:colOff>933450</xdr:colOff>
                    <xdr:row>28</xdr:row>
                    <xdr:rowOff>304800</xdr:rowOff>
                  </to>
                </anchor>
              </controlPr>
            </control>
          </mc:Choice>
        </mc:AlternateContent>
        <mc:AlternateContent xmlns:mc="http://schemas.openxmlformats.org/markup-compatibility/2006">
          <mc:Choice Requires="x14">
            <control shapeId="175261" r:id="rId239" name="Drop Down 3229">
              <controlPr locked="0" defaultSize="0" autoFill="0" autoPict="0">
                <anchor moveWithCells="1">
                  <from>
                    <xdr:col>6</xdr:col>
                    <xdr:colOff>428625</xdr:colOff>
                    <xdr:row>29</xdr:row>
                    <xdr:rowOff>85725</xdr:rowOff>
                  </from>
                  <to>
                    <xdr:col>6</xdr:col>
                    <xdr:colOff>933450</xdr:colOff>
                    <xdr:row>29</xdr:row>
                    <xdr:rowOff>304800</xdr:rowOff>
                  </to>
                </anchor>
              </controlPr>
            </control>
          </mc:Choice>
        </mc:AlternateContent>
        <mc:AlternateContent xmlns:mc="http://schemas.openxmlformats.org/markup-compatibility/2006">
          <mc:Choice Requires="x14">
            <control shapeId="175262" r:id="rId240" name="Drop Down 3230">
              <controlPr locked="0" defaultSize="0" autoFill="0" autoPict="0">
                <anchor moveWithCells="1">
                  <from>
                    <xdr:col>6</xdr:col>
                    <xdr:colOff>428625</xdr:colOff>
                    <xdr:row>30</xdr:row>
                    <xdr:rowOff>85725</xdr:rowOff>
                  </from>
                  <to>
                    <xdr:col>6</xdr:col>
                    <xdr:colOff>933450</xdr:colOff>
                    <xdr:row>30</xdr:row>
                    <xdr:rowOff>304800</xdr:rowOff>
                  </to>
                </anchor>
              </controlPr>
            </control>
          </mc:Choice>
        </mc:AlternateContent>
        <mc:AlternateContent xmlns:mc="http://schemas.openxmlformats.org/markup-compatibility/2006">
          <mc:Choice Requires="x14">
            <control shapeId="175263" r:id="rId241" name="Drop Down 3231">
              <controlPr locked="0" defaultSize="0" autoFill="0" autoPict="0">
                <anchor moveWithCells="1">
                  <from>
                    <xdr:col>6</xdr:col>
                    <xdr:colOff>428625</xdr:colOff>
                    <xdr:row>31</xdr:row>
                    <xdr:rowOff>85725</xdr:rowOff>
                  </from>
                  <to>
                    <xdr:col>6</xdr:col>
                    <xdr:colOff>933450</xdr:colOff>
                    <xdr:row>31</xdr:row>
                    <xdr:rowOff>304800</xdr:rowOff>
                  </to>
                </anchor>
              </controlPr>
            </control>
          </mc:Choice>
        </mc:AlternateContent>
        <mc:AlternateContent xmlns:mc="http://schemas.openxmlformats.org/markup-compatibility/2006">
          <mc:Choice Requires="x14">
            <control shapeId="175264" r:id="rId242" name="Drop Down 3232">
              <controlPr locked="0" defaultSize="0" autoFill="0" autoPict="0">
                <anchor moveWithCells="1">
                  <from>
                    <xdr:col>6</xdr:col>
                    <xdr:colOff>428625</xdr:colOff>
                    <xdr:row>32</xdr:row>
                    <xdr:rowOff>85725</xdr:rowOff>
                  </from>
                  <to>
                    <xdr:col>6</xdr:col>
                    <xdr:colOff>933450</xdr:colOff>
                    <xdr:row>32</xdr:row>
                    <xdr:rowOff>304800</xdr:rowOff>
                  </to>
                </anchor>
              </controlPr>
            </control>
          </mc:Choice>
        </mc:AlternateContent>
        <mc:AlternateContent xmlns:mc="http://schemas.openxmlformats.org/markup-compatibility/2006">
          <mc:Choice Requires="x14">
            <control shapeId="175265" r:id="rId243" name="Drop Down 3233">
              <controlPr locked="0" defaultSize="0" autoFill="0" autoPict="0">
                <anchor moveWithCells="1">
                  <from>
                    <xdr:col>6</xdr:col>
                    <xdr:colOff>428625</xdr:colOff>
                    <xdr:row>33</xdr:row>
                    <xdr:rowOff>85725</xdr:rowOff>
                  </from>
                  <to>
                    <xdr:col>6</xdr:col>
                    <xdr:colOff>933450</xdr:colOff>
                    <xdr:row>33</xdr:row>
                    <xdr:rowOff>304800</xdr:rowOff>
                  </to>
                </anchor>
              </controlPr>
            </control>
          </mc:Choice>
        </mc:AlternateContent>
        <mc:AlternateContent xmlns:mc="http://schemas.openxmlformats.org/markup-compatibility/2006">
          <mc:Choice Requires="x14">
            <control shapeId="175266" r:id="rId244" name="Drop Down 3234">
              <controlPr locked="0" defaultSize="0" autoFill="0" autoPict="0">
                <anchor moveWithCells="1">
                  <from>
                    <xdr:col>6</xdr:col>
                    <xdr:colOff>428625</xdr:colOff>
                    <xdr:row>35</xdr:row>
                    <xdr:rowOff>85725</xdr:rowOff>
                  </from>
                  <to>
                    <xdr:col>6</xdr:col>
                    <xdr:colOff>933450</xdr:colOff>
                    <xdr:row>35</xdr:row>
                    <xdr:rowOff>304800</xdr:rowOff>
                  </to>
                </anchor>
              </controlPr>
            </control>
          </mc:Choice>
        </mc:AlternateContent>
        <mc:AlternateContent xmlns:mc="http://schemas.openxmlformats.org/markup-compatibility/2006">
          <mc:Choice Requires="x14">
            <control shapeId="175267" r:id="rId245" name="Drop Down 3235">
              <controlPr locked="0" defaultSize="0" autoFill="0" autoPict="0">
                <anchor moveWithCells="1">
                  <from>
                    <xdr:col>6</xdr:col>
                    <xdr:colOff>428625</xdr:colOff>
                    <xdr:row>36</xdr:row>
                    <xdr:rowOff>85725</xdr:rowOff>
                  </from>
                  <to>
                    <xdr:col>6</xdr:col>
                    <xdr:colOff>933450</xdr:colOff>
                    <xdr:row>36</xdr:row>
                    <xdr:rowOff>304800</xdr:rowOff>
                  </to>
                </anchor>
              </controlPr>
            </control>
          </mc:Choice>
        </mc:AlternateContent>
        <mc:AlternateContent xmlns:mc="http://schemas.openxmlformats.org/markup-compatibility/2006">
          <mc:Choice Requires="x14">
            <control shapeId="175268" r:id="rId246" name="Drop Down 3236">
              <controlPr locked="0" defaultSize="0" autoFill="0" autoPict="0">
                <anchor moveWithCells="1">
                  <from>
                    <xdr:col>6</xdr:col>
                    <xdr:colOff>428625</xdr:colOff>
                    <xdr:row>37</xdr:row>
                    <xdr:rowOff>85725</xdr:rowOff>
                  </from>
                  <to>
                    <xdr:col>6</xdr:col>
                    <xdr:colOff>933450</xdr:colOff>
                    <xdr:row>37</xdr:row>
                    <xdr:rowOff>304800</xdr:rowOff>
                  </to>
                </anchor>
              </controlPr>
            </control>
          </mc:Choice>
        </mc:AlternateContent>
        <mc:AlternateContent xmlns:mc="http://schemas.openxmlformats.org/markup-compatibility/2006">
          <mc:Choice Requires="x14">
            <control shapeId="175269" r:id="rId247" name="Drop Down 3237">
              <controlPr locked="0" defaultSize="0" autoFill="0" autoPict="0">
                <anchor moveWithCells="1">
                  <from>
                    <xdr:col>6</xdr:col>
                    <xdr:colOff>428625</xdr:colOff>
                    <xdr:row>39</xdr:row>
                    <xdr:rowOff>85725</xdr:rowOff>
                  </from>
                  <to>
                    <xdr:col>6</xdr:col>
                    <xdr:colOff>933450</xdr:colOff>
                    <xdr:row>39</xdr:row>
                    <xdr:rowOff>304800</xdr:rowOff>
                  </to>
                </anchor>
              </controlPr>
            </control>
          </mc:Choice>
        </mc:AlternateContent>
        <mc:AlternateContent xmlns:mc="http://schemas.openxmlformats.org/markup-compatibility/2006">
          <mc:Choice Requires="x14">
            <control shapeId="175270" r:id="rId248" name="Drop Down 3238">
              <controlPr locked="0" defaultSize="0" autoFill="0" autoPict="0">
                <anchor moveWithCells="1">
                  <from>
                    <xdr:col>6</xdr:col>
                    <xdr:colOff>428625</xdr:colOff>
                    <xdr:row>40</xdr:row>
                    <xdr:rowOff>85725</xdr:rowOff>
                  </from>
                  <to>
                    <xdr:col>6</xdr:col>
                    <xdr:colOff>933450</xdr:colOff>
                    <xdr:row>40</xdr:row>
                    <xdr:rowOff>304800</xdr:rowOff>
                  </to>
                </anchor>
              </controlPr>
            </control>
          </mc:Choice>
        </mc:AlternateContent>
        <mc:AlternateContent xmlns:mc="http://schemas.openxmlformats.org/markup-compatibility/2006">
          <mc:Choice Requires="x14">
            <control shapeId="175271" r:id="rId249" name="Drop Down 3239">
              <controlPr locked="0" defaultSize="0" autoFill="0" autoPict="0">
                <anchor moveWithCells="1">
                  <from>
                    <xdr:col>6</xdr:col>
                    <xdr:colOff>428625</xdr:colOff>
                    <xdr:row>41</xdr:row>
                    <xdr:rowOff>85725</xdr:rowOff>
                  </from>
                  <to>
                    <xdr:col>6</xdr:col>
                    <xdr:colOff>933450</xdr:colOff>
                    <xdr:row>41</xdr:row>
                    <xdr:rowOff>304800</xdr:rowOff>
                  </to>
                </anchor>
              </controlPr>
            </control>
          </mc:Choice>
        </mc:AlternateContent>
        <mc:AlternateContent xmlns:mc="http://schemas.openxmlformats.org/markup-compatibility/2006">
          <mc:Choice Requires="x14">
            <control shapeId="175272" r:id="rId250" name="Drop Down 3240">
              <controlPr locked="0" defaultSize="0" autoFill="0" autoPict="0">
                <anchor moveWithCells="1">
                  <from>
                    <xdr:col>6</xdr:col>
                    <xdr:colOff>428625</xdr:colOff>
                    <xdr:row>42</xdr:row>
                    <xdr:rowOff>85725</xdr:rowOff>
                  </from>
                  <to>
                    <xdr:col>6</xdr:col>
                    <xdr:colOff>933450</xdr:colOff>
                    <xdr:row>42</xdr:row>
                    <xdr:rowOff>304800</xdr:rowOff>
                  </to>
                </anchor>
              </controlPr>
            </control>
          </mc:Choice>
        </mc:AlternateContent>
        <mc:AlternateContent xmlns:mc="http://schemas.openxmlformats.org/markup-compatibility/2006">
          <mc:Choice Requires="x14">
            <control shapeId="175273" r:id="rId251" name="Drop Down 3241">
              <controlPr locked="0" defaultSize="0" autoFill="0" autoPict="0">
                <anchor moveWithCells="1">
                  <from>
                    <xdr:col>6</xdr:col>
                    <xdr:colOff>428625</xdr:colOff>
                    <xdr:row>44</xdr:row>
                    <xdr:rowOff>85725</xdr:rowOff>
                  </from>
                  <to>
                    <xdr:col>6</xdr:col>
                    <xdr:colOff>933450</xdr:colOff>
                    <xdr:row>44</xdr:row>
                    <xdr:rowOff>304800</xdr:rowOff>
                  </to>
                </anchor>
              </controlPr>
            </control>
          </mc:Choice>
        </mc:AlternateContent>
        <mc:AlternateContent xmlns:mc="http://schemas.openxmlformats.org/markup-compatibility/2006">
          <mc:Choice Requires="x14">
            <control shapeId="175274" r:id="rId252" name="Drop Down 3242">
              <controlPr locked="0" defaultSize="0" autoFill="0" autoPict="0">
                <anchor moveWithCells="1">
                  <from>
                    <xdr:col>6</xdr:col>
                    <xdr:colOff>428625</xdr:colOff>
                    <xdr:row>45</xdr:row>
                    <xdr:rowOff>85725</xdr:rowOff>
                  </from>
                  <to>
                    <xdr:col>6</xdr:col>
                    <xdr:colOff>933450</xdr:colOff>
                    <xdr:row>45</xdr:row>
                    <xdr:rowOff>304800</xdr:rowOff>
                  </to>
                </anchor>
              </controlPr>
            </control>
          </mc:Choice>
        </mc:AlternateContent>
        <mc:AlternateContent xmlns:mc="http://schemas.openxmlformats.org/markup-compatibility/2006">
          <mc:Choice Requires="x14">
            <control shapeId="175275" r:id="rId253" name="Drop Down 3243">
              <controlPr locked="0" defaultSize="0" autoFill="0" autoPict="0">
                <anchor moveWithCells="1">
                  <from>
                    <xdr:col>6</xdr:col>
                    <xdr:colOff>428625</xdr:colOff>
                    <xdr:row>46</xdr:row>
                    <xdr:rowOff>85725</xdr:rowOff>
                  </from>
                  <to>
                    <xdr:col>6</xdr:col>
                    <xdr:colOff>933450</xdr:colOff>
                    <xdr:row>46</xdr:row>
                    <xdr:rowOff>304800</xdr:rowOff>
                  </to>
                </anchor>
              </controlPr>
            </control>
          </mc:Choice>
        </mc:AlternateContent>
        <mc:AlternateContent xmlns:mc="http://schemas.openxmlformats.org/markup-compatibility/2006">
          <mc:Choice Requires="x14">
            <control shapeId="175276" r:id="rId254" name="Drop Down 3244">
              <controlPr locked="0" defaultSize="0" autoFill="0" autoPict="0">
                <anchor moveWithCells="1">
                  <from>
                    <xdr:col>6</xdr:col>
                    <xdr:colOff>428625</xdr:colOff>
                    <xdr:row>47</xdr:row>
                    <xdr:rowOff>85725</xdr:rowOff>
                  </from>
                  <to>
                    <xdr:col>6</xdr:col>
                    <xdr:colOff>933450</xdr:colOff>
                    <xdr:row>47</xdr:row>
                    <xdr:rowOff>304800</xdr:rowOff>
                  </to>
                </anchor>
              </controlPr>
            </control>
          </mc:Choice>
        </mc:AlternateContent>
        <mc:AlternateContent xmlns:mc="http://schemas.openxmlformats.org/markup-compatibility/2006">
          <mc:Choice Requires="x14">
            <control shapeId="175277" r:id="rId255" name="Drop Down 3245">
              <controlPr locked="0" defaultSize="0" autoFill="0" autoPict="0">
                <anchor moveWithCells="1">
                  <from>
                    <xdr:col>6</xdr:col>
                    <xdr:colOff>428625</xdr:colOff>
                    <xdr:row>50</xdr:row>
                    <xdr:rowOff>85725</xdr:rowOff>
                  </from>
                  <to>
                    <xdr:col>6</xdr:col>
                    <xdr:colOff>933450</xdr:colOff>
                    <xdr:row>50</xdr:row>
                    <xdr:rowOff>304800</xdr:rowOff>
                  </to>
                </anchor>
              </controlPr>
            </control>
          </mc:Choice>
        </mc:AlternateContent>
        <mc:AlternateContent xmlns:mc="http://schemas.openxmlformats.org/markup-compatibility/2006">
          <mc:Choice Requires="x14">
            <control shapeId="175278" r:id="rId256" name="Drop Down 3246">
              <controlPr locked="0" defaultSize="0" autoFill="0" autoPict="0">
                <anchor moveWithCells="1">
                  <from>
                    <xdr:col>6</xdr:col>
                    <xdr:colOff>428625</xdr:colOff>
                    <xdr:row>51</xdr:row>
                    <xdr:rowOff>85725</xdr:rowOff>
                  </from>
                  <to>
                    <xdr:col>6</xdr:col>
                    <xdr:colOff>933450</xdr:colOff>
                    <xdr:row>51</xdr:row>
                    <xdr:rowOff>304800</xdr:rowOff>
                  </to>
                </anchor>
              </controlPr>
            </control>
          </mc:Choice>
        </mc:AlternateContent>
        <mc:AlternateContent xmlns:mc="http://schemas.openxmlformats.org/markup-compatibility/2006">
          <mc:Choice Requires="x14">
            <control shapeId="175279" r:id="rId257" name="Drop Down 3247">
              <controlPr locked="0" defaultSize="0" autoFill="0" autoPict="0">
                <anchor moveWithCells="1">
                  <from>
                    <xdr:col>6</xdr:col>
                    <xdr:colOff>428625</xdr:colOff>
                    <xdr:row>52</xdr:row>
                    <xdr:rowOff>85725</xdr:rowOff>
                  </from>
                  <to>
                    <xdr:col>6</xdr:col>
                    <xdr:colOff>933450</xdr:colOff>
                    <xdr:row>52</xdr:row>
                    <xdr:rowOff>304800</xdr:rowOff>
                  </to>
                </anchor>
              </controlPr>
            </control>
          </mc:Choice>
        </mc:AlternateContent>
        <mc:AlternateContent xmlns:mc="http://schemas.openxmlformats.org/markup-compatibility/2006">
          <mc:Choice Requires="x14">
            <control shapeId="175280" r:id="rId258" name="Drop Down 3248">
              <controlPr locked="0" defaultSize="0" autoFill="0" autoPict="0">
                <anchor moveWithCells="1">
                  <from>
                    <xdr:col>6</xdr:col>
                    <xdr:colOff>428625</xdr:colOff>
                    <xdr:row>53</xdr:row>
                    <xdr:rowOff>85725</xdr:rowOff>
                  </from>
                  <to>
                    <xdr:col>6</xdr:col>
                    <xdr:colOff>933450</xdr:colOff>
                    <xdr:row>53</xdr:row>
                    <xdr:rowOff>304800</xdr:rowOff>
                  </to>
                </anchor>
              </controlPr>
            </control>
          </mc:Choice>
        </mc:AlternateContent>
        <mc:AlternateContent xmlns:mc="http://schemas.openxmlformats.org/markup-compatibility/2006">
          <mc:Choice Requires="x14">
            <control shapeId="175281" r:id="rId259" name="Drop Down 3249">
              <controlPr locked="0" defaultSize="0" autoFill="0" autoPict="0">
                <anchor moveWithCells="1">
                  <from>
                    <xdr:col>6</xdr:col>
                    <xdr:colOff>428625</xdr:colOff>
                    <xdr:row>54</xdr:row>
                    <xdr:rowOff>85725</xdr:rowOff>
                  </from>
                  <to>
                    <xdr:col>6</xdr:col>
                    <xdr:colOff>933450</xdr:colOff>
                    <xdr:row>54</xdr:row>
                    <xdr:rowOff>304800</xdr:rowOff>
                  </to>
                </anchor>
              </controlPr>
            </control>
          </mc:Choice>
        </mc:AlternateContent>
        <mc:AlternateContent xmlns:mc="http://schemas.openxmlformats.org/markup-compatibility/2006">
          <mc:Choice Requires="x14">
            <control shapeId="175282" r:id="rId260" name="Drop Down 3250">
              <controlPr locked="0" defaultSize="0" autoFill="0" autoPict="0">
                <anchor moveWithCells="1">
                  <from>
                    <xdr:col>6</xdr:col>
                    <xdr:colOff>428625</xdr:colOff>
                    <xdr:row>59</xdr:row>
                    <xdr:rowOff>85725</xdr:rowOff>
                  </from>
                  <to>
                    <xdr:col>6</xdr:col>
                    <xdr:colOff>933450</xdr:colOff>
                    <xdr:row>59</xdr:row>
                    <xdr:rowOff>304800</xdr:rowOff>
                  </to>
                </anchor>
              </controlPr>
            </control>
          </mc:Choice>
        </mc:AlternateContent>
        <mc:AlternateContent xmlns:mc="http://schemas.openxmlformats.org/markup-compatibility/2006">
          <mc:Choice Requires="x14">
            <control shapeId="175283" r:id="rId261" name="Drop Down 3251">
              <controlPr locked="0" defaultSize="0" autoFill="0" autoPict="0">
                <anchor moveWithCells="1">
                  <from>
                    <xdr:col>6</xdr:col>
                    <xdr:colOff>428625</xdr:colOff>
                    <xdr:row>60</xdr:row>
                    <xdr:rowOff>85725</xdr:rowOff>
                  </from>
                  <to>
                    <xdr:col>6</xdr:col>
                    <xdr:colOff>933450</xdr:colOff>
                    <xdr:row>60</xdr:row>
                    <xdr:rowOff>304800</xdr:rowOff>
                  </to>
                </anchor>
              </controlPr>
            </control>
          </mc:Choice>
        </mc:AlternateContent>
        <mc:AlternateContent xmlns:mc="http://schemas.openxmlformats.org/markup-compatibility/2006">
          <mc:Choice Requires="x14">
            <control shapeId="175284" r:id="rId262" name="Drop Down 3252">
              <controlPr locked="0" defaultSize="0" autoFill="0" autoPict="0">
                <anchor moveWithCells="1">
                  <from>
                    <xdr:col>6</xdr:col>
                    <xdr:colOff>428625</xdr:colOff>
                    <xdr:row>61</xdr:row>
                    <xdr:rowOff>85725</xdr:rowOff>
                  </from>
                  <to>
                    <xdr:col>6</xdr:col>
                    <xdr:colOff>933450</xdr:colOff>
                    <xdr:row>61</xdr:row>
                    <xdr:rowOff>304800</xdr:rowOff>
                  </to>
                </anchor>
              </controlPr>
            </control>
          </mc:Choice>
        </mc:AlternateContent>
        <mc:AlternateContent xmlns:mc="http://schemas.openxmlformats.org/markup-compatibility/2006">
          <mc:Choice Requires="x14">
            <control shapeId="175285" r:id="rId263" name="Drop Down 3253">
              <controlPr locked="0" defaultSize="0" autoFill="0" autoPict="0">
                <anchor moveWithCells="1">
                  <from>
                    <xdr:col>6</xdr:col>
                    <xdr:colOff>428625</xdr:colOff>
                    <xdr:row>63</xdr:row>
                    <xdr:rowOff>85725</xdr:rowOff>
                  </from>
                  <to>
                    <xdr:col>6</xdr:col>
                    <xdr:colOff>933450</xdr:colOff>
                    <xdr:row>63</xdr:row>
                    <xdr:rowOff>304800</xdr:rowOff>
                  </to>
                </anchor>
              </controlPr>
            </control>
          </mc:Choice>
        </mc:AlternateContent>
        <mc:AlternateContent xmlns:mc="http://schemas.openxmlformats.org/markup-compatibility/2006">
          <mc:Choice Requires="x14">
            <control shapeId="175286" r:id="rId264" name="Drop Down 3254">
              <controlPr locked="0" defaultSize="0" autoFill="0" autoPict="0">
                <anchor moveWithCells="1">
                  <from>
                    <xdr:col>6</xdr:col>
                    <xdr:colOff>428625</xdr:colOff>
                    <xdr:row>64</xdr:row>
                    <xdr:rowOff>85725</xdr:rowOff>
                  </from>
                  <to>
                    <xdr:col>6</xdr:col>
                    <xdr:colOff>933450</xdr:colOff>
                    <xdr:row>64</xdr:row>
                    <xdr:rowOff>304800</xdr:rowOff>
                  </to>
                </anchor>
              </controlPr>
            </control>
          </mc:Choice>
        </mc:AlternateContent>
        <mc:AlternateContent xmlns:mc="http://schemas.openxmlformats.org/markup-compatibility/2006">
          <mc:Choice Requires="x14">
            <control shapeId="175287" r:id="rId265" name="Drop Down 3255">
              <controlPr locked="0" defaultSize="0" autoFill="0" autoPict="0">
                <anchor moveWithCells="1">
                  <from>
                    <xdr:col>6</xdr:col>
                    <xdr:colOff>428625</xdr:colOff>
                    <xdr:row>65</xdr:row>
                    <xdr:rowOff>85725</xdr:rowOff>
                  </from>
                  <to>
                    <xdr:col>6</xdr:col>
                    <xdr:colOff>933450</xdr:colOff>
                    <xdr:row>65</xdr:row>
                    <xdr:rowOff>304800</xdr:rowOff>
                  </to>
                </anchor>
              </controlPr>
            </control>
          </mc:Choice>
        </mc:AlternateContent>
        <mc:AlternateContent xmlns:mc="http://schemas.openxmlformats.org/markup-compatibility/2006">
          <mc:Choice Requires="x14">
            <control shapeId="175288" r:id="rId266" name="Drop Down 3256">
              <controlPr locked="0" defaultSize="0" autoFill="0" autoPict="0">
                <anchor moveWithCells="1">
                  <from>
                    <xdr:col>6</xdr:col>
                    <xdr:colOff>428625</xdr:colOff>
                    <xdr:row>67</xdr:row>
                    <xdr:rowOff>85725</xdr:rowOff>
                  </from>
                  <to>
                    <xdr:col>6</xdr:col>
                    <xdr:colOff>933450</xdr:colOff>
                    <xdr:row>67</xdr:row>
                    <xdr:rowOff>304800</xdr:rowOff>
                  </to>
                </anchor>
              </controlPr>
            </control>
          </mc:Choice>
        </mc:AlternateContent>
        <mc:AlternateContent xmlns:mc="http://schemas.openxmlformats.org/markup-compatibility/2006">
          <mc:Choice Requires="x14">
            <control shapeId="175289" r:id="rId267" name="Drop Down 3257">
              <controlPr locked="0" defaultSize="0" autoFill="0" autoPict="0">
                <anchor moveWithCells="1">
                  <from>
                    <xdr:col>6</xdr:col>
                    <xdr:colOff>428625</xdr:colOff>
                    <xdr:row>68</xdr:row>
                    <xdr:rowOff>85725</xdr:rowOff>
                  </from>
                  <to>
                    <xdr:col>6</xdr:col>
                    <xdr:colOff>933450</xdr:colOff>
                    <xdr:row>68</xdr:row>
                    <xdr:rowOff>304800</xdr:rowOff>
                  </to>
                </anchor>
              </controlPr>
            </control>
          </mc:Choice>
        </mc:AlternateContent>
        <mc:AlternateContent xmlns:mc="http://schemas.openxmlformats.org/markup-compatibility/2006">
          <mc:Choice Requires="x14">
            <control shapeId="175290" r:id="rId268" name="Drop Down 3258">
              <controlPr locked="0" defaultSize="0" autoFill="0" autoPict="0">
                <anchor moveWithCells="1">
                  <from>
                    <xdr:col>6</xdr:col>
                    <xdr:colOff>428625</xdr:colOff>
                    <xdr:row>69</xdr:row>
                    <xdr:rowOff>85725</xdr:rowOff>
                  </from>
                  <to>
                    <xdr:col>6</xdr:col>
                    <xdr:colOff>933450</xdr:colOff>
                    <xdr:row>69</xdr:row>
                    <xdr:rowOff>304800</xdr:rowOff>
                  </to>
                </anchor>
              </controlPr>
            </control>
          </mc:Choice>
        </mc:AlternateContent>
        <mc:AlternateContent xmlns:mc="http://schemas.openxmlformats.org/markup-compatibility/2006">
          <mc:Choice Requires="x14">
            <control shapeId="175291" r:id="rId269" name="Drop Down 3259">
              <controlPr locked="0" defaultSize="0" autoFill="0" autoPict="0">
                <anchor moveWithCells="1">
                  <from>
                    <xdr:col>6</xdr:col>
                    <xdr:colOff>428625</xdr:colOff>
                    <xdr:row>70</xdr:row>
                    <xdr:rowOff>85725</xdr:rowOff>
                  </from>
                  <to>
                    <xdr:col>6</xdr:col>
                    <xdr:colOff>933450</xdr:colOff>
                    <xdr:row>70</xdr:row>
                    <xdr:rowOff>304800</xdr:rowOff>
                  </to>
                </anchor>
              </controlPr>
            </control>
          </mc:Choice>
        </mc:AlternateContent>
        <mc:AlternateContent xmlns:mc="http://schemas.openxmlformats.org/markup-compatibility/2006">
          <mc:Choice Requires="x14">
            <control shapeId="175292" r:id="rId270" name="Drop Down 3260">
              <controlPr locked="0" defaultSize="0" autoFill="0" autoPict="0">
                <anchor moveWithCells="1">
                  <from>
                    <xdr:col>6</xdr:col>
                    <xdr:colOff>428625</xdr:colOff>
                    <xdr:row>72</xdr:row>
                    <xdr:rowOff>85725</xdr:rowOff>
                  </from>
                  <to>
                    <xdr:col>6</xdr:col>
                    <xdr:colOff>933450</xdr:colOff>
                    <xdr:row>72</xdr:row>
                    <xdr:rowOff>304800</xdr:rowOff>
                  </to>
                </anchor>
              </controlPr>
            </control>
          </mc:Choice>
        </mc:AlternateContent>
        <mc:AlternateContent xmlns:mc="http://schemas.openxmlformats.org/markup-compatibility/2006">
          <mc:Choice Requires="x14">
            <control shapeId="175293" r:id="rId271" name="Drop Down 3261">
              <controlPr locked="0" defaultSize="0" autoFill="0" autoPict="0">
                <anchor moveWithCells="1">
                  <from>
                    <xdr:col>6</xdr:col>
                    <xdr:colOff>428625</xdr:colOff>
                    <xdr:row>73</xdr:row>
                    <xdr:rowOff>85725</xdr:rowOff>
                  </from>
                  <to>
                    <xdr:col>6</xdr:col>
                    <xdr:colOff>933450</xdr:colOff>
                    <xdr:row>73</xdr:row>
                    <xdr:rowOff>304800</xdr:rowOff>
                  </to>
                </anchor>
              </controlPr>
            </control>
          </mc:Choice>
        </mc:AlternateContent>
        <mc:AlternateContent xmlns:mc="http://schemas.openxmlformats.org/markup-compatibility/2006">
          <mc:Choice Requires="x14">
            <control shapeId="175294" r:id="rId272" name="Drop Down 3262">
              <controlPr locked="0" defaultSize="0" autoFill="0" autoPict="0">
                <anchor moveWithCells="1">
                  <from>
                    <xdr:col>6</xdr:col>
                    <xdr:colOff>428625</xdr:colOff>
                    <xdr:row>74</xdr:row>
                    <xdr:rowOff>85725</xdr:rowOff>
                  </from>
                  <to>
                    <xdr:col>6</xdr:col>
                    <xdr:colOff>933450</xdr:colOff>
                    <xdr:row>74</xdr:row>
                    <xdr:rowOff>304800</xdr:rowOff>
                  </to>
                </anchor>
              </controlPr>
            </control>
          </mc:Choice>
        </mc:AlternateContent>
        <mc:AlternateContent xmlns:mc="http://schemas.openxmlformats.org/markup-compatibility/2006">
          <mc:Choice Requires="x14">
            <control shapeId="175295" r:id="rId273" name="Drop Down 3263">
              <controlPr locked="0" defaultSize="0" autoFill="0" autoPict="0">
                <anchor moveWithCells="1">
                  <from>
                    <xdr:col>6</xdr:col>
                    <xdr:colOff>428625</xdr:colOff>
                    <xdr:row>75</xdr:row>
                    <xdr:rowOff>85725</xdr:rowOff>
                  </from>
                  <to>
                    <xdr:col>6</xdr:col>
                    <xdr:colOff>933450</xdr:colOff>
                    <xdr:row>75</xdr:row>
                    <xdr:rowOff>304800</xdr:rowOff>
                  </to>
                </anchor>
              </controlPr>
            </control>
          </mc:Choice>
        </mc:AlternateContent>
        <mc:AlternateContent xmlns:mc="http://schemas.openxmlformats.org/markup-compatibility/2006">
          <mc:Choice Requires="x14">
            <control shapeId="175296" r:id="rId274" name="Drop Down 3264">
              <controlPr locked="0" defaultSize="0" autoFill="0" autoPict="0">
                <anchor moveWithCells="1">
                  <from>
                    <xdr:col>6</xdr:col>
                    <xdr:colOff>428625</xdr:colOff>
                    <xdr:row>77</xdr:row>
                    <xdr:rowOff>85725</xdr:rowOff>
                  </from>
                  <to>
                    <xdr:col>6</xdr:col>
                    <xdr:colOff>933450</xdr:colOff>
                    <xdr:row>77</xdr:row>
                    <xdr:rowOff>304800</xdr:rowOff>
                  </to>
                </anchor>
              </controlPr>
            </control>
          </mc:Choice>
        </mc:AlternateContent>
        <mc:AlternateContent xmlns:mc="http://schemas.openxmlformats.org/markup-compatibility/2006">
          <mc:Choice Requires="x14">
            <control shapeId="175297" r:id="rId275" name="Drop Down 3265">
              <controlPr locked="0" defaultSize="0" autoFill="0" autoPict="0">
                <anchor moveWithCells="1">
                  <from>
                    <xdr:col>6</xdr:col>
                    <xdr:colOff>428625</xdr:colOff>
                    <xdr:row>78</xdr:row>
                    <xdr:rowOff>85725</xdr:rowOff>
                  </from>
                  <to>
                    <xdr:col>6</xdr:col>
                    <xdr:colOff>933450</xdr:colOff>
                    <xdr:row>78</xdr:row>
                    <xdr:rowOff>304800</xdr:rowOff>
                  </to>
                </anchor>
              </controlPr>
            </control>
          </mc:Choice>
        </mc:AlternateContent>
        <mc:AlternateContent xmlns:mc="http://schemas.openxmlformats.org/markup-compatibility/2006">
          <mc:Choice Requires="x14">
            <control shapeId="175298" r:id="rId276" name="Drop Down 3266">
              <controlPr locked="0" defaultSize="0" autoFill="0" autoPict="0">
                <anchor moveWithCells="1">
                  <from>
                    <xdr:col>6</xdr:col>
                    <xdr:colOff>428625</xdr:colOff>
                    <xdr:row>79</xdr:row>
                    <xdr:rowOff>85725</xdr:rowOff>
                  </from>
                  <to>
                    <xdr:col>6</xdr:col>
                    <xdr:colOff>933450</xdr:colOff>
                    <xdr:row>79</xdr:row>
                    <xdr:rowOff>304800</xdr:rowOff>
                  </to>
                </anchor>
              </controlPr>
            </control>
          </mc:Choice>
        </mc:AlternateContent>
        <mc:AlternateContent xmlns:mc="http://schemas.openxmlformats.org/markup-compatibility/2006">
          <mc:Choice Requires="x14">
            <control shapeId="175299" r:id="rId277" name="Drop Down 3267">
              <controlPr locked="0" defaultSize="0" autoFill="0" autoPict="0">
                <anchor moveWithCells="1">
                  <from>
                    <xdr:col>6</xdr:col>
                    <xdr:colOff>428625</xdr:colOff>
                    <xdr:row>81</xdr:row>
                    <xdr:rowOff>85725</xdr:rowOff>
                  </from>
                  <to>
                    <xdr:col>6</xdr:col>
                    <xdr:colOff>933450</xdr:colOff>
                    <xdr:row>81</xdr:row>
                    <xdr:rowOff>304800</xdr:rowOff>
                  </to>
                </anchor>
              </controlPr>
            </control>
          </mc:Choice>
        </mc:AlternateContent>
        <mc:AlternateContent xmlns:mc="http://schemas.openxmlformats.org/markup-compatibility/2006">
          <mc:Choice Requires="x14">
            <control shapeId="175300" r:id="rId278" name="Drop Down 3268">
              <controlPr locked="0" defaultSize="0" autoFill="0" autoPict="0">
                <anchor moveWithCells="1">
                  <from>
                    <xdr:col>6</xdr:col>
                    <xdr:colOff>428625</xdr:colOff>
                    <xdr:row>82</xdr:row>
                    <xdr:rowOff>85725</xdr:rowOff>
                  </from>
                  <to>
                    <xdr:col>6</xdr:col>
                    <xdr:colOff>933450</xdr:colOff>
                    <xdr:row>82</xdr:row>
                    <xdr:rowOff>304800</xdr:rowOff>
                  </to>
                </anchor>
              </controlPr>
            </control>
          </mc:Choice>
        </mc:AlternateContent>
        <mc:AlternateContent xmlns:mc="http://schemas.openxmlformats.org/markup-compatibility/2006">
          <mc:Choice Requires="x14">
            <control shapeId="175301" r:id="rId279" name="Drop Down 3269">
              <controlPr locked="0" defaultSize="0" autoFill="0" autoPict="0">
                <anchor moveWithCells="1">
                  <from>
                    <xdr:col>6</xdr:col>
                    <xdr:colOff>428625</xdr:colOff>
                    <xdr:row>83</xdr:row>
                    <xdr:rowOff>85725</xdr:rowOff>
                  </from>
                  <to>
                    <xdr:col>6</xdr:col>
                    <xdr:colOff>933450</xdr:colOff>
                    <xdr:row>83</xdr:row>
                    <xdr:rowOff>304800</xdr:rowOff>
                  </to>
                </anchor>
              </controlPr>
            </control>
          </mc:Choice>
        </mc:AlternateContent>
        <mc:AlternateContent xmlns:mc="http://schemas.openxmlformats.org/markup-compatibility/2006">
          <mc:Choice Requires="x14">
            <control shapeId="175302" r:id="rId280" name="Drop Down 3270">
              <controlPr locked="0" defaultSize="0" autoFill="0" autoPict="0">
                <anchor moveWithCells="1">
                  <from>
                    <xdr:col>6</xdr:col>
                    <xdr:colOff>428625</xdr:colOff>
                    <xdr:row>84</xdr:row>
                    <xdr:rowOff>85725</xdr:rowOff>
                  </from>
                  <to>
                    <xdr:col>6</xdr:col>
                    <xdr:colOff>933450</xdr:colOff>
                    <xdr:row>84</xdr:row>
                    <xdr:rowOff>304800</xdr:rowOff>
                  </to>
                </anchor>
              </controlPr>
            </control>
          </mc:Choice>
        </mc:AlternateContent>
        <mc:AlternateContent xmlns:mc="http://schemas.openxmlformats.org/markup-compatibility/2006">
          <mc:Choice Requires="x14">
            <control shapeId="175303" r:id="rId281" name="Drop Down 3271">
              <controlPr locked="0" defaultSize="0" autoFill="0" autoPict="0">
                <anchor moveWithCells="1">
                  <from>
                    <xdr:col>6</xdr:col>
                    <xdr:colOff>428625</xdr:colOff>
                    <xdr:row>86</xdr:row>
                    <xdr:rowOff>85725</xdr:rowOff>
                  </from>
                  <to>
                    <xdr:col>6</xdr:col>
                    <xdr:colOff>933450</xdr:colOff>
                    <xdr:row>86</xdr:row>
                    <xdr:rowOff>304800</xdr:rowOff>
                  </to>
                </anchor>
              </controlPr>
            </control>
          </mc:Choice>
        </mc:AlternateContent>
        <mc:AlternateContent xmlns:mc="http://schemas.openxmlformats.org/markup-compatibility/2006">
          <mc:Choice Requires="x14">
            <control shapeId="175304" r:id="rId282" name="Drop Down 3272">
              <controlPr locked="0" defaultSize="0" autoFill="0" autoPict="0">
                <anchor moveWithCells="1">
                  <from>
                    <xdr:col>6</xdr:col>
                    <xdr:colOff>428625</xdr:colOff>
                    <xdr:row>87</xdr:row>
                    <xdr:rowOff>85725</xdr:rowOff>
                  </from>
                  <to>
                    <xdr:col>6</xdr:col>
                    <xdr:colOff>933450</xdr:colOff>
                    <xdr:row>87</xdr:row>
                    <xdr:rowOff>304800</xdr:rowOff>
                  </to>
                </anchor>
              </controlPr>
            </control>
          </mc:Choice>
        </mc:AlternateContent>
        <mc:AlternateContent xmlns:mc="http://schemas.openxmlformats.org/markup-compatibility/2006">
          <mc:Choice Requires="x14">
            <control shapeId="175305" r:id="rId283" name="Drop Down 3273">
              <controlPr locked="0" defaultSize="0" autoFill="0" autoPict="0">
                <anchor moveWithCells="1">
                  <from>
                    <xdr:col>6</xdr:col>
                    <xdr:colOff>428625</xdr:colOff>
                    <xdr:row>88</xdr:row>
                    <xdr:rowOff>85725</xdr:rowOff>
                  </from>
                  <to>
                    <xdr:col>6</xdr:col>
                    <xdr:colOff>933450</xdr:colOff>
                    <xdr:row>88</xdr:row>
                    <xdr:rowOff>304800</xdr:rowOff>
                  </to>
                </anchor>
              </controlPr>
            </control>
          </mc:Choice>
        </mc:AlternateContent>
        <mc:AlternateContent xmlns:mc="http://schemas.openxmlformats.org/markup-compatibility/2006">
          <mc:Choice Requires="x14">
            <control shapeId="175306" r:id="rId284" name="Drop Down 3274">
              <controlPr locked="0" defaultSize="0" autoFill="0" autoPict="0">
                <anchor moveWithCells="1">
                  <from>
                    <xdr:col>6</xdr:col>
                    <xdr:colOff>428625</xdr:colOff>
                    <xdr:row>90</xdr:row>
                    <xdr:rowOff>85725</xdr:rowOff>
                  </from>
                  <to>
                    <xdr:col>6</xdr:col>
                    <xdr:colOff>933450</xdr:colOff>
                    <xdr:row>90</xdr:row>
                    <xdr:rowOff>304800</xdr:rowOff>
                  </to>
                </anchor>
              </controlPr>
            </control>
          </mc:Choice>
        </mc:AlternateContent>
        <mc:AlternateContent xmlns:mc="http://schemas.openxmlformats.org/markup-compatibility/2006">
          <mc:Choice Requires="x14">
            <control shapeId="175307" r:id="rId285" name="Drop Down 3275">
              <controlPr locked="0" defaultSize="0" autoFill="0" autoPict="0">
                <anchor moveWithCells="1">
                  <from>
                    <xdr:col>6</xdr:col>
                    <xdr:colOff>428625</xdr:colOff>
                    <xdr:row>91</xdr:row>
                    <xdr:rowOff>85725</xdr:rowOff>
                  </from>
                  <to>
                    <xdr:col>6</xdr:col>
                    <xdr:colOff>933450</xdr:colOff>
                    <xdr:row>91</xdr:row>
                    <xdr:rowOff>304800</xdr:rowOff>
                  </to>
                </anchor>
              </controlPr>
            </control>
          </mc:Choice>
        </mc:AlternateContent>
        <mc:AlternateContent xmlns:mc="http://schemas.openxmlformats.org/markup-compatibility/2006">
          <mc:Choice Requires="x14">
            <control shapeId="175308" r:id="rId286" name="Drop Down 3276">
              <controlPr locked="0" defaultSize="0" autoFill="0" autoPict="0">
                <anchor moveWithCells="1">
                  <from>
                    <xdr:col>6</xdr:col>
                    <xdr:colOff>428625</xdr:colOff>
                    <xdr:row>92</xdr:row>
                    <xdr:rowOff>85725</xdr:rowOff>
                  </from>
                  <to>
                    <xdr:col>6</xdr:col>
                    <xdr:colOff>933450</xdr:colOff>
                    <xdr:row>92</xdr:row>
                    <xdr:rowOff>304800</xdr:rowOff>
                  </to>
                </anchor>
              </controlPr>
            </control>
          </mc:Choice>
        </mc:AlternateContent>
        <mc:AlternateContent xmlns:mc="http://schemas.openxmlformats.org/markup-compatibility/2006">
          <mc:Choice Requires="x14">
            <control shapeId="175309" r:id="rId287" name="Drop Down 3277">
              <controlPr locked="0" defaultSize="0" autoFill="0" autoPict="0">
                <anchor moveWithCells="1">
                  <from>
                    <xdr:col>6</xdr:col>
                    <xdr:colOff>428625</xdr:colOff>
                    <xdr:row>94</xdr:row>
                    <xdr:rowOff>85725</xdr:rowOff>
                  </from>
                  <to>
                    <xdr:col>6</xdr:col>
                    <xdr:colOff>933450</xdr:colOff>
                    <xdr:row>94</xdr:row>
                    <xdr:rowOff>304800</xdr:rowOff>
                  </to>
                </anchor>
              </controlPr>
            </control>
          </mc:Choice>
        </mc:AlternateContent>
        <mc:AlternateContent xmlns:mc="http://schemas.openxmlformats.org/markup-compatibility/2006">
          <mc:Choice Requires="x14">
            <control shapeId="175310" r:id="rId288" name="Drop Down 3278">
              <controlPr locked="0" defaultSize="0" autoFill="0" autoPict="0">
                <anchor moveWithCells="1">
                  <from>
                    <xdr:col>6</xdr:col>
                    <xdr:colOff>428625</xdr:colOff>
                    <xdr:row>95</xdr:row>
                    <xdr:rowOff>85725</xdr:rowOff>
                  </from>
                  <to>
                    <xdr:col>6</xdr:col>
                    <xdr:colOff>933450</xdr:colOff>
                    <xdr:row>95</xdr:row>
                    <xdr:rowOff>304800</xdr:rowOff>
                  </to>
                </anchor>
              </controlPr>
            </control>
          </mc:Choice>
        </mc:AlternateContent>
        <mc:AlternateContent xmlns:mc="http://schemas.openxmlformats.org/markup-compatibility/2006">
          <mc:Choice Requires="x14">
            <control shapeId="175311" r:id="rId289" name="Drop Down 3279">
              <controlPr locked="0" defaultSize="0" autoFill="0" autoPict="0">
                <anchor moveWithCells="1">
                  <from>
                    <xdr:col>6</xdr:col>
                    <xdr:colOff>428625</xdr:colOff>
                    <xdr:row>96</xdr:row>
                    <xdr:rowOff>85725</xdr:rowOff>
                  </from>
                  <to>
                    <xdr:col>6</xdr:col>
                    <xdr:colOff>933450</xdr:colOff>
                    <xdr:row>96</xdr:row>
                    <xdr:rowOff>304800</xdr:rowOff>
                  </to>
                </anchor>
              </controlPr>
            </control>
          </mc:Choice>
        </mc:AlternateContent>
        <mc:AlternateContent xmlns:mc="http://schemas.openxmlformats.org/markup-compatibility/2006">
          <mc:Choice Requires="x14">
            <control shapeId="175312" r:id="rId290" name="Drop Down 3280">
              <controlPr locked="0" defaultSize="0" autoFill="0" autoPict="0">
                <anchor moveWithCells="1">
                  <from>
                    <xdr:col>6</xdr:col>
                    <xdr:colOff>428625</xdr:colOff>
                    <xdr:row>98</xdr:row>
                    <xdr:rowOff>85725</xdr:rowOff>
                  </from>
                  <to>
                    <xdr:col>6</xdr:col>
                    <xdr:colOff>933450</xdr:colOff>
                    <xdr:row>98</xdr:row>
                    <xdr:rowOff>304800</xdr:rowOff>
                  </to>
                </anchor>
              </controlPr>
            </control>
          </mc:Choice>
        </mc:AlternateContent>
        <mc:AlternateContent xmlns:mc="http://schemas.openxmlformats.org/markup-compatibility/2006">
          <mc:Choice Requires="x14">
            <control shapeId="175313" r:id="rId291" name="Drop Down 3281">
              <controlPr locked="0" defaultSize="0" autoFill="0" autoPict="0">
                <anchor moveWithCells="1">
                  <from>
                    <xdr:col>6</xdr:col>
                    <xdr:colOff>428625</xdr:colOff>
                    <xdr:row>99</xdr:row>
                    <xdr:rowOff>85725</xdr:rowOff>
                  </from>
                  <to>
                    <xdr:col>6</xdr:col>
                    <xdr:colOff>933450</xdr:colOff>
                    <xdr:row>99</xdr:row>
                    <xdr:rowOff>304800</xdr:rowOff>
                  </to>
                </anchor>
              </controlPr>
            </control>
          </mc:Choice>
        </mc:AlternateContent>
        <mc:AlternateContent xmlns:mc="http://schemas.openxmlformats.org/markup-compatibility/2006">
          <mc:Choice Requires="x14">
            <control shapeId="175314" r:id="rId292" name="Drop Down 3282">
              <controlPr locked="0" defaultSize="0" autoFill="0" autoPict="0">
                <anchor moveWithCells="1">
                  <from>
                    <xdr:col>6</xdr:col>
                    <xdr:colOff>428625</xdr:colOff>
                    <xdr:row>100</xdr:row>
                    <xdr:rowOff>85725</xdr:rowOff>
                  </from>
                  <to>
                    <xdr:col>6</xdr:col>
                    <xdr:colOff>933450</xdr:colOff>
                    <xdr:row>100</xdr:row>
                    <xdr:rowOff>304800</xdr:rowOff>
                  </to>
                </anchor>
              </controlPr>
            </control>
          </mc:Choice>
        </mc:AlternateContent>
        <mc:AlternateContent xmlns:mc="http://schemas.openxmlformats.org/markup-compatibility/2006">
          <mc:Choice Requires="x14">
            <control shapeId="175315" r:id="rId293" name="Drop Down 3283">
              <controlPr locked="0" defaultSize="0" autoFill="0" autoPict="0">
                <anchor moveWithCells="1">
                  <from>
                    <xdr:col>6</xdr:col>
                    <xdr:colOff>428625</xdr:colOff>
                    <xdr:row>101</xdr:row>
                    <xdr:rowOff>85725</xdr:rowOff>
                  </from>
                  <to>
                    <xdr:col>6</xdr:col>
                    <xdr:colOff>933450</xdr:colOff>
                    <xdr:row>101</xdr:row>
                    <xdr:rowOff>304800</xdr:rowOff>
                  </to>
                </anchor>
              </controlPr>
            </control>
          </mc:Choice>
        </mc:AlternateContent>
        <mc:AlternateContent xmlns:mc="http://schemas.openxmlformats.org/markup-compatibility/2006">
          <mc:Choice Requires="x14">
            <control shapeId="175316" r:id="rId294" name="Drop Down 3284">
              <controlPr locked="0" defaultSize="0" autoFill="0" autoPict="0">
                <anchor moveWithCells="1">
                  <from>
                    <xdr:col>6</xdr:col>
                    <xdr:colOff>428625</xdr:colOff>
                    <xdr:row>105</xdr:row>
                    <xdr:rowOff>85725</xdr:rowOff>
                  </from>
                  <to>
                    <xdr:col>6</xdr:col>
                    <xdr:colOff>933450</xdr:colOff>
                    <xdr:row>105</xdr:row>
                    <xdr:rowOff>304800</xdr:rowOff>
                  </to>
                </anchor>
              </controlPr>
            </control>
          </mc:Choice>
        </mc:AlternateContent>
        <mc:AlternateContent xmlns:mc="http://schemas.openxmlformats.org/markup-compatibility/2006">
          <mc:Choice Requires="x14">
            <control shapeId="175317" r:id="rId295" name="Drop Down 3285">
              <controlPr locked="0" defaultSize="0" autoFill="0" autoPict="0">
                <anchor moveWithCells="1">
                  <from>
                    <xdr:col>6</xdr:col>
                    <xdr:colOff>428625</xdr:colOff>
                    <xdr:row>106</xdr:row>
                    <xdr:rowOff>85725</xdr:rowOff>
                  </from>
                  <to>
                    <xdr:col>6</xdr:col>
                    <xdr:colOff>933450</xdr:colOff>
                    <xdr:row>106</xdr:row>
                    <xdr:rowOff>304800</xdr:rowOff>
                  </to>
                </anchor>
              </controlPr>
            </control>
          </mc:Choice>
        </mc:AlternateContent>
        <mc:AlternateContent xmlns:mc="http://schemas.openxmlformats.org/markup-compatibility/2006">
          <mc:Choice Requires="x14">
            <control shapeId="175318" r:id="rId296" name="Drop Down 3286">
              <controlPr locked="0" defaultSize="0" autoFill="0" autoPict="0">
                <anchor moveWithCells="1">
                  <from>
                    <xdr:col>6</xdr:col>
                    <xdr:colOff>428625</xdr:colOff>
                    <xdr:row>107</xdr:row>
                    <xdr:rowOff>85725</xdr:rowOff>
                  </from>
                  <to>
                    <xdr:col>6</xdr:col>
                    <xdr:colOff>933450</xdr:colOff>
                    <xdr:row>107</xdr:row>
                    <xdr:rowOff>304800</xdr:rowOff>
                  </to>
                </anchor>
              </controlPr>
            </control>
          </mc:Choice>
        </mc:AlternateContent>
        <mc:AlternateContent xmlns:mc="http://schemas.openxmlformats.org/markup-compatibility/2006">
          <mc:Choice Requires="x14">
            <control shapeId="175319" r:id="rId297" name="Drop Down 3287">
              <controlPr locked="0" defaultSize="0" autoFill="0" autoPict="0">
                <anchor moveWithCells="1">
                  <from>
                    <xdr:col>6</xdr:col>
                    <xdr:colOff>428625</xdr:colOff>
                    <xdr:row>108</xdr:row>
                    <xdr:rowOff>85725</xdr:rowOff>
                  </from>
                  <to>
                    <xdr:col>6</xdr:col>
                    <xdr:colOff>933450</xdr:colOff>
                    <xdr:row>108</xdr:row>
                    <xdr:rowOff>304800</xdr:rowOff>
                  </to>
                </anchor>
              </controlPr>
            </control>
          </mc:Choice>
        </mc:AlternateContent>
        <mc:AlternateContent xmlns:mc="http://schemas.openxmlformats.org/markup-compatibility/2006">
          <mc:Choice Requires="x14">
            <control shapeId="175320" r:id="rId298" name="Drop Down 3288">
              <controlPr locked="0" defaultSize="0" autoFill="0" autoPict="0">
                <anchor moveWithCells="1">
                  <from>
                    <xdr:col>6</xdr:col>
                    <xdr:colOff>428625</xdr:colOff>
                    <xdr:row>109</xdr:row>
                    <xdr:rowOff>85725</xdr:rowOff>
                  </from>
                  <to>
                    <xdr:col>6</xdr:col>
                    <xdr:colOff>933450</xdr:colOff>
                    <xdr:row>109</xdr:row>
                    <xdr:rowOff>304800</xdr:rowOff>
                  </to>
                </anchor>
              </controlPr>
            </control>
          </mc:Choice>
        </mc:AlternateContent>
        <mc:AlternateContent xmlns:mc="http://schemas.openxmlformats.org/markup-compatibility/2006">
          <mc:Choice Requires="x14">
            <control shapeId="175321" r:id="rId299" name="Drop Down 3289">
              <controlPr locked="0" defaultSize="0" autoFill="0" autoPict="0">
                <anchor moveWithCells="1">
                  <from>
                    <xdr:col>6</xdr:col>
                    <xdr:colOff>428625</xdr:colOff>
                    <xdr:row>110</xdr:row>
                    <xdr:rowOff>85725</xdr:rowOff>
                  </from>
                  <to>
                    <xdr:col>6</xdr:col>
                    <xdr:colOff>933450</xdr:colOff>
                    <xdr:row>110</xdr:row>
                    <xdr:rowOff>304800</xdr:rowOff>
                  </to>
                </anchor>
              </controlPr>
            </control>
          </mc:Choice>
        </mc:AlternateContent>
        <mc:AlternateContent xmlns:mc="http://schemas.openxmlformats.org/markup-compatibility/2006">
          <mc:Choice Requires="x14">
            <control shapeId="175322" r:id="rId300" name="Drop Down 3290">
              <controlPr locked="0" defaultSize="0" autoFill="0" autoPict="0">
                <anchor moveWithCells="1">
                  <from>
                    <xdr:col>6</xdr:col>
                    <xdr:colOff>428625</xdr:colOff>
                    <xdr:row>111</xdr:row>
                    <xdr:rowOff>85725</xdr:rowOff>
                  </from>
                  <to>
                    <xdr:col>6</xdr:col>
                    <xdr:colOff>933450</xdr:colOff>
                    <xdr:row>111</xdr:row>
                    <xdr:rowOff>304800</xdr:rowOff>
                  </to>
                </anchor>
              </controlPr>
            </control>
          </mc:Choice>
        </mc:AlternateContent>
        <mc:AlternateContent xmlns:mc="http://schemas.openxmlformats.org/markup-compatibility/2006">
          <mc:Choice Requires="x14">
            <control shapeId="175323" r:id="rId301" name="Drop Down 3291">
              <controlPr locked="0" defaultSize="0" autoFill="0" autoPict="0">
                <anchor moveWithCells="1">
                  <from>
                    <xdr:col>6</xdr:col>
                    <xdr:colOff>428625</xdr:colOff>
                    <xdr:row>113</xdr:row>
                    <xdr:rowOff>85725</xdr:rowOff>
                  </from>
                  <to>
                    <xdr:col>6</xdr:col>
                    <xdr:colOff>933450</xdr:colOff>
                    <xdr:row>113</xdr:row>
                    <xdr:rowOff>304800</xdr:rowOff>
                  </to>
                </anchor>
              </controlPr>
            </control>
          </mc:Choice>
        </mc:AlternateContent>
        <mc:AlternateContent xmlns:mc="http://schemas.openxmlformats.org/markup-compatibility/2006">
          <mc:Choice Requires="x14">
            <control shapeId="175324" r:id="rId302" name="Drop Down 3292">
              <controlPr locked="0" defaultSize="0" autoFill="0" autoPict="0">
                <anchor moveWithCells="1">
                  <from>
                    <xdr:col>6</xdr:col>
                    <xdr:colOff>428625</xdr:colOff>
                    <xdr:row>114</xdr:row>
                    <xdr:rowOff>85725</xdr:rowOff>
                  </from>
                  <to>
                    <xdr:col>6</xdr:col>
                    <xdr:colOff>933450</xdr:colOff>
                    <xdr:row>114</xdr:row>
                    <xdr:rowOff>304800</xdr:rowOff>
                  </to>
                </anchor>
              </controlPr>
            </control>
          </mc:Choice>
        </mc:AlternateContent>
        <mc:AlternateContent xmlns:mc="http://schemas.openxmlformats.org/markup-compatibility/2006">
          <mc:Choice Requires="x14">
            <control shapeId="175325" r:id="rId303" name="Drop Down 3293">
              <controlPr locked="0" defaultSize="0" autoFill="0" autoPict="0">
                <anchor moveWithCells="1">
                  <from>
                    <xdr:col>6</xdr:col>
                    <xdr:colOff>428625</xdr:colOff>
                    <xdr:row>115</xdr:row>
                    <xdr:rowOff>85725</xdr:rowOff>
                  </from>
                  <to>
                    <xdr:col>6</xdr:col>
                    <xdr:colOff>933450</xdr:colOff>
                    <xdr:row>115</xdr:row>
                    <xdr:rowOff>304800</xdr:rowOff>
                  </to>
                </anchor>
              </controlPr>
            </control>
          </mc:Choice>
        </mc:AlternateContent>
        <mc:AlternateContent xmlns:mc="http://schemas.openxmlformats.org/markup-compatibility/2006">
          <mc:Choice Requires="x14">
            <control shapeId="175326" r:id="rId304" name="Drop Down 3294">
              <controlPr locked="0" defaultSize="0" autoFill="0" autoPict="0">
                <anchor moveWithCells="1">
                  <from>
                    <xdr:col>6</xdr:col>
                    <xdr:colOff>428625</xdr:colOff>
                    <xdr:row>116</xdr:row>
                    <xdr:rowOff>85725</xdr:rowOff>
                  </from>
                  <to>
                    <xdr:col>6</xdr:col>
                    <xdr:colOff>933450</xdr:colOff>
                    <xdr:row>116</xdr:row>
                    <xdr:rowOff>304800</xdr:rowOff>
                  </to>
                </anchor>
              </controlPr>
            </control>
          </mc:Choice>
        </mc:AlternateContent>
        <mc:AlternateContent xmlns:mc="http://schemas.openxmlformats.org/markup-compatibility/2006">
          <mc:Choice Requires="x14">
            <control shapeId="175327" r:id="rId305" name="Drop Down 3295">
              <controlPr locked="0" defaultSize="0" autoFill="0" autoPict="0">
                <anchor moveWithCells="1">
                  <from>
                    <xdr:col>6</xdr:col>
                    <xdr:colOff>428625</xdr:colOff>
                    <xdr:row>117</xdr:row>
                    <xdr:rowOff>85725</xdr:rowOff>
                  </from>
                  <to>
                    <xdr:col>6</xdr:col>
                    <xdr:colOff>933450</xdr:colOff>
                    <xdr:row>117</xdr:row>
                    <xdr:rowOff>304800</xdr:rowOff>
                  </to>
                </anchor>
              </controlPr>
            </control>
          </mc:Choice>
        </mc:AlternateContent>
        <mc:AlternateContent xmlns:mc="http://schemas.openxmlformats.org/markup-compatibility/2006">
          <mc:Choice Requires="x14">
            <control shapeId="175328" r:id="rId306" name="Drop Down 3296">
              <controlPr locked="0" defaultSize="0" autoFill="0" autoPict="0">
                <anchor moveWithCells="1">
                  <from>
                    <xdr:col>6</xdr:col>
                    <xdr:colOff>428625</xdr:colOff>
                    <xdr:row>118</xdr:row>
                    <xdr:rowOff>85725</xdr:rowOff>
                  </from>
                  <to>
                    <xdr:col>6</xdr:col>
                    <xdr:colOff>933450</xdr:colOff>
                    <xdr:row>118</xdr:row>
                    <xdr:rowOff>304800</xdr:rowOff>
                  </to>
                </anchor>
              </controlPr>
            </control>
          </mc:Choice>
        </mc:AlternateContent>
        <mc:AlternateContent xmlns:mc="http://schemas.openxmlformats.org/markup-compatibility/2006">
          <mc:Choice Requires="x14">
            <control shapeId="175329" r:id="rId307" name="Drop Down 3297">
              <controlPr locked="0" defaultSize="0" autoFill="0" autoPict="0">
                <anchor moveWithCells="1">
                  <from>
                    <xdr:col>6</xdr:col>
                    <xdr:colOff>428625</xdr:colOff>
                    <xdr:row>119</xdr:row>
                    <xdr:rowOff>85725</xdr:rowOff>
                  </from>
                  <to>
                    <xdr:col>6</xdr:col>
                    <xdr:colOff>933450</xdr:colOff>
                    <xdr:row>119</xdr:row>
                    <xdr:rowOff>304800</xdr:rowOff>
                  </to>
                </anchor>
              </controlPr>
            </control>
          </mc:Choice>
        </mc:AlternateContent>
        <mc:AlternateContent xmlns:mc="http://schemas.openxmlformats.org/markup-compatibility/2006">
          <mc:Choice Requires="x14">
            <control shapeId="175330" r:id="rId308" name="Drop Down 3298">
              <controlPr locked="0" defaultSize="0" autoFill="0" autoPict="0">
                <anchor moveWithCells="1">
                  <from>
                    <xdr:col>6</xdr:col>
                    <xdr:colOff>428625</xdr:colOff>
                    <xdr:row>122</xdr:row>
                    <xdr:rowOff>85725</xdr:rowOff>
                  </from>
                  <to>
                    <xdr:col>6</xdr:col>
                    <xdr:colOff>933450</xdr:colOff>
                    <xdr:row>122</xdr:row>
                    <xdr:rowOff>304800</xdr:rowOff>
                  </to>
                </anchor>
              </controlPr>
            </control>
          </mc:Choice>
        </mc:AlternateContent>
        <mc:AlternateContent xmlns:mc="http://schemas.openxmlformats.org/markup-compatibility/2006">
          <mc:Choice Requires="x14">
            <control shapeId="175331" r:id="rId309" name="Drop Down 3299">
              <controlPr locked="0" defaultSize="0" autoFill="0" autoPict="0">
                <anchor moveWithCells="1">
                  <from>
                    <xdr:col>6</xdr:col>
                    <xdr:colOff>428625</xdr:colOff>
                    <xdr:row>123</xdr:row>
                    <xdr:rowOff>85725</xdr:rowOff>
                  </from>
                  <to>
                    <xdr:col>6</xdr:col>
                    <xdr:colOff>933450</xdr:colOff>
                    <xdr:row>123</xdr:row>
                    <xdr:rowOff>304800</xdr:rowOff>
                  </to>
                </anchor>
              </controlPr>
            </control>
          </mc:Choice>
        </mc:AlternateContent>
        <mc:AlternateContent xmlns:mc="http://schemas.openxmlformats.org/markup-compatibility/2006">
          <mc:Choice Requires="x14">
            <control shapeId="175332" r:id="rId310" name="Drop Down 3300">
              <controlPr locked="0" defaultSize="0" autoFill="0" autoPict="0">
                <anchor moveWithCells="1">
                  <from>
                    <xdr:col>6</xdr:col>
                    <xdr:colOff>428625</xdr:colOff>
                    <xdr:row>124</xdr:row>
                    <xdr:rowOff>85725</xdr:rowOff>
                  </from>
                  <to>
                    <xdr:col>6</xdr:col>
                    <xdr:colOff>933450</xdr:colOff>
                    <xdr:row>124</xdr:row>
                    <xdr:rowOff>304800</xdr:rowOff>
                  </to>
                </anchor>
              </controlPr>
            </control>
          </mc:Choice>
        </mc:AlternateContent>
        <mc:AlternateContent xmlns:mc="http://schemas.openxmlformats.org/markup-compatibility/2006">
          <mc:Choice Requires="x14">
            <control shapeId="175333" r:id="rId311" name="Drop Down 3301">
              <controlPr locked="0" defaultSize="0" autoFill="0" autoPict="0">
                <anchor moveWithCells="1">
                  <from>
                    <xdr:col>6</xdr:col>
                    <xdr:colOff>428625</xdr:colOff>
                    <xdr:row>128</xdr:row>
                    <xdr:rowOff>85725</xdr:rowOff>
                  </from>
                  <to>
                    <xdr:col>6</xdr:col>
                    <xdr:colOff>933450</xdr:colOff>
                    <xdr:row>128</xdr:row>
                    <xdr:rowOff>304800</xdr:rowOff>
                  </to>
                </anchor>
              </controlPr>
            </control>
          </mc:Choice>
        </mc:AlternateContent>
        <mc:AlternateContent xmlns:mc="http://schemas.openxmlformats.org/markup-compatibility/2006">
          <mc:Choice Requires="x14">
            <control shapeId="175334" r:id="rId312" name="Drop Down 3302">
              <controlPr locked="0" defaultSize="0" autoFill="0" autoPict="0">
                <anchor moveWithCells="1">
                  <from>
                    <xdr:col>6</xdr:col>
                    <xdr:colOff>428625</xdr:colOff>
                    <xdr:row>129</xdr:row>
                    <xdr:rowOff>85725</xdr:rowOff>
                  </from>
                  <to>
                    <xdr:col>6</xdr:col>
                    <xdr:colOff>933450</xdr:colOff>
                    <xdr:row>129</xdr:row>
                    <xdr:rowOff>304800</xdr:rowOff>
                  </to>
                </anchor>
              </controlPr>
            </control>
          </mc:Choice>
        </mc:AlternateContent>
        <mc:AlternateContent xmlns:mc="http://schemas.openxmlformats.org/markup-compatibility/2006">
          <mc:Choice Requires="x14">
            <control shapeId="175335" r:id="rId313" name="Drop Down 3303">
              <controlPr locked="0" defaultSize="0" autoFill="0" autoPict="0">
                <anchor moveWithCells="1">
                  <from>
                    <xdr:col>6</xdr:col>
                    <xdr:colOff>428625</xdr:colOff>
                    <xdr:row>130</xdr:row>
                    <xdr:rowOff>85725</xdr:rowOff>
                  </from>
                  <to>
                    <xdr:col>6</xdr:col>
                    <xdr:colOff>933450</xdr:colOff>
                    <xdr:row>130</xdr:row>
                    <xdr:rowOff>304800</xdr:rowOff>
                  </to>
                </anchor>
              </controlPr>
            </control>
          </mc:Choice>
        </mc:AlternateContent>
        <mc:AlternateContent xmlns:mc="http://schemas.openxmlformats.org/markup-compatibility/2006">
          <mc:Choice Requires="x14">
            <control shapeId="175336" r:id="rId314" name="Drop Down 3304">
              <controlPr locked="0" defaultSize="0" autoFill="0" autoPict="0">
                <anchor moveWithCells="1">
                  <from>
                    <xdr:col>6</xdr:col>
                    <xdr:colOff>428625</xdr:colOff>
                    <xdr:row>131</xdr:row>
                    <xdr:rowOff>85725</xdr:rowOff>
                  </from>
                  <to>
                    <xdr:col>6</xdr:col>
                    <xdr:colOff>933450</xdr:colOff>
                    <xdr:row>131</xdr:row>
                    <xdr:rowOff>304800</xdr:rowOff>
                  </to>
                </anchor>
              </controlPr>
            </control>
          </mc:Choice>
        </mc:AlternateContent>
        <mc:AlternateContent xmlns:mc="http://schemas.openxmlformats.org/markup-compatibility/2006">
          <mc:Choice Requires="x14">
            <control shapeId="175337" r:id="rId315" name="Drop Down 3305">
              <controlPr locked="0" defaultSize="0" autoFill="0" autoPict="0">
                <anchor moveWithCells="1">
                  <from>
                    <xdr:col>6</xdr:col>
                    <xdr:colOff>428625</xdr:colOff>
                    <xdr:row>132</xdr:row>
                    <xdr:rowOff>85725</xdr:rowOff>
                  </from>
                  <to>
                    <xdr:col>6</xdr:col>
                    <xdr:colOff>933450</xdr:colOff>
                    <xdr:row>132</xdr:row>
                    <xdr:rowOff>304800</xdr:rowOff>
                  </to>
                </anchor>
              </controlPr>
            </control>
          </mc:Choice>
        </mc:AlternateContent>
        <mc:AlternateContent xmlns:mc="http://schemas.openxmlformats.org/markup-compatibility/2006">
          <mc:Choice Requires="x14">
            <control shapeId="175338" r:id="rId316" name="Drop Down 3306">
              <controlPr locked="0" defaultSize="0" autoFill="0" autoPict="0">
                <anchor moveWithCells="1">
                  <from>
                    <xdr:col>6</xdr:col>
                    <xdr:colOff>428625</xdr:colOff>
                    <xdr:row>134</xdr:row>
                    <xdr:rowOff>85725</xdr:rowOff>
                  </from>
                  <to>
                    <xdr:col>6</xdr:col>
                    <xdr:colOff>933450</xdr:colOff>
                    <xdr:row>134</xdr:row>
                    <xdr:rowOff>304800</xdr:rowOff>
                  </to>
                </anchor>
              </controlPr>
            </control>
          </mc:Choice>
        </mc:AlternateContent>
        <mc:AlternateContent xmlns:mc="http://schemas.openxmlformats.org/markup-compatibility/2006">
          <mc:Choice Requires="x14">
            <control shapeId="175339" r:id="rId317" name="Drop Down 3307">
              <controlPr locked="0" defaultSize="0" autoFill="0" autoPict="0">
                <anchor moveWithCells="1">
                  <from>
                    <xdr:col>6</xdr:col>
                    <xdr:colOff>428625</xdr:colOff>
                    <xdr:row>135</xdr:row>
                    <xdr:rowOff>85725</xdr:rowOff>
                  </from>
                  <to>
                    <xdr:col>6</xdr:col>
                    <xdr:colOff>933450</xdr:colOff>
                    <xdr:row>135</xdr:row>
                    <xdr:rowOff>304800</xdr:rowOff>
                  </to>
                </anchor>
              </controlPr>
            </control>
          </mc:Choice>
        </mc:AlternateContent>
        <mc:AlternateContent xmlns:mc="http://schemas.openxmlformats.org/markup-compatibility/2006">
          <mc:Choice Requires="x14">
            <control shapeId="175340" r:id="rId318" name="Drop Down 3308">
              <controlPr locked="0" defaultSize="0" autoFill="0" autoPict="0">
                <anchor moveWithCells="1">
                  <from>
                    <xdr:col>6</xdr:col>
                    <xdr:colOff>428625</xdr:colOff>
                    <xdr:row>136</xdr:row>
                    <xdr:rowOff>85725</xdr:rowOff>
                  </from>
                  <to>
                    <xdr:col>6</xdr:col>
                    <xdr:colOff>933450</xdr:colOff>
                    <xdr:row>136</xdr:row>
                    <xdr:rowOff>304800</xdr:rowOff>
                  </to>
                </anchor>
              </controlPr>
            </control>
          </mc:Choice>
        </mc:AlternateContent>
        <mc:AlternateContent xmlns:mc="http://schemas.openxmlformats.org/markup-compatibility/2006">
          <mc:Choice Requires="x14">
            <control shapeId="175341" r:id="rId319" name="Drop Down 3309">
              <controlPr locked="0" defaultSize="0" autoFill="0" autoPict="0">
                <anchor moveWithCells="1">
                  <from>
                    <xdr:col>6</xdr:col>
                    <xdr:colOff>428625</xdr:colOff>
                    <xdr:row>137</xdr:row>
                    <xdr:rowOff>85725</xdr:rowOff>
                  </from>
                  <to>
                    <xdr:col>6</xdr:col>
                    <xdr:colOff>933450</xdr:colOff>
                    <xdr:row>137</xdr:row>
                    <xdr:rowOff>304800</xdr:rowOff>
                  </to>
                </anchor>
              </controlPr>
            </control>
          </mc:Choice>
        </mc:AlternateContent>
        <mc:AlternateContent xmlns:mc="http://schemas.openxmlformats.org/markup-compatibility/2006">
          <mc:Choice Requires="x14">
            <control shapeId="175342" r:id="rId320" name="Drop Down 3310">
              <controlPr locked="0" defaultSize="0" autoFill="0" autoPict="0">
                <anchor moveWithCells="1">
                  <from>
                    <xdr:col>6</xdr:col>
                    <xdr:colOff>428625</xdr:colOff>
                    <xdr:row>138</xdr:row>
                    <xdr:rowOff>85725</xdr:rowOff>
                  </from>
                  <to>
                    <xdr:col>6</xdr:col>
                    <xdr:colOff>933450</xdr:colOff>
                    <xdr:row>138</xdr:row>
                    <xdr:rowOff>304800</xdr:rowOff>
                  </to>
                </anchor>
              </controlPr>
            </control>
          </mc:Choice>
        </mc:AlternateContent>
        <mc:AlternateContent xmlns:mc="http://schemas.openxmlformats.org/markup-compatibility/2006">
          <mc:Choice Requires="x14">
            <control shapeId="175343" r:id="rId321" name="Drop Down 3311">
              <controlPr locked="0" defaultSize="0" autoFill="0" autoPict="0">
                <anchor moveWithCells="1">
                  <from>
                    <xdr:col>6</xdr:col>
                    <xdr:colOff>428625</xdr:colOff>
                    <xdr:row>139</xdr:row>
                    <xdr:rowOff>85725</xdr:rowOff>
                  </from>
                  <to>
                    <xdr:col>6</xdr:col>
                    <xdr:colOff>933450</xdr:colOff>
                    <xdr:row>139</xdr:row>
                    <xdr:rowOff>304800</xdr:rowOff>
                  </to>
                </anchor>
              </controlPr>
            </control>
          </mc:Choice>
        </mc:AlternateContent>
        <mc:AlternateContent xmlns:mc="http://schemas.openxmlformats.org/markup-compatibility/2006">
          <mc:Choice Requires="x14">
            <control shapeId="175344" r:id="rId322" name="Drop Down 3312">
              <controlPr locked="0" defaultSize="0" autoFill="0" autoPict="0">
                <anchor moveWithCells="1">
                  <from>
                    <xdr:col>6</xdr:col>
                    <xdr:colOff>428625</xdr:colOff>
                    <xdr:row>141</xdr:row>
                    <xdr:rowOff>85725</xdr:rowOff>
                  </from>
                  <to>
                    <xdr:col>6</xdr:col>
                    <xdr:colOff>933450</xdr:colOff>
                    <xdr:row>141</xdr:row>
                    <xdr:rowOff>304800</xdr:rowOff>
                  </to>
                </anchor>
              </controlPr>
            </control>
          </mc:Choice>
        </mc:AlternateContent>
        <mc:AlternateContent xmlns:mc="http://schemas.openxmlformats.org/markup-compatibility/2006">
          <mc:Choice Requires="x14">
            <control shapeId="175345" r:id="rId323" name="Drop Down 3313">
              <controlPr locked="0" defaultSize="0" autoFill="0" autoPict="0">
                <anchor moveWithCells="1">
                  <from>
                    <xdr:col>6</xdr:col>
                    <xdr:colOff>428625</xdr:colOff>
                    <xdr:row>142</xdr:row>
                    <xdr:rowOff>85725</xdr:rowOff>
                  </from>
                  <to>
                    <xdr:col>6</xdr:col>
                    <xdr:colOff>933450</xdr:colOff>
                    <xdr:row>142</xdr:row>
                    <xdr:rowOff>304800</xdr:rowOff>
                  </to>
                </anchor>
              </controlPr>
            </control>
          </mc:Choice>
        </mc:AlternateContent>
        <mc:AlternateContent xmlns:mc="http://schemas.openxmlformats.org/markup-compatibility/2006">
          <mc:Choice Requires="x14">
            <control shapeId="175346" r:id="rId324" name="Drop Down 3314">
              <controlPr locked="0" defaultSize="0" autoFill="0" autoPict="0">
                <anchor moveWithCells="1">
                  <from>
                    <xdr:col>6</xdr:col>
                    <xdr:colOff>428625</xdr:colOff>
                    <xdr:row>143</xdr:row>
                    <xdr:rowOff>85725</xdr:rowOff>
                  </from>
                  <to>
                    <xdr:col>6</xdr:col>
                    <xdr:colOff>933450</xdr:colOff>
                    <xdr:row>143</xdr:row>
                    <xdr:rowOff>304800</xdr:rowOff>
                  </to>
                </anchor>
              </controlPr>
            </control>
          </mc:Choice>
        </mc:AlternateContent>
        <mc:AlternateContent xmlns:mc="http://schemas.openxmlformats.org/markup-compatibility/2006">
          <mc:Choice Requires="x14">
            <control shapeId="175347" r:id="rId325" name="Drop Down 3315">
              <controlPr locked="0" defaultSize="0" autoFill="0" autoPict="0">
                <anchor moveWithCells="1">
                  <from>
                    <xdr:col>6</xdr:col>
                    <xdr:colOff>428625</xdr:colOff>
                    <xdr:row>144</xdr:row>
                    <xdr:rowOff>85725</xdr:rowOff>
                  </from>
                  <to>
                    <xdr:col>6</xdr:col>
                    <xdr:colOff>933450</xdr:colOff>
                    <xdr:row>144</xdr:row>
                    <xdr:rowOff>304800</xdr:rowOff>
                  </to>
                </anchor>
              </controlPr>
            </control>
          </mc:Choice>
        </mc:AlternateContent>
        <mc:AlternateContent xmlns:mc="http://schemas.openxmlformats.org/markup-compatibility/2006">
          <mc:Choice Requires="x14">
            <control shapeId="175348" r:id="rId326" name="Drop Down 3316">
              <controlPr locked="0" defaultSize="0" autoFill="0" autoPict="0">
                <anchor moveWithCells="1">
                  <from>
                    <xdr:col>6</xdr:col>
                    <xdr:colOff>428625</xdr:colOff>
                    <xdr:row>146</xdr:row>
                    <xdr:rowOff>85725</xdr:rowOff>
                  </from>
                  <to>
                    <xdr:col>6</xdr:col>
                    <xdr:colOff>933450</xdr:colOff>
                    <xdr:row>146</xdr:row>
                    <xdr:rowOff>304800</xdr:rowOff>
                  </to>
                </anchor>
              </controlPr>
            </control>
          </mc:Choice>
        </mc:AlternateContent>
        <mc:AlternateContent xmlns:mc="http://schemas.openxmlformats.org/markup-compatibility/2006">
          <mc:Choice Requires="x14">
            <control shapeId="175349" r:id="rId327" name="Drop Down 3317">
              <controlPr locked="0" defaultSize="0" autoFill="0" autoPict="0">
                <anchor moveWithCells="1">
                  <from>
                    <xdr:col>6</xdr:col>
                    <xdr:colOff>428625</xdr:colOff>
                    <xdr:row>147</xdr:row>
                    <xdr:rowOff>85725</xdr:rowOff>
                  </from>
                  <to>
                    <xdr:col>6</xdr:col>
                    <xdr:colOff>933450</xdr:colOff>
                    <xdr:row>147</xdr:row>
                    <xdr:rowOff>304800</xdr:rowOff>
                  </to>
                </anchor>
              </controlPr>
            </control>
          </mc:Choice>
        </mc:AlternateContent>
        <mc:AlternateContent xmlns:mc="http://schemas.openxmlformats.org/markup-compatibility/2006">
          <mc:Choice Requires="x14">
            <control shapeId="175350" r:id="rId328" name="Drop Down 3318">
              <controlPr locked="0" defaultSize="0" autoFill="0" autoPict="0">
                <anchor moveWithCells="1">
                  <from>
                    <xdr:col>6</xdr:col>
                    <xdr:colOff>428625</xdr:colOff>
                    <xdr:row>149</xdr:row>
                    <xdr:rowOff>85725</xdr:rowOff>
                  </from>
                  <to>
                    <xdr:col>6</xdr:col>
                    <xdr:colOff>933450</xdr:colOff>
                    <xdr:row>149</xdr:row>
                    <xdr:rowOff>304800</xdr:rowOff>
                  </to>
                </anchor>
              </controlPr>
            </control>
          </mc:Choice>
        </mc:AlternateContent>
        <mc:AlternateContent xmlns:mc="http://schemas.openxmlformats.org/markup-compatibility/2006">
          <mc:Choice Requires="x14">
            <control shapeId="175351" r:id="rId329" name="Drop Down 3319">
              <controlPr locked="0" defaultSize="0" autoFill="0" autoPict="0">
                <anchor moveWithCells="1">
                  <from>
                    <xdr:col>6</xdr:col>
                    <xdr:colOff>428625</xdr:colOff>
                    <xdr:row>150</xdr:row>
                    <xdr:rowOff>85725</xdr:rowOff>
                  </from>
                  <to>
                    <xdr:col>6</xdr:col>
                    <xdr:colOff>933450</xdr:colOff>
                    <xdr:row>150</xdr:row>
                    <xdr:rowOff>304800</xdr:rowOff>
                  </to>
                </anchor>
              </controlPr>
            </control>
          </mc:Choice>
        </mc:AlternateContent>
        <mc:AlternateContent xmlns:mc="http://schemas.openxmlformats.org/markup-compatibility/2006">
          <mc:Choice Requires="x14">
            <control shapeId="175352" r:id="rId330" name="Drop Down 3320">
              <controlPr locked="0" defaultSize="0" autoFill="0" autoPict="0">
                <anchor moveWithCells="1">
                  <from>
                    <xdr:col>6</xdr:col>
                    <xdr:colOff>428625</xdr:colOff>
                    <xdr:row>151</xdr:row>
                    <xdr:rowOff>85725</xdr:rowOff>
                  </from>
                  <to>
                    <xdr:col>6</xdr:col>
                    <xdr:colOff>933450</xdr:colOff>
                    <xdr:row>151</xdr:row>
                    <xdr:rowOff>304800</xdr:rowOff>
                  </to>
                </anchor>
              </controlPr>
            </control>
          </mc:Choice>
        </mc:AlternateContent>
        <mc:AlternateContent xmlns:mc="http://schemas.openxmlformats.org/markup-compatibility/2006">
          <mc:Choice Requires="x14">
            <control shapeId="175353" r:id="rId331" name="Drop Down 3321">
              <controlPr locked="0" defaultSize="0" autoFill="0" autoPict="0">
                <anchor moveWithCells="1">
                  <from>
                    <xdr:col>6</xdr:col>
                    <xdr:colOff>428625</xdr:colOff>
                    <xdr:row>152</xdr:row>
                    <xdr:rowOff>85725</xdr:rowOff>
                  </from>
                  <to>
                    <xdr:col>6</xdr:col>
                    <xdr:colOff>933450</xdr:colOff>
                    <xdr:row>152</xdr:row>
                    <xdr:rowOff>304800</xdr:rowOff>
                  </to>
                </anchor>
              </controlPr>
            </control>
          </mc:Choice>
        </mc:AlternateContent>
        <mc:AlternateContent xmlns:mc="http://schemas.openxmlformats.org/markup-compatibility/2006">
          <mc:Choice Requires="x14">
            <control shapeId="175354" r:id="rId332" name="Drop Down 3322">
              <controlPr locked="0" defaultSize="0" autoFill="0" autoPict="0">
                <anchor moveWithCells="1">
                  <from>
                    <xdr:col>6</xdr:col>
                    <xdr:colOff>428625</xdr:colOff>
                    <xdr:row>155</xdr:row>
                    <xdr:rowOff>85725</xdr:rowOff>
                  </from>
                  <to>
                    <xdr:col>6</xdr:col>
                    <xdr:colOff>933450</xdr:colOff>
                    <xdr:row>155</xdr:row>
                    <xdr:rowOff>304800</xdr:rowOff>
                  </to>
                </anchor>
              </controlPr>
            </control>
          </mc:Choice>
        </mc:AlternateContent>
        <mc:AlternateContent xmlns:mc="http://schemas.openxmlformats.org/markup-compatibility/2006">
          <mc:Choice Requires="x14">
            <control shapeId="175355" r:id="rId333" name="Drop Down 3323">
              <controlPr locked="0" defaultSize="0" autoFill="0" autoPict="0">
                <anchor moveWithCells="1">
                  <from>
                    <xdr:col>6</xdr:col>
                    <xdr:colOff>428625</xdr:colOff>
                    <xdr:row>156</xdr:row>
                    <xdr:rowOff>85725</xdr:rowOff>
                  </from>
                  <to>
                    <xdr:col>6</xdr:col>
                    <xdr:colOff>933450</xdr:colOff>
                    <xdr:row>156</xdr:row>
                    <xdr:rowOff>304800</xdr:rowOff>
                  </to>
                </anchor>
              </controlPr>
            </control>
          </mc:Choice>
        </mc:AlternateContent>
        <mc:AlternateContent xmlns:mc="http://schemas.openxmlformats.org/markup-compatibility/2006">
          <mc:Choice Requires="x14">
            <control shapeId="175356" r:id="rId334" name="Drop Down 3324">
              <controlPr locked="0" defaultSize="0" autoFill="0" autoPict="0">
                <anchor moveWithCells="1">
                  <from>
                    <xdr:col>6</xdr:col>
                    <xdr:colOff>428625</xdr:colOff>
                    <xdr:row>157</xdr:row>
                    <xdr:rowOff>85725</xdr:rowOff>
                  </from>
                  <to>
                    <xdr:col>6</xdr:col>
                    <xdr:colOff>933450</xdr:colOff>
                    <xdr:row>157</xdr:row>
                    <xdr:rowOff>304800</xdr:rowOff>
                  </to>
                </anchor>
              </controlPr>
            </control>
          </mc:Choice>
        </mc:AlternateContent>
        <mc:AlternateContent xmlns:mc="http://schemas.openxmlformats.org/markup-compatibility/2006">
          <mc:Choice Requires="x14">
            <control shapeId="175357" r:id="rId335" name="Drop Down 3325">
              <controlPr locked="0" defaultSize="0" autoFill="0" autoPict="0">
                <anchor moveWithCells="1">
                  <from>
                    <xdr:col>6</xdr:col>
                    <xdr:colOff>428625</xdr:colOff>
                    <xdr:row>158</xdr:row>
                    <xdr:rowOff>85725</xdr:rowOff>
                  </from>
                  <to>
                    <xdr:col>6</xdr:col>
                    <xdr:colOff>933450</xdr:colOff>
                    <xdr:row>158</xdr:row>
                    <xdr:rowOff>304800</xdr:rowOff>
                  </to>
                </anchor>
              </controlPr>
            </control>
          </mc:Choice>
        </mc:AlternateContent>
        <mc:AlternateContent xmlns:mc="http://schemas.openxmlformats.org/markup-compatibility/2006">
          <mc:Choice Requires="x14">
            <control shapeId="175358" r:id="rId336" name="Drop Down 3326">
              <controlPr locked="0" defaultSize="0" autoFill="0" autoPict="0">
                <anchor moveWithCells="1">
                  <from>
                    <xdr:col>6</xdr:col>
                    <xdr:colOff>428625</xdr:colOff>
                    <xdr:row>159</xdr:row>
                    <xdr:rowOff>85725</xdr:rowOff>
                  </from>
                  <to>
                    <xdr:col>6</xdr:col>
                    <xdr:colOff>933450</xdr:colOff>
                    <xdr:row>159</xdr:row>
                    <xdr:rowOff>304800</xdr:rowOff>
                  </to>
                </anchor>
              </controlPr>
            </control>
          </mc:Choice>
        </mc:AlternateContent>
        <mc:AlternateContent xmlns:mc="http://schemas.openxmlformats.org/markup-compatibility/2006">
          <mc:Choice Requires="x14">
            <control shapeId="175359" r:id="rId337" name="Drop Down 3327">
              <controlPr locked="0" defaultSize="0" autoFill="0" autoPict="0">
                <anchor moveWithCells="1">
                  <from>
                    <xdr:col>6</xdr:col>
                    <xdr:colOff>428625</xdr:colOff>
                    <xdr:row>162</xdr:row>
                    <xdr:rowOff>85725</xdr:rowOff>
                  </from>
                  <to>
                    <xdr:col>6</xdr:col>
                    <xdr:colOff>933450</xdr:colOff>
                    <xdr:row>162</xdr:row>
                    <xdr:rowOff>304800</xdr:rowOff>
                  </to>
                </anchor>
              </controlPr>
            </control>
          </mc:Choice>
        </mc:AlternateContent>
        <mc:AlternateContent xmlns:mc="http://schemas.openxmlformats.org/markup-compatibility/2006">
          <mc:Choice Requires="x14">
            <control shapeId="175360" r:id="rId338" name="Drop Down 3328">
              <controlPr locked="0" defaultSize="0" autoFill="0" autoPict="0">
                <anchor moveWithCells="1">
                  <from>
                    <xdr:col>6</xdr:col>
                    <xdr:colOff>428625</xdr:colOff>
                    <xdr:row>163</xdr:row>
                    <xdr:rowOff>85725</xdr:rowOff>
                  </from>
                  <to>
                    <xdr:col>6</xdr:col>
                    <xdr:colOff>933450</xdr:colOff>
                    <xdr:row>163</xdr:row>
                    <xdr:rowOff>304800</xdr:rowOff>
                  </to>
                </anchor>
              </controlPr>
            </control>
          </mc:Choice>
        </mc:AlternateContent>
        <mc:AlternateContent xmlns:mc="http://schemas.openxmlformats.org/markup-compatibility/2006">
          <mc:Choice Requires="x14">
            <control shapeId="175361" r:id="rId339" name="Drop Down 3329">
              <controlPr locked="0" defaultSize="0" autoFill="0" autoPict="0">
                <anchor moveWithCells="1">
                  <from>
                    <xdr:col>6</xdr:col>
                    <xdr:colOff>428625</xdr:colOff>
                    <xdr:row>164</xdr:row>
                    <xdr:rowOff>85725</xdr:rowOff>
                  </from>
                  <to>
                    <xdr:col>6</xdr:col>
                    <xdr:colOff>933450</xdr:colOff>
                    <xdr:row>164</xdr:row>
                    <xdr:rowOff>304800</xdr:rowOff>
                  </to>
                </anchor>
              </controlPr>
            </control>
          </mc:Choice>
        </mc:AlternateContent>
        <mc:AlternateContent xmlns:mc="http://schemas.openxmlformats.org/markup-compatibility/2006">
          <mc:Choice Requires="x14">
            <control shapeId="175362" r:id="rId340" name="Drop Down 3330">
              <controlPr locked="0" defaultSize="0" autoFill="0" autoPict="0">
                <anchor moveWithCells="1">
                  <from>
                    <xdr:col>6</xdr:col>
                    <xdr:colOff>428625</xdr:colOff>
                    <xdr:row>168</xdr:row>
                    <xdr:rowOff>85725</xdr:rowOff>
                  </from>
                  <to>
                    <xdr:col>6</xdr:col>
                    <xdr:colOff>933450</xdr:colOff>
                    <xdr:row>168</xdr:row>
                    <xdr:rowOff>304800</xdr:rowOff>
                  </to>
                </anchor>
              </controlPr>
            </control>
          </mc:Choice>
        </mc:AlternateContent>
        <mc:AlternateContent xmlns:mc="http://schemas.openxmlformats.org/markup-compatibility/2006">
          <mc:Choice Requires="x14">
            <control shapeId="175363" r:id="rId341" name="Drop Down 3331">
              <controlPr locked="0" defaultSize="0" autoFill="0" autoPict="0">
                <anchor moveWithCells="1">
                  <from>
                    <xdr:col>6</xdr:col>
                    <xdr:colOff>428625</xdr:colOff>
                    <xdr:row>169</xdr:row>
                    <xdr:rowOff>85725</xdr:rowOff>
                  </from>
                  <to>
                    <xdr:col>6</xdr:col>
                    <xdr:colOff>933450</xdr:colOff>
                    <xdr:row>169</xdr:row>
                    <xdr:rowOff>304800</xdr:rowOff>
                  </to>
                </anchor>
              </controlPr>
            </control>
          </mc:Choice>
        </mc:AlternateContent>
        <mc:AlternateContent xmlns:mc="http://schemas.openxmlformats.org/markup-compatibility/2006">
          <mc:Choice Requires="x14">
            <control shapeId="175364" r:id="rId342" name="Drop Down 3332">
              <controlPr locked="0" defaultSize="0" autoFill="0" autoPict="0">
                <anchor moveWithCells="1">
                  <from>
                    <xdr:col>6</xdr:col>
                    <xdr:colOff>428625</xdr:colOff>
                    <xdr:row>170</xdr:row>
                    <xdr:rowOff>85725</xdr:rowOff>
                  </from>
                  <to>
                    <xdr:col>6</xdr:col>
                    <xdr:colOff>933450</xdr:colOff>
                    <xdr:row>170</xdr:row>
                    <xdr:rowOff>304800</xdr:rowOff>
                  </to>
                </anchor>
              </controlPr>
            </control>
          </mc:Choice>
        </mc:AlternateContent>
        <mc:AlternateContent xmlns:mc="http://schemas.openxmlformats.org/markup-compatibility/2006">
          <mc:Choice Requires="x14">
            <control shapeId="175365" r:id="rId343" name="Drop Down 3333">
              <controlPr locked="0" defaultSize="0" autoFill="0" autoPict="0">
                <anchor moveWithCells="1">
                  <from>
                    <xdr:col>6</xdr:col>
                    <xdr:colOff>428625</xdr:colOff>
                    <xdr:row>171</xdr:row>
                    <xdr:rowOff>85725</xdr:rowOff>
                  </from>
                  <to>
                    <xdr:col>6</xdr:col>
                    <xdr:colOff>933450</xdr:colOff>
                    <xdr:row>171</xdr:row>
                    <xdr:rowOff>304800</xdr:rowOff>
                  </to>
                </anchor>
              </controlPr>
            </control>
          </mc:Choice>
        </mc:AlternateContent>
        <mc:AlternateContent xmlns:mc="http://schemas.openxmlformats.org/markup-compatibility/2006">
          <mc:Choice Requires="x14">
            <control shapeId="175366" r:id="rId344" name="Drop Down 3334">
              <controlPr locked="0" defaultSize="0" autoFill="0" autoPict="0">
                <anchor moveWithCells="1">
                  <from>
                    <xdr:col>6</xdr:col>
                    <xdr:colOff>428625</xdr:colOff>
                    <xdr:row>172</xdr:row>
                    <xdr:rowOff>85725</xdr:rowOff>
                  </from>
                  <to>
                    <xdr:col>6</xdr:col>
                    <xdr:colOff>933450</xdr:colOff>
                    <xdr:row>172</xdr:row>
                    <xdr:rowOff>304800</xdr:rowOff>
                  </to>
                </anchor>
              </controlPr>
            </control>
          </mc:Choice>
        </mc:AlternateContent>
        <mc:AlternateContent xmlns:mc="http://schemas.openxmlformats.org/markup-compatibility/2006">
          <mc:Choice Requires="x14">
            <control shapeId="175367" r:id="rId345" name="Drop Down 3335">
              <controlPr locked="0" defaultSize="0" autoFill="0" autoPict="0">
                <anchor moveWithCells="1">
                  <from>
                    <xdr:col>6</xdr:col>
                    <xdr:colOff>428625</xdr:colOff>
                    <xdr:row>173</xdr:row>
                    <xdr:rowOff>85725</xdr:rowOff>
                  </from>
                  <to>
                    <xdr:col>6</xdr:col>
                    <xdr:colOff>933450</xdr:colOff>
                    <xdr:row>173</xdr:row>
                    <xdr:rowOff>304800</xdr:rowOff>
                  </to>
                </anchor>
              </controlPr>
            </control>
          </mc:Choice>
        </mc:AlternateContent>
        <mc:AlternateContent xmlns:mc="http://schemas.openxmlformats.org/markup-compatibility/2006">
          <mc:Choice Requires="x14">
            <control shapeId="175368" r:id="rId346" name="Drop Down 3336">
              <controlPr locked="0" defaultSize="0" autoFill="0" autoPict="0">
                <anchor moveWithCells="1">
                  <from>
                    <xdr:col>6</xdr:col>
                    <xdr:colOff>428625</xdr:colOff>
                    <xdr:row>176</xdr:row>
                    <xdr:rowOff>85725</xdr:rowOff>
                  </from>
                  <to>
                    <xdr:col>6</xdr:col>
                    <xdr:colOff>933450</xdr:colOff>
                    <xdr:row>176</xdr:row>
                    <xdr:rowOff>304800</xdr:rowOff>
                  </to>
                </anchor>
              </controlPr>
            </control>
          </mc:Choice>
        </mc:AlternateContent>
        <mc:AlternateContent xmlns:mc="http://schemas.openxmlformats.org/markup-compatibility/2006">
          <mc:Choice Requires="x14">
            <control shapeId="175369" r:id="rId347" name="Drop Down 3337">
              <controlPr locked="0" defaultSize="0" autoFill="0" autoPict="0">
                <anchor moveWithCells="1">
                  <from>
                    <xdr:col>6</xdr:col>
                    <xdr:colOff>428625</xdr:colOff>
                    <xdr:row>177</xdr:row>
                    <xdr:rowOff>85725</xdr:rowOff>
                  </from>
                  <to>
                    <xdr:col>6</xdr:col>
                    <xdr:colOff>933450</xdr:colOff>
                    <xdr:row>177</xdr:row>
                    <xdr:rowOff>304800</xdr:rowOff>
                  </to>
                </anchor>
              </controlPr>
            </control>
          </mc:Choice>
        </mc:AlternateContent>
        <mc:AlternateContent xmlns:mc="http://schemas.openxmlformats.org/markup-compatibility/2006">
          <mc:Choice Requires="x14">
            <control shapeId="175370" r:id="rId348" name="Drop Down 3338">
              <controlPr locked="0" defaultSize="0" autoFill="0" autoPict="0">
                <anchor moveWithCells="1">
                  <from>
                    <xdr:col>6</xdr:col>
                    <xdr:colOff>428625</xdr:colOff>
                    <xdr:row>178</xdr:row>
                    <xdr:rowOff>85725</xdr:rowOff>
                  </from>
                  <to>
                    <xdr:col>6</xdr:col>
                    <xdr:colOff>933450</xdr:colOff>
                    <xdr:row>178</xdr:row>
                    <xdr:rowOff>304800</xdr:rowOff>
                  </to>
                </anchor>
              </controlPr>
            </control>
          </mc:Choice>
        </mc:AlternateContent>
        <mc:AlternateContent xmlns:mc="http://schemas.openxmlformats.org/markup-compatibility/2006">
          <mc:Choice Requires="x14">
            <control shapeId="175371" r:id="rId349" name="Drop Down 3339">
              <controlPr locked="0" defaultSize="0" autoFill="0" autoPict="0">
                <anchor moveWithCells="1">
                  <from>
                    <xdr:col>6</xdr:col>
                    <xdr:colOff>428625</xdr:colOff>
                    <xdr:row>179</xdr:row>
                    <xdr:rowOff>85725</xdr:rowOff>
                  </from>
                  <to>
                    <xdr:col>6</xdr:col>
                    <xdr:colOff>933450</xdr:colOff>
                    <xdr:row>179</xdr:row>
                    <xdr:rowOff>304800</xdr:rowOff>
                  </to>
                </anchor>
              </controlPr>
            </control>
          </mc:Choice>
        </mc:AlternateContent>
        <mc:AlternateContent xmlns:mc="http://schemas.openxmlformats.org/markup-compatibility/2006">
          <mc:Choice Requires="x14">
            <control shapeId="175372" r:id="rId350" name="Drop Down 3340">
              <controlPr locked="0" defaultSize="0" autoFill="0" autoPict="0">
                <anchor moveWithCells="1">
                  <from>
                    <xdr:col>6</xdr:col>
                    <xdr:colOff>428625</xdr:colOff>
                    <xdr:row>182</xdr:row>
                    <xdr:rowOff>85725</xdr:rowOff>
                  </from>
                  <to>
                    <xdr:col>6</xdr:col>
                    <xdr:colOff>933450</xdr:colOff>
                    <xdr:row>182</xdr:row>
                    <xdr:rowOff>304800</xdr:rowOff>
                  </to>
                </anchor>
              </controlPr>
            </control>
          </mc:Choice>
        </mc:AlternateContent>
        <mc:AlternateContent xmlns:mc="http://schemas.openxmlformats.org/markup-compatibility/2006">
          <mc:Choice Requires="x14">
            <control shapeId="175373" r:id="rId351" name="Drop Down 3341">
              <controlPr locked="0" defaultSize="0" autoFill="0" autoPict="0">
                <anchor moveWithCells="1">
                  <from>
                    <xdr:col>6</xdr:col>
                    <xdr:colOff>428625</xdr:colOff>
                    <xdr:row>183</xdr:row>
                    <xdr:rowOff>85725</xdr:rowOff>
                  </from>
                  <to>
                    <xdr:col>6</xdr:col>
                    <xdr:colOff>933450</xdr:colOff>
                    <xdr:row>183</xdr:row>
                    <xdr:rowOff>304800</xdr:rowOff>
                  </to>
                </anchor>
              </controlPr>
            </control>
          </mc:Choice>
        </mc:AlternateContent>
        <mc:AlternateContent xmlns:mc="http://schemas.openxmlformats.org/markup-compatibility/2006">
          <mc:Choice Requires="x14">
            <control shapeId="175374" r:id="rId352" name="Drop Down 3342">
              <controlPr locked="0" defaultSize="0" autoFill="0" autoPict="0">
                <anchor moveWithCells="1">
                  <from>
                    <xdr:col>6</xdr:col>
                    <xdr:colOff>428625</xdr:colOff>
                    <xdr:row>184</xdr:row>
                    <xdr:rowOff>85725</xdr:rowOff>
                  </from>
                  <to>
                    <xdr:col>6</xdr:col>
                    <xdr:colOff>933450</xdr:colOff>
                    <xdr:row>184</xdr:row>
                    <xdr:rowOff>304800</xdr:rowOff>
                  </to>
                </anchor>
              </controlPr>
            </control>
          </mc:Choice>
        </mc:AlternateContent>
        <mc:AlternateContent xmlns:mc="http://schemas.openxmlformats.org/markup-compatibility/2006">
          <mc:Choice Requires="x14">
            <control shapeId="175375" r:id="rId353" name="Drop Down 3343">
              <controlPr locked="0" defaultSize="0" autoFill="0" autoPict="0">
                <anchor moveWithCells="1">
                  <from>
                    <xdr:col>6</xdr:col>
                    <xdr:colOff>428625</xdr:colOff>
                    <xdr:row>185</xdr:row>
                    <xdr:rowOff>85725</xdr:rowOff>
                  </from>
                  <to>
                    <xdr:col>6</xdr:col>
                    <xdr:colOff>933450</xdr:colOff>
                    <xdr:row>185</xdr:row>
                    <xdr:rowOff>304800</xdr:rowOff>
                  </to>
                </anchor>
              </controlPr>
            </control>
          </mc:Choice>
        </mc:AlternateContent>
        <mc:AlternateContent xmlns:mc="http://schemas.openxmlformats.org/markup-compatibility/2006">
          <mc:Choice Requires="x14">
            <control shapeId="175376" r:id="rId354" name="Drop Down 3344">
              <controlPr locked="0" defaultSize="0" autoFill="0" autoPict="0">
                <anchor moveWithCells="1">
                  <from>
                    <xdr:col>6</xdr:col>
                    <xdr:colOff>428625</xdr:colOff>
                    <xdr:row>186</xdr:row>
                    <xdr:rowOff>85725</xdr:rowOff>
                  </from>
                  <to>
                    <xdr:col>6</xdr:col>
                    <xdr:colOff>933450</xdr:colOff>
                    <xdr:row>186</xdr:row>
                    <xdr:rowOff>304800</xdr:rowOff>
                  </to>
                </anchor>
              </controlPr>
            </control>
          </mc:Choice>
        </mc:AlternateContent>
        <mc:AlternateContent xmlns:mc="http://schemas.openxmlformats.org/markup-compatibility/2006">
          <mc:Choice Requires="x14">
            <control shapeId="175377" r:id="rId355" name="Drop Down 3345">
              <controlPr locked="0" defaultSize="0" autoFill="0" autoPict="0">
                <anchor moveWithCells="1">
                  <from>
                    <xdr:col>6</xdr:col>
                    <xdr:colOff>428625</xdr:colOff>
                    <xdr:row>187</xdr:row>
                    <xdr:rowOff>85725</xdr:rowOff>
                  </from>
                  <to>
                    <xdr:col>6</xdr:col>
                    <xdr:colOff>933450</xdr:colOff>
                    <xdr:row>187</xdr:row>
                    <xdr:rowOff>304800</xdr:rowOff>
                  </to>
                </anchor>
              </controlPr>
            </control>
          </mc:Choice>
        </mc:AlternateContent>
        <mc:AlternateContent xmlns:mc="http://schemas.openxmlformats.org/markup-compatibility/2006">
          <mc:Choice Requires="x14">
            <control shapeId="175378" r:id="rId356" name="Drop Down 3346">
              <controlPr locked="0" defaultSize="0" autoFill="0" autoPict="0">
                <anchor moveWithCells="1">
                  <from>
                    <xdr:col>6</xdr:col>
                    <xdr:colOff>428625</xdr:colOff>
                    <xdr:row>188</xdr:row>
                    <xdr:rowOff>85725</xdr:rowOff>
                  </from>
                  <to>
                    <xdr:col>6</xdr:col>
                    <xdr:colOff>933450</xdr:colOff>
                    <xdr:row>188</xdr:row>
                    <xdr:rowOff>304800</xdr:rowOff>
                  </to>
                </anchor>
              </controlPr>
            </control>
          </mc:Choice>
        </mc:AlternateContent>
        <mc:AlternateContent xmlns:mc="http://schemas.openxmlformats.org/markup-compatibility/2006">
          <mc:Choice Requires="x14">
            <control shapeId="175379" r:id="rId357" name="Drop Down 3347">
              <controlPr locked="0" defaultSize="0" autoFill="0" autoPict="0">
                <anchor moveWithCells="1">
                  <from>
                    <xdr:col>6</xdr:col>
                    <xdr:colOff>428625</xdr:colOff>
                    <xdr:row>191</xdr:row>
                    <xdr:rowOff>85725</xdr:rowOff>
                  </from>
                  <to>
                    <xdr:col>6</xdr:col>
                    <xdr:colOff>933450</xdr:colOff>
                    <xdr:row>191</xdr:row>
                    <xdr:rowOff>304800</xdr:rowOff>
                  </to>
                </anchor>
              </controlPr>
            </control>
          </mc:Choice>
        </mc:AlternateContent>
        <mc:AlternateContent xmlns:mc="http://schemas.openxmlformats.org/markup-compatibility/2006">
          <mc:Choice Requires="x14">
            <control shapeId="175380" r:id="rId358" name="Drop Down 3348">
              <controlPr locked="0" defaultSize="0" autoFill="0" autoPict="0">
                <anchor moveWithCells="1">
                  <from>
                    <xdr:col>6</xdr:col>
                    <xdr:colOff>428625</xdr:colOff>
                    <xdr:row>192</xdr:row>
                    <xdr:rowOff>85725</xdr:rowOff>
                  </from>
                  <to>
                    <xdr:col>6</xdr:col>
                    <xdr:colOff>933450</xdr:colOff>
                    <xdr:row>192</xdr:row>
                    <xdr:rowOff>304800</xdr:rowOff>
                  </to>
                </anchor>
              </controlPr>
            </control>
          </mc:Choice>
        </mc:AlternateContent>
        <mc:AlternateContent xmlns:mc="http://schemas.openxmlformats.org/markup-compatibility/2006">
          <mc:Choice Requires="x14">
            <control shapeId="175381" r:id="rId359" name="Drop Down 3349">
              <controlPr locked="0" defaultSize="0" autoFill="0" autoPict="0">
                <anchor moveWithCells="1">
                  <from>
                    <xdr:col>6</xdr:col>
                    <xdr:colOff>428625</xdr:colOff>
                    <xdr:row>193</xdr:row>
                    <xdr:rowOff>85725</xdr:rowOff>
                  </from>
                  <to>
                    <xdr:col>6</xdr:col>
                    <xdr:colOff>933450</xdr:colOff>
                    <xdr:row>193</xdr:row>
                    <xdr:rowOff>304800</xdr:rowOff>
                  </to>
                </anchor>
              </controlPr>
            </control>
          </mc:Choice>
        </mc:AlternateContent>
        <mc:AlternateContent xmlns:mc="http://schemas.openxmlformats.org/markup-compatibility/2006">
          <mc:Choice Requires="x14">
            <control shapeId="175382" r:id="rId360" name="Drop Down 3350">
              <controlPr locked="0" defaultSize="0" autoFill="0" autoPict="0">
                <anchor moveWithCells="1">
                  <from>
                    <xdr:col>6</xdr:col>
                    <xdr:colOff>428625</xdr:colOff>
                    <xdr:row>194</xdr:row>
                    <xdr:rowOff>85725</xdr:rowOff>
                  </from>
                  <to>
                    <xdr:col>6</xdr:col>
                    <xdr:colOff>933450</xdr:colOff>
                    <xdr:row>194</xdr:row>
                    <xdr:rowOff>304800</xdr:rowOff>
                  </to>
                </anchor>
              </controlPr>
            </control>
          </mc:Choice>
        </mc:AlternateContent>
        <mc:AlternateContent xmlns:mc="http://schemas.openxmlformats.org/markup-compatibility/2006">
          <mc:Choice Requires="x14">
            <control shapeId="175383" r:id="rId361" name="Drop Down 3351">
              <controlPr locked="0" defaultSize="0" autoFill="0" autoPict="0">
                <anchor moveWithCells="1">
                  <from>
                    <xdr:col>6</xdr:col>
                    <xdr:colOff>428625</xdr:colOff>
                    <xdr:row>195</xdr:row>
                    <xdr:rowOff>85725</xdr:rowOff>
                  </from>
                  <to>
                    <xdr:col>6</xdr:col>
                    <xdr:colOff>933450</xdr:colOff>
                    <xdr:row>195</xdr:row>
                    <xdr:rowOff>304800</xdr:rowOff>
                  </to>
                </anchor>
              </controlPr>
            </control>
          </mc:Choice>
        </mc:AlternateContent>
        <mc:AlternateContent xmlns:mc="http://schemas.openxmlformats.org/markup-compatibility/2006">
          <mc:Choice Requires="x14">
            <control shapeId="175384" r:id="rId362" name="Drop Down 3352">
              <controlPr locked="0" defaultSize="0" autoFill="0" autoPict="0">
                <anchor moveWithCells="1">
                  <from>
                    <xdr:col>6</xdr:col>
                    <xdr:colOff>428625</xdr:colOff>
                    <xdr:row>196</xdr:row>
                    <xdr:rowOff>85725</xdr:rowOff>
                  </from>
                  <to>
                    <xdr:col>6</xdr:col>
                    <xdr:colOff>933450</xdr:colOff>
                    <xdr:row>196</xdr:row>
                    <xdr:rowOff>304800</xdr:rowOff>
                  </to>
                </anchor>
              </controlPr>
            </control>
          </mc:Choice>
        </mc:AlternateContent>
        <mc:AlternateContent xmlns:mc="http://schemas.openxmlformats.org/markup-compatibility/2006">
          <mc:Choice Requires="x14">
            <control shapeId="175385" r:id="rId363" name="Drop Down 3353">
              <controlPr locked="0" defaultSize="0" autoFill="0" autoPict="0">
                <anchor moveWithCells="1">
                  <from>
                    <xdr:col>6</xdr:col>
                    <xdr:colOff>428625</xdr:colOff>
                    <xdr:row>197</xdr:row>
                    <xdr:rowOff>85725</xdr:rowOff>
                  </from>
                  <to>
                    <xdr:col>6</xdr:col>
                    <xdr:colOff>933450</xdr:colOff>
                    <xdr:row>197</xdr:row>
                    <xdr:rowOff>304800</xdr:rowOff>
                  </to>
                </anchor>
              </controlPr>
            </control>
          </mc:Choice>
        </mc:AlternateContent>
        <mc:AlternateContent xmlns:mc="http://schemas.openxmlformats.org/markup-compatibility/2006">
          <mc:Choice Requires="x14">
            <control shapeId="175386" r:id="rId364" name="Drop Down 3354">
              <controlPr locked="0" defaultSize="0" autoFill="0" autoPict="0">
                <anchor moveWithCells="1">
                  <from>
                    <xdr:col>6</xdr:col>
                    <xdr:colOff>428625</xdr:colOff>
                    <xdr:row>198</xdr:row>
                    <xdr:rowOff>85725</xdr:rowOff>
                  </from>
                  <to>
                    <xdr:col>6</xdr:col>
                    <xdr:colOff>933450</xdr:colOff>
                    <xdr:row>198</xdr:row>
                    <xdr:rowOff>304800</xdr:rowOff>
                  </to>
                </anchor>
              </controlPr>
            </control>
          </mc:Choice>
        </mc:AlternateContent>
        <mc:AlternateContent xmlns:mc="http://schemas.openxmlformats.org/markup-compatibility/2006">
          <mc:Choice Requires="x14">
            <control shapeId="175387" r:id="rId365" name="Drop Down 3355">
              <controlPr locked="0" defaultSize="0" autoFill="0" autoPict="0">
                <anchor moveWithCells="1">
                  <from>
                    <xdr:col>6</xdr:col>
                    <xdr:colOff>428625</xdr:colOff>
                    <xdr:row>199</xdr:row>
                    <xdr:rowOff>85725</xdr:rowOff>
                  </from>
                  <to>
                    <xdr:col>6</xdr:col>
                    <xdr:colOff>933450</xdr:colOff>
                    <xdr:row>199</xdr:row>
                    <xdr:rowOff>304800</xdr:rowOff>
                  </to>
                </anchor>
              </controlPr>
            </control>
          </mc:Choice>
        </mc:AlternateContent>
        <mc:AlternateContent xmlns:mc="http://schemas.openxmlformats.org/markup-compatibility/2006">
          <mc:Choice Requires="x14">
            <control shapeId="175388" r:id="rId366" name="Drop Down 3356">
              <controlPr locked="0" defaultSize="0" autoFill="0" autoPict="0">
                <anchor moveWithCells="1">
                  <from>
                    <xdr:col>6</xdr:col>
                    <xdr:colOff>428625</xdr:colOff>
                    <xdr:row>203</xdr:row>
                    <xdr:rowOff>85725</xdr:rowOff>
                  </from>
                  <to>
                    <xdr:col>6</xdr:col>
                    <xdr:colOff>933450</xdr:colOff>
                    <xdr:row>203</xdr:row>
                    <xdr:rowOff>304800</xdr:rowOff>
                  </to>
                </anchor>
              </controlPr>
            </control>
          </mc:Choice>
        </mc:AlternateContent>
        <mc:AlternateContent xmlns:mc="http://schemas.openxmlformats.org/markup-compatibility/2006">
          <mc:Choice Requires="x14">
            <control shapeId="175389" r:id="rId367" name="Drop Down 3357">
              <controlPr locked="0" defaultSize="0" autoFill="0" autoPict="0">
                <anchor moveWithCells="1">
                  <from>
                    <xdr:col>6</xdr:col>
                    <xdr:colOff>428625</xdr:colOff>
                    <xdr:row>204</xdr:row>
                    <xdr:rowOff>85725</xdr:rowOff>
                  </from>
                  <to>
                    <xdr:col>6</xdr:col>
                    <xdr:colOff>933450</xdr:colOff>
                    <xdr:row>204</xdr:row>
                    <xdr:rowOff>304800</xdr:rowOff>
                  </to>
                </anchor>
              </controlPr>
            </control>
          </mc:Choice>
        </mc:AlternateContent>
        <mc:AlternateContent xmlns:mc="http://schemas.openxmlformats.org/markup-compatibility/2006">
          <mc:Choice Requires="x14">
            <control shapeId="175390" r:id="rId368" name="Drop Down 3358">
              <controlPr locked="0" defaultSize="0" autoFill="0" autoPict="0">
                <anchor moveWithCells="1">
                  <from>
                    <xdr:col>6</xdr:col>
                    <xdr:colOff>428625</xdr:colOff>
                    <xdr:row>205</xdr:row>
                    <xdr:rowOff>85725</xdr:rowOff>
                  </from>
                  <to>
                    <xdr:col>6</xdr:col>
                    <xdr:colOff>933450</xdr:colOff>
                    <xdr:row>205</xdr:row>
                    <xdr:rowOff>304800</xdr:rowOff>
                  </to>
                </anchor>
              </controlPr>
            </control>
          </mc:Choice>
        </mc:AlternateContent>
        <mc:AlternateContent xmlns:mc="http://schemas.openxmlformats.org/markup-compatibility/2006">
          <mc:Choice Requires="x14">
            <control shapeId="175391" r:id="rId369" name="Drop Down 3359">
              <controlPr locked="0" defaultSize="0" autoFill="0" autoPict="0">
                <anchor moveWithCells="1">
                  <from>
                    <xdr:col>6</xdr:col>
                    <xdr:colOff>428625</xdr:colOff>
                    <xdr:row>207</xdr:row>
                    <xdr:rowOff>85725</xdr:rowOff>
                  </from>
                  <to>
                    <xdr:col>6</xdr:col>
                    <xdr:colOff>933450</xdr:colOff>
                    <xdr:row>207</xdr:row>
                    <xdr:rowOff>304800</xdr:rowOff>
                  </to>
                </anchor>
              </controlPr>
            </control>
          </mc:Choice>
        </mc:AlternateContent>
        <mc:AlternateContent xmlns:mc="http://schemas.openxmlformats.org/markup-compatibility/2006">
          <mc:Choice Requires="x14">
            <control shapeId="175392" r:id="rId370" name="Drop Down 3360">
              <controlPr locked="0" defaultSize="0" autoFill="0" autoPict="0">
                <anchor moveWithCells="1">
                  <from>
                    <xdr:col>6</xdr:col>
                    <xdr:colOff>428625</xdr:colOff>
                    <xdr:row>208</xdr:row>
                    <xdr:rowOff>85725</xdr:rowOff>
                  </from>
                  <to>
                    <xdr:col>6</xdr:col>
                    <xdr:colOff>933450</xdr:colOff>
                    <xdr:row>208</xdr:row>
                    <xdr:rowOff>304800</xdr:rowOff>
                  </to>
                </anchor>
              </controlPr>
            </control>
          </mc:Choice>
        </mc:AlternateContent>
        <mc:AlternateContent xmlns:mc="http://schemas.openxmlformats.org/markup-compatibility/2006">
          <mc:Choice Requires="x14">
            <control shapeId="175393" r:id="rId371" name="Drop Down 3361">
              <controlPr locked="0" defaultSize="0" autoFill="0" autoPict="0">
                <anchor moveWithCells="1">
                  <from>
                    <xdr:col>6</xdr:col>
                    <xdr:colOff>428625</xdr:colOff>
                    <xdr:row>209</xdr:row>
                    <xdr:rowOff>85725</xdr:rowOff>
                  </from>
                  <to>
                    <xdr:col>6</xdr:col>
                    <xdr:colOff>933450</xdr:colOff>
                    <xdr:row>209</xdr:row>
                    <xdr:rowOff>304800</xdr:rowOff>
                  </to>
                </anchor>
              </controlPr>
            </control>
          </mc:Choice>
        </mc:AlternateContent>
        <mc:AlternateContent xmlns:mc="http://schemas.openxmlformats.org/markup-compatibility/2006">
          <mc:Choice Requires="x14">
            <control shapeId="175394" r:id="rId372" name="Drop Down 3362">
              <controlPr locked="0" defaultSize="0" autoFill="0" autoPict="0">
                <anchor moveWithCells="1">
                  <from>
                    <xdr:col>6</xdr:col>
                    <xdr:colOff>428625</xdr:colOff>
                    <xdr:row>211</xdr:row>
                    <xdr:rowOff>85725</xdr:rowOff>
                  </from>
                  <to>
                    <xdr:col>6</xdr:col>
                    <xdr:colOff>933450</xdr:colOff>
                    <xdr:row>211</xdr:row>
                    <xdr:rowOff>304800</xdr:rowOff>
                  </to>
                </anchor>
              </controlPr>
            </control>
          </mc:Choice>
        </mc:AlternateContent>
        <mc:AlternateContent xmlns:mc="http://schemas.openxmlformats.org/markup-compatibility/2006">
          <mc:Choice Requires="x14">
            <control shapeId="175395" r:id="rId373" name="Drop Down 3363">
              <controlPr locked="0" defaultSize="0" autoFill="0" autoPict="0">
                <anchor moveWithCells="1">
                  <from>
                    <xdr:col>6</xdr:col>
                    <xdr:colOff>428625</xdr:colOff>
                    <xdr:row>212</xdr:row>
                    <xdr:rowOff>85725</xdr:rowOff>
                  </from>
                  <to>
                    <xdr:col>6</xdr:col>
                    <xdr:colOff>933450</xdr:colOff>
                    <xdr:row>212</xdr:row>
                    <xdr:rowOff>304800</xdr:rowOff>
                  </to>
                </anchor>
              </controlPr>
            </control>
          </mc:Choice>
        </mc:AlternateContent>
        <mc:AlternateContent xmlns:mc="http://schemas.openxmlformats.org/markup-compatibility/2006">
          <mc:Choice Requires="x14">
            <control shapeId="175396" r:id="rId374" name="Drop Down 3364">
              <controlPr locked="0" defaultSize="0" autoFill="0" autoPict="0">
                <anchor moveWithCells="1">
                  <from>
                    <xdr:col>6</xdr:col>
                    <xdr:colOff>428625</xdr:colOff>
                    <xdr:row>213</xdr:row>
                    <xdr:rowOff>85725</xdr:rowOff>
                  </from>
                  <to>
                    <xdr:col>6</xdr:col>
                    <xdr:colOff>933450</xdr:colOff>
                    <xdr:row>213</xdr:row>
                    <xdr:rowOff>304800</xdr:rowOff>
                  </to>
                </anchor>
              </controlPr>
            </control>
          </mc:Choice>
        </mc:AlternateContent>
        <mc:AlternateContent xmlns:mc="http://schemas.openxmlformats.org/markup-compatibility/2006">
          <mc:Choice Requires="x14">
            <control shapeId="175397" r:id="rId375" name="Drop Down 3365">
              <controlPr locked="0" defaultSize="0" autoFill="0" autoPict="0">
                <anchor moveWithCells="1">
                  <from>
                    <xdr:col>6</xdr:col>
                    <xdr:colOff>428625</xdr:colOff>
                    <xdr:row>214</xdr:row>
                    <xdr:rowOff>85725</xdr:rowOff>
                  </from>
                  <to>
                    <xdr:col>6</xdr:col>
                    <xdr:colOff>933450</xdr:colOff>
                    <xdr:row>214</xdr:row>
                    <xdr:rowOff>304800</xdr:rowOff>
                  </to>
                </anchor>
              </controlPr>
            </control>
          </mc:Choice>
        </mc:AlternateContent>
        <mc:AlternateContent xmlns:mc="http://schemas.openxmlformats.org/markup-compatibility/2006">
          <mc:Choice Requires="x14">
            <control shapeId="175398" r:id="rId376" name="Drop Down 3366">
              <controlPr locked="0" defaultSize="0" autoFill="0" autoPict="0">
                <anchor moveWithCells="1">
                  <from>
                    <xdr:col>6</xdr:col>
                    <xdr:colOff>428625</xdr:colOff>
                    <xdr:row>216</xdr:row>
                    <xdr:rowOff>85725</xdr:rowOff>
                  </from>
                  <to>
                    <xdr:col>6</xdr:col>
                    <xdr:colOff>933450</xdr:colOff>
                    <xdr:row>216</xdr:row>
                    <xdr:rowOff>304800</xdr:rowOff>
                  </to>
                </anchor>
              </controlPr>
            </control>
          </mc:Choice>
        </mc:AlternateContent>
        <mc:AlternateContent xmlns:mc="http://schemas.openxmlformats.org/markup-compatibility/2006">
          <mc:Choice Requires="x14">
            <control shapeId="175399" r:id="rId377" name="Drop Down 3367">
              <controlPr locked="0" defaultSize="0" autoFill="0" autoPict="0">
                <anchor moveWithCells="1">
                  <from>
                    <xdr:col>6</xdr:col>
                    <xdr:colOff>428625</xdr:colOff>
                    <xdr:row>217</xdr:row>
                    <xdr:rowOff>85725</xdr:rowOff>
                  </from>
                  <to>
                    <xdr:col>6</xdr:col>
                    <xdr:colOff>933450</xdr:colOff>
                    <xdr:row>217</xdr:row>
                    <xdr:rowOff>304800</xdr:rowOff>
                  </to>
                </anchor>
              </controlPr>
            </control>
          </mc:Choice>
        </mc:AlternateContent>
        <mc:AlternateContent xmlns:mc="http://schemas.openxmlformats.org/markup-compatibility/2006">
          <mc:Choice Requires="x14">
            <control shapeId="175400" r:id="rId378" name="Drop Down 3368">
              <controlPr locked="0" defaultSize="0" autoFill="0" autoPict="0">
                <anchor moveWithCells="1">
                  <from>
                    <xdr:col>6</xdr:col>
                    <xdr:colOff>428625</xdr:colOff>
                    <xdr:row>218</xdr:row>
                    <xdr:rowOff>85725</xdr:rowOff>
                  </from>
                  <to>
                    <xdr:col>6</xdr:col>
                    <xdr:colOff>933450</xdr:colOff>
                    <xdr:row>218</xdr:row>
                    <xdr:rowOff>304800</xdr:rowOff>
                  </to>
                </anchor>
              </controlPr>
            </control>
          </mc:Choice>
        </mc:AlternateContent>
        <mc:AlternateContent xmlns:mc="http://schemas.openxmlformats.org/markup-compatibility/2006">
          <mc:Choice Requires="x14">
            <control shapeId="175401" r:id="rId379" name="Drop Down 3369">
              <controlPr locked="0" defaultSize="0" autoFill="0" autoPict="0">
                <anchor moveWithCells="1">
                  <from>
                    <xdr:col>6</xdr:col>
                    <xdr:colOff>428625</xdr:colOff>
                    <xdr:row>219</xdr:row>
                    <xdr:rowOff>85725</xdr:rowOff>
                  </from>
                  <to>
                    <xdr:col>6</xdr:col>
                    <xdr:colOff>933450</xdr:colOff>
                    <xdr:row>219</xdr:row>
                    <xdr:rowOff>304800</xdr:rowOff>
                  </to>
                </anchor>
              </controlPr>
            </control>
          </mc:Choice>
        </mc:AlternateContent>
        <mc:AlternateContent xmlns:mc="http://schemas.openxmlformats.org/markup-compatibility/2006">
          <mc:Choice Requires="x14">
            <control shapeId="175402" r:id="rId380" name="Drop Down 3370">
              <controlPr locked="0" defaultSize="0" autoFill="0" autoPict="0">
                <anchor moveWithCells="1">
                  <from>
                    <xdr:col>6</xdr:col>
                    <xdr:colOff>428625</xdr:colOff>
                    <xdr:row>220</xdr:row>
                    <xdr:rowOff>85725</xdr:rowOff>
                  </from>
                  <to>
                    <xdr:col>6</xdr:col>
                    <xdr:colOff>933450</xdr:colOff>
                    <xdr:row>220</xdr:row>
                    <xdr:rowOff>304800</xdr:rowOff>
                  </to>
                </anchor>
              </controlPr>
            </control>
          </mc:Choice>
        </mc:AlternateContent>
        <mc:AlternateContent xmlns:mc="http://schemas.openxmlformats.org/markup-compatibility/2006">
          <mc:Choice Requires="x14">
            <control shapeId="175403" r:id="rId381" name="Drop Down 3371">
              <controlPr locked="0" defaultSize="0" autoFill="0" autoPict="0">
                <anchor moveWithCells="1">
                  <from>
                    <xdr:col>6</xdr:col>
                    <xdr:colOff>428625</xdr:colOff>
                    <xdr:row>221</xdr:row>
                    <xdr:rowOff>85725</xdr:rowOff>
                  </from>
                  <to>
                    <xdr:col>6</xdr:col>
                    <xdr:colOff>933450</xdr:colOff>
                    <xdr:row>221</xdr:row>
                    <xdr:rowOff>304800</xdr:rowOff>
                  </to>
                </anchor>
              </controlPr>
            </control>
          </mc:Choice>
        </mc:AlternateContent>
        <mc:AlternateContent xmlns:mc="http://schemas.openxmlformats.org/markup-compatibility/2006">
          <mc:Choice Requires="x14">
            <control shapeId="175404" r:id="rId382" name="Drop Down 3372">
              <controlPr locked="0" defaultSize="0" autoFill="0" autoPict="0">
                <anchor moveWithCells="1">
                  <from>
                    <xdr:col>6</xdr:col>
                    <xdr:colOff>428625</xdr:colOff>
                    <xdr:row>227</xdr:row>
                    <xdr:rowOff>85725</xdr:rowOff>
                  </from>
                  <to>
                    <xdr:col>6</xdr:col>
                    <xdr:colOff>933450</xdr:colOff>
                    <xdr:row>227</xdr:row>
                    <xdr:rowOff>304800</xdr:rowOff>
                  </to>
                </anchor>
              </controlPr>
            </control>
          </mc:Choice>
        </mc:AlternateContent>
        <mc:AlternateContent xmlns:mc="http://schemas.openxmlformats.org/markup-compatibility/2006">
          <mc:Choice Requires="x14">
            <control shapeId="175405" r:id="rId383" name="Drop Down 3373">
              <controlPr locked="0" defaultSize="0" autoFill="0" autoPict="0">
                <anchor moveWithCells="1">
                  <from>
                    <xdr:col>6</xdr:col>
                    <xdr:colOff>428625</xdr:colOff>
                    <xdr:row>228</xdr:row>
                    <xdr:rowOff>85725</xdr:rowOff>
                  </from>
                  <to>
                    <xdr:col>6</xdr:col>
                    <xdr:colOff>933450</xdr:colOff>
                    <xdr:row>228</xdr:row>
                    <xdr:rowOff>304800</xdr:rowOff>
                  </to>
                </anchor>
              </controlPr>
            </control>
          </mc:Choice>
        </mc:AlternateContent>
        <mc:AlternateContent xmlns:mc="http://schemas.openxmlformats.org/markup-compatibility/2006">
          <mc:Choice Requires="x14">
            <control shapeId="175406" r:id="rId384" name="Drop Down 3374">
              <controlPr locked="0" defaultSize="0" autoFill="0" autoPict="0">
                <anchor moveWithCells="1">
                  <from>
                    <xdr:col>6</xdr:col>
                    <xdr:colOff>428625</xdr:colOff>
                    <xdr:row>229</xdr:row>
                    <xdr:rowOff>85725</xdr:rowOff>
                  </from>
                  <to>
                    <xdr:col>6</xdr:col>
                    <xdr:colOff>933450</xdr:colOff>
                    <xdr:row>229</xdr:row>
                    <xdr:rowOff>304800</xdr:rowOff>
                  </to>
                </anchor>
              </controlPr>
            </control>
          </mc:Choice>
        </mc:AlternateContent>
        <mc:AlternateContent xmlns:mc="http://schemas.openxmlformats.org/markup-compatibility/2006">
          <mc:Choice Requires="x14">
            <control shapeId="175407" r:id="rId385" name="Drop Down 3375">
              <controlPr locked="0" defaultSize="0" autoFill="0" autoPict="0">
                <anchor moveWithCells="1">
                  <from>
                    <xdr:col>6</xdr:col>
                    <xdr:colOff>428625</xdr:colOff>
                    <xdr:row>230</xdr:row>
                    <xdr:rowOff>85725</xdr:rowOff>
                  </from>
                  <to>
                    <xdr:col>6</xdr:col>
                    <xdr:colOff>933450</xdr:colOff>
                    <xdr:row>230</xdr:row>
                    <xdr:rowOff>304800</xdr:rowOff>
                  </to>
                </anchor>
              </controlPr>
            </control>
          </mc:Choice>
        </mc:AlternateContent>
        <mc:AlternateContent xmlns:mc="http://schemas.openxmlformats.org/markup-compatibility/2006">
          <mc:Choice Requires="x14">
            <control shapeId="175408" r:id="rId386" name="Drop Down 3376">
              <controlPr locked="0" defaultSize="0" autoFill="0" autoPict="0">
                <anchor moveWithCells="1">
                  <from>
                    <xdr:col>6</xdr:col>
                    <xdr:colOff>428625</xdr:colOff>
                    <xdr:row>231</xdr:row>
                    <xdr:rowOff>85725</xdr:rowOff>
                  </from>
                  <to>
                    <xdr:col>6</xdr:col>
                    <xdr:colOff>933450</xdr:colOff>
                    <xdr:row>231</xdr:row>
                    <xdr:rowOff>304800</xdr:rowOff>
                  </to>
                </anchor>
              </controlPr>
            </control>
          </mc:Choice>
        </mc:AlternateContent>
        <mc:AlternateContent xmlns:mc="http://schemas.openxmlformats.org/markup-compatibility/2006">
          <mc:Choice Requires="x14">
            <control shapeId="175409" r:id="rId387" name="Drop Down 3377">
              <controlPr locked="0" defaultSize="0" autoFill="0" autoPict="0">
                <anchor moveWithCells="1">
                  <from>
                    <xdr:col>6</xdr:col>
                    <xdr:colOff>428625</xdr:colOff>
                    <xdr:row>234</xdr:row>
                    <xdr:rowOff>85725</xdr:rowOff>
                  </from>
                  <to>
                    <xdr:col>6</xdr:col>
                    <xdr:colOff>933450</xdr:colOff>
                    <xdr:row>234</xdr:row>
                    <xdr:rowOff>304800</xdr:rowOff>
                  </to>
                </anchor>
              </controlPr>
            </control>
          </mc:Choice>
        </mc:AlternateContent>
        <mc:AlternateContent xmlns:mc="http://schemas.openxmlformats.org/markup-compatibility/2006">
          <mc:Choice Requires="x14">
            <control shapeId="175410" r:id="rId388" name="Drop Down 3378">
              <controlPr locked="0" defaultSize="0" autoFill="0" autoPict="0">
                <anchor moveWithCells="1">
                  <from>
                    <xdr:col>6</xdr:col>
                    <xdr:colOff>428625</xdr:colOff>
                    <xdr:row>235</xdr:row>
                    <xdr:rowOff>85725</xdr:rowOff>
                  </from>
                  <to>
                    <xdr:col>6</xdr:col>
                    <xdr:colOff>933450</xdr:colOff>
                    <xdr:row>235</xdr:row>
                    <xdr:rowOff>304800</xdr:rowOff>
                  </to>
                </anchor>
              </controlPr>
            </control>
          </mc:Choice>
        </mc:AlternateContent>
        <mc:AlternateContent xmlns:mc="http://schemas.openxmlformats.org/markup-compatibility/2006">
          <mc:Choice Requires="x14">
            <control shapeId="175411" r:id="rId389" name="Drop Down 3379">
              <controlPr locked="0" defaultSize="0" autoFill="0" autoPict="0">
                <anchor moveWithCells="1">
                  <from>
                    <xdr:col>6</xdr:col>
                    <xdr:colOff>428625</xdr:colOff>
                    <xdr:row>236</xdr:row>
                    <xdr:rowOff>85725</xdr:rowOff>
                  </from>
                  <to>
                    <xdr:col>6</xdr:col>
                    <xdr:colOff>933450</xdr:colOff>
                    <xdr:row>236</xdr:row>
                    <xdr:rowOff>304800</xdr:rowOff>
                  </to>
                </anchor>
              </controlPr>
            </control>
          </mc:Choice>
        </mc:AlternateContent>
        <mc:AlternateContent xmlns:mc="http://schemas.openxmlformats.org/markup-compatibility/2006">
          <mc:Choice Requires="x14">
            <control shapeId="175412" r:id="rId390" name="Drop Down 3380">
              <controlPr locked="0" defaultSize="0" autoFill="0" autoPict="0">
                <anchor moveWithCells="1">
                  <from>
                    <xdr:col>6</xdr:col>
                    <xdr:colOff>428625</xdr:colOff>
                    <xdr:row>237</xdr:row>
                    <xdr:rowOff>85725</xdr:rowOff>
                  </from>
                  <to>
                    <xdr:col>6</xdr:col>
                    <xdr:colOff>933450</xdr:colOff>
                    <xdr:row>237</xdr:row>
                    <xdr:rowOff>304800</xdr:rowOff>
                  </to>
                </anchor>
              </controlPr>
            </control>
          </mc:Choice>
        </mc:AlternateContent>
        <mc:AlternateContent xmlns:mc="http://schemas.openxmlformats.org/markup-compatibility/2006">
          <mc:Choice Requires="x14">
            <control shapeId="175413" r:id="rId391" name="Drop Down 3381">
              <controlPr locked="0" defaultSize="0" autoFill="0" autoPict="0">
                <anchor moveWithCells="1">
                  <from>
                    <xdr:col>6</xdr:col>
                    <xdr:colOff>428625</xdr:colOff>
                    <xdr:row>238</xdr:row>
                    <xdr:rowOff>85725</xdr:rowOff>
                  </from>
                  <to>
                    <xdr:col>6</xdr:col>
                    <xdr:colOff>933450</xdr:colOff>
                    <xdr:row>238</xdr:row>
                    <xdr:rowOff>304800</xdr:rowOff>
                  </to>
                </anchor>
              </controlPr>
            </control>
          </mc:Choice>
        </mc:AlternateContent>
        <mc:AlternateContent xmlns:mc="http://schemas.openxmlformats.org/markup-compatibility/2006">
          <mc:Choice Requires="x14">
            <control shapeId="175414" r:id="rId392" name="Drop Down 3382">
              <controlPr locked="0" defaultSize="0" autoFill="0" autoPict="0">
                <anchor moveWithCells="1">
                  <from>
                    <xdr:col>6</xdr:col>
                    <xdr:colOff>428625</xdr:colOff>
                    <xdr:row>241</xdr:row>
                    <xdr:rowOff>85725</xdr:rowOff>
                  </from>
                  <to>
                    <xdr:col>6</xdr:col>
                    <xdr:colOff>933450</xdr:colOff>
                    <xdr:row>241</xdr:row>
                    <xdr:rowOff>304800</xdr:rowOff>
                  </to>
                </anchor>
              </controlPr>
            </control>
          </mc:Choice>
        </mc:AlternateContent>
        <mc:AlternateContent xmlns:mc="http://schemas.openxmlformats.org/markup-compatibility/2006">
          <mc:Choice Requires="x14">
            <control shapeId="175415" r:id="rId393" name="Drop Down 3383">
              <controlPr locked="0" defaultSize="0" autoFill="0" autoPict="0">
                <anchor moveWithCells="1">
                  <from>
                    <xdr:col>6</xdr:col>
                    <xdr:colOff>428625</xdr:colOff>
                    <xdr:row>242</xdr:row>
                    <xdr:rowOff>85725</xdr:rowOff>
                  </from>
                  <to>
                    <xdr:col>6</xdr:col>
                    <xdr:colOff>933450</xdr:colOff>
                    <xdr:row>242</xdr:row>
                    <xdr:rowOff>304800</xdr:rowOff>
                  </to>
                </anchor>
              </controlPr>
            </control>
          </mc:Choice>
        </mc:AlternateContent>
        <mc:AlternateContent xmlns:mc="http://schemas.openxmlformats.org/markup-compatibility/2006">
          <mc:Choice Requires="x14">
            <control shapeId="175416" r:id="rId394" name="Drop Down 3384">
              <controlPr locked="0" defaultSize="0" autoFill="0" autoPict="0">
                <anchor moveWithCells="1">
                  <from>
                    <xdr:col>6</xdr:col>
                    <xdr:colOff>428625</xdr:colOff>
                    <xdr:row>243</xdr:row>
                    <xdr:rowOff>85725</xdr:rowOff>
                  </from>
                  <to>
                    <xdr:col>6</xdr:col>
                    <xdr:colOff>933450</xdr:colOff>
                    <xdr:row>243</xdr:row>
                    <xdr:rowOff>304800</xdr:rowOff>
                  </to>
                </anchor>
              </controlPr>
            </control>
          </mc:Choice>
        </mc:AlternateContent>
        <mc:AlternateContent xmlns:mc="http://schemas.openxmlformats.org/markup-compatibility/2006">
          <mc:Choice Requires="x14">
            <control shapeId="175417" r:id="rId395" name="Drop Down 3385">
              <controlPr locked="0" defaultSize="0" autoFill="0" autoPict="0">
                <anchor moveWithCells="1">
                  <from>
                    <xdr:col>6</xdr:col>
                    <xdr:colOff>428625</xdr:colOff>
                    <xdr:row>244</xdr:row>
                    <xdr:rowOff>85725</xdr:rowOff>
                  </from>
                  <to>
                    <xdr:col>6</xdr:col>
                    <xdr:colOff>933450</xdr:colOff>
                    <xdr:row>244</xdr:row>
                    <xdr:rowOff>304800</xdr:rowOff>
                  </to>
                </anchor>
              </controlPr>
            </control>
          </mc:Choice>
        </mc:AlternateContent>
        <mc:AlternateContent xmlns:mc="http://schemas.openxmlformats.org/markup-compatibility/2006">
          <mc:Choice Requires="x14">
            <control shapeId="175418" r:id="rId396" name="Drop Down 3386">
              <controlPr locked="0" defaultSize="0" autoFill="0" autoPict="0">
                <anchor moveWithCells="1">
                  <from>
                    <xdr:col>6</xdr:col>
                    <xdr:colOff>428625</xdr:colOff>
                    <xdr:row>245</xdr:row>
                    <xdr:rowOff>85725</xdr:rowOff>
                  </from>
                  <to>
                    <xdr:col>6</xdr:col>
                    <xdr:colOff>933450</xdr:colOff>
                    <xdr:row>245</xdr:row>
                    <xdr:rowOff>304800</xdr:rowOff>
                  </to>
                </anchor>
              </controlPr>
            </control>
          </mc:Choice>
        </mc:AlternateContent>
        <mc:AlternateContent xmlns:mc="http://schemas.openxmlformats.org/markup-compatibility/2006">
          <mc:Choice Requires="x14">
            <control shapeId="175419" r:id="rId397" name="Drop Down 3387">
              <controlPr locked="0" defaultSize="0" autoFill="0" autoPict="0">
                <anchor moveWithCells="1">
                  <from>
                    <xdr:col>6</xdr:col>
                    <xdr:colOff>428625</xdr:colOff>
                    <xdr:row>246</xdr:row>
                    <xdr:rowOff>85725</xdr:rowOff>
                  </from>
                  <to>
                    <xdr:col>6</xdr:col>
                    <xdr:colOff>933450</xdr:colOff>
                    <xdr:row>246</xdr:row>
                    <xdr:rowOff>304800</xdr:rowOff>
                  </to>
                </anchor>
              </controlPr>
            </control>
          </mc:Choice>
        </mc:AlternateContent>
        <mc:AlternateContent xmlns:mc="http://schemas.openxmlformats.org/markup-compatibility/2006">
          <mc:Choice Requires="x14">
            <control shapeId="175420" r:id="rId398" name="Drop Down 3388">
              <controlPr locked="0" defaultSize="0" autoFill="0" autoPict="0">
                <anchor moveWithCells="1">
                  <from>
                    <xdr:col>6</xdr:col>
                    <xdr:colOff>428625</xdr:colOff>
                    <xdr:row>247</xdr:row>
                    <xdr:rowOff>85725</xdr:rowOff>
                  </from>
                  <to>
                    <xdr:col>6</xdr:col>
                    <xdr:colOff>933450</xdr:colOff>
                    <xdr:row>247</xdr:row>
                    <xdr:rowOff>304800</xdr:rowOff>
                  </to>
                </anchor>
              </controlPr>
            </control>
          </mc:Choice>
        </mc:AlternateContent>
        <mc:AlternateContent xmlns:mc="http://schemas.openxmlformats.org/markup-compatibility/2006">
          <mc:Choice Requires="x14">
            <control shapeId="175421" r:id="rId399" name="Drop Down 3389">
              <controlPr locked="0" defaultSize="0" autoFill="0" autoPict="0">
                <anchor moveWithCells="1">
                  <from>
                    <xdr:col>6</xdr:col>
                    <xdr:colOff>428625</xdr:colOff>
                    <xdr:row>248</xdr:row>
                    <xdr:rowOff>85725</xdr:rowOff>
                  </from>
                  <to>
                    <xdr:col>6</xdr:col>
                    <xdr:colOff>933450</xdr:colOff>
                    <xdr:row>248</xdr:row>
                    <xdr:rowOff>304800</xdr:rowOff>
                  </to>
                </anchor>
              </controlPr>
            </control>
          </mc:Choice>
        </mc:AlternateContent>
        <mc:AlternateContent xmlns:mc="http://schemas.openxmlformats.org/markup-compatibility/2006">
          <mc:Choice Requires="x14">
            <control shapeId="175422" r:id="rId400" name="Drop Down 3390">
              <controlPr locked="0" defaultSize="0" autoFill="0" autoPict="0">
                <anchor moveWithCells="1">
                  <from>
                    <xdr:col>6</xdr:col>
                    <xdr:colOff>428625</xdr:colOff>
                    <xdr:row>249</xdr:row>
                    <xdr:rowOff>85725</xdr:rowOff>
                  </from>
                  <to>
                    <xdr:col>6</xdr:col>
                    <xdr:colOff>933450</xdr:colOff>
                    <xdr:row>249</xdr:row>
                    <xdr:rowOff>304800</xdr:rowOff>
                  </to>
                </anchor>
              </controlPr>
            </control>
          </mc:Choice>
        </mc:AlternateContent>
        <mc:AlternateContent xmlns:mc="http://schemas.openxmlformats.org/markup-compatibility/2006">
          <mc:Choice Requires="x14">
            <control shapeId="175423" r:id="rId401" name="Drop Down 3391">
              <controlPr locked="0" defaultSize="0" autoFill="0" autoPict="0">
                <anchor moveWithCells="1">
                  <from>
                    <xdr:col>6</xdr:col>
                    <xdr:colOff>428625</xdr:colOff>
                    <xdr:row>251</xdr:row>
                    <xdr:rowOff>85725</xdr:rowOff>
                  </from>
                  <to>
                    <xdr:col>6</xdr:col>
                    <xdr:colOff>933450</xdr:colOff>
                    <xdr:row>251</xdr:row>
                    <xdr:rowOff>304800</xdr:rowOff>
                  </to>
                </anchor>
              </controlPr>
            </control>
          </mc:Choice>
        </mc:AlternateContent>
        <mc:AlternateContent xmlns:mc="http://schemas.openxmlformats.org/markup-compatibility/2006">
          <mc:Choice Requires="x14">
            <control shapeId="175424" r:id="rId402" name="Drop Down 3392">
              <controlPr locked="0" defaultSize="0" autoFill="0" autoPict="0">
                <anchor moveWithCells="1">
                  <from>
                    <xdr:col>6</xdr:col>
                    <xdr:colOff>428625</xdr:colOff>
                    <xdr:row>252</xdr:row>
                    <xdr:rowOff>85725</xdr:rowOff>
                  </from>
                  <to>
                    <xdr:col>6</xdr:col>
                    <xdr:colOff>933450</xdr:colOff>
                    <xdr:row>252</xdr:row>
                    <xdr:rowOff>304800</xdr:rowOff>
                  </to>
                </anchor>
              </controlPr>
            </control>
          </mc:Choice>
        </mc:AlternateContent>
        <mc:AlternateContent xmlns:mc="http://schemas.openxmlformats.org/markup-compatibility/2006">
          <mc:Choice Requires="x14">
            <control shapeId="175425" r:id="rId403" name="Drop Down 3393">
              <controlPr locked="0" defaultSize="0" autoFill="0" autoPict="0">
                <anchor moveWithCells="1">
                  <from>
                    <xdr:col>6</xdr:col>
                    <xdr:colOff>428625</xdr:colOff>
                    <xdr:row>253</xdr:row>
                    <xdr:rowOff>85725</xdr:rowOff>
                  </from>
                  <to>
                    <xdr:col>6</xdr:col>
                    <xdr:colOff>933450</xdr:colOff>
                    <xdr:row>253</xdr:row>
                    <xdr:rowOff>304800</xdr:rowOff>
                  </to>
                </anchor>
              </controlPr>
            </control>
          </mc:Choice>
        </mc:AlternateContent>
        <mc:AlternateContent xmlns:mc="http://schemas.openxmlformats.org/markup-compatibility/2006">
          <mc:Choice Requires="x14">
            <control shapeId="175426" r:id="rId404" name="Drop Down 3394">
              <controlPr locked="0" defaultSize="0" autoFill="0" autoPict="0">
                <anchor moveWithCells="1">
                  <from>
                    <xdr:col>6</xdr:col>
                    <xdr:colOff>428625</xdr:colOff>
                    <xdr:row>254</xdr:row>
                    <xdr:rowOff>85725</xdr:rowOff>
                  </from>
                  <to>
                    <xdr:col>6</xdr:col>
                    <xdr:colOff>933450</xdr:colOff>
                    <xdr:row>254</xdr:row>
                    <xdr:rowOff>304800</xdr:rowOff>
                  </to>
                </anchor>
              </controlPr>
            </control>
          </mc:Choice>
        </mc:AlternateContent>
        <mc:AlternateContent xmlns:mc="http://schemas.openxmlformats.org/markup-compatibility/2006">
          <mc:Choice Requires="x14">
            <control shapeId="175427" r:id="rId405" name="Drop Down 3395">
              <controlPr locked="0" defaultSize="0" autoFill="0" autoPict="0">
                <anchor moveWithCells="1">
                  <from>
                    <xdr:col>6</xdr:col>
                    <xdr:colOff>428625</xdr:colOff>
                    <xdr:row>255</xdr:row>
                    <xdr:rowOff>85725</xdr:rowOff>
                  </from>
                  <to>
                    <xdr:col>6</xdr:col>
                    <xdr:colOff>933450</xdr:colOff>
                    <xdr:row>255</xdr:row>
                    <xdr:rowOff>304800</xdr:rowOff>
                  </to>
                </anchor>
              </controlPr>
            </control>
          </mc:Choice>
        </mc:AlternateContent>
        <mc:AlternateContent xmlns:mc="http://schemas.openxmlformats.org/markup-compatibility/2006">
          <mc:Choice Requires="x14">
            <control shapeId="175428" r:id="rId406" name="Drop Down 3396">
              <controlPr locked="0" defaultSize="0" autoFill="0" autoPict="0">
                <anchor moveWithCells="1">
                  <from>
                    <xdr:col>6</xdr:col>
                    <xdr:colOff>428625</xdr:colOff>
                    <xdr:row>256</xdr:row>
                    <xdr:rowOff>85725</xdr:rowOff>
                  </from>
                  <to>
                    <xdr:col>6</xdr:col>
                    <xdr:colOff>933450</xdr:colOff>
                    <xdr:row>256</xdr:row>
                    <xdr:rowOff>304800</xdr:rowOff>
                  </to>
                </anchor>
              </controlPr>
            </control>
          </mc:Choice>
        </mc:AlternateContent>
        <mc:AlternateContent xmlns:mc="http://schemas.openxmlformats.org/markup-compatibility/2006">
          <mc:Choice Requires="x14">
            <control shapeId="175429" r:id="rId407" name="Drop Down 3397">
              <controlPr locked="0" defaultSize="0" autoFill="0" autoPict="0">
                <anchor moveWithCells="1">
                  <from>
                    <xdr:col>6</xdr:col>
                    <xdr:colOff>428625</xdr:colOff>
                    <xdr:row>259</xdr:row>
                    <xdr:rowOff>85725</xdr:rowOff>
                  </from>
                  <to>
                    <xdr:col>6</xdr:col>
                    <xdr:colOff>933450</xdr:colOff>
                    <xdr:row>259</xdr:row>
                    <xdr:rowOff>304800</xdr:rowOff>
                  </to>
                </anchor>
              </controlPr>
            </control>
          </mc:Choice>
        </mc:AlternateContent>
        <mc:AlternateContent xmlns:mc="http://schemas.openxmlformats.org/markup-compatibility/2006">
          <mc:Choice Requires="x14">
            <control shapeId="175430" r:id="rId408" name="Drop Down 3398">
              <controlPr locked="0" defaultSize="0" autoFill="0" autoPict="0">
                <anchor moveWithCells="1">
                  <from>
                    <xdr:col>6</xdr:col>
                    <xdr:colOff>428625</xdr:colOff>
                    <xdr:row>260</xdr:row>
                    <xdr:rowOff>85725</xdr:rowOff>
                  </from>
                  <to>
                    <xdr:col>6</xdr:col>
                    <xdr:colOff>933450</xdr:colOff>
                    <xdr:row>260</xdr:row>
                    <xdr:rowOff>304800</xdr:rowOff>
                  </to>
                </anchor>
              </controlPr>
            </control>
          </mc:Choice>
        </mc:AlternateContent>
        <mc:AlternateContent xmlns:mc="http://schemas.openxmlformats.org/markup-compatibility/2006">
          <mc:Choice Requires="x14">
            <control shapeId="175431" r:id="rId409" name="Drop Down 3399">
              <controlPr locked="0" defaultSize="0" autoFill="0" autoPict="0">
                <anchor moveWithCells="1">
                  <from>
                    <xdr:col>6</xdr:col>
                    <xdr:colOff>428625</xdr:colOff>
                    <xdr:row>269</xdr:row>
                    <xdr:rowOff>85725</xdr:rowOff>
                  </from>
                  <to>
                    <xdr:col>6</xdr:col>
                    <xdr:colOff>933450</xdr:colOff>
                    <xdr:row>269</xdr:row>
                    <xdr:rowOff>304800</xdr:rowOff>
                  </to>
                </anchor>
              </controlPr>
            </control>
          </mc:Choice>
        </mc:AlternateContent>
        <mc:AlternateContent xmlns:mc="http://schemas.openxmlformats.org/markup-compatibility/2006">
          <mc:Choice Requires="x14">
            <control shapeId="175432" r:id="rId410" name="Drop Down 3400">
              <controlPr locked="0" defaultSize="0" autoFill="0" autoPict="0">
                <anchor moveWithCells="1">
                  <from>
                    <xdr:col>6</xdr:col>
                    <xdr:colOff>428625</xdr:colOff>
                    <xdr:row>270</xdr:row>
                    <xdr:rowOff>85725</xdr:rowOff>
                  </from>
                  <to>
                    <xdr:col>6</xdr:col>
                    <xdr:colOff>933450</xdr:colOff>
                    <xdr:row>270</xdr:row>
                    <xdr:rowOff>304800</xdr:rowOff>
                  </to>
                </anchor>
              </controlPr>
            </control>
          </mc:Choice>
        </mc:AlternateContent>
        <mc:AlternateContent xmlns:mc="http://schemas.openxmlformats.org/markup-compatibility/2006">
          <mc:Choice Requires="x14">
            <control shapeId="175433" r:id="rId411" name="Drop Down 3401">
              <controlPr locked="0" defaultSize="0" autoFill="0" autoPict="0">
                <anchor moveWithCells="1">
                  <from>
                    <xdr:col>6</xdr:col>
                    <xdr:colOff>428625</xdr:colOff>
                    <xdr:row>271</xdr:row>
                    <xdr:rowOff>85725</xdr:rowOff>
                  </from>
                  <to>
                    <xdr:col>6</xdr:col>
                    <xdr:colOff>933450</xdr:colOff>
                    <xdr:row>271</xdr:row>
                    <xdr:rowOff>304800</xdr:rowOff>
                  </to>
                </anchor>
              </controlPr>
            </control>
          </mc:Choice>
        </mc:AlternateContent>
        <mc:AlternateContent xmlns:mc="http://schemas.openxmlformats.org/markup-compatibility/2006">
          <mc:Choice Requires="x14">
            <control shapeId="175434" r:id="rId412" name="Drop Down 3402">
              <controlPr locked="0" defaultSize="0" autoFill="0" autoPict="0">
                <anchor moveWithCells="1">
                  <from>
                    <xdr:col>6</xdr:col>
                    <xdr:colOff>428625</xdr:colOff>
                    <xdr:row>273</xdr:row>
                    <xdr:rowOff>85725</xdr:rowOff>
                  </from>
                  <to>
                    <xdr:col>6</xdr:col>
                    <xdr:colOff>933450</xdr:colOff>
                    <xdr:row>273</xdr:row>
                    <xdr:rowOff>304800</xdr:rowOff>
                  </to>
                </anchor>
              </controlPr>
            </control>
          </mc:Choice>
        </mc:AlternateContent>
        <mc:AlternateContent xmlns:mc="http://schemas.openxmlformats.org/markup-compatibility/2006">
          <mc:Choice Requires="x14">
            <control shapeId="175435" r:id="rId413" name="Drop Down 3403">
              <controlPr locked="0" defaultSize="0" autoFill="0" autoPict="0">
                <anchor moveWithCells="1">
                  <from>
                    <xdr:col>6</xdr:col>
                    <xdr:colOff>428625</xdr:colOff>
                    <xdr:row>274</xdr:row>
                    <xdr:rowOff>85725</xdr:rowOff>
                  </from>
                  <to>
                    <xdr:col>6</xdr:col>
                    <xdr:colOff>933450</xdr:colOff>
                    <xdr:row>274</xdr:row>
                    <xdr:rowOff>304800</xdr:rowOff>
                  </to>
                </anchor>
              </controlPr>
            </control>
          </mc:Choice>
        </mc:AlternateContent>
        <mc:AlternateContent xmlns:mc="http://schemas.openxmlformats.org/markup-compatibility/2006">
          <mc:Choice Requires="x14">
            <control shapeId="175436" r:id="rId414" name="Drop Down 3404">
              <controlPr locked="0" defaultSize="0" autoFill="0" autoPict="0">
                <anchor moveWithCells="1">
                  <from>
                    <xdr:col>6</xdr:col>
                    <xdr:colOff>428625</xdr:colOff>
                    <xdr:row>275</xdr:row>
                    <xdr:rowOff>85725</xdr:rowOff>
                  </from>
                  <to>
                    <xdr:col>6</xdr:col>
                    <xdr:colOff>933450</xdr:colOff>
                    <xdr:row>275</xdr:row>
                    <xdr:rowOff>304800</xdr:rowOff>
                  </to>
                </anchor>
              </controlPr>
            </control>
          </mc:Choice>
        </mc:AlternateContent>
        <mc:AlternateContent xmlns:mc="http://schemas.openxmlformats.org/markup-compatibility/2006">
          <mc:Choice Requires="x14">
            <control shapeId="175437" r:id="rId415" name="Drop Down 3405">
              <controlPr locked="0" defaultSize="0" autoFill="0" autoPict="0">
                <anchor moveWithCells="1">
                  <from>
                    <xdr:col>6</xdr:col>
                    <xdr:colOff>428625</xdr:colOff>
                    <xdr:row>276</xdr:row>
                    <xdr:rowOff>85725</xdr:rowOff>
                  </from>
                  <to>
                    <xdr:col>6</xdr:col>
                    <xdr:colOff>933450</xdr:colOff>
                    <xdr:row>276</xdr:row>
                    <xdr:rowOff>304800</xdr:rowOff>
                  </to>
                </anchor>
              </controlPr>
            </control>
          </mc:Choice>
        </mc:AlternateContent>
        <mc:AlternateContent xmlns:mc="http://schemas.openxmlformats.org/markup-compatibility/2006">
          <mc:Choice Requires="x14">
            <control shapeId="175438" r:id="rId416" name="Drop Down 3406">
              <controlPr locked="0" defaultSize="0" autoFill="0" autoPict="0">
                <anchor moveWithCells="1">
                  <from>
                    <xdr:col>6</xdr:col>
                    <xdr:colOff>428625</xdr:colOff>
                    <xdr:row>277</xdr:row>
                    <xdr:rowOff>85725</xdr:rowOff>
                  </from>
                  <to>
                    <xdr:col>6</xdr:col>
                    <xdr:colOff>933450</xdr:colOff>
                    <xdr:row>277</xdr:row>
                    <xdr:rowOff>304800</xdr:rowOff>
                  </to>
                </anchor>
              </controlPr>
            </control>
          </mc:Choice>
        </mc:AlternateContent>
        <mc:AlternateContent xmlns:mc="http://schemas.openxmlformats.org/markup-compatibility/2006">
          <mc:Choice Requires="x14">
            <control shapeId="175439" r:id="rId417" name="Drop Down 3407">
              <controlPr locked="0" defaultSize="0" autoFill="0" autoPict="0">
                <anchor moveWithCells="1">
                  <from>
                    <xdr:col>6</xdr:col>
                    <xdr:colOff>428625</xdr:colOff>
                    <xdr:row>280</xdr:row>
                    <xdr:rowOff>85725</xdr:rowOff>
                  </from>
                  <to>
                    <xdr:col>6</xdr:col>
                    <xdr:colOff>933450</xdr:colOff>
                    <xdr:row>280</xdr:row>
                    <xdr:rowOff>304800</xdr:rowOff>
                  </to>
                </anchor>
              </controlPr>
            </control>
          </mc:Choice>
        </mc:AlternateContent>
        <mc:AlternateContent xmlns:mc="http://schemas.openxmlformats.org/markup-compatibility/2006">
          <mc:Choice Requires="x14">
            <control shapeId="175440" r:id="rId418" name="Drop Down 3408">
              <controlPr locked="0" defaultSize="0" autoFill="0" autoPict="0">
                <anchor moveWithCells="1">
                  <from>
                    <xdr:col>6</xdr:col>
                    <xdr:colOff>428625</xdr:colOff>
                    <xdr:row>281</xdr:row>
                    <xdr:rowOff>85725</xdr:rowOff>
                  </from>
                  <to>
                    <xdr:col>6</xdr:col>
                    <xdr:colOff>933450</xdr:colOff>
                    <xdr:row>281</xdr:row>
                    <xdr:rowOff>304800</xdr:rowOff>
                  </to>
                </anchor>
              </controlPr>
            </control>
          </mc:Choice>
        </mc:AlternateContent>
        <mc:AlternateContent xmlns:mc="http://schemas.openxmlformats.org/markup-compatibility/2006">
          <mc:Choice Requires="x14">
            <control shapeId="175441" r:id="rId419" name="Drop Down 3409">
              <controlPr locked="0" defaultSize="0" autoFill="0" autoPict="0">
                <anchor moveWithCells="1">
                  <from>
                    <xdr:col>6</xdr:col>
                    <xdr:colOff>428625</xdr:colOff>
                    <xdr:row>282</xdr:row>
                    <xdr:rowOff>85725</xdr:rowOff>
                  </from>
                  <to>
                    <xdr:col>6</xdr:col>
                    <xdr:colOff>933450</xdr:colOff>
                    <xdr:row>282</xdr:row>
                    <xdr:rowOff>304800</xdr:rowOff>
                  </to>
                </anchor>
              </controlPr>
            </control>
          </mc:Choice>
        </mc:AlternateContent>
        <mc:AlternateContent xmlns:mc="http://schemas.openxmlformats.org/markup-compatibility/2006">
          <mc:Choice Requires="x14">
            <control shapeId="175442" r:id="rId420" name="Drop Down 3410">
              <controlPr locked="0" defaultSize="0" autoFill="0" autoPict="0">
                <anchor moveWithCells="1">
                  <from>
                    <xdr:col>6</xdr:col>
                    <xdr:colOff>428625</xdr:colOff>
                    <xdr:row>284</xdr:row>
                    <xdr:rowOff>85725</xdr:rowOff>
                  </from>
                  <to>
                    <xdr:col>6</xdr:col>
                    <xdr:colOff>933450</xdr:colOff>
                    <xdr:row>284</xdr:row>
                    <xdr:rowOff>304800</xdr:rowOff>
                  </to>
                </anchor>
              </controlPr>
            </control>
          </mc:Choice>
        </mc:AlternateContent>
        <mc:AlternateContent xmlns:mc="http://schemas.openxmlformats.org/markup-compatibility/2006">
          <mc:Choice Requires="x14">
            <control shapeId="175443" r:id="rId421" name="Drop Down 3411">
              <controlPr locked="0" defaultSize="0" autoFill="0" autoPict="0">
                <anchor moveWithCells="1">
                  <from>
                    <xdr:col>6</xdr:col>
                    <xdr:colOff>428625</xdr:colOff>
                    <xdr:row>285</xdr:row>
                    <xdr:rowOff>85725</xdr:rowOff>
                  </from>
                  <to>
                    <xdr:col>6</xdr:col>
                    <xdr:colOff>933450</xdr:colOff>
                    <xdr:row>285</xdr:row>
                    <xdr:rowOff>304800</xdr:rowOff>
                  </to>
                </anchor>
              </controlPr>
            </control>
          </mc:Choice>
        </mc:AlternateContent>
        <mc:AlternateContent xmlns:mc="http://schemas.openxmlformats.org/markup-compatibility/2006">
          <mc:Choice Requires="x14">
            <control shapeId="175444" r:id="rId422" name="Drop Down 3412">
              <controlPr locked="0" defaultSize="0" autoFill="0" autoPict="0">
                <anchor moveWithCells="1">
                  <from>
                    <xdr:col>6</xdr:col>
                    <xdr:colOff>428625</xdr:colOff>
                    <xdr:row>291</xdr:row>
                    <xdr:rowOff>85725</xdr:rowOff>
                  </from>
                  <to>
                    <xdr:col>6</xdr:col>
                    <xdr:colOff>933450</xdr:colOff>
                    <xdr:row>291</xdr:row>
                    <xdr:rowOff>304800</xdr:rowOff>
                  </to>
                </anchor>
              </controlPr>
            </control>
          </mc:Choice>
        </mc:AlternateContent>
        <mc:AlternateContent xmlns:mc="http://schemas.openxmlformats.org/markup-compatibility/2006">
          <mc:Choice Requires="x14">
            <control shapeId="175445" r:id="rId423" name="Drop Down 3413">
              <controlPr locked="0" defaultSize="0" autoFill="0" autoPict="0">
                <anchor moveWithCells="1">
                  <from>
                    <xdr:col>6</xdr:col>
                    <xdr:colOff>428625</xdr:colOff>
                    <xdr:row>292</xdr:row>
                    <xdr:rowOff>85725</xdr:rowOff>
                  </from>
                  <to>
                    <xdr:col>6</xdr:col>
                    <xdr:colOff>933450</xdr:colOff>
                    <xdr:row>292</xdr:row>
                    <xdr:rowOff>304800</xdr:rowOff>
                  </to>
                </anchor>
              </controlPr>
            </control>
          </mc:Choice>
        </mc:AlternateContent>
        <mc:AlternateContent xmlns:mc="http://schemas.openxmlformats.org/markup-compatibility/2006">
          <mc:Choice Requires="x14">
            <control shapeId="175446" r:id="rId424" name="Drop Down 3414">
              <controlPr locked="0" defaultSize="0" autoFill="0" autoPict="0">
                <anchor moveWithCells="1">
                  <from>
                    <xdr:col>6</xdr:col>
                    <xdr:colOff>428625</xdr:colOff>
                    <xdr:row>295</xdr:row>
                    <xdr:rowOff>85725</xdr:rowOff>
                  </from>
                  <to>
                    <xdr:col>6</xdr:col>
                    <xdr:colOff>933450</xdr:colOff>
                    <xdr:row>295</xdr:row>
                    <xdr:rowOff>304800</xdr:rowOff>
                  </to>
                </anchor>
              </controlPr>
            </control>
          </mc:Choice>
        </mc:AlternateContent>
        <mc:AlternateContent xmlns:mc="http://schemas.openxmlformats.org/markup-compatibility/2006">
          <mc:Choice Requires="x14">
            <control shapeId="175447" r:id="rId425" name="Drop Down 3415">
              <controlPr locked="0" defaultSize="0" autoFill="0" autoPict="0">
                <anchor moveWithCells="1">
                  <from>
                    <xdr:col>6</xdr:col>
                    <xdr:colOff>428625</xdr:colOff>
                    <xdr:row>296</xdr:row>
                    <xdr:rowOff>85725</xdr:rowOff>
                  </from>
                  <to>
                    <xdr:col>6</xdr:col>
                    <xdr:colOff>933450</xdr:colOff>
                    <xdr:row>296</xdr:row>
                    <xdr:rowOff>304800</xdr:rowOff>
                  </to>
                </anchor>
              </controlPr>
            </control>
          </mc:Choice>
        </mc:AlternateContent>
        <mc:AlternateContent xmlns:mc="http://schemas.openxmlformats.org/markup-compatibility/2006">
          <mc:Choice Requires="x14">
            <control shapeId="175448" r:id="rId426" name="Drop Down 3416">
              <controlPr locked="0" defaultSize="0" autoFill="0" autoPict="0">
                <anchor moveWithCells="1">
                  <from>
                    <xdr:col>6</xdr:col>
                    <xdr:colOff>428625</xdr:colOff>
                    <xdr:row>299</xdr:row>
                    <xdr:rowOff>85725</xdr:rowOff>
                  </from>
                  <to>
                    <xdr:col>6</xdr:col>
                    <xdr:colOff>933450</xdr:colOff>
                    <xdr:row>299</xdr:row>
                    <xdr:rowOff>304800</xdr:rowOff>
                  </to>
                </anchor>
              </controlPr>
            </control>
          </mc:Choice>
        </mc:AlternateContent>
        <mc:AlternateContent xmlns:mc="http://schemas.openxmlformats.org/markup-compatibility/2006">
          <mc:Choice Requires="x14">
            <control shapeId="175449" r:id="rId427" name="Drop Down 3417">
              <controlPr locked="0" defaultSize="0" autoFill="0" autoPict="0">
                <anchor moveWithCells="1">
                  <from>
                    <xdr:col>6</xdr:col>
                    <xdr:colOff>428625</xdr:colOff>
                    <xdr:row>300</xdr:row>
                    <xdr:rowOff>85725</xdr:rowOff>
                  </from>
                  <to>
                    <xdr:col>6</xdr:col>
                    <xdr:colOff>933450</xdr:colOff>
                    <xdr:row>300</xdr:row>
                    <xdr:rowOff>304800</xdr:rowOff>
                  </to>
                </anchor>
              </controlPr>
            </control>
          </mc:Choice>
        </mc:AlternateContent>
        <mc:AlternateContent xmlns:mc="http://schemas.openxmlformats.org/markup-compatibility/2006">
          <mc:Choice Requires="x14">
            <control shapeId="175450" r:id="rId428" name="Drop Down 3418">
              <controlPr locked="0" defaultSize="0" autoFill="0" autoPict="0">
                <anchor moveWithCells="1">
                  <from>
                    <xdr:col>6</xdr:col>
                    <xdr:colOff>428625</xdr:colOff>
                    <xdr:row>303</xdr:row>
                    <xdr:rowOff>85725</xdr:rowOff>
                  </from>
                  <to>
                    <xdr:col>6</xdr:col>
                    <xdr:colOff>933450</xdr:colOff>
                    <xdr:row>303</xdr:row>
                    <xdr:rowOff>304800</xdr:rowOff>
                  </to>
                </anchor>
              </controlPr>
            </control>
          </mc:Choice>
        </mc:AlternateContent>
        <mc:AlternateContent xmlns:mc="http://schemas.openxmlformats.org/markup-compatibility/2006">
          <mc:Choice Requires="x14">
            <control shapeId="175451" r:id="rId429" name="Drop Down 3419">
              <controlPr locked="0" defaultSize="0" autoFill="0" autoPict="0">
                <anchor moveWithCells="1">
                  <from>
                    <xdr:col>6</xdr:col>
                    <xdr:colOff>428625</xdr:colOff>
                    <xdr:row>304</xdr:row>
                    <xdr:rowOff>85725</xdr:rowOff>
                  </from>
                  <to>
                    <xdr:col>6</xdr:col>
                    <xdr:colOff>933450</xdr:colOff>
                    <xdr:row>304</xdr:row>
                    <xdr:rowOff>304800</xdr:rowOff>
                  </to>
                </anchor>
              </controlPr>
            </control>
          </mc:Choice>
        </mc:AlternateContent>
        <mc:AlternateContent xmlns:mc="http://schemas.openxmlformats.org/markup-compatibility/2006">
          <mc:Choice Requires="x14">
            <control shapeId="175452" r:id="rId430" name="Drop Down 3420">
              <controlPr locked="0" defaultSize="0" autoFill="0" autoPict="0">
                <anchor moveWithCells="1">
                  <from>
                    <xdr:col>6</xdr:col>
                    <xdr:colOff>428625</xdr:colOff>
                    <xdr:row>309</xdr:row>
                    <xdr:rowOff>85725</xdr:rowOff>
                  </from>
                  <to>
                    <xdr:col>6</xdr:col>
                    <xdr:colOff>933450</xdr:colOff>
                    <xdr:row>309</xdr:row>
                    <xdr:rowOff>304800</xdr:rowOff>
                  </to>
                </anchor>
              </controlPr>
            </control>
          </mc:Choice>
        </mc:AlternateContent>
        <mc:AlternateContent xmlns:mc="http://schemas.openxmlformats.org/markup-compatibility/2006">
          <mc:Choice Requires="x14">
            <control shapeId="175453" r:id="rId431" name="Drop Down 3421">
              <controlPr locked="0" defaultSize="0" autoFill="0" autoPict="0">
                <anchor moveWithCells="1">
                  <from>
                    <xdr:col>6</xdr:col>
                    <xdr:colOff>428625</xdr:colOff>
                    <xdr:row>310</xdr:row>
                    <xdr:rowOff>85725</xdr:rowOff>
                  </from>
                  <to>
                    <xdr:col>6</xdr:col>
                    <xdr:colOff>933450</xdr:colOff>
                    <xdr:row>310</xdr:row>
                    <xdr:rowOff>304800</xdr:rowOff>
                  </to>
                </anchor>
              </controlPr>
            </control>
          </mc:Choice>
        </mc:AlternateContent>
        <mc:AlternateContent xmlns:mc="http://schemas.openxmlformats.org/markup-compatibility/2006">
          <mc:Choice Requires="x14">
            <control shapeId="175454" r:id="rId432" name="Drop Down 3422">
              <controlPr locked="0" defaultSize="0" autoFill="0" autoPict="0">
                <anchor moveWithCells="1">
                  <from>
                    <xdr:col>6</xdr:col>
                    <xdr:colOff>428625</xdr:colOff>
                    <xdr:row>313</xdr:row>
                    <xdr:rowOff>85725</xdr:rowOff>
                  </from>
                  <to>
                    <xdr:col>6</xdr:col>
                    <xdr:colOff>933450</xdr:colOff>
                    <xdr:row>313</xdr:row>
                    <xdr:rowOff>304800</xdr:rowOff>
                  </to>
                </anchor>
              </controlPr>
            </control>
          </mc:Choice>
        </mc:AlternateContent>
        <mc:AlternateContent xmlns:mc="http://schemas.openxmlformats.org/markup-compatibility/2006">
          <mc:Choice Requires="x14">
            <control shapeId="175455" r:id="rId433" name="Drop Down 3423">
              <controlPr locked="0" defaultSize="0" autoFill="0" autoPict="0">
                <anchor moveWithCells="1">
                  <from>
                    <xdr:col>6</xdr:col>
                    <xdr:colOff>428625</xdr:colOff>
                    <xdr:row>314</xdr:row>
                    <xdr:rowOff>85725</xdr:rowOff>
                  </from>
                  <to>
                    <xdr:col>6</xdr:col>
                    <xdr:colOff>933450</xdr:colOff>
                    <xdr:row>314</xdr:row>
                    <xdr:rowOff>304800</xdr:rowOff>
                  </to>
                </anchor>
              </controlPr>
            </control>
          </mc:Choice>
        </mc:AlternateContent>
        <mc:AlternateContent xmlns:mc="http://schemas.openxmlformats.org/markup-compatibility/2006">
          <mc:Choice Requires="x14">
            <control shapeId="175456" r:id="rId434" name="Drop Down 3424">
              <controlPr locked="0" defaultSize="0" autoFill="0" autoPict="0">
                <anchor moveWithCells="1">
                  <from>
                    <xdr:col>6</xdr:col>
                    <xdr:colOff>428625</xdr:colOff>
                    <xdr:row>315</xdr:row>
                    <xdr:rowOff>85725</xdr:rowOff>
                  </from>
                  <to>
                    <xdr:col>6</xdr:col>
                    <xdr:colOff>933450</xdr:colOff>
                    <xdr:row>315</xdr:row>
                    <xdr:rowOff>304800</xdr:rowOff>
                  </to>
                </anchor>
              </controlPr>
            </control>
          </mc:Choice>
        </mc:AlternateContent>
        <mc:AlternateContent xmlns:mc="http://schemas.openxmlformats.org/markup-compatibility/2006">
          <mc:Choice Requires="x14">
            <control shapeId="175457" r:id="rId435" name="Drop Down 3425">
              <controlPr locked="0" defaultSize="0" autoFill="0" autoPict="0">
                <anchor moveWithCells="1">
                  <from>
                    <xdr:col>6</xdr:col>
                    <xdr:colOff>428625</xdr:colOff>
                    <xdr:row>316</xdr:row>
                    <xdr:rowOff>85725</xdr:rowOff>
                  </from>
                  <to>
                    <xdr:col>6</xdr:col>
                    <xdr:colOff>933450</xdr:colOff>
                    <xdr:row>316</xdr:row>
                    <xdr:rowOff>304800</xdr:rowOff>
                  </to>
                </anchor>
              </controlPr>
            </control>
          </mc:Choice>
        </mc:AlternateContent>
        <mc:AlternateContent xmlns:mc="http://schemas.openxmlformats.org/markup-compatibility/2006">
          <mc:Choice Requires="x14">
            <control shapeId="175458" r:id="rId436" name="Drop Down 3426">
              <controlPr locked="0" defaultSize="0" autoFill="0" autoPict="0">
                <anchor moveWithCells="1">
                  <from>
                    <xdr:col>6</xdr:col>
                    <xdr:colOff>428625</xdr:colOff>
                    <xdr:row>317</xdr:row>
                    <xdr:rowOff>85725</xdr:rowOff>
                  </from>
                  <to>
                    <xdr:col>6</xdr:col>
                    <xdr:colOff>933450</xdr:colOff>
                    <xdr:row>317</xdr:row>
                    <xdr:rowOff>304800</xdr:rowOff>
                  </to>
                </anchor>
              </controlPr>
            </control>
          </mc:Choice>
        </mc:AlternateContent>
        <mc:AlternateContent xmlns:mc="http://schemas.openxmlformats.org/markup-compatibility/2006">
          <mc:Choice Requires="x14">
            <control shapeId="175459" r:id="rId437" name="Drop Down 3427">
              <controlPr locked="0" defaultSize="0" autoFill="0" autoPict="0">
                <anchor moveWithCells="1">
                  <from>
                    <xdr:col>6</xdr:col>
                    <xdr:colOff>428625</xdr:colOff>
                    <xdr:row>322</xdr:row>
                    <xdr:rowOff>85725</xdr:rowOff>
                  </from>
                  <to>
                    <xdr:col>6</xdr:col>
                    <xdr:colOff>933450</xdr:colOff>
                    <xdr:row>322</xdr:row>
                    <xdr:rowOff>304800</xdr:rowOff>
                  </to>
                </anchor>
              </controlPr>
            </control>
          </mc:Choice>
        </mc:AlternateContent>
        <mc:AlternateContent xmlns:mc="http://schemas.openxmlformats.org/markup-compatibility/2006">
          <mc:Choice Requires="x14">
            <control shapeId="175460" r:id="rId438" name="Drop Down 3428">
              <controlPr locked="0" defaultSize="0" autoFill="0" autoPict="0">
                <anchor moveWithCells="1">
                  <from>
                    <xdr:col>6</xdr:col>
                    <xdr:colOff>428625</xdr:colOff>
                    <xdr:row>323</xdr:row>
                    <xdr:rowOff>85725</xdr:rowOff>
                  </from>
                  <to>
                    <xdr:col>6</xdr:col>
                    <xdr:colOff>933450</xdr:colOff>
                    <xdr:row>323</xdr:row>
                    <xdr:rowOff>304800</xdr:rowOff>
                  </to>
                </anchor>
              </controlPr>
            </control>
          </mc:Choice>
        </mc:AlternateContent>
        <mc:AlternateContent xmlns:mc="http://schemas.openxmlformats.org/markup-compatibility/2006">
          <mc:Choice Requires="x14">
            <control shapeId="175461" r:id="rId439" name="Drop Down 3429">
              <controlPr locked="0" defaultSize="0" autoFill="0" autoPict="0">
                <anchor moveWithCells="1">
                  <from>
                    <xdr:col>6</xdr:col>
                    <xdr:colOff>428625</xdr:colOff>
                    <xdr:row>324</xdr:row>
                    <xdr:rowOff>85725</xdr:rowOff>
                  </from>
                  <to>
                    <xdr:col>6</xdr:col>
                    <xdr:colOff>933450</xdr:colOff>
                    <xdr:row>324</xdr:row>
                    <xdr:rowOff>304800</xdr:rowOff>
                  </to>
                </anchor>
              </controlPr>
            </control>
          </mc:Choice>
        </mc:AlternateContent>
        <mc:AlternateContent xmlns:mc="http://schemas.openxmlformats.org/markup-compatibility/2006">
          <mc:Choice Requires="x14">
            <control shapeId="175462" r:id="rId440" name="Drop Down 3430">
              <controlPr locked="0" defaultSize="0" autoFill="0" autoPict="0">
                <anchor moveWithCells="1">
                  <from>
                    <xdr:col>6</xdr:col>
                    <xdr:colOff>428625</xdr:colOff>
                    <xdr:row>325</xdr:row>
                    <xdr:rowOff>85725</xdr:rowOff>
                  </from>
                  <to>
                    <xdr:col>6</xdr:col>
                    <xdr:colOff>933450</xdr:colOff>
                    <xdr:row>325</xdr:row>
                    <xdr:rowOff>304800</xdr:rowOff>
                  </to>
                </anchor>
              </controlPr>
            </control>
          </mc:Choice>
        </mc:AlternateContent>
        <mc:AlternateContent xmlns:mc="http://schemas.openxmlformats.org/markup-compatibility/2006">
          <mc:Choice Requires="x14">
            <control shapeId="175463" r:id="rId441" name="Drop Down 3431">
              <controlPr locked="0" defaultSize="0" autoFill="0" autoPict="0">
                <anchor moveWithCells="1">
                  <from>
                    <xdr:col>6</xdr:col>
                    <xdr:colOff>428625</xdr:colOff>
                    <xdr:row>328</xdr:row>
                    <xdr:rowOff>85725</xdr:rowOff>
                  </from>
                  <to>
                    <xdr:col>6</xdr:col>
                    <xdr:colOff>933450</xdr:colOff>
                    <xdr:row>328</xdr:row>
                    <xdr:rowOff>304800</xdr:rowOff>
                  </to>
                </anchor>
              </controlPr>
            </control>
          </mc:Choice>
        </mc:AlternateContent>
        <mc:AlternateContent xmlns:mc="http://schemas.openxmlformats.org/markup-compatibility/2006">
          <mc:Choice Requires="x14">
            <control shapeId="175464" r:id="rId442" name="Drop Down 3432">
              <controlPr locked="0" defaultSize="0" autoFill="0" autoPict="0">
                <anchor moveWithCells="1">
                  <from>
                    <xdr:col>6</xdr:col>
                    <xdr:colOff>428625</xdr:colOff>
                    <xdr:row>329</xdr:row>
                    <xdr:rowOff>85725</xdr:rowOff>
                  </from>
                  <to>
                    <xdr:col>6</xdr:col>
                    <xdr:colOff>933450</xdr:colOff>
                    <xdr:row>329</xdr:row>
                    <xdr:rowOff>304800</xdr:rowOff>
                  </to>
                </anchor>
              </controlPr>
            </control>
          </mc:Choice>
        </mc:AlternateContent>
        <mc:AlternateContent xmlns:mc="http://schemas.openxmlformats.org/markup-compatibility/2006">
          <mc:Choice Requires="x14">
            <control shapeId="175465" r:id="rId443" name="Drop Down 3433">
              <controlPr locked="0" defaultSize="0" autoFill="0" autoPict="0">
                <anchor moveWithCells="1">
                  <from>
                    <xdr:col>6</xdr:col>
                    <xdr:colOff>428625</xdr:colOff>
                    <xdr:row>330</xdr:row>
                    <xdr:rowOff>85725</xdr:rowOff>
                  </from>
                  <to>
                    <xdr:col>6</xdr:col>
                    <xdr:colOff>933450</xdr:colOff>
                    <xdr:row>330</xdr:row>
                    <xdr:rowOff>304800</xdr:rowOff>
                  </to>
                </anchor>
              </controlPr>
            </control>
          </mc:Choice>
        </mc:AlternateContent>
        <mc:AlternateContent xmlns:mc="http://schemas.openxmlformats.org/markup-compatibility/2006">
          <mc:Choice Requires="x14">
            <control shapeId="175466" r:id="rId444" name="Drop Down 3434">
              <controlPr locked="0" defaultSize="0" autoFill="0" autoPict="0">
                <anchor moveWithCells="1">
                  <from>
                    <xdr:col>6</xdr:col>
                    <xdr:colOff>428625</xdr:colOff>
                    <xdr:row>331</xdr:row>
                    <xdr:rowOff>85725</xdr:rowOff>
                  </from>
                  <to>
                    <xdr:col>6</xdr:col>
                    <xdr:colOff>933450</xdr:colOff>
                    <xdr:row>331</xdr:row>
                    <xdr:rowOff>304800</xdr:rowOff>
                  </to>
                </anchor>
              </controlPr>
            </control>
          </mc:Choice>
        </mc:AlternateContent>
        <mc:AlternateContent xmlns:mc="http://schemas.openxmlformats.org/markup-compatibility/2006">
          <mc:Choice Requires="x14">
            <control shapeId="175467" r:id="rId445" name="Drop Down 3435">
              <controlPr locked="0" defaultSize="0" autoFill="0" autoPict="0">
                <anchor moveWithCells="1">
                  <from>
                    <xdr:col>6</xdr:col>
                    <xdr:colOff>428625</xdr:colOff>
                    <xdr:row>332</xdr:row>
                    <xdr:rowOff>85725</xdr:rowOff>
                  </from>
                  <to>
                    <xdr:col>6</xdr:col>
                    <xdr:colOff>933450</xdr:colOff>
                    <xdr:row>332</xdr:row>
                    <xdr:rowOff>304800</xdr:rowOff>
                  </to>
                </anchor>
              </controlPr>
            </control>
          </mc:Choice>
        </mc:AlternateContent>
        <mc:AlternateContent xmlns:mc="http://schemas.openxmlformats.org/markup-compatibility/2006">
          <mc:Choice Requires="x14">
            <control shapeId="175468" r:id="rId446" name="Drop Down 3436">
              <controlPr locked="0" defaultSize="0" autoFill="0" autoPict="0">
                <anchor moveWithCells="1">
                  <from>
                    <xdr:col>6</xdr:col>
                    <xdr:colOff>428625</xdr:colOff>
                    <xdr:row>335</xdr:row>
                    <xdr:rowOff>85725</xdr:rowOff>
                  </from>
                  <to>
                    <xdr:col>6</xdr:col>
                    <xdr:colOff>933450</xdr:colOff>
                    <xdr:row>335</xdr:row>
                    <xdr:rowOff>304800</xdr:rowOff>
                  </to>
                </anchor>
              </controlPr>
            </control>
          </mc:Choice>
        </mc:AlternateContent>
        <mc:AlternateContent xmlns:mc="http://schemas.openxmlformats.org/markup-compatibility/2006">
          <mc:Choice Requires="x14">
            <control shapeId="175469" r:id="rId447" name="Drop Down 3437">
              <controlPr locked="0" defaultSize="0" autoFill="0" autoPict="0">
                <anchor moveWithCells="1">
                  <from>
                    <xdr:col>6</xdr:col>
                    <xdr:colOff>428625</xdr:colOff>
                    <xdr:row>336</xdr:row>
                    <xdr:rowOff>85725</xdr:rowOff>
                  </from>
                  <to>
                    <xdr:col>6</xdr:col>
                    <xdr:colOff>933450</xdr:colOff>
                    <xdr:row>336</xdr:row>
                    <xdr:rowOff>304800</xdr:rowOff>
                  </to>
                </anchor>
              </controlPr>
            </control>
          </mc:Choice>
        </mc:AlternateContent>
        <mc:AlternateContent xmlns:mc="http://schemas.openxmlformats.org/markup-compatibility/2006">
          <mc:Choice Requires="x14">
            <control shapeId="175470" r:id="rId448" name="Drop Down 3438">
              <controlPr locked="0" defaultSize="0" autoFill="0" autoPict="0">
                <anchor moveWithCells="1">
                  <from>
                    <xdr:col>6</xdr:col>
                    <xdr:colOff>428625</xdr:colOff>
                    <xdr:row>337</xdr:row>
                    <xdr:rowOff>85725</xdr:rowOff>
                  </from>
                  <to>
                    <xdr:col>6</xdr:col>
                    <xdr:colOff>933450</xdr:colOff>
                    <xdr:row>337</xdr:row>
                    <xdr:rowOff>304800</xdr:rowOff>
                  </to>
                </anchor>
              </controlPr>
            </control>
          </mc:Choice>
        </mc:AlternateContent>
        <mc:AlternateContent xmlns:mc="http://schemas.openxmlformats.org/markup-compatibility/2006">
          <mc:Choice Requires="x14">
            <control shapeId="175471" r:id="rId449" name="Drop Down 3439">
              <controlPr locked="0" defaultSize="0" autoFill="0" autoPict="0">
                <anchor moveWithCells="1">
                  <from>
                    <xdr:col>6</xdr:col>
                    <xdr:colOff>428625</xdr:colOff>
                    <xdr:row>338</xdr:row>
                    <xdr:rowOff>85725</xdr:rowOff>
                  </from>
                  <to>
                    <xdr:col>6</xdr:col>
                    <xdr:colOff>933450</xdr:colOff>
                    <xdr:row>338</xdr:row>
                    <xdr:rowOff>304800</xdr:rowOff>
                  </to>
                </anchor>
              </controlPr>
            </control>
          </mc:Choice>
        </mc:AlternateContent>
        <mc:AlternateContent xmlns:mc="http://schemas.openxmlformats.org/markup-compatibility/2006">
          <mc:Choice Requires="x14">
            <control shapeId="175472" r:id="rId450" name="Drop Down 3440">
              <controlPr locked="0" defaultSize="0" autoFill="0" autoPict="0">
                <anchor moveWithCells="1">
                  <from>
                    <xdr:col>6</xdr:col>
                    <xdr:colOff>428625</xdr:colOff>
                    <xdr:row>340</xdr:row>
                    <xdr:rowOff>85725</xdr:rowOff>
                  </from>
                  <to>
                    <xdr:col>6</xdr:col>
                    <xdr:colOff>933450</xdr:colOff>
                    <xdr:row>340</xdr:row>
                    <xdr:rowOff>304800</xdr:rowOff>
                  </to>
                </anchor>
              </controlPr>
            </control>
          </mc:Choice>
        </mc:AlternateContent>
        <mc:AlternateContent xmlns:mc="http://schemas.openxmlformats.org/markup-compatibility/2006">
          <mc:Choice Requires="x14">
            <control shapeId="175473" r:id="rId451" name="Drop Down 3441">
              <controlPr locked="0" defaultSize="0" autoFill="0" autoPict="0">
                <anchor moveWithCells="1">
                  <from>
                    <xdr:col>6</xdr:col>
                    <xdr:colOff>428625</xdr:colOff>
                    <xdr:row>341</xdr:row>
                    <xdr:rowOff>85725</xdr:rowOff>
                  </from>
                  <to>
                    <xdr:col>6</xdr:col>
                    <xdr:colOff>933450</xdr:colOff>
                    <xdr:row>341</xdr:row>
                    <xdr:rowOff>304800</xdr:rowOff>
                  </to>
                </anchor>
              </controlPr>
            </control>
          </mc:Choice>
        </mc:AlternateContent>
        <mc:AlternateContent xmlns:mc="http://schemas.openxmlformats.org/markup-compatibility/2006">
          <mc:Choice Requires="x14">
            <control shapeId="175474" r:id="rId452" name="Drop Down 3442">
              <controlPr locked="0" defaultSize="0" autoFill="0" autoPict="0">
                <anchor moveWithCells="1">
                  <from>
                    <xdr:col>6</xdr:col>
                    <xdr:colOff>428625</xdr:colOff>
                    <xdr:row>342</xdr:row>
                    <xdr:rowOff>85725</xdr:rowOff>
                  </from>
                  <to>
                    <xdr:col>6</xdr:col>
                    <xdr:colOff>933450</xdr:colOff>
                    <xdr:row>342</xdr:row>
                    <xdr:rowOff>304800</xdr:rowOff>
                  </to>
                </anchor>
              </controlPr>
            </control>
          </mc:Choice>
        </mc:AlternateContent>
        <mc:AlternateContent xmlns:mc="http://schemas.openxmlformats.org/markup-compatibility/2006">
          <mc:Choice Requires="x14">
            <control shapeId="175475" r:id="rId453" name="Drop Down 3443">
              <controlPr locked="0" defaultSize="0" autoFill="0" autoPict="0">
                <anchor moveWithCells="1">
                  <from>
                    <xdr:col>6</xdr:col>
                    <xdr:colOff>428625</xdr:colOff>
                    <xdr:row>343</xdr:row>
                    <xdr:rowOff>85725</xdr:rowOff>
                  </from>
                  <to>
                    <xdr:col>6</xdr:col>
                    <xdr:colOff>933450</xdr:colOff>
                    <xdr:row>343</xdr:row>
                    <xdr:rowOff>304800</xdr:rowOff>
                  </to>
                </anchor>
              </controlPr>
            </control>
          </mc:Choice>
        </mc:AlternateContent>
        <mc:AlternateContent xmlns:mc="http://schemas.openxmlformats.org/markup-compatibility/2006">
          <mc:Choice Requires="x14">
            <control shapeId="175476" r:id="rId454" name="Drop Down 3444">
              <controlPr locked="0" defaultSize="0" autoFill="0" autoPict="0">
                <anchor moveWithCells="1">
                  <from>
                    <xdr:col>6</xdr:col>
                    <xdr:colOff>428625</xdr:colOff>
                    <xdr:row>347</xdr:row>
                    <xdr:rowOff>85725</xdr:rowOff>
                  </from>
                  <to>
                    <xdr:col>6</xdr:col>
                    <xdr:colOff>933450</xdr:colOff>
                    <xdr:row>347</xdr:row>
                    <xdr:rowOff>304800</xdr:rowOff>
                  </to>
                </anchor>
              </controlPr>
            </control>
          </mc:Choice>
        </mc:AlternateContent>
        <mc:AlternateContent xmlns:mc="http://schemas.openxmlformats.org/markup-compatibility/2006">
          <mc:Choice Requires="x14">
            <control shapeId="175477" r:id="rId455" name="Drop Down 3445">
              <controlPr locked="0" defaultSize="0" autoFill="0" autoPict="0">
                <anchor moveWithCells="1">
                  <from>
                    <xdr:col>6</xdr:col>
                    <xdr:colOff>428625</xdr:colOff>
                    <xdr:row>348</xdr:row>
                    <xdr:rowOff>85725</xdr:rowOff>
                  </from>
                  <to>
                    <xdr:col>6</xdr:col>
                    <xdr:colOff>933450</xdr:colOff>
                    <xdr:row>348</xdr:row>
                    <xdr:rowOff>304800</xdr:rowOff>
                  </to>
                </anchor>
              </controlPr>
            </control>
          </mc:Choice>
        </mc:AlternateContent>
        <mc:AlternateContent xmlns:mc="http://schemas.openxmlformats.org/markup-compatibility/2006">
          <mc:Choice Requires="x14">
            <control shapeId="175478" r:id="rId456" name="Drop Down 3446">
              <controlPr locked="0" defaultSize="0" autoFill="0" autoPict="0">
                <anchor moveWithCells="1">
                  <from>
                    <xdr:col>6</xdr:col>
                    <xdr:colOff>428625</xdr:colOff>
                    <xdr:row>351</xdr:row>
                    <xdr:rowOff>85725</xdr:rowOff>
                  </from>
                  <to>
                    <xdr:col>6</xdr:col>
                    <xdr:colOff>933450</xdr:colOff>
                    <xdr:row>351</xdr:row>
                    <xdr:rowOff>304800</xdr:rowOff>
                  </to>
                </anchor>
              </controlPr>
            </control>
          </mc:Choice>
        </mc:AlternateContent>
        <mc:AlternateContent xmlns:mc="http://schemas.openxmlformats.org/markup-compatibility/2006">
          <mc:Choice Requires="x14">
            <control shapeId="175479" r:id="rId457" name="Drop Down 3447">
              <controlPr locked="0" defaultSize="0" autoFill="0" autoPict="0">
                <anchor moveWithCells="1">
                  <from>
                    <xdr:col>6</xdr:col>
                    <xdr:colOff>428625</xdr:colOff>
                    <xdr:row>352</xdr:row>
                    <xdr:rowOff>85725</xdr:rowOff>
                  </from>
                  <to>
                    <xdr:col>6</xdr:col>
                    <xdr:colOff>933450</xdr:colOff>
                    <xdr:row>352</xdr:row>
                    <xdr:rowOff>304800</xdr:rowOff>
                  </to>
                </anchor>
              </controlPr>
            </control>
          </mc:Choice>
        </mc:AlternateContent>
        <mc:AlternateContent xmlns:mc="http://schemas.openxmlformats.org/markup-compatibility/2006">
          <mc:Choice Requires="x14">
            <control shapeId="175480" r:id="rId458" name="Drop Down 3448">
              <controlPr locked="0" defaultSize="0" autoFill="0" autoPict="0">
                <anchor moveWithCells="1">
                  <from>
                    <xdr:col>6</xdr:col>
                    <xdr:colOff>428625</xdr:colOff>
                    <xdr:row>354</xdr:row>
                    <xdr:rowOff>85725</xdr:rowOff>
                  </from>
                  <to>
                    <xdr:col>6</xdr:col>
                    <xdr:colOff>933450</xdr:colOff>
                    <xdr:row>354</xdr:row>
                    <xdr:rowOff>304800</xdr:rowOff>
                  </to>
                </anchor>
              </controlPr>
            </control>
          </mc:Choice>
        </mc:AlternateContent>
        <mc:AlternateContent xmlns:mc="http://schemas.openxmlformats.org/markup-compatibility/2006">
          <mc:Choice Requires="x14">
            <control shapeId="175481" r:id="rId459" name="Drop Down 3449">
              <controlPr locked="0" defaultSize="0" autoFill="0" autoPict="0">
                <anchor moveWithCells="1">
                  <from>
                    <xdr:col>6</xdr:col>
                    <xdr:colOff>428625</xdr:colOff>
                    <xdr:row>355</xdr:row>
                    <xdr:rowOff>85725</xdr:rowOff>
                  </from>
                  <to>
                    <xdr:col>6</xdr:col>
                    <xdr:colOff>933450</xdr:colOff>
                    <xdr:row>355</xdr:row>
                    <xdr:rowOff>304800</xdr:rowOff>
                  </to>
                </anchor>
              </controlPr>
            </control>
          </mc:Choice>
        </mc:AlternateContent>
        <mc:AlternateContent xmlns:mc="http://schemas.openxmlformats.org/markup-compatibility/2006">
          <mc:Choice Requires="x14">
            <control shapeId="175482" r:id="rId460" name="Drop Down 3450">
              <controlPr locked="0" defaultSize="0" autoFill="0" autoPict="0">
                <anchor moveWithCells="1">
                  <from>
                    <xdr:col>6</xdr:col>
                    <xdr:colOff>428625</xdr:colOff>
                    <xdr:row>358</xdr:row>
                    <xdr:rowOff>85725</xdr:rowOff>
                  </from>
                  <to>
                    <xdr:col>6</xdr:col>
                    <xdr:colOff>933450</xdr:colOff>
                    <xdr:row>358</xdr:row>
                    <xdr:rowOff>304800</xdr:rowOff>
                  </to>
                </anchor>
              </controlPr>
            </control>
          </mc:Choice>
        </mc:AlternateContent>
        <mc:AlternateContent xmlns:mc="http://schemas.openxmlformats.org/markup-compatibility/2006">
          <mc:Choice Requires="x14">
            <control shapeId="175483" r:id="rId461" name="Drop Down 3451">
              <controlPr locked="0" defaultSize="0" autoFill="0" autoPict="0">
                <anchor moveWithCells="1">
                  <from>
                    <xdr:col>6</xdr:col>
                    <xdr:colOff>428625</xdr:colOff>
                    <xdr:row>359</xdr:row>
                    <xdr:rowOff>85725</xdr:rowOff>
                  </from>
                  <to>
                    <xdr:col>6</xdr:col>
                    <xdr:colOff>933450</xdr:colOff>
                    <xdr:row>359</xdr:row>
                    <xdr:rowOff>304800</xdr:rowOff>
                  </to>
                </anchor>
              </controlPr>
            </control>
          </mc:Choice>
        </mc:AlternateContent>
        <mc:AlternateContent xmlns:mc="http://schemas.openxmlformats.org/markup-compatibility/2006">
          <mc:Choice Requires="x14">
            <control shapeId="175484" r:id="rId462" name="Drop Down 3452">
              <controlPr locked="0" defaultSize="0" autoFill="0" autoPict="0">
                <anchor moveWithCells="1">
                  <from>
                    <xdr:col>6</xdr:col>
                    <xdr:colOff>428625</xdr:colOff>
                    <xdr:row>360</xdr:row>
                    <xdr:rowOff>85725</xdr:rowOff>
                  </from>
                  <to>
                    <xdr:col>6</xdr:col>
                    <xdr:colOff>933450</xdr:colOff>
                    <xdr:row>360</xdr:row>
                    <xdr:rowOff>304800</xdr:rowOff>
                  </to>
                </anchor>
              </controlPr>
            </control>
          </mc:Choice>
        </mc:AlternateContent>
        <mc:AlternateContent xmlns:mc="http://schemas.openxmlformats.org/markup-compatibility/2006">
          <mc:Choice Requires="x14">
            <control shapeId="175485" r:id="rId463" name="Drop Down 3453">
              <controlPr locked="0" defaultSize="0" autoFill="0" autoPict="0">
                <anchor moveWithCells="1">
                  <from>
                    <xdr:col>6</xdr:col>
                    <xdr:colOff>428625</xdr:colOff>
                    <xdr:row>362</xdr:row>
                    <xdr:rowOff>85725</xdr:rowOff>
                  </from>
                  <to>
                    <xdr:col>6</xdr:col>
                    <xdr:colOff>933450</xdr:colOff>
                    <xdr:row>362</xdr:row>
                    <xdr:rowOff>304800</xdr:rowOff>
                  </to>
                </anchor>
              </controlPr>
            </control>
          </mc:Choice>
        </mc:AlternateContent>
        <mc:AlternateContent xmlns:mc="http://schemas.openxmlformats.org/markup-compatibility/2006">
          <mc:Choice Requires="x14">
            <control shapeId="175486" r:id="rId464" name="Drop Down 3454">
              <controlPr locked="0" defaultSize="0" autoFill="0" autoPict="0">
                <anchor moveWithCells="1">
                  <from>
                    <xdr:col>6</xdr:col>
                    <xdr:colOff>428625</xdr:colOff>
                    <xdr:row>363</xdr:row>
                    <xdr:rowOff>85725</xdr:rowOff>
                  </from>
                  <to>
                    <xdr:col>6</xdr:col>
                    <xdr:colOff>933450</xdr:colOff>
                    <xdr:row>363</xdr:row>
                    <xdr:rowOff>304800</xdr:rowOff>
                  </to>
                </anchor>
              </controlPr>
            </control>
          </mc:Choice>
        </mc:AlternateContent>
        <mc:AlternateContent xmlns:mc="http://schemas.openxmlformats.org/markup-compatibility/2006">
          <mc:Choice Requires="x14">
            <control shapeId="175487" r:id="rId465" name="Drop Down 3455">
              <controlPr locked="0" defaultSize="0" autoFill="0" autoPict="0">
                <anchor moveWithCells="1">
                  <from>
                    <xdr:col>6</xdr:col>
                    <xdr:colOff>428625</xdr:colOff>
                    <xdr:row>364</xdr:row>
                    <xdr:rowOff>85725</xdr:rowOff>
                  </from>
                  <to>
                    <xdr:col>6</xdr:col>
                    <xdr:colOff>933450</xdr:colOff>
                    <xdr:row>364</xdr:row>
                    <xdr:rowOff>304800</xdr:rowOff>
                  </to>
                </anchor>
              </controlPr>
            </control>
          </mc:Choice>
        </mc:AlternateContent>
        <mc:AlternateContent xmlns:mc="http://schemas.openxmlformats.org/markup-compatibility/2006">
          <mc:Choice Requires="x14">
            <control shapeId="175488" r:id="rId466" name="Drop Down 3456">
              <controlPr locked="0" defaultSize="0" autoFill="0" autoPict="0">
                <anchor moveWithCells="1">
                  <from>
                    <xdr:col>6</xdr:col>
                    <xdr:colOff>428625</xdr:colOff>
                    <xdr:row>365</xdr:row>
                    <xdr:rowOff>85725</xdr:rowOff>
                  </from>
                  <to>
                    <xdr:col>6</xdr:col>
                    <xdr:colOff>933450</xdr:colOff>
                    <xdr:row>365</xdr:row>
                    <xdr:rowOff>304800</xdr:rowOff>
                  </to>
                </anchor>
              </controlPr>
            </control>
          </mc:Choice>
        </mc:AlternateContent>
        <mc:AlternateContent xmlns:mc="http://schemas.openxmlformats.org/markup-compatibility/2006">
          <mc:Choice Requires="x14">
            <control shapeId="175489" r:id="rId467" name="Drop Down 3457">
              <controlPr locked="0" defaultSize="0" autoFill="0" autoPict="0">
                <anchor moveWithCells="1">
                  <from>
                    <xdr:col>6</xdr:col>
                    <xdr:colOff>428625</xdr:colOff>
                    <xdr:row>366</xdr:row>
                    <xdr:rowOff>85725</xdr:rowOff>
                  </from>
                  <to>
                    <xdr:col>6</xdr:col>
                    <xdr:colOff>933450</xdr:colOff>
                    <xdr:row>366</xdr:row>
                    <xdr:rowOff>304800</xdr:rowOff>
                  </to>
                </anchor>
              </controlPr>
            </control>
          </mc:Choice>
        </mc:AlternateContent>
        <mc:AlternateContent xmlns:mc="http://schemas.openxmlformats.org/markup-compatibility/2006">
          <mc:Choice Requires="x14">
            <control shapeId="175490" r:id="rId468" name="Drop Down 3458">
              <controlPr locked="0" defaultSize="0" autoFill="0" autoPict="0">
                <anchor moveWithCells="1">
                  <from>
                    <xdr:col>6</xdr:col>
                    <xdr:colOff>428625</xdr:colOff>
                    <xdr:row>367</xdr:row>
                    <xdr:rowOff>85725</xdr:rowOff>
                  </from>
                  <to>
                    <xdr:col>6</xdr:col>
                    <xdr:colOff>933450</xdr:colOff>
                    <xdr:row>367</xdr:row>
                    <xdr:rowOff>304800</xdr:rowOff>
                  </to>
                </anchor>
              </controlPr>
            </control>
          </mc:Choice>
        </mc:AlternateContent>
        <mc:AlternateContent xmlns:mc="http://schemas.openxmlformats.org/markup-compatibility/2006">
          <mc:Choice Requires="x14">
            <control shapeId="175491" r:id="rId469" name="Drop Down 3459">
              <controlPr locked="0" defaultSize="0" autoFill="0" autoPict="0">
                <anchor moveWithCells="1">
                  <from>
                    <xdr:col>6</xdr:col>
                    <xdr:colOff>428625</xdr:colOff>
                    <xdr:row>368</xdr:row>
                    <xdr:rowOff>85725</xdr:rowOff>
                  </from>
                  <to>
                    <xdr:col>6</xdr:col>
                    <xdr:colOff>933450</xdr:colOff>
                    <xdr:row>368</xdr:row>
                    <xdr:rowOff>304800</xdr:rowOff>
                  </to>
                </anchor>
              </controlPr>
            </control>
          </mc:Choice>
        </mc:AlternateContent>
        <mc:AlternateContent xmlns:mc="http://schemas.openxmlformats.org/markup-compatibility/2006">
          <mc:Choice Requires="x14">
            <control shapeId="175492" r:id="rId470" name="Drop Down 3460">
              <controlPr locked="0" defaultSize="0" autoFill="0" autoPict="0">
                <anchor moveWithCells="1">
                  <from>
                    <xdr:col>6</xdr:col>
                    <xdr:colOff>428625</xdr:colOff>
                    <xdr:row>374</xdr:row>
                    <xdr:rowOff>85725</xdr:rowOff>
                  </from>
                  <to>
                    <xdr:col>6</xdr:col>
                    <xdr:colOff>933450</xdr:colOff>
                    <xdr:row>374</xdr:row>
                    <xdr:rowOff>304800</xdr:rowOff>
                  </to>
                </anchor>
              </controlPr>
            </control>
          </mc:Choice>
        </mc:AlternateContent>
        <mc:AlternateContent xmlns:mc="http://schemas.openxmlformats.org/markup-compatibility/2006">
          <mc:Choice Requires="x14">
            <control shapeId="175493" r:id="rId471" name="Drop Down 3461">
              <controlPr locked="0" defaultSize="0" autoFill="0" autoPict="0">
                <anchor moveWithCells="1">
                  <from>
                    <xdr:col>6</xdr:col>
                    <xdr:colOff>428625</xdr:colOff>
                    <xdr:row>375</xdr:row>
                    <xdr:rowOff>85725</xdr:rowOff>
                  </from>
                  <to>
                    <xdr:col>6</xdr:col>
                    <xdr:colOff>933450</xdr:colOff>
                    <xdr:row>375</xdr:row>
                    <xdr:rowOff>304800</xdr:rowOff>
                  </to>
                </anchor>
              </controlPr>
            </control>
          </mc:Choice>
        </mc:AlternateContent>
        <mc:AlternateContent xmlns:mc="http://schemas.openxmlformats.org/markup-compatibility/2006">
          <mc:Choice Requires="x14">
            <control shapeId="175494" r:id="rId472" name="Drop Down 3462">
              <controlPr locked="0" defaultSize="0" autoFill="0" autoPict="0">
                <anchor moveWithCells="1">
                  <from>
                    <xdr:col>6</xdr:col>
                    <xdr:colOff>428625</xdr:colOff>
                    <xdr:row>376</xdr:row>
                    <xdr:rowOff>85725</xdr:rowOff>
                  </from>
                  <to>
                    <xdr:col>6</xdr:col>
                    <xdr:colOff>933450</xdr:colOff>
                    <xdr:row>376</xdr:row>
                    <xdr:rowOff>304800</xdr:rowOff>
                  </to>
                </anchor>
              </controlPr>
            </control>
          </mc:Choice>
        </mc:AlternateContent>
        <mc:AlternateContent xmlns:mc="http://schemas.openxmlformats.org/markup-compatibility/2006">
          <mc:Choice Requires="x14">
            <control shapeId="175495" r:id="rId473" name="Drop Down 3463">
              <controlPr locked="0" defaultSize="0" autoFill="0" autoPict="0">
                <anchor moveWithCells="1">
                  <from>
                    <xdr:col>6</xdr:col>
                    <xdr:colOff>428625</xdr:colOff>
                    <xdr:row>377</xdr:row>
                    <xdr:rowOff>85725</xdr:rowOff>
                  </from>
                  <to>
                    <xdr:col>6</xdr:col>
                    <xdr:colOff>933450</xdr:colOff>
                    <xdr:row>377</xdr:row>
                    <xdr:rowOff>304800</xdr:rowOff>
                  </to>
                </anchor>
              </controlPr>
            </control>
          </mc:Choice>
        </mc:AlternateContent>
        <mc:AlternateContent xmlns:mc="http://schemas.openxmlformats.org/markup-compatibility/2006">
          <mc:Choice Requires="x14">
            <control shapeId="175496" r:id="rId474" name="Drop Down 3464">
              <controlPr locked="0" defaultSize="0" autoFill="0" autoPict="0">
                <anchor moveWithCells="1">
                  <from>
                    <xdr:col>6</xdr:col>
                    <xdr:colOff>428625</xdr:colOff>
                    <xdr:row>378</xdr:row>
                    <xdr:rowOff>85725</xdr:rowOff>
                  </from>
                  <to>
                    <xdr:col>6</xdr:col>
                    <xdr:colOff>933450</xdr:colOff>
                    <xdr:row>378</xdr:row>
                    <xdr:rowOff>304800</xdr:rowOff>
                  </to>
                </anchor>
              </controlPr>
            </control>
          </mc:Choice>
        </mc:AlternateContent>
        <mc:AlternateContent xmlns:mc="http://schemas.openxmlformats.org/markup-compatibility/2006">
          <mc:Choice Requires="x14">
            <control shapeId="175497" r:id="rId475" name="Drop Down 3465">
              <controlPr locked="0" defaultSize="0" autoFill="0" autoPict="0">
                <anchor moveWithCells="1">
                  <from>
                    <xdr:col>6</xdr:col>
                    <xdr:colOff>428625</xdr:colOff>
                    <xdr:row>380</xdr:row>
                    <xdr:rowOff>85725</xdr:rowOff>
                  </from>
                  <to>
                    <xdr:col>6</xdr:col>
                    <xdr:colOff>933450</xdr:colOff>
                    <xdr:row>380</xdr:row>
                    <xdr:rowOff>304800</xdr:rowOff>
                  </to>
                </anchor>
              </controlPr>
            </control>
          </mc:Choice>
        </mc:AlternateContent>
        <mc:AlternateContent xmlns:mc="http://schemas.openxmlformats.org/markup-compatibility/2006">
          <mc:Choice Requires="x14">
            <control shapeId="175498" r:id="rId476" name="Drop Down 3466">
              <controlPr locked="0" defaultSize="0" autoFill="0" autoPict="0">
                <anchor moveWithCells="1">
                  <from>
                    <xdr:col>6</xdr:col>
                    <xdr:colOff>428625</xdr:colOff>
                    <xdr:row>381</xdr:row>
                    <xdr:rowOff>85725</xdr:rowOff>
                  </from>
                  <to>
                    <xdr:col>6</xdr:col>
                    <xdr:colOff>933450</xdr:colOff>
                    <xdr:row>381</xdr:row>
                    <xdr:rowOff>304800</xdr:rowOff>
                  </to>
                </anchor>
              </controlPr>
            </control>
          </mc:Choice>
        </mc:AlternateContent>
        <mc:AlternateContent xmlns:mc="http://schemas.openxmlformats.org/markup-compatibility/2006">
          <mc:Choice Requires="x14">
            <control shapeId="175499" r:id="rId477" name="Drop Down 3467">
              <controlPr locked="0" defaultSize="0" autoFill="0" autoPict="0">
                <anchor moveWithCells="1">
                  <from>
                    <xdr:col>6</xdr:col>
                    <xdr:colOff>428625</xdr:colOff>
                    <xdr:row>384</xdr:row>
                    <xdr:rowOff>85725</xdr:rowOff>
                  </from>
                  <to>
                    <xdr:col>6</xdr:col>
                    <xdr:colOff>933450</xdr:colOff>
                    <xdr:row>384</xdr:row>
                    <xdr:rowOff>304800</xdr:rowOff>
                  </to>
                </anchor>
              </controlPr>
            </control>
          </mc:Choice>
        </mc:AlternateContent>
        <mc:AlternateContent xmlns:mc="http://schemas.openxmlformats.org/markup-compatibility/2006">
          <mc:Choice Requires="x14">
            <control shapeId="175500" r:id="rId478" name="Drop Down 3468">
              <controlPr locked="0" defaultSize="0" autoFill="0" autoPict="0">
                <anchor moveWithCells="1">
                  <from>
                    <xdr:col>6</xdr:col>
                    <xdr:colOff>428625</xdr:colOff>
                    <xdr:row>385</xdr:row>
                    <xdr:rowOff>85725</xdr:rowOff>
                  </from>
                  <to>
                    <xdr:col>6</xdr:col>
                    <xdr:colOff>933450</xdr:colOff>
                    <xdr:row>385</xdr:row>
                    <xdr:rowOff>304800</xdr:rowOff>
                  </to>
                </anchor>
              </controlPr>
            </control>
          </mc:Choice>
        </mc:AlternateContent>
        <mc:AlternateContent xmlns:mc="http://schemas.openxmlformats.org/markup-compatibility/2006">
          <mc:Choice Requires="x14">
            <control shapeId="175501" r:id="rId479" name="Drop Down 3469">
              <controlPr locked="0" defaultSize="0" autoFill="0" autoPict="0">
                <anchor moveWithCells="1">
                  <from>
                    <xdr:col>6</xdr:col>
                    <xdr:colOff>428625</xdr:colOff>
                    <xdr:row>386</xdr:row>
                    <xdr:rowOff>85725</xdr:rowOff>
                  </from>
                  <to>
                    <xdr:col>6</xdr:col>
                    <xdr:colOff>933450</xdr:colOff>
                    <xdr:row>386</xdr:row>
                    <xdr:rowOff>304800</xdr:rowOff>
                  </to>
                </anchor>
              </controlPr>
            </control>
          </mc:Choice>
        </mc:AlternateContent>
        <mc:AlternateContent xmlns:mc="http://schemas.openxmlformats.org/markup-compatibility/2006">
          <mc:Choice Requires="x14">
            <control shapeId="175502" r:id="rId480" name="Drop Down 3470">
              <controlPr locked="0" defaultSize="0" autoFill="0" autoPict="0">
                <anchor moveWithCells="1">
                  <from>
                    <xdr:col>6</xdr:col>
                    <xdr:colOff>428625</xdr:colOff>
                    <xdr:row>388</xdr:row>
                    <xdr:rowOff>85725</xdr:rowOff>
                  </from>
                  <to>
                    <xdr:col>6</xdr:col>
                    <xdr:colOff>933450</xdr:colOff>
                    <xdr:row>388</xdr:row>
                    <xdr:rowOff>304800</xdr:rowOff>
                  </to>
                </anchor>
              </controlPr>
            </control>
          </mc:Choice>
        </mc:AlternateContent>
        <mc:AlternateContent xmlns:mc="http://schemas.openxmlformats.org/markup-compatibility/2006">
          <mc:Choice Requires="x14">
            <control shapeId="175503" r:id="rId481" name="Drop Down 3471">
              <controlPr locked="0" defaultSize="0" autoFill="0" autoPict="0">
                <anchor moveWithCells="1">
                  <from>
                    <xdr:col>6</xdr:col>
                    <xdr:colOff>428625</xdr:colOff>
                    <xdr:row>389</xdr:row>
                    <xdr:rowOff>85725</xdr:rowOff>
                  </from>
                  <to>
                    <xdr:col>6</xdr:col>
                    <xdr:colOff>933450</xdr:colOff>
                    <xdr:row>389</xdr:row>
                    <xdr:rowOff>304800</xdr:rowOff>
                  </to>
                </anchor>
              </controlPr>
            </control>
          </mc:Choice>
        </mc:AlternateContent>
        <mc:AlternateContent xmlns:mc="http://schemas.openxmlformats.org/markup-compatibility/2006">
          <mc:Choice Requires="x14">
            <control shapeId="175504" r:id="rId482" name="Drop Down 3472">
              <controlPr locked="0" defaultSize="0" autoFill="0" autoPict="0">
                <anchor moveWithCells="1">
                  <from>
                    <xdr:col>6</xdr:col>
                    <xdr:colOff>428625</xdr:colOff>
                    <xdr:row>390</xdr:row>
                    <xdr:rowOff>85725</xdr:rowOff>
                  </from>
                  <to>
                    <xdr:col>6</xdr:col>
                    <xdr:colOff>933450</xdr:colOff>
                    <xdr:row>390</xdr:row>
                    <xdr:rowOff>304800</xdr:rowOff>
                  </to>
                </anchor>
              </controlPr>
            </control>
          </mc:Choice>
        </mc:AlternateContent>
        <mc:AlternateContent xmlns:mc="http://schemas.openxmlformats.org/markup-compatibility/2006">
          <mc:Choice Requires="x14">
            <control shapeId="175505" r:id="rId483" name="Drop Down 3473">
              <controlPr locked="0" defaultSize="0" autoFill="0" autoPict="0">
                <anchor moveWithCells="1">
                  <from>
                    <xdr:col>6</xdr:col>
                    <xdr:colOff>428625</xdr:colOff>
                    <xdr:row>392</xdr:row>
                    <xdr:rowOff>85725</xdr:rowOff>
                  </from>
                  <to>
                    <xdr:col>6</xdr:col>
                    <xdr:colOff>933450</xdr:colOff>
                    <xdr:row>392</xdr:row>
                    <xdr:rowOff>304800</xdr:rowOff>
                  </to>
                </anchor>
              </controlPr>
            </control>
          </mc:Choice>
        </mc:AlternateContent>
        <mc:AlternateContent xmlns:mc="http://schemas.openxmlformats.org/markup-compatibility/2006">
          <mc:Choice Requires="x14">
            <control shapeId="175506" r:id="rId484" name="Drop Down 3474">
              <controlPr locked="0" defaultSize="0" autoFill="0" autoPict="0">
                <anchor moveWithCells="1">
                  <from>
                    <xdr:col>6</xdr:col>
                    <xdr:colOff>428625</xdr:colOff>
                    <xdr:row>393</xdr:row>
                    <xdr:rowOff>85725</xdr:rowOff>
                  </from>
                  <to>
                    <xdr:col>6</xdr:col>
                    <xdr:colOff>933450</xdr:colOff>
                    <xdr:row>393</xdr:row>
                    <xdr:rowOff>304800</xdr:rowOff>
                  </to>
                </anchor>
              </controlPr>
            </control>
          </mc:Choice>
        </mc:AlternateContent>
        <mc:AlternateContent xmlns:mc="http://schemas.openxmlformats.org/markup-compatibility/2006">
          <mc:Choice Requires="x14">
            <control shapeId="175507" r:id="rId485" name="Drop Down 3475">
              <controlPr locked="0" defaultSize="0" autoFill="0" autoPict="0">
                <anchor moveWithCells="1">
                  <from>
                    <xdr:col>6</xdr:col>
                    <xdr:colOff>428625</xdr:colOff>
                    <xdr:row>394</xdr:row>
                    <xdr:rowOff>85725</xdr:rowOff>
                  </from>
                  <to>
                    <xdr:col>6</xdr:col>
                    <xdr:colOff>933450</xdr:colOff>
                    <xdr:row>394</xdr:row>
                    <xdr:rowOff>304800</xdr:rowOff>
                  </to>
                </anchor>
              </controlPr>
            </control>
          </mc:Choice>
        </mc:AlternateContent>
        <mc:AlternateContent xmlns:mc="http://schemas.openxmlformats.org/markup-compatibility/2006">
          <mc:Choice Requires="x14">
            <control shapeId="175508" r:id="rId486" name="Drop Down 3476">
              <controlPr locked="0" defaultSize="0" autoFill="0" autoPict="0">
                <anchor moveWithCells="1">
                  <from>
                    <xdr:col>6</xdr:col>
                    <xdr:colOff>428625</xdr:colOff>
                    <xdr:row>396</xdr:row>
                    <xdr:rowOff>85725</xdr:rowOff>
                  </from>
                  <to>
                    <xdr:col>6</xdr:col>
                    <xdr:colOff>933450</xdr:colOff>
                    <xdr:row>396</xdr:row>
                    <xdr:rowOff>304800</xdr:rowOff>
                  </to>
                </anchor>
              </controlPr>
            </control>
          </mc:Choice>
        </mc:AlternateContent>
        <mc:AlternateContent xmlns:mc="http://schemas.openxmlformats.org/markup-compatibility/2006">
          <mc:Choice Requires="x14">
            <control shapeId="175509" r:id="rId487" name="Drop Down 3477">
              <controlPr locked="0" defaultSize="0" autoFill="0" autoPict="0">
                <anchor moveWithCells="1">
                  <from>
                    <xdr:col>6</xdr:col>
                    <xdr:colOff>428625</xdr:colOff>
                    <xdr:row>397</xdr:row>
                    <xdr:rowOff>85725</xdr:rowOff>
                  </from>
                  <to>
                    <xdr:col>6</xdr:col>
                    <xdr:colOff>933450</xdr:colOff>
                    <xdr:row>397</xdr:row>
                    <xdr:rowOff>304800</xdr:rowOff>
                  </to>
                </anchor>
              </controlPr>
            </control>
          </mc:Choice>
        </mc:AlternateContent>
        <mc:AlternateContent xmlns:mc="http://schemas.openxmlformats.org/markup-compatibility/2006">
          <mc:Choice Requires="x14">
            <control shapeId="175510" r:id="rId488" name="Drop Down 3478">
              <controlPr locked="0" defaultSize="0" autoFill="0" autoPict="0">
                <anchor moveWithCells="1">
                  <from>
                    <xdr:col>6</xdr:col>
                    <xdr:colOff>428625</xdr:colOff>
                    <xdr:row>398</xdr:row>
                    <xdr:rowOff>85725</xdr:rowOff>
                  </from>
                  <to>
                    <xdr:col>6</xdr:col>
                    <xdr:colOff>933450</xdr:colOff>
                    <xdr:row>398</xdr:row>
                    <xdr:rowOff>304800</xdr:rowOff>
                  </to>
                </anchor>
              </controlPr>
            </control>
          </mc:Choice>
        </mc:AlternateContent>
        <mc:AlternateContent xmlns:mc="http://schemas.openxmlformats.org/markup-compatibility/2006">
          <mc:Choice Requires="x14">
            <control shapeId="175511" r:id="rId489" name="Drop Down 3479">
              <controlPr locked="0" defaultSize="0" autoFill="0" autoPict="0">
                <anchor moveWithCells="1">
                  <from>
                    <xdr:col>6</xdr:col>
                    <xdr:colOff>428625</xdr:colOff>
                    <xdr:row>399</xdr:row>
                    <xdr:rowOff>85725</xdr:rowOff>
                  </from>
                  <to>
                    <xdr:col>6</xdr:col>
                    <xdr:colOff>933450</xdr:colOff>
                    <xdr:row>399</xdr:row>
                    <xdr:rowOff>304800</xdr:rowOff>
                  </to>
                </anchor>
              </controlPr>
            </control>
          </mc:Choice>
        </mc:AlternateContent>
        <mc:AlternateContent xmlns:mc="http://schemas.openxmlformats.org/markup-compatibility/2006">
          <mc:Choice Requires="x14">
            <control shapeId="175512" r:id="rId490" name="Drop Down 3480">
              <controlPr locked="0" defaultSize="0" autoFill="0" autoPict="0">
                <anchor moveWithCells="1">
                  <from>
                    <xdr:col>6</xdr:col>
                    <xdr:colOff>428625</xdr:colOff>
                    <xdr:row>400</xdr:row>
                    <xdr:rowOff>85725</xdr:rowOff>
                  </from>
                  <to>
                    <xdr:col>6</xdr:col>
                    <xdr:colOff>933450</xdr:colOff>
                    <xdr:row>400</xdr:row>
                    <xdr:rowOff>304800</xdr:rowOff>
                  </to>
                </anchor>
              </controlPr>
            </control>
          </mc:Choice>
        </mc:AlternateContent>
        <mc:AlternateContent xmlns:mc="http://schemas.openxmlformats.org/markup-compatibility/2006">
          <mc:Choice Requires="x14">
            <control shapeId="175513" r:id="rId491" name="Drop Down 3481">
              <controlPr locked="0" defaultSize="0" autoFill="0" autoPict="0">
                <anchor moveWithCells="1">
                  <from>
                    <xdr:col>6</xdr:col>
                    <xdr:colOff>428625</xdr:colOff>
                    <xdr:row>401</xdr:row>
                    <xdr:rowOff>85725</xdr:rowOff>
                  </from>
                  <to>
                    <xdr:col>6</xdr:col>
                    <xdr:colOff>933450</xdr:colOff>
                    <xdr:row>401</xdr:row>
                    <xdr:rowOff>304800</xdr:rowOff>
                  </to>
                </anchor>
              </controlPr>
            </control>
          </mc:Choice>
        </mc:AlternateContent>
        <mc:AlternateContent xmlns:mc="http://schemas.openxmlformats.org/markup-compatibility/2006">
          <mc:Choice Requires="x14">
            <control shapeId="175514" r:id="rId492" name="Drop Down 3482">
              <controlPr locked="0" defaultSize="0" autoFill="0" autoPict="0">
                <anchor moveWithCells="1">
                  <from>
                    <xdr:col>6</xdr:col>
                    <xdr:colOff>428625</xdr:colOff>
                    <xdr:row>402</xdr:row>
                    <xdr:rowOff>85725</xdr:rowOff>
                  </from>
                  <to>
                    <xdr:col>6</xdr:col>
                    <xdr:colOff>933450</xdr:colOff>
                    <xdr:row>402</xdr:row>
                    <xdr:rowOff>304800</xdr:rowOff>
                  </to>
                </anchor>
              </controlPr>
            </control>
          </mc:Choice>
        </mc:AlternateContent>
        <mc:AlternateContent xmlns:mc="http://schemas.openxmlformats.org/markup-compatibility/2006">
          <mc:Choice Requires="x14">
            <control shapeId="175515" r:id="rId493" name="Drop Down 3483">
              <controlPr locked="0" defaultSize="0" autoFill="0" autoPict="0">
                <anchor moveWithCells="1">
                  <from>
                    <xdr:col>6</xdr:col>
                    <xdr:colOff>428625</xdr:colOff>
                    <xdr:row>403</xdr:row>
                    <xdr:rowOff>85725</xdr:rowOff>
                  </from>
                  <to>
                    <xdr:col>6</xdr:col>
                    <xdr:colOff>933450</xdr:colOff>
                    <xdr:row>403</xdr:row>
                    <xdr:rowOff>304800</xdr:rowOff>
                  </to>
                </anchor>
              </controlPr>
            </control>
          </mc:Choice>
        </mc:AlternateContent>
        <mc:AlternateContent xmlns:mc="http://schemas.openxmlformats.org/markup-compatibility/2006">
          <mc:Choice Requires="x14">
            <control shapeId="175516" r:id="rId494" name="Drop Down 3484">
              <controlPr locked="0" defaultSize="0" autoFill="0" autoPict="0">
                <anchor moveWithCells="1">
                  <from>
                    <xdr:col>6</xdr:col>
                    <xdr:colOff>428625</xdr:colOff>
                    <xdr:row>404</xdr:row>
                    <xdr:rowOff>85725</xdr:rowOff>
                  </from>
                  <to>
                    <xdr:col>6</xdr:col>
                    <xdr:colOff>933450</xdr:colOff>
                    <xdr:row>404</xdr:row>
                    <xdr:rowOff>304800</xdr:rowOff>
                  </to>
                </anchor>
              </controlPr>
            </control>
          </mc:Choice>
        </mc:AlternateContent>
        <mc:AlternateContent xmlns:mc="http://schemas.openxmlformats.org/markup-compatibility/2006">
          <mc:Choice Requires="x14">
            <control shapeId="175517" r:id="rId495" name="Drop Down 3485">
              <controlPr locked="0" defaultSize="0" autoFill="0" autoPict="0">
                <anchor moveWithCells="1">
                  <from>
                    <xdr:col>6</xdr:col>
                    <xdr:colOff>428625</xdr:colOff>
                    <xdr:row>406</xdr:row>
                    <xdr:rowOff>85725</xdr:rowOff>
                  </from>
                  <to>
                    <xdr:col>6</xdr:col>
                    <xdr:colOff>933450</xdr:colOff>
                    <xdr:row>406</xdr:row>
                    <xdr:rowOff>304800</xdr:rowOff>
                  </to>
                </anchor>
              </controlPr>
            </control>
          </mc:Choice>
        </mc:AlternateContent>
        <mc:AlternateContent xmlns:mc="http://schemas.openxmlformats.org/markup-compatibility/2006">
          <mc:Choice Requires="x14">
            <control shapeId="175518" r:id="rId496" name="Drop Down 3486">
              <controlPr locked="0" defaultSize="0" autoFill="0" autoPict="0">
                <anchor moveWithCells="1">
                  <from>
                    <xdr:col>6</xdr:col>
                    <xdr:colOff>428625</xdr:colOff>
                    <xdr:row>407</xdr:row>
                    <xdr:rowOff>85725</xdr:rowOff>
                  </from>
                  <to>
                    <xdr:col>6</xdr:col>
                    <xdr:colOff>933450</xdr:colOff>
                    <xdr:row>407</xdr:row>
                    <xdr:rowOff>304800</xdr:rowOff>
                  </to>
                </anchor>
              </controlPr>
            </control>
          </mc:Choice>
        </mc:AlternateContent>
        <mc:AlternateContent xmlns:mc="http://schemas.openxmlformats.org/markup-compatibility/2006">
          <mc:Choice Requires="x14">
            <control shapeId="175519" r:id="rId497" name="Drop Down 3487">
              <controlPr locked="0" defaultSize="0" autoFill="0" autoPict="0">
                <anchor moveWithCells="1">
                  <from>
                    <xdr:col>6</xdr:col>
                    <xdr:colOff>428625</xdr:colOff>
                    <xdr:row>408</xdr:row>
                    <xdr:rowOff>85725</xdr:rowOff>
                  </from>
                  <to>
                    <xdr:col>6</xdr:col>
                    <xdr:colOff>933450</xdr:colOff>
                    <xdr:row>408</xdr:row>
                    <xdr:rowOff>304800</xdr:rowOff>
                  </to>
                </anchor>
              </controlPr>
            </control>
          </mc:Choice>
        </mc:AlternateContent>
        <mc:AlternateContent xmlns:mc="http://schemas.openxmlformats.org/markup-compatibility/2006">
          <mc:Choice Requires="x14">
            <control shapeId="175545" r:id="rId498" name="Drop Down 3513">
              <controlPr locked="0" defaultSize="0" autoFill="0" autoPict="0">
                <anchor moveWithCells="1">
                  <from>
                    <xdr:col>6</xdr:col>
                    <xdr:colOff>428625</xdr:colOff>
                    <xdr:row>452</xdr:row>
                    <xdr:rowOff>85725</xdr:rowOff>
                  </from>
                  <to>
                    <xdr:col>6</xdr:col>
                    <xdr:colOff>933450</xdr:colOff>
                    <xdr:row>452</xdr:row>
                    <xdr:rowOff>304800</xdr:rowOff>
                  </to>
                </anchor>
              </controlPr>
            </control>
          </mc:Choice>
        </mc:AlternateContent>
        <mc:AlternateContent xmlns:mc="http://schemas.openxmlformats.org/markup-compatibility/2006">
          <mc:Choice Requires="x14">
            <control shapeId="175546" r:id="rId499" name="Drop Down 3514">
              <controlPr locked="0" defaultSize="0" autoFill="0" autoPict="0">
                <anchor moveWithCells="1">
                  <from>
                    <xdr:col>6</xdr:col>
                    <xdr:colOff>428625</xdr:colOff>
                    <xdr:row>453</xdr:row>
                    <xdr:rowOff>85725</xdr:rowOff>
                  </from>
                  <to>
                    <xdr:col>6</xdr:col>
                    <xdr:colOff>933450</xdr:colOff>
                    <xdr:row>453</xdr:row>
                    <xdr:rowOff>304800</xdr:rowOff>
                  </to>
                </anchor>
              </controlPr>
            </control>
          </mc:Choice>
        </mc:AlternateContent>
        <mc:AlternateContent xmlns:mc="http://schemas.openxmlformats.org/markup-compatibility/2006">
          <mc:Choice Requires="x14">
            <control shapeId="175547" r:id="rId500" name="Drop Down 3515">
              <controlPr locked="0" defaultSize="0" autoFill="0" autoPict="0">
                <anchor moveWithCells="1">
                  <from>
                    <xdr:col>6</xdr:col>
                    <xdr:colOff>428625</xdr:colOff>
                    <xdr:row>455</xdr:row>
                    <xdr:rowOff>85725</xdr:rowOff>
                  </from>
                  <to>
                    <xdr:col>6</xdr:col>
                    <xdr:colOff>933450</xdr:colOff>
                    <xdr:row>455</xdr:row>
                    <xdr:rowOff>304800</xdr:rowOff>
                  </to>
                </anchor>
              </controlPr>
            </control>
          </mc:Choice>
        </mc:AlternateContent>
        <mc:AlternateContent xmlns:mc="http://schemas.openxmlformats.org/markup-compatibility/2006">
          <mc:Choice Requires="x14">
            <control shapeId="175548" r:id="rId501" name="Drop Down 3516">
              <controlPr locked="0" defaultSize="0" autoFill="0" autoPict="0">
                <anchor moveWithCells="1">
                  <from>
                    <xdr:col>6</xdr:col>
                    <xdr:colOff>428625</xdr:colOff>
                    <xdr:row>456</xdr:row>
                    <xdr:rowOff>85725</xdr:rowOff>
                  </from>
                  <to>
                    <xdr:col>6</xdr:col>
                    <xdr:colOff>933450</xdr:colOff>
                    <xdr:row>456</xdr:row>
                    <xdr:rowOff>304800</xdr:rowOff>
                  </to>
                </anchor>
              </controlPr>
            </control>
          </mc:Choice>
        </mc:AlternateContent>
        <mc:AlternateContent xmlns:mc="http://schemas.openxmlformats.org/markup-compatibility/2006">
          <mc:Choice Requires="x14">
            <control shapeId="175549" r:id="rId502" name="Drop Down 3517">
              <controlPr locked="0" defaultSize="0" autoFill="0" autoPict="0">
                <anchor moveWithCells="1">
                  <from>
                    <xdr:col>6</xdr:col>
                    <xdr:colOff>428625</xdr:colOff>
                    <xdr:row>458</xdr:row>
                    <xdr:rowOff>85725</xdr:rowOff>
                  </from>
                  <to>
                    <xdr:col>6</xdr:col>
                    <xdr:colOff>933450</xdr:colOff>
                    <xdr:row>458</xdr:row>
                    <xdr:rowOff>304800</xdr:rowOff>
                  </to>
                </anchor>
              </controlPr>
            </control>
          </mc:Choice>
        </mc:AlternateContent>
        <mc:AlternateContent xmlns:mc="http://schemas.openxmlformats.org/markup-compatibility/2006">
          <mc:Choice Requires="x14">
            <control shapeId="175550" r:id="rId503" name="Drop Down 3518">
              <controlPr locked="0" defaultSize="0" autoFill="0" autoPict="0">
                <anchor moveWithCells="1">
                  <from>
                    <xdr:col>6</xdr:col>
                    <xdr:colOff>428625</xdr:colOff>
                    <xdr:row>459</xdr:row>
                    <xdr:rowOff>85725</xdr:rowOff>
                  </from>
                  <to>
                    <xdr:col>6</xdr:col>
                    <xdr:colOff>933450</xdr:colOff>
                    <xdr:row>459</xdr:row>
                    <xdr:rowOff>304800</xdr:rowOff>
                  </to>
                </anchor>
              </controlPr>
            </control>
          </mc:Choice>
        </mc:AlternateContent>
        <mc:AlternateContent xmlns:mc="http://schemas.openxmlformats.org/markup-compatibility/2006">
          <mc:Choice Requires="x14">
            <control shapeId="175551" r:id="rId504" name="Drop Down 3519">
              <controlPr locked="0" defaultSize="0" autoFill="0" autoPict="0">
                <anchor moveWithCells="1">
                  <from>
                    <xdr:col>6</xdr:col>
                    <xdr:colOff>428625</xdr:colOff>
                    <xdr:row>460</xdr:row>
                    <xdr:rowOff>85725</xdr:rowOff>
                  </from>
                  <to>
                    <xdr:col>6</xdr:col>
                    <xdr:colOff>933450</xdr:colOff>
                    <xdr:row>460</xdr:row>
                    <xdr:rowOff>304800</xdr:rowOff>
                  </to>
                </anchor>
              </controlPr>
            </control>
          </mc:Choice>
        </mc:AlternateContent>
        <mc:AlternateContent xmlns:mc="http://schemas.openxmlformats.org/markup-compatibility/2006">
          <mc:Choice Requires="x14">
            <control shapeId="175552" r:id="rId505" name="Drop Down 3520">
              <controlPr locked="0" defaultSize="0" autoFill="0" autoPict="0">
                <anchor moveWithCells="1">
                  <from>
                    <xdr:col>6</xdr:col>
                    <xdr:colOff>428625</xdr:colOff>
                    <xdr:row>461</xdr:row>
                    <xdr:rowOff>85725</xdr:rowOff>
                  </from>
                  <to>
                    <xdr:col>6</xdr:col>
                    <xdr:colOff>933450</xdr:colOff>
                    <xdr:row>461</xdr:row>
                    <xdr:rowOff>304800</xdr:rowOff>
                  </to>
                </anchor>
              </controlPr>
            </control>
          </mc:Choice>
        </mc:AlternateContent>
        <mc:AlternateContent xmlns:mc="http://schemas.openxmlformats.org/markup-compatibility/2006">
          <mc:Choice Requires="x14">
            <control shapeId="175553" r:id="rId506" name="Drop Down 3521">
              <controlPr locked="0" defaultSize="0" autoFill="0" autoPict="0">
                <anchor moveWithCells="1">
                  <from>
                    <xdr:col>6</xdr:col>
                    <xdr:colOff>428625</xdr:colOff>
                    <xdr:row>462</xdr:row>
                    <xdr:rowOff>85725</xdr:rowOff>
                  </from>
                  <to>
                    <xdr:col>6</xdr:col>
                    <xdr:colOff>933450</xdr:colOff>
                    <xdr:row>462</xdr:row>
                    <xdr:rowOff>304800</xdr:rowOff>
                  </to>
                </anchor>
              </controlPr>
            </control>
          </mc:Choice>
        </mc:AlternateContent>
        <mc:AlternateContent xmlns:mc="http://schemas.openxmlformats.org/markup-compatibility/2006">
          <mc:Choice Requires="x14">
            <control shapeId="175554" r:id="rId507" name="Drop Down 3522">
              <controlPr locked="0" defaultSize="0" autoFill="0" autoPict="0">
                <anchor moveWithCells="1">
                  <from>
                    <xdr:col>6</xdr:col>
                    <xdr:colOff>428625</xdr:colOff>
                    <xdr:row>463</xdr:row>
                    <xdr:rowOff>85725</xdr:rowOff>
                  </from>
                  <to>
                    <xdr:col>6</xdr:col>
                    <xdr:colOff>933450</xdr:colOff>
                    <xdr:row>463</xdr:row>
                    <xdr:rowOff>304800</xdr:rowOff>
                  </to>
                </anchor>
              </controlPr>
            </control>
          </mc:Choice>
        </mc:AlternateContent>
        <mc:AlternateContent xmlns:mc="http://schemas.openxmlformats.org/markup-compatibility/2006">
          <mc:Choice Requires="x14">
            <control shapeId="175555" r:id="rId508" name="Drop Down 3523">
              <controlPr locked="0" defaultSize="0" autoFill="0" autoPict="0">
                <anchor moveWithCells="1">
                  <from>
                    <xdr:col>6</xdr:col>
                    <xdr:colOff>428625</xdr:colOff>
                    <xdr:row>465</xdr:row>
                    <xdr:rowOff>85725</xdr:rowOff>
                  </from>
                  <to>
                    <xdr:col>6</xdr:col>
                    <xdr:colOff>933450</xdr:colOff>
                    <xdr:row>465</xdr:row>
                    <xdr:rowOff>304800</xdr:rowOff>
                  </to>
                </anchor>
              </controlPr>
            </control>
          </mc:Choice>
        </mc:AlternateContent>
        <mc:AlternateContent xmlns:mc="http://schemas.openxmlformats.org/markup-compatibility/2006">
          <mc:Choice Requires="x14">
            <control shapeId="175556" r:id="rId509" name="Drop Down 3524">
              <controlPr locked="0" defaultSize="0" autoFill="0" autoPict="0">
                <anchor moveWithCells="1">
                  <from>
                    <xdr:col>6</xdr:col>
                    <xdr:colOff>428625</xdr:colOff>
                    <xdr:row>466</xdr:row>
                    <xdr:rowOff>85725</xdr:rowOff>
                  </from>
                  <to>
                    <xdr:col>6</xdr:col>
                    <xdr:colOff>933450</xdr:colOff>
                    <xdr:row>466</xdr:row>
                    <xdr:rowOff>304800</xdr:rowOff>
                  </to>
                </anchor>
              </controlPr>
            </control>
          </mc:Choice>
        </mc:AlternateContent>
        <mc:AlternateContent xmlns:mc="http://schemas.openxmlformats.org/markup-compatibility/2006">
          <mc:Choice Requires="x14">
            <control shapeId="175557" r:id="rId510" name="Drop Down 3525">
              <controlPr locked="0" defaultSize="0" autoFill="0" autoPict="0">
                <anchor moveWithCells="1">
                  <from>
                    <xdr:col>6</xdr:col>
                    <xdr:colOff>428625</xdr:colOff>
                    <xdr:row>470</xdr:row>
                    <xdr:rowOff>85725</xdr:rowOff>
                  </from>
                  <to>
                    <xdr:col>6</xdr:col>
                    <xdr:colOff>933450</xdr:colOff>
                    <xdr:row>470</xdr:row>
                    <xdr:rowOff>304800</xdr:rowOff>
                  </to>
                </anchor>
              </controlPr>
            </control>
          </mc:Choice>
        </mc:AlternateContent>
        <mc:AlternateContent xmlns:mc="http://schemas.openxmlformats.org/markup-compatibility/2006">
          <mc:Choice Requires="x14">
            <control shapeId="175558" r:id="rId511" name="Drop Down 3526">
              <controlPr locked="0" defaultSize="0" autoFill="0" autoPict="0">
                <anchor moveWithCells="1">
                  <from>
                    <xdr:col>6</xdr:col>
                    <xdr:colOff>428625</xdr:colOff>
                    <xdr:row>471</xdr:row>
                    <xdr:rowOff>85725</xdr:rowOff>
                  </from>
                  <to>
                    <xdr:col>6</xdr:col>
                    <xdr:colOff>933450</xdr:colOff>
                    <xdr:row>471</xdr:row>
                    <xdr:rowOff>304800</xdr:rowOff>
                  </to>
                </anchor>
              </controlPr>
            </control>
          </mc:Choice>
        </mc:AlternateContent>
        <mc:AlternateContent xmlns:mc="http://schemas.openxmlformats.org/markup-compatibility/2006">
          <mc:Choice Requires="x14">
            <control shapeId="175559" r:id="rId512" name="Drop Down 3527">
              <controlPr locked="0" defaultSize="0" autoFill="0" autoPict="0">
                <anchor moveWithCells="1">
                  <from>
                    <xdr:col>6</xdr:col>
                    <xdr:colOff>428625</xdr:colOff>
                    <xdr:row>472</xdr:row>
                    <xdr:rowOff>85725</xdr:rowOff>
                  </from>
                  <to>
                    <xdr:col>6</xdr:col>
                    <xdr:colOff>933450</xdr:colOff>
                    <xdr:row>472</xdr:row>
                    <xdr:rowOff>304800</xdr:rowOff>
                  </to>
                </anchor>
              </controlPr>
            </control>
          </mc:Choice>
        </mc:AlternateContent>
        <mc:AlternateContent xmlns:mc="http://schemas.openxmlformats.org/markup-compatibility/2006">
          <mc:Choice Requires="x14">
            <control shapeId="175560" r:id="rId513" name="Drop Down 3528">
              <controlPr locked="0" defaultSize="0" autoFill="0" autoPict="0">
                <anchor moveWithCells="1">
                  <from>
                    <xdr:col>6</xdr:col>
                    <xdr:colOff>428625</xdr:colOff>
                    <xdr:row>474</xdr:row>
                    <xdr:rowOff>85725</xdr:rowOff>
                  </from>
                  <to>
                    <xdr:col>6</xdr:col>
                    <xdr:colOff>933450</xdr:colOff>
                    <xdr:row>474</xdr:row>
                    <xdr:rowOff>304800</xdr:rowOff>
                  </to>
                </anchor>
              </controlPr>
            </control>
          </mc:Choice>
        </mc:AlternateContent>
        <mc:AlternateContent xmlns:mc="http://schemas.openxmlformats.org/markup-compatibility/2006">
          <mc:Choice Requires="x14">
            <control shapeId="175561" r:id="rId514" name="Drop Down 3529">
              <controlPr locked="0" defaultSize="0" autoFill="0" autoPict="0">
                <anchor moveWithCells="1">
                  <from>
                    <xdr:col>6</xdr:col>
                    <xdr:colOff>428625</xdr:colOff>
                    <xdr:row>475</xdr:row>
                    <xdr:rowOff>85725</xdr:rowOff>
                  </from>
                  <to>
                    <xdr:col>6</xdr:col>
                    <xdr:colOff>933450</xdr:colOff>
                    <xdr:row>475</xdr:row>
                    <xdr:rowOff>304800</xdr:rowOff>
                  </to>
                </anchor>
              </controlPr>
            </control>
          </mc:Choice>
        </mc:AlternateContent>
        <mc:AlternateContent xmlns:mc="http://schemas.openxmlformats.org/markup-compatibility/2006">
          <mc:Choice Requires="x14">
            <control shapeId="175562" r:id="rId515" name="Drop Down 3530">
              <controlPr locked="0" defaultSize="0" autoFill="0" autoPict="0">
                <anchor moveWithCells="1">
                  <from>
                    <xdr:col>6</xdr:col>
                    <xdr:colOff>428625</xdr:colOff>
                    <xdr:row>476</xdr:row>
                    <xdr:rowOff>85725</xdr:rowOff>
                  </from>
                  <to>
                    <xdr:col>6</xdr:col>
                    <xdr:colOff>933450</xdr:colOff>
                    <xdr:row>476</xdr:row>
                    <xdr:rowOff>304800</xdr:rowOff>
                  </to>
                </anchor>
              </controlPr>
            </control>
          </mc:Choice>
        </mc:AlternateContent>
        <mc:AlternateContent xmlns:mc="http://schemas.openxmlformats.org/markup-compatibility/2006">
          <mc:Choice Requires="x14">
            <control shapeId="175563" r:id="rId516" name="Drop Down 3531">
              <controlPr locked="0" defaultSize="0" autoFill="0" autoPict="0">
                <anchor moveWithCells="1">
                  <from>
                    <xdr:col>6</xdr:col>
                    <xdr:colOff>428625</xdr:colOff>
                    <xdr:row>480</xdr:row>
                    <xdr:rowOff>85725</xdr:rowOff>
                  </from>
                  <to>
                    <xdr:col>6</xdr:col>
                    <xdr:colOff>933450</xdr:colOff>
                    <xdr:row>480</xdr:row>
                    <xdr:rowOff>304800</xdr:rowOff>
                  </to>
                </anchor>
              </controlPr>
            </control>
          </mc:Choice>
        </mc:AlternateContent>
        <mc:AlternateContent xmlns:mc="http://schemas.openxmlformats.org/markup-compatibility/2006">
          <mc:Choice Requires="x14">
            <control shapeId="175564" r:id="rId517" name="Drop Down 3532">
              <controlPr locked="0" defaultSize="0" autoFill="0" autoPict="0">
                <anchor moveWithCells="1">
                  <from>
                    <xdr:col>6</xdr:col>
                    <xdr:colOff>428625</xdr:colOff>
                    <xdr:row>481</xdr:row>
                    <xdr:rowOff>85725</xdr:rowOff>
                  </from>
                  <to>
                    <xdr:col>6</xdr:col>
                    <xdr:colOff>933450</xdr:colOff>
                    <xdr:row>481</xdr:row>
                    <xdr:rowOff>304800</xdr:rowOff>
                  </to>
                </anchor>
              </controlPr>
            </control>
          </mc:Choice>
        </mc:AlternateContent>
        <mc:AlternateContent xmlns:mc="http://schemas.openxmlformats.org/markup-compatibility/2006">
          <mc:Choice Requires="x14">
            <control shapeId="175565" r:id="rId518" name="Drop Down 3533">
              <controlPr locked="0" defaultSize="0" autoFill="0" autoPict="0">
                <anchor moveWithCells="1">
                  <from>
                    <xdr:col>6</xdr:col>
                    <xdr:colOff>428625</xdr:colOff>
                    <xdr:row>482</xdr:row>
                    <xdr:rowOff>85725</xdr:rowOff>
                  </from>
                  <to>
                    <xdr:col>6</xdr:col>
                    <xdr:colOff>933450</xdr:colOff>
                    <xdr:row>482</xdr:row>
                    <xdr:rowOff>304800</xdr:rowOff>
                  </to>
                </anchor>
              </controlPr>
            </control>
          </mc:Choice>
        </mc:AlternateContent>
        <mc:AlternateContent xmlns:mc="http://schemas.openxmlformats.org/markup-compatibility/2006">
          <mc:Choice Requires="x14">
            <control shapeId="175566" r:id="rId519" name="Drop Down 3534">
              <controlPr locked="0" defaultSize="0" autoFill="0" autoPict="0">
                <anchor moveWithCells="1">
                  <from>
                    <xdr:col>6</xdr:col>
                    <xdr:colOff>428625</xdr:colOff>
                    <xdr:row>483</xdr:row>
                    <xdr:rowOff>85725</xdr:rowOff>
                  </from>
                  <to>
                    <xdr:col>6</xdr:col>
                    <xdr:colOff>933450</xdr:colOff>
                    <xdr:row>483</xdr:row>
                    <xdr:rowOff>304800</xdr:rowOff>
                  </to>
                </anchor>
              </controlPr>
            </control>
          </mc:Choice>
        </mc:AlternateContent>
        <mc:AlternateContent xmlns:mc="http://schemas.openxmlformats.org/markup-compatibility/2006">
          <mc:Choice Requires="x14">
            <control shapeId="175567" r:id="rId520" name="Drop Down 3535">
              <controlPr locked="0" defaultSize="0" autoFill="0" autoPict="0">
                <anchor moveWithCells="1">
                  <from>
                    <xdr:col>6</xdr:col>
                    <xdr:colOff>428625</xdr:colOff>
                    <xdr:row>488</xdr:row>
                    <xdr:rowOff>85725</xdr:rowOff>
                  </from>
                  <to>
                    <xdr:col>6</xdr:col>
                    <xdr:colOff>933450</xdr:colOff>
                    <xdr:row>488</xdr:row>
                    <xdr:rowOff>304800</xdr:rowOff>
                  </to>
                </anchor>
              </controlPr>
            </control>
          </mc:Choice>
        </mc:AlternateContent>
        <mc:AlternateContent xmlns:mc="http://schemas.openxmlformats.org/markup-compatibility/2006">
          <mc:Choice Requires="x14">
            <control shapeId="175568" r:id="rId521" name="Drop Down 3536">
              <controlPr locked="0" defaultSize="0" autoFill="0" autoPict="0">
                <anchor moveWithCells="1">
                  <from>
                    <xdr:col>6</xdr:col>
                    <xdr:colOff>428625</xdr:colOff>
                    <xdr:row>489</xdr:row>
                    <xdr:rowOff>85725</xdr:rowOff>
                  </from>
                  <to>
                    <xdr:col>6</xdr:col>
                    <xdr:colOff>933450</xdr:colOff>
                    <xdr:row>489</xdr:row>
                    <xdr:rowOff>304800</xdr:rowOff>
                  </to>
                </anchor>
              </controlPr>
            </control>
          </mc:Choice>
        </mc:AlternateContent>
        <mc:AlternateContent xmlns:mc="http://schemas.openxmlformats.org/markup-compatibility/2006">
          <mc:Choice Requires="x14">
            <control shapeId="175569" r:id="rId522" name="Drop Down 3537">
              <controlPr locked="0" defaultSize="0" autoFill="0" autoPict="0">
                <anchor moveWithCells="1">
                  <from>
                    <xdr:col>6</xdr:col>
                    <xdr:colOff>428625</xdr:colOff>
                    <xdr:row>492</xdr:row>
                    <xdr:rowOff>85725</xdr:rowOff>
                  </from>
                  <to>
                    <xdr:col>6</xdr:col>
                    <xdr:colOff>933450</xdr:colOff>
                    <xdr:row>492</xdr:row>
                    <xdr:rowOff>304800</xdr:rowOff>
                  </to>
                </anchor>
              </controlPr>
            </control>
          </mc:Choice>
        </mc:AlternateContent>
        <mc:AlternateContent xmlns:mc="http://schemas.openxmlformats.org/markup-compatibility/2006">
          <mc:Choice Requires="x14">
            <control shapeId="175570" r:id="rId523" name="Drop Down 3538">
              <controlPr locked="0" defaultSize="0" autoFill="0" autoPict="0">
                <anchor moveWithCells="1">
                  <from>
                    <xdr:col>6</xdr:col>
                    <xdr:colOff>428625</xdr:colOff>
                    <xdr:row>493</xdr:row>
                    <xdr:rowOff>85725</xdr:rowOff>
                  </from>
                  <to>
                    <xdr:col>6</xdr:col>
                    <xdr:colOff>933450</xdr:colOff>
                    <xdr:row>493</xdr:row>
                    <xdr:rowOff>304800</xdr:rowOff>
                  </to>
                </anchor>
              </controlPr>
            </control>
          </mc:Choice>
        </mc:AlternateContent>
        <mc:AlternateContent xmlns:mc="http://schemas.openxmlformats.org/markup-compatibility/2006">
          <mc:Choice Requires="x14">
            <control shapeId="175571" r:id="rId524" name="Drop Down 3539">
              <controlPr locked="0" defaultSize="0" autoFill="0" autoPict="0">
                <anchor moveWithCells="1">
                  <from>
                    <xdr:col>6</xdr:col>
                    <xdr:colOff>428625</xdr:colOff>
                    <xdr:row>494</xdr:row>
                    <xdr:rowOff>85725</xdr:rowOff>
                  </from>
                  <to>
                    <xdr:col>6</xdr:col>
                    <xdr:colOff>933450</xdr:colOff>
                    <xdr:row>494</xdr:row>
                    <xdr:rowOff>304800</xdr:rowOff>
                  </to>
                </anchor>
              </controlPr>
            </control>
          </mc:Choice>
        </mc:AlternateContent>
        <mc:AlternateContent xmlns:mc="http://schemas.openxmlformats.org/markup-compatibility/2006">
          <mc:Choice Requires="x14">
            <control shapeId="175572" r:id="rId525" name="Drop Down 3540">
              <controlPr locked="0" defaultSize="0" autoFill="0" autoPict="0">
                <anchor moveWithCells="1">
                  <from>
                    <xdr:col>6</xdr:col>
                    <xdr:colOff>428625</xdr:colOff>
                    <xdr:row>499</xdr:row>
                    <xdr:rowOff>85725</xdr:rowOff>
                  </from>
                  <to>
                    <xdr:col>6</xdr:col>
                    <xdr:colOff>933450</xdr:colOff>
                    <xdr:row>499</xdr:row>
                    <xdr:rowOff>304800</xdr:rowOff>
                  </to>
                </anchor>
              </controlPr>
            </control>
          </mc:Choice>
        </mc:AlternateContent>
        <mc:AlternateContent xmlns:mc="http://schemas.openxmlformats.org/markup-compatibility/2006">
          <mc:Choice Requires="x14">
            <control shapeId="175573" r:id="rId526" name="Drop Down 3541">
              <controlPr locked="0" defaultSize="0" autoFill="0" autoPict="0">
                <anchor moveWithCells="1">
                  <from>
                    <xdr:col>6</xdr:col>
                    <xdr:colOff>428625</xdr:colOff>
                    <xdr:row>500</xdr:row>
                    <xdr:rowOff>85725</xdr:rowOff>
                  </from>
                  <to>
                    <xdr:col>6</xdr:col>
                    <xdr:colOff>933450</xdr:colOff>
                    <xdr:row>500</xdr:row>
                    <xdr:rowOff>304800</xdr:rowOff>
                  </to>
                </anchor>
              </controlPr>
            </control>
          </mc:Choice>
        </mc:AlternateContent>
        <mc:AlternateContent xmlns:mc="http://schemas.openxmlformats.org/markup-compatibility/2006">
          <mc:Choice Requires="x14">
            <control shapeId="175574" r:id="rId527" name="Drop Down 3542">
              <controlPr locked="0" defaultSize="0" autoFill="0" autoPict="0">
                <anchor moveWithCells="1">
                  <from>
                    <xdr:col>6</xdr:col>
                    <xdr:colOff>428625</xdr:colOff>
                    <xdr:row>501</xdr:row>
                    <xdr:rowOff>85725</xdr:rowOff>
                  </from>
                  <to>
                    <xdr:col>6</xdr:col>
                    <xdr:colOff>933450</xdr:colOff>
                    <xdr:row>501</xdr:row>
                    <xdr:rowOff>304800</xdr:rowOff>
                  </to>
                </anchor>
              </controlPr>
            </control>
          </mc:Choice>
        </mc:AlternateContent>
        <mc:AlternateContent xmlns:mc="http://schemas.openxmlformats.org/markup-compatibility/2006">
          <mc:Choice Requires="x14">
            <control shapeId="175575" r:id="rId528" name="Drop Down 3543">
              <controlPr locked="0" defaultSize="0" autoFill="0" autoPict="0">
                <anchor moveWithCells="1">
                  <from>
                    <xdr:col>6</xdr:col>
                    <xdr:colOff>428625</xdr:colOff>
                    <xdr:row>502</xdr:row>
                    <xdr:rowOff>85725</xdr:rowOff>
                  </from>
                  <to>
                    <xdr:col>6</xdr:col>
                    <xdr:colOff>933450</xdr:colOff>
                    <xdr:row>502</xdr:row>
                    <xdr:rowOff>304800</xdr:rowOff>
                  </to>
                </anchor>
              </controlPr>
            </control>
          </mc:Choice>
        </mc:AlternateContent>
        <mc:AlternateContent xmlns:mc="http://schemas.openxmlformats.org/markup-compatibility/2006">
          <mc:Choice Requires="x14">
            <control shapeId="175576" r:id="rId529" name="Drop Down 3544">
              <controlPr locked="0" defaultSize="0" autoFill="0" autoPict="0">
                <anchor moveWithCells="1">
                  <from>
                    <xdr:col>6</xdr:col>
                    <xdr:colOff>428625</xdr:colOff>
                    <xdr:row>508</xdr:row>
                    <xdr:rowOff>85725</xdr:rowOff>
                  </from>
                  <to>
                    <xdr:col>6</xdr:col>
                    <xdr:colOff>933450</xdr:colOff>
                    <xdr:row>508</xdr:row>
                    <xdr:rowOff>304800</xdr:rowOff>
                  </to>
                </anchor>
              </controlPr>
            </control>
          </mc:Choice>
        </mc:AlternateContent>
        <mc:AlternateContent xmlns:mc="http://schemas.openxmlformats.org/markup-compatibility/2006">
          <mc:Choice Requires="x14">
            <control shapeId="175577" r:id="rId530" name="Drop Down 3545">
              <controlPr locked="0" defaultSize="0" autoFill="0" autoPict="0">
                <anchor moveWithCells="1">
                  <from>
                    <xdr:col>6</xdr:col>
                    <xdr:colOff>428625</xdr:colOff>
                    <xdr:row>509</xdr:row>
                    <xdr:rowOff>85725</xdr:rowOff>
                  </from>
                  <to>
                    <xdr:col>6</xdr:col>
                    <xdr:colOff>933450</xdr:colOff>
                    <xdr:row>509</xdr:row>
                    <xdr:rowOff>304800</xdr:rowOff>
                  </to>
                </anchor>
              </controlPr>
            </control>
          </mc:Choice>
        </mc:AlternateContent>
        <mc:AlternateContent xmlns:mc="http://schemas.openxmlformats.org/markup-compatibility/2006">
          <mc:Choice Requires="x14">
            <control shapeId="175578" r:id="rId531" name="Drop Down 3546">
              <controlPr locked="0" defaultSize="0" autoFill="0" autoPict="0">
                <anchor moveWithCells="1">
                  <from>
                    <xdr:col>6</xdr:col>
                    <xdr:colOff>428625</xdr:colOff>
                    <xdr:row>510</xdr:row>
                    <xdr:rowOff>85725</xdr:rowOff>
                  </from>
                  <to>
                    <xdr:col>6</xdr:col>
                    <xdr:colOff>933450</xdr:colOff>
                    <xdr:row>510</xdr:row>
                    <xdr:rowOff>304800</xdr:rowOff>
                  </to>
                </anchor>
              </controlPr>
            </control>
          </mc:Choice>
        </mc:AlternateContent>
        <mc:AlternateContent xmlns:mc="http://schemas.openxmlformats.org/markup-compatibility/2006">
          <mc:Choice Requires="x14">
            <control shapeId="175579" r:id="rId532" name="Drop Down 3547">
              <controlPr locked="0" defaultSize="0" autoFill="0" autoPict="0">
                <anchor moveWithCells="1">
                  <from>
                    <xdr:col>6</xdr:col>
                    <xdr:colOff>428625</xdr:colOff>
                    <xdr:row>511</xdr:row>
                    <xdr:rowOff>85725</xdr:rowOff>
                  </from>
                  <to>
                    <xdr:col>6</xdr:col>
                    <xdr:colOff>933450</xdr:colOff>
                    <xdr:row>511</xdr:row>
                    <xdr:rowOff>304800</xdr:rowOff>
                  </to>
                </anchor>
              </controlPr>
            </control>
          </mc:Choice>
        </mc:AlternateContent>
        <mc:AlternateContent xmlns:mc="http://schemas.openxmlformats.org/markup-compatibility/2006">
          <mc:Choice Requires="x14">
            <control shapeId="175580" r:id="rId533" name="Drop Down 3548">
              <controlPr locked="0" defaultSize="0" autoFill="0" autoPict="0">
                <anchor moveWithCells="1">
                  <from>
                    <xdr:col>6</xdr:col>
                    <xdr:colOff>428625</xdr:colOff>
                    <xdr:row>515</xdr:row>
                    <xdr:rowOff>85725</xdr:rowOff>
                  </from>
                  <to>
                    <xdr:col>6</xdr:col>
                    <xdr:colOff>933450</xdr:colOff>
                    <xdr:row>515</xdr:row>
                    <xdr:rowOff>304800</xdr:rowOff>
                  </to>
                </anchor>
              </controlPr>
            </control>
          </mc:Choice>
        </mc:AlternateContent>
        <mc:AlternateContent xmlns:mc="http://schemas.openxmlformats.org/markup-compatibility/2006">
          <mc:Choice Requires="x14">
            <control shapeId="175581" r:id="rId534" name="Drop Down 3549">
              <controlPr locked="0" defaultSize="0" autoFill="0" autoPict="0">
                <anchor moveWithCells="1">
                  <from>
                    <xdr:col>6</xdr:col>
                    <xdr:colOff>428625</xdr:colOff>
                    <xdr:row>516</xdr:row>
                    <xdr:rowOff>85725</xdr:rowOff>
                  </from>
                  <to>
                    <xdr:col>6</xdr:col>
                    <xdr:colOff>933450</xdr:colOff>
                    <xdr:row>516</xdr:row>
                    <xdr:rowOff>304800</xdr:rowOff>
                  </to>
                </anchor>
              </controlPr>
            </control>
          </mc:Choice>
        </mc:AlternateContent>
        <mc:AlternateContent xmlns:mc="http://schemas.openxmlformats.org/markup-compatibility/2006">
          <mc:Choice Requires="x14">
            <control shapeId="175582" r:id="rId535" name="Drop Down 3550">
              <controlPr locked="0" defaultSize="0" autoFill="0" autoPict="0">
                <anchor moveWithCells="1">
                  <from>
                    <xdr:col>6</xdr:col>
                    <xdr:colOff>428625</xdr:colOff>
                    <xdr:row>518</xdr:row>
                    <xdr:rowOff>85725</xdr:rowOff>
                  </from>
                  <to>
                    <xdr:col>6</xdr:col>
                    <xdr:colOff>933450</xdr:colOff>
                    <xdr:row>518</xdr:row>
                    <xdr:rowOff>304800</xdr:rowOff>
                  </to>
                </anchor>
              </controlPr>
            </control>
          </mc:Choice>
        </mc:AlternateContent>
        <mc:AlternateContent xmlns:mc="http://schemas.openxmlformats.org/markup-compatibility/2006">
          <mc:Choice Requires="x14">
            <control shapeId="175583" r:id="rId536" name="Drop Down 3551">
              <controlPr locked="0" defaultSize="0" autoFill="0" autoPict="0">
                <anchor moveWithCells="1">
                  <from>
                    <xdr:col>6</xdr:col>
                    <xdr:colOff>428625</xdr:colOff>
                    <xdr:row>519</xdr:row>
                    <xdr:rowOff>85725</xdr:rowOff>
                  </from>
                  <to>
                    <xdr:col>6</xdr:col>
                    <xdr:colOff>933450</xdr:colOff>
                    <xdr:row>519</xdr:row>
                    <xdr:rowOff>304800</xdr:rowOff>
                  </to>
                </anchor>
              </controlPr>
            </control>
          </mc:Choice>
        </mc:AlternateContent>
        <mc:AlternateContent xmlns:mc="http://schemas.openxmlformats.org/markup-compatibility/2006">
          <mc:Choice Requires="x14">
            <control shapeId="175584" r:id="rId537" name="Drop Down 3552">
              <controlPr locked="0" defaultSize="0" autoFill="0" autoPict="0">
                <anchor moveWithCells="1">
                  <from>
                    <xdr:col>6</xdr:col>
                    <xdr:colOff>428625</xdr:colOff>
                    <xdr:row>520</xdr:row>
                    <xdr:rowOff>85725</xdr:rowOff>
                  </from>
                  <to>
                    <xdr:col>6</xdr:col>
                    <xdr:colOff>933450</xdr:colOff>
                    <xdr:row>520</xdr:row>
                    <xdr:rowOff>304800</xdr:rowOff>
                  </to>
                </anchor>
              </controlPr>
            </control>
          </mc:Choice>
        </mc:AlternateContent>
        <mc:AlternateContent xmlns:mc="http://schemas.openxmlformats.org/markup-compatibility/2006">
          <mc:Choice Requires="x14">
            <control shapeId="175585" r:id="rId538" name="Drop Down 3553">
              <controlPr locked="0" defaultSize="0" autoFill="0" autoPict="0">
                <anchor moveWithCells="1">
                  <from>
                    <xdr:col>6</xdr:col>
                    <xdr:colOff>428625</xdr:colOff>
                    <xdr:row>522</xdr:row>
                    <xdr:rowOff>85725</xdr:rowOff>
                  </from>
                  <to>
                    <xdr:col>6</xdr:col>
                    <xdr:colOff>933450</xdr:colOff>
                    <xdr:row>522</xdr:row>
                    <xdr:rowOff>304800</xdr:rowOff>
                  </to>
                </anchor>
              </controlPr>
            </control>
          </mc:Choice>
        </mc:AlternateContent>
        <mc:AlternateContent xmlns:mc="http://schemas.openxmlformats.org/markup-compatibility/2006">
          <mc:Choice Requires="x14">
            <control shapeId="175586" r:id="rId539" name="Drop Down 3554">
              <controlPr locked="0" defaultSize="0" autoFill="0" autoPict="0">
                <anchor moveWithCells="1">
                  <from>
                    <xdr:col>6</xdr:col>
                    <xdr:colOff>428625</xdr:colOff>
                    <xdr:row>523</xdr:row>
                    <xdr:rowOff>85725</xdr:rowOff>
                  </from>
                  <to>
                    <xdr:col>6</xdr:col>
                    <xdr:colOff>933450</xdr:colOff>
                    <xdr:row>523</xdr:row>
                    <xdr:rowOff>304800</xdr:rowOff>
                  </to>
                </anchor>
              </controlPr>
            </control>
          </mc:Choice>
        </mc:AlternateContent>
        <mc:AlternateContent xmlns:mc="http://schemas.openxmlformats.org/markup-compatibility/2006">
          <mc:Choice Requires="x14">
            <control shapeId="175587" r:id="rId540" name="Drop Down 3555">
              <controlPr locked="0" defaultSize="0" autoFill="0" autoPict="0">
                <anchor moveWithCells="1">
                  <from>
                    <xdr:col>6</xdr:col>
                    <xdr:colOff>428625</xdr:colOff>
                    <xdr:row>524</xdr:row>
                    <xdr:rowOff>85725</xdr:rowOff>
                  </from>
                  <to>
                    <xdr:col>6</xdr:col>
                    <xdr:colOff>933450</xdr:colOff>
                    <xdr:row>524</xdr:row>
                    <xdr:rowOff>304800</xdr:rowOff>
                  </to>
                </anchor>
              </controlPr>
            </control>
          </mc:Choice>
        </mc:AlternateContent>
        <mc:AlternateContent xmlns:mc="http://schemas.openxmlformats.org/markup-compatibility/2006">
          <mc:Choice Requires="x14">
            <control shapeId="175588" r:id="rId541" name="Drop Down 3556">
              <controlPr locked="0" defaultSize="0" autoFill="0" autoPict="0">
                <anchor moveWithCells="1">
                  <from>
                    <xdr:col>6</xdr:col>
                    <xdr:colOff>428625</xdr:colOff>
                    <xdr:row>526</xdr:row>
                    <xdr:rowOff>85725</xdr:rowOff>
                  </from>
                  <to>
                    <xdr:col>6</xdr:col>
                    <xdr:colOff>933450</xdr:colOff>
                    <xdr:row>526</xdr:row>
                    <xdr:rowOff>304800</xdr:rowOff>
                  </to>
                </anchor>
              </controlPr>
            </control>
          </mc:Choice>
        </mc:AlternateContent>
        <mc:AlternateContent xmlns:mc="http://schemas.openxmlformats.org/markup-compatibility/2006">
          <mc:Choice Requires="x14">
            <control shapeId="175589" r:id="rId542" name="Drop Down 3557">
              <controlPr locked="0" defaultSize="0" autoFill="0" autoPict="0">
                <anchor moveWithCells="1">
                  <from>
                    <xdr:col>6</xdr:col>
                    <xdr:colOff>428625</xdr:colOff>
                    <xdr:row>527</xdr:row>
                    <xdr:rowOff>85725</xdr:rowOff>
                  </from>
                  <to>
                    <xdr:col>6</xdr:col>
                    <xdr:colOff>933450</xdr:colOff>
                    <xdr:row>527</xdr:row>
                    <xdr:rowOff>304800</xdr:rowOff>
                  </to>
                </anchor>
              </controlPr>
            </control>
          </mc:Choice>
        </mc:AlternateContent>
        <mc:AlternateContent xmlns:mc="http://schemas.openxmlformats.org/markup-compatibility/2006">
          <mc:Choice Requires="x14">
            <control shapeId="175590" r:id="rId543" name="Drop Down 3558">
              <controlPr locked="0" defaultSize="0" autoFill="0" autoPict="0">
                <anchor moveWithCells="1">
                  <from>
                    <xdr:col>6</xdr:col>
                    <xdr:colOff>428625</xdr:colOff>
                    <xdr:row>528</xdr:row>
                    <xdr:rowOff>85725</xdr:rowOff>
                  </from>
                  <to>
                    <xdr:col>6</xdr:col>
                    <xdr:colOff>933450</xdr:colOff>
                    <xdr:row>528</xdr:row>
                    <xdr:rowOff>304800</xdr:rowOff>
                  </to>
                </anchor>
              </controlPr>
            </control>
          </mc:Choice>
        </mc:AlternateContent>
        <mc:AlternateContent xmlns:mc="http://schemas.openxmlformats.org/markup-compatibility/2006">
          <mc:Choice Requires="x14">
            <control shapeId="175591" r:id="rId544" name="Drop Down 3559">
              <controlPr locked="0" defaultSize="0" autoFill="0" autoPict="0">
                <anchor moveWithCells="1">
                  <from>
                    <xdr:col>6</xdr:col>
                    <xdr:colOff>428625</xdr:colOff>
                    <xdr:row>530</xdr:row>
                    <xdr:rowOff>85725</xdr:rowOff>
                  </from>
                  <to>
                    <xdr:col>6</xdr:col>
                    <xdr:colOff>933450</xdr:colOff>
                    <xdr:row>530</xdr:row>
                    <xdr:rowOff>304800</xdr:rowOff>
                  </to>
                </anchor>
              </controlPr>
            </control>
          </mc:Choice>
        </mc:AlternateContent>
        <mc:AlternateContent xmlns:mc="http://schemas.openxmlformats.org/markup-compatibility/2006">
          <mc:Choice Requires="x14">
            <control shapeId="175592" r:id="rId545" name="Drop Down 3560">
              <controlPr locked="0" defaultSize="0" autoFill="0" autoPict="0">
                <anchor moveWithCells="1">
                  <from>
                    <xdr:col>6</xdr:col>
                    <xdr:colOff>428625</xdr:colOff>
                    <xdr:row>531</xdr:row>
                    <xdr:rowOff>85725</xdr:rowOff>
                  </from>
                  <to>
                    <xdr:col>6</xdr:col>
                    <xdr:colOff>933450</xdr:colOff>
                    <xdr:row>531</xdr:row>
                    <xdr:rowOff>304800</xdr:rowOff>
                  </to>
                </anchor>
              </controlPr>
            </control>
          </mc:Choice>
        </mc:AlternateContent>
        <mc:AlternateContent xmlns:mc="http://schemas.openxmlformats.org/markup-compatibility/2006">
          <mc:Choice Requires="x14">
            <control shapeId="175593" r:id="rId546" name="Drop Down 3561">
              <controlPr locked="0" defaultSize="0" autoFill="0" autoPict="0">
                <anchor moveWithCells="1">
                  <from>
                    <xdr:col>6</xdr:col>
                    <xdr:colOff>428625</xdr:colOff>
                    <xdr:row>534</xdr:row>
                    <xdr:rowOff>85725</xdr:rowOff>
                  </from>
                  <to>
                    <xdr:col>6</xdr:col>
                    <xdr:colOff>933450</xdr:colOff>
                    <xdr:row>534</xdr:row>
                    <xdr:rowOff>304800</xdr:rowOff>
                  </to>
                </anchor>
              </controlPr>
            </control>
          </mc:Choice>
        </mc:AlternateContent>
        <mc:AlternateContent xmlns:mc="http://schemas.openxmlformats.org/markup-compatibility/2006">
          <mc:Choice Requires="x14">
            <control shapeId="175594" r:id="rId547" name="Drop Down 3562">
              <controlPr locked="0" defaultSize="0" autoFill="0" autoPict="0">
                <anchor moveWithCells="1">
                  <from>
                    <xdr:col>6</xdr:col>
                    <xdr:colOff>428625</xdr:colOff>
                    <xdr:row>535</xdr:row>
                    <xdr:rowOff>85725</xdr:rowOff>
                  </from>
                  <to>
                    <xdr:col>6</xdr:col>
                    <xdr:colOff>933450</xdr:colOff>
                    <xdr:row>535</xdr:row>
                    <xdr:rowOff>304800</xdr:rowOff>
                  </to>
                </anchor>
              </controlPr>
            </control>
          </mc:Choice>
        </mc:AlternateContent>
        <mc:AlternateContent xmlns:mc="http://schemas.openxmlformats.org/markup-compatibility/2006">
          <mc:Choice Requires="x14">
            <control shapeId="175595" r:id="rId548" name="Drop Down 3563">
              <controlPr locked="0" defaultSize="0" autoFill="0" autoPict="0">
                <anchor moveWithCells="1">
                  <from>
                    <xdr:col>6</xdr:col>
                    <xdr:colOff>428625</xdr:colOff>
                    <xdr:row>536</xdr:row>
                    <xdr:rowOff>85725</xdr:rowOff>
                  </from>
                  <to>
                    <xdr:col>6</xdr:col>
                    <xdr:colOff>933450</xdr:colOff>
                    <xdr:row>536</xdr:row>
                    <xdr:rowOff>304800</xdr:rowOff>
                  </to>
                </anchor>
              </controlPr>
            </control>
          </mc:Choice>
        </mc:AlternateContent>
        <mc:AlternateContent xmlns:mc="http://schemas.openxmlformats.org/markup-compatibility/2006">
          <mc:Choice Requires="x14">
            <control shapeId="175596" r:id="rId549" name="Drop Down 3564">
              <controlPr locked="0" defaultSize="0" autoFill="0" autoPict="0">
                <anchor moveWithCells="1">
                  <from>
                    <xdr:col>6</xdr:col>
                    <xdr:colOff>428625</xdr:colOff>
                    <xdr:row>537</xdr:row>
                    <xdr:rowOff>85725</xdr:rowOff>
                  </from>
                  <to>
                    <xdr:col>6</xdr:col>
                    <xdr:colOff>933450</xdr:colOff>
                    <xdr:row>537</xdr:row>
                    <xdr:rowOff>304800</xdr:rowOff>
                  </to>
                </anchor>
              </controlPr>
            </control>
          </mc:Choice>
        </mc:AlternateContent>
        <mc:AlternateContent xmlns:mc="http://schemas.openxmlformats.org/markup-compatibility/2006">
          <mc:Choice Requires="x14">
            <control shapeId="175597" r:id="rId550" name="Drop Down 3565">
              <controlPr locked="0" defaultSize="0" autoFill="0" autoPict="0">
                <anchor moveWithCells="1">
                  <from>
                    <xdr:col>6</xdr:col>
                    <xdr:colOff>428625</xdr:colOff>
                    <xdr:row>539</xdr:row>
                    <xdr:rowOff>85725</xdr:rowOff>
                  </from>
                  <to>
                    <xdr:col>6</xdr:col>
                    <xdr:colOff>933450</xdr:colOff>
                    <xdr:row>539</xdr:row>
                    <xdr:rowOff>304800</xdr:rowOff>
                  </to>
                </anchor>
              </controlPr>
            </control>
          </mc:Choice>
        </mc:AlternateContent>
        <mc:AlternateContent xmlns:mc="http://schemas.openxmlformats.org/markup-compatibility/2006">
          <mc:Choice Requires="x14">
            <control shapeId="175598" r:id="rId551" name="Drop Down 3566">
              <controlPr locked="0" defaultSize="0" autoFill="0" autoPict="0">
                <anchor moveWithCells="1">
                  <from>
                    <xdr:col>6</xdr:col>
                    <xdr:colOff>428625</xdr:colOff>
                    <xdr:row>540</xdr:row>
                    <xdr:rowOff>85725</xdr:rowOff>
                  </from>
                  <to>
                    <xdr:col>6</xdr:col>
                    <xdr:colOff>933450</xdr:colOff>
                    <xdr:row>540</xdr:row>
                    <xdr:rowOff>304800</xdr:rowOff>
                  </to>
                </anchor>
              </controlPr>
            </control>
          </mc:Choice>
        </mc:AlternateContent>
        <mc:AlternateContent xmlns:mc="http://schemas.openxmlformats.org/markup-compatibility/2006">
          <mc:Choice Requires="x14">
            <control shapeId="175599" r:id="rId552" name="Drop Down 3567">
              <controlPr locked="0" defaultSize="0" autoFill="0" autoPict="0">
                <anchor moveWithCells="1">
                  <from>
                    <xdr:col>6</xdr:col>
                    <xdr:colOff>428625</xdr:colOff>
                    <xdr:row>542</xdr:row>
                    <xdr:rowOff>85725</xdr:rowOff>
                  </from>
                  <to>
                    <xdr:col>6</xdr:col>
                    <xdr:colOff>933450</xdr:colOff>
                    <xdr:row>542</xdr:row>
                    <xdr:rowOff>304800</xdr:rowOff>
                  </to>
                </anchor>
              </controlPr>
            </control>
          </mc:Choice>
        </mc:AlternateContent>
        <mc:AlternateContent xmlns:mc="http://schemas.openxmlformats.org/markup-compatibility/2006">
          <mc:Choice Requires="x14">
            <control shapeId="175600" r:id="rId553" name="Drop Down 3568">
              <controlPr locked="0" defaultSize="0" autoFill="0" autoPict="0">
                <anchor moveWithCells="1">
                  <from>
                    <xdr:col>6</xdr:col>
                    <xdr:colOff>428625</xdr:colOff>
                    <xdr:row>543</xdr:row>
                    <xdr:rowOff>85725</xdr:rowOff>
                  </from>
                  <to>
                    <xdr:col>6</xdr:col>
                    <xdr:colOff>933450</xdr:colOff>
                    <xdr:row>543</xdr:row>
                    <xdr:rowOff>304800</xdr:rowOff>
                  </to>
                </anchor>
              </controlPr>
            </control>
          </mc:Choice>
        </mc:AlternateContent>
        <mc:AlternateContent xmlns:mc="http://schemas.openxmlformats.org/markup-compatibility/2006">
          <mc:Choice Requires="x14">
            <control shapeId="175601" r:id="rId554" name="Drop Down 3569">
              <controlPr locked="0" defaultSize="0" autoFill="0" autoPict="0">
                <anchor moveWithCells="1">
                  <from>
                    <xdr:col>6</xdr:col>
                    <xdr:colOff>428625</xdr:colOff>
                    <xdr:row>544</xdr:row>
                    <xdr:rowOff>85725</xdr:rowOff>
                  </from>
                  <to>
                    <xdr:col>6</xdr:col>
                    <xdr:colOff>933450</xdr:colOff>
                    <xdr:row>544</xdr:row>
                    <xdr:rowOff>304800</xdr:rowOff>
                  </to>
                </anchor>
              </controlPr>
            </control>
          </mc:Choice>
        </mc:AlternateContent>
        <mc:AlternateContent xmlns:mc="http://schemas.openxmlformats.org/markup-compatibility/2006">
          <mc:Choice Requires="x14">
            <control shapeId="175602" r:id="rId555" name="Drop Down 3570">
              <controlPr locked="0" defaultSize="0" autoFill="0" autoPict="0">
                <anchor moveWithCells="1">
                  <from>
                    <xdr:col>6</xdr:col>
                    <xdr:colOff>428625</xdr:colOff>
                    <xdr:row>545</xdr:row>
                    <xdr:rowOff>85725</xdr:rowOff>
                  </from>
                  <to>
                    <xdr:col>6</xdr:col>
                    <xdr:colOff>933450</xdr:colOff>
                    <xdr:row>545</xdr:row>
                    <xdr:rowOff>304800</xdr:rowOff>
                  </to>
                </anchor>
              </controlPr>
            </control>
          </mc:Choice>
        </mc:AlternateContent>
        <mc:AlternateContent xmlns:mc="http://schemas.openxmlformats.org/markup-compatibility/2006">
          <mc:Choice Requires="x14">
            <control shapeId="175603" r:id="rId556" name="Drop Down 3571">
              <controlPr locked="0" defaultSize="0" autoFill="0" autoPict="0">
                <anchor moveWithCells="1">
                  <from>
                    <xdr:col>6</xdr:col>
                    <xdr:colOff>428625</xdr:colOff>
                    <xdr:row>550</xdr:row>
                    <xdr:rowOff>85725</xdr:rowOff>
                  </from>
                  <to>
                    <xdr:col>6</xdr:col>
                    <xdr:colOff>933450</xdr:colOff>
                    <xdr:row>550</xdr:row>
                    <xdr:rowOff>304800</xdr:rowOff>
                  </to>
                </anchor>
              </controlPr>
            </control>
          </mc:Choice>
        </mc:AlternateContent>
        <mc:AlternateContent xmlns:mc="http://schemas.openxmlformats.org/markup-compatibility/2006">
          <mc:Choice Requires="x14">
            <control shapeId="175604" r:id="rId557" name="Drop Down 3572">
              <controlPr locked="0" defaultSize="0" autoFill="0" autoPict="0">
                <anchor moveWithCells="1">
                  <from>
                    <xdr:col>6</xdr:col>
                    <xdr:colOff>428625</xdr:colOff>
                    <xdr:row>551</xdr:row>
                    <xdr:rowOff>85725</xdr:rowOff>
                  </from>
                  <to>
                    <xdr:col>6</xdr:col>
                    <xdr:colOff>933450</xdr:colOff>
                    <xdr:row>551</xdr:row>
                    <xdr:rowOff>304800</xdr:rowOff>
                  </to>
                </anchor>
              </controlPr>
            </control>
          </mc:Choice>
        </mc:AlternateContent>
        <mc:AlternateContent xmlns:mc="http://schemas.openxmlformats.org/markup-compatibility/2006">
          <mc:Choice Requires="x14">
            <control shapeId="175605" r:id="rId558" name="Drop Down 3573">
              <controlPr locked="0" defaultSize="0" autoFill="0" autoPict="0">
                <anchor moveWithCells="1">
                  <from>
                    <xdr:col>6</xdr:col>
                    <xdr:colOff>428625</xdr:colOff>
                    <xdr:row>552</xdr:row>
                    <xdr:rowOff>85725</xdr:rowOff>
                  </from>
                  <to>
                    <xdr:col>6</xdr:col>
                    <xdr:colOff>933450</xdr:colOff>
                    <xdr:row>552</xdr:row>
                    <xdr:rowOff>304800</xdr:rowOff>
                  </to>
                </anchor>
              </controlPr>
            </control>
          </mc:Choice>
        </mc:AlternateContent>
        <mc:AlternateContent xmlns:mc="http://schemas.openxmlformats.org/markup-compatibility/2006">
          <mc:Choice Requires="x14">
            <control shapeId="175606" r:id="rId559" name="Drop Down 3574">
              <controlPr locked="0" defaultSize="0" autoFill="0" autoPict="0">
                <anchor moveWithCells="1">
                  <from>
                    <xdr:col>6</xdr:col>
                    <xdr:colOff>428625</xdr:colOff>
                    <xdr:row>553</xdr:row>
                    <xdr:rowOff>85725</xdr:rowOff>
                  </from>
                  <to>
                    <xdr:col>6</xdr:col>
                    <xdr:colOff>933450</xdr:colOff>
                    <xdr:row>553</xdr:row>
                    <xdr:rowOff>304800</xdr:rowOff>
                  </to>
                </anchor>
              </controlPr>
            </control>
          </mc:Choice>
        </mc:AlternateContent>
        <mc:AlternateContent xmlns:mc="http://schemas.openxmlformats.org/markup-compatibility/2006">
          <mc:Choice Requires="x14">
            <control shapeId="175607" r:id="rId560" name="Drop Down 3575">
              <controlPr locked="0" defaultSize="0" autoFill="0" autoPict="0">
                <anchor moveWithCells="1">
                  <from>
                    <xdr:col>6</xdr:col>
                    <xdr:colOff>428625</xdr:colOff>
                    <xdr:row>554</xdr:row>
                    <xdr:rowOff>85725</xdr:rowOff>
                  </from>
                  <to>
                    <xdr:col>6</xdr:col>
                    <xdr:colOff>933450</xdr:colOff>
                    <xdr:row>554</xdr:row>
                    <xdr:rowOff>304800</xdr:rowOff>
                  </to>
                </anchor>
              </controlPr>
            </control>
          </mc:Choice>
        </mc:AlternateContent>
        <mc:AlternateContent xmlns:mc="http://schemas.openxmlformats.org/markup-compatibility/2006">
          <mc:Choice Requires="x14">
            <control shapeId="175608" r:id="rId561" name="Drop Down 3576">
              <controlPr locked="0" defaultSize="0" autoFill="0" autoPict="0">
                <anchor moveWithCells="1">
                  <from>
                    <xdr:col>6</xdr:col>
                    <xdr:colOff>428625</xdr:colOff>
                    <xdr:row>555</xdr:row>
                    <xdr:rowOff>85725</xdr:rowOff>
                  </from>
                  <to>
                    <xdr:col>6</xdr:col>
                    <xdr:colOff>933450</xdr:colOff>
                    <xdr:row>555</xdr:row>
                    <xdr:rowOff>304800</xdr:rowOff>
                  </to>
                </anchor>
              </controlPr>
            </control>
          </mc:Choice>
        </mc:AlternateContent>
        <mc:AlternateContent xmlns:mc="http://schemas.openxmlformats.org/markup-compatibility/2006">
          <mc:Choice Requires="x14">
            <control shapeId="175609" r:id="rId562" name="Drop Down 3577">
              <controlPr locked="0" defaultSize="0" autoFill="0" autoPict="0">
                <anchor moveWithCells="1">
                  <from>
                    <xdr:col>6</xdr:col>
                    <xdr:colOff>428625</xdr:colOff>
                    <xdr:row>556</xdr:row>
                    <xdr:rowOff>85725</xdr:rowOff>
                  </from>
                  <to>
                    <xdr:col>6</xdr:col>
                    <xdr:colOff>933450</xdr:colOff>
                    <xdr:row>556</xdr:row>
                    <xdr:rowOff>304800</xdr:rowOff>
                  </to>
                </anchor>
              </controlPr>
            </control>
          </mc:Choice>
        </mc:AlternateContent>
        <mc:AlternateContent xmlns:mc="http://schemas.openxmlformats.org/markup-compatibility/2006">
          <mc:Choice Requires="x14">
            <control shapeId="175610" r:id="rId563" name="Drop Down 3578">
              <controlPr locked="0" defaultSize="0" autoFill="0" autoPict="0">
                <anchor moveWithCells="1">
                  <from>
                    <xdr:col>6</xdr:col>
                    <xdr:colOff>428625</xdr:colOff>
                    <xdr:row>558</xdr:row>
                    <xdr:rowOff>85725</xdr:rowOff>
                  </from>
                  <to>
                    <xdr:col>6</xdr:col>
                    <xdr:colOff>933450</xdr:colOff>
                    <xdr:row>558</xdr:row>
                    <xdr:rowOff>304800</xdr:rowOff>
                  </to>
                </anchor>
              </controlPr>
            </control>
          </mc:Choice>
        </mc:AlternateContent>
        <mc:AlternateContent xmlns:mc="http://schemas.openxmlformats.org/markup-compatibility/2006">
          <mc:Choice Requires="x14">
            <control shapeId="175611" r:id="rId564" name="Drop Down 3579">
              <controlPr locked="0" defaultSize="0" autoFill="0" autoPict="0">
                <anchor moveWithCells="1">
                  <from>
                    <xdr:col>6</xdr:col>
                    <xdr:colOff>428625</xdr:colOff>
                    <xdr:row>559</xdr:row>
                    <xdr:rowOff>85725</xdr:rowOff>
                  </from>
                  <to>
                    <xdr:col>6</xdr:col>
                    <xdr:colOff>933450</xdr:colOff>
                    <xdr:row>559</xdr:row>
                    <xdr:rowOff>304800</xdr:rowOff>
                  </to>
                </anchor>
              </controlPr>
            </control>
          </mc:Choice>
        </mc:AlternateContent>
        <mc:AlternateContent xmlns:mc="http://schemas.openxmlformats.org/markup-compatibility/2006">
          <mc:Choice Requires="x14">
            <control shapeId="175612" r:id="rId565" name="Drop Down 3580">
              <controlPr locked="0" defaultSize="0" autoFill="0" autoPict="0">
                <anchor moveWithCells="1">
                  <from>
                    <xdr:col>6</xdr:col>
                    <xdr:colOff>428625</xdr:colOff>
                    <xdr:row>563</xdr:row>
                    <xdr:rowOff>85725</xdr:rowOff>
                  </from>
                  <to>
                    <xdr:col>6</xdr:col>
                    <xdr:colOff>933450</xdr:colOff>
                    <xdr:row>563</xdr:row>
                    <xdr:rowOff>304800</xdr:rowOff>
                  </to>
                </anchor>
              </controlPr>
            </control>
          </mc:Choice>
        </mc:AlternateContent>
        <mc:AlternateContent xmlns:mc="http://schemas.openxmlformats.org/markup-compatibility/2006">
          <mc:Choice Requires="x14">
            <control shapeId="175613" r:id="rId566" name="Drop Down 3581">
              <controlPr locked="0" defaultSize="0" autoFill="0" autoPict="0">
                <anchor moveWithCells="1">
                  <from>
                    <xdr:col>6</xdr:col>
                    <xdr:colOff>428625</xdr:colOff>
                    <xdr:row>564</xdr:row>
                    <xdr:rowOff>85725</xdr:rowOff>
                  </from>
                  <to>
                    <xdr:col>6</xdr:col>
                    <xdr:colOff>933450</xdr:colOff>
                    <xdr:row>564</xdr:row>
                    <xdr:rowOff>304800</xdr:rowOff>
                  </to>
                </anchor>
              </controlPr>
            </control>
          </mc:Choice>
        </mc:AlternateContent>
        <mc:AlternateContent xmlns:mc="http://schemas.openxmlformats.org/markup-compatibility/2006">
          <mc:Choice Requires="x14">
            <control shapeId="175614" r:id="rId567" name="Drop Down 3582">
              <controlPr locked="0" defaultSize="0" autoFill="0" autoPict="0">
                <anchor moveWithCells="1">
                  <from>
                    <xdr:col>6</xdr:col>
                    <xdr:colOff>428625</xdr:colOff>
                    <xdr:row>565</xdr:row>
                    <xdr:rowOff>85725</xdr:rowOff>
                  </from>
                  <to>
                    <xdr:col>6</xdr:col>
                    <xdr:colOff>933450</xdr:colOff>
                    <xdr:row>565</xdr:row>
                    <xdr:rowOff>304800</xdr:rowOff>
                  </to>
                </anchor>
              </controlPr>
            </control>
          </mc:Choice>
        </mc:AlternateContent>
        <mc:AlternateContent xmlns:mc="http://schemas.openxmlformats.org/markup-compatibility/2006">
          <mc:Choice Requires="x14">
            <control shapeId="175615" r:id="rId568" name="Drop Down 3583">
              <controlPr locked="0" defaultSize="0" autoFill="0" autoPict="0">
                <anchor moveWithCells="1">
                  <from>
                    <xdr:col>6</xdr:col>
                    <xdr:colOff>428625</xdr:colOff>
                    <xdr:row>566</xdr:row>
                    <xdr:rowOff>85725</xdr:rowOff>
                  </from>
                  <to>
                    <xdr:col>6</xdr:col>
                    <xdr:colOff>933450</xdr:colOff>
                    <xdr:row>566</xdr:row>
                    <xdr:rowOff>304800</xdr:rowOff>
                  </to>
                </anchor>
              </controlPr>
            </control>
          </mc:Choice>
        </mc:AlternateContent>
        <mc:AlternateContent xmlns:mc="http://schemas.openxmlformats.org/markup-compatibility/2006">
          <mc:Choice Requires="x14">
            <control shapeId="175616" r:id="rId569" name="Drop Down 3584">
              <controlPr locked="0" defaultSize="0" autoFill="0" autoPict="0">
                <anchor moveWithCells="1">
                  <from>
                    <xdr:col>6</xdr:col>
                    <xdr:colOff>428625</xdr:colOff>
                    <xdr:row>571</xdr:row>
                    <xdr:rowOff>85725</xdr:rowOff>
                  </from>
                  <to>
                    <xdr:col>6</xdr:col>
                    <xdr:colOff>933450</xdr:colOff>
                    <xdr:row>571</xdr:row>
                    <xdr:rowOff>304800</xdr:rowOff>
                  </to>
                </anchor>
              </controlPr>
            </control>
          </mc:Choice>
        </mc:AlternateContent>
        <mc:AlternateContent xmlns:mc="http://schemas.openxmlformats.org/markup-compatibility/2006">
          <mc:Choice Requires="x14">
            <control shapeId="175617" r:id="rId570" name="Drop Down 3585">
              <controlPr locked="0" defaultSize="0" autoFill="0" autoPict="0">
                <anchor moveWithCells="1">
                  <from>
                    <xdr:col>6</xdr:col>
                    <xdr:colOff>428625</xdr:colOff>
                    <xdr:row>572</xdr:row>
                    <xdr:rowOff>85725</xdr:rowOff>
                  </from>
                  <to>
                    <xdr:col>6</xdr:col>
                    <xdr:colOff>933450</xdr:colOff>
                    <xdr:row>572</xdr:row>
                    <xdr:rowOff>304800</xdr:rowOff>
                  </to>
                </anchor>
              </controlPr>
            </control>
          </mc:Choice>
        </mc:AlternateContent>
        <mc:AlternateContent xmlns:mc="http://schemas.openxmlformats.org/markup-compatibility/2006">
          <mc:Choice Requires="x14">
            <control shapeId="175618" r:id="rId571" name="Drop Down 3586">
              <controlPr locked="0" defaultSize="0" autoFill="0" autoPict="0">
                <anchor moveWithCells="1">
                  <from>
                    <xdr:col>6</xdr:col>
                    <xdr:colOff>428625</xdr:colOff>
                    <xdr:row>573</xdr:row>
                    <xdr:rowOff>85725</xdr:rowOff>
                  </from>
                  <to>
                    <xdr:col>6</xdr:col>
                    <xdr:colOff>933450</xdr:colOff>
                    <xdr:row>573</xdr:row>
                    <xdr:rowOff>304800</xdr:rowOff>
                  </to>
                </anchor>
              </controlPr>
            </control>
          </mc:Choice>
        </mc:AlternateContent>
        <mc:AlternateContent xmlns:mc="http://schemas.openxmlformats.org/markup-compatibility/2006">
          <mc:Choice Requires="x14">
            <control shapeId="175619" r:id="rId572" name="Drop Down 3587">
              <controlPr locked="0" defaultSize="0" autoFill="0" autoPict="0">
                <anchor moveWithCells="1">
                  <from>
                    <xdr:col>6</xdr:col>
                    <xdr:colOff>428625</xdr:colOff>
                    <xdr:row>574</xdr:row>
                    <xdr:rowOff>85725</xdr:rowOff>
                  </from>
                  <to>
                    <xdr:col>6</xdr:col>
                    <xdr:colOff>933450</xdr:colOff>
                    <xdr:row>574</xdr:row>
                    <xdr:rowOff>304800</xdr:rowOff>
                  </to>
                </anchor>
              </controlPr>
            </control>
          </mc:Choice>
        </mc:AlternateContent>
        <mc:AlternateContent xmlns:mc="http://schemas.openxmlformats.org/markup-compatibility/2006">
          <mc:Choice Requires="x14">
            <control shapeId="175620" r:id="rId573" name="Drop Down 3588">
              <controlPr locked="0" defaultSize="0" autoFill="0" autoPict="0">
                <anchor moveWithCells="1">
                  <from>
                    <xdr:col>6</xdr:col>
                    <xdr:colOff>428625</xdr:colOff>
                    <xdr:row>575</xdr:row>
                    <xdr:rowOff>85725</xdr:rowOff>
                  </from>
                  <to>
                    <xdr:col>6</xdr:col>
                    <xdr:colOff>933450</xdr:colOff>
                    <xdr:row>575</xdr:row>
                    <xdr:rowOff>304800</xdr:rowOff>
                  </to>
                </anchor>
              </controlPr>
            </control>
          </mc:Choice>
        </mc:AlternateContent>
        <mc:AlternateContent xmlns:mc="http://schemas.openxmlformats.org/markup-compatibility/2006">
          <mc:Choice Requires="x14">
            <control shapeId="175621" r:id="rId574" name="Drop Down 3589">
              <controlPr locked="0" defaultSize="0" autoFill="0" autoPict="0">
                <anchor moveWithCells="1">
                  <from>
                    <xdr:col>6</xdr:col>
                    <xdr:colOff>428625</xdr:colOff>
                    <xdr:row>579</xdr:row>
                    <xdr:rowOff>85725</xdr:rowOff>
                  </from>
                  <to>
                    <xdr:col>6</xdr:col>
                    <xdr:colOff>933450</xdr:colOff>
                    <xdr:row>579</xdr:row>
                    <xdr:rowOff>304800</xdr:rowOff>
                  </to>
                </anchor>
              </controlPr>
            </control>
          </mc:Choice>
        </mc:AlternateContent>
        <mc:AlternateContent xmlns:mc="http://schemas.openxmlformats.org/markup-compatibility/2006">
          <mc:Choice Requires="x14">
            <control shapeId="175622" r:id="rId575" name="Drop Down 3590">
              <controlPr locked="0" defaultSize="0" autoFill="0" autoPict="0">
                <anchor moveWithCells="1">
                  <from>
                    <xdr:col>6</xdr:col>
                    <xdr:colOff>428625</xdr:colOff>
                    <xdr:row>580</xdr:row>
                    <xdr:rowOff>85725</xdr:rowOff>
                  </from>
                  <to>
                    <xdr:col>6</xdr:col>
                    <xdr:colOff>933450</xdr:colOff>
                    <xdr:row>580</xdr:row>
                    <xdr:rowOff>304800</xdr:rowOff>
                  </to>
                </anchor>
              </controlPr>
            </control>
          </mc:Choice>
        </mc:AlternateContent>
        <mc:AlternateContent xmlns:mc="http://schemas.openxmlformats.org/markup-compatibility/2006">
          <mc:Choice Requires="x14">
            <control shapeId="175623" r:id="rId576" name="Drop Down 3591">
              <controlPr locked="0" defaultSize="0" autoFill="0" autoPict="0">
                <anchor moveWithCells="1">
                  <from>
                    <xdr:col>6</xdr:col>
                    <xdr:colOff>428625</xdr:colOff>
                    <xdr:row>581</xdr:row>
                    <xdr:rowOff>85725</xdr:rowOff>
                  </from>
                  <to>
                    <xdr:col>6</xdr:col>
                    <xdr:colOff>933450</xdr:colOff>
                    <xdr:row>581</xdr:row>
                    <xdr:rowOff>304800</xdr:rowOff>
                  </to>
                </anchor>
              </controlPr>
            </control>
          </mc:Choice>
        </mc:AlternateContent>
        <mc:AlternateContent xmlns:mc="http://schemas.openxmlformats.org/markup-compatibility/2006">
          <mc:Choice Requires="x14">
            <control shapeId="175624" r:id="rId577" name="Drop Down 3592">
              <controlPr locked="0" defaultSize="0" autoFill="0" autoPict="0">
                <anchor moveWithCells="1">
                  <from>
                    <xdr:col>6</xdr:col>
                    <xdr:colOff>428625</xdr:colOff>
                    <xdr:row>582</xdr:row>
                    <xdr:rowOff>85725</xdr:rowOff>
                  </from>
                  <to>
                    <xdr:col>6</xdr:col>
                    <xdr:colOff>933450</xdr:colOff>
                    <xdr:row>582</xdr:row>
                    <xdr:rowOff>304800</xdr:rowOff>
                  </to>
                </anchor>
              </controlPr>
            </control>
          </mc:Choice>
        </mc:AlternateContent>
        <mc:AlternateContent xmlns:mc="http://schemas.openxmlformats.org/markup-compatibility/2006">
          <mc:Choice Requires="x14">
            <control shapeId="175625" r:id="rId578" name="Drop Down 3593">
              <controlPr locked="0" defaultSize="0" autoFill="0" autoPict="0">
                <anchor moveWithCells="1">
                  <from>
                    <xdr:col>6</xdr:col>
                    <xdr:colOff>428625</xdr:colOff>
                    <xdr:row>585</xdr:row>
                    <xdr:rowOff>85725</xdr:rowOff>
                  </from>
                  <to>
                    <xdr:col>6</xdr:col>
                    <xdr:colOff>933450</xdr:colOff>
                    <xdr:row>585</xdr:row>
                    <xdr:rowOff>304800</xdr:rowOff>
                  </to>
                </anchor>
              </controlPr>
            </control>
          </mc:Choice>
        </mc:AlternateContent>
        <mc:AlternateContent xmlns:mc="http://schemas.openxmlformats.org/markup-compatibility/2006">
          <mc:Choice Requires="x14">
            <control shapeId="175626" r:id="rId579" name="Drop Down 3594">
              <controlPr locked="0" defaultSize="0" autoFill="0" autoPict="0">
                <anchor moveWithCells="1">
                  <from>
                    <xdr:col>6</xdr:col>
                    <xdr:colOff>428625</xdr:colOff>
                    <xdr:row>586</xdr:row>
                    <xdr:rowOff>85725</xdr:rowOff>
                  </from>
                  <to>
                    <xdr:col>6</xdr:col>
                    <xdr:colOff>933450</xdr:colOff>
                    <xdr:row>586</xdr:row>
                    <xdr:rowOff>304800</xdr:rowOff>
                  </to>
                </anchor>
              </controlPr>
            </control>
          </mc:Choice>
        </mc:AlternateContent>
        <mc:AlternateContent xmlns:mc="http://schemas.openxmlformats.org/markup-compatibility/2006">
          <mc:Choice Requires="x14">
            <control shapeId="175627" r:id="rId580" name="Drop Down 3595">
              <controlPr locked="0" defaultSize="0" autoFill="0" autoPict="0">
                <anchor moveWithCells="1">
                  <from>
                    <xdr:col>6</xdr:col>
                    <xdr:colOff>428625</xdr:colOff>
                    <xdr:row>590</xdr:row>
                    <xdr:rowOff>85725</xdr:rowOff>
                  </from>
                  <to>
                    <xdr:col>6</xdr:col>
                    <xdr:colOff>933450</xdr:colOff>
                    <xdr:row>590</xdr:row>
                    <xdr:rowOff>304800</xdr:rowOff>
                  </to>
                </anchor>
              </controlPr>
            </control>
          </mc:Choice>
        </mc:AlternateContent>
        <mc:AlternateContent xmlns:mc="http://schemas.openxmlformats.org/markup-compatibility/2006">
          <mc:Choice Requires="x14">
            <control shapeId="175628" r:id="rId581" name="Drop Down 3596">
              <controlPr locked="0" defaultSize="0" autoFill="0" autoPict="0">
                <anchor moveWithCells="1">
                  <from>
                    <xdr:col>6</xdr:col>
                    <xdr:colOff>428625</xdr:colOff>
                    <xdr:row>591</xdr:row>
                    <xdr:rowOff>85725</xdr:rowOff>
                  </from>
                  <to>
                    <xdr:col>6</xdr:col>
                    <xdr:colOff>933450</xdr:colOff>
                    <xdr:row>591</xdr:row>
                    <xdr:rowOff>304800</xdr:rowOff>
                  </to>
                </anchor>
              </controlPr>
            </control>
          </mc:Choice>
        </mc:AlternateContent>
        <mc:AlternateContent xmlns:mc="http://schemas.openxmlformats.org/markup-compatibility/2006">
          <mc:Choice Requires="x14">
            <control shapeId="175629" r:id="rId582" name="Drop Down 3597">
              <controlPr locked="0" defaultSize="0" autoFill="0" autoPict="0">
                <anchor moveWithCells="1">
                  <from>
                    <xdr:col>6</xdr:col>
                    <xdr:colOff>428625</xdr:colOff>
                    <xdr:row>592</xdr:row>
                    <xdr:rowOff>85725</xdr:rowOff>
                  </from>
                  <to>
                    <xdr:col>6</xdr:col>
                    <xdr:colOff>933450</xdr:colOff>
                    <xdr:row>592</xdr:row>
                    <xdr:rowOff>304800</xdr:rowOff>
                  </to>
                </anchor>
              </controlPr>
            </control>
          </mc:Choice>
        </mc:AlternateContent>
        <mc:AlternateContent xmlns:mc="http://schemas.openxmlformats.org/markup-compatibility/2006">
          <mc:Choice Requires="x14">
            <control shapeId="175630" r:id="rId583" name="Drop Down 3598">
              <controlPr locked="0" defaultSize="0" autoFill="0" autoPict="0">
                <anchor moveWithCells="1">
                  <from>
                    <xdr:col>6</xdr:col>
                    <xdr:colOff>428625</xdr:colOff>
                    <xdr:row>594</xdr:row>
                    <xdr:rowOff>85725</xdr:rowOff>
                  </from>
                  <to>
                    <xdr:col>6</xdr:col>
                    <xdr:colOff>933450</xdr:colOff>
                    <xdr:row>594</xdr:row>
                    <xdr:rowOff>304800</xdr:rowOff>
                  </to>
                </anchor>
              </controlPr>
            </control>
          </mc:Choice>
        </mc:AlternateContent>
        <mc:AlternateContent xmlns:mc="http://schemas.openxmlformats.org/markup-compatibility/2006">
          <mc:Choice Requires="x14">
            <control shapeId="175631" r:id="rId584" name="Drop Down 3599">
              <controlPr locked="0" defaultSize="0" autoFill="0" autoPict="0">
                <anchor moveWithCells="1">
                  <from>
                    <xdr:col>6</xdr:col>
                    <xdr:colOff>428625</xdr:colOff>
                    <xdr:row>595</xdr:row>
                    <xdr:rowOff>85725</xdr:rowOff>
                  </from>
                  <to>
                    <xdr:col>6</xdr:col>
                    <xdr:colOff>933450</xdr:colOff>
                    <xdr:row>595</xdr:row>
                    <xdr:rowOff>304800</xdr:rowOff>
                  </to>
                </anchor>
              </controlPr>
            </control>
          </mc:Choice>
        </mc:AlternateContent>
        <mc:AlternateContent xmlns:mc="http://schemas.openxmlformats.org/markup-compatibility/2006">
          <mc:Choice Requires="x14">
            <control shapeId="175632" r:id="rId585" name="Drop Down 3600">
              <controlPr locked="0" defaultSize="0" autoFill="0" autoPict="0">
                <anchor moveWithCells="1">
                  <from>
                    <xdr:col>6</xdr:col>
                    <xdr:colOff>428625</xdr:colOff>
                    <xdr:row>596</xdr:row>
                    <xdr:rowOff>85725</xdr:rowOff>
                  </from>
                  <to>
                    <xdr:col>6</xdr:col>
                    <xdr:colOff>933450</xdr:colOff>
                    <xdr:row>596</xdr:row>
                    <xdr:rowOff>304800</xdr:rowOff>
                  </to>
                </anchor>
              </controlPr>
            </control>
          </mc:Choice>
        </mc:AlternateContent>
        <mc:AlternateContent xmlns:mc="http://schemas.openxmlformats.org/markup-compatibility/2006">
          <mc:Choice Requires="x14">
            <control shapeId="175633" r:id="rId586" name="Drop Down 3601">
              <controlPr locked="0" defaultSize="0" autoFill="0" autoPict="0">
                <anchor moveWithCells="1">
                  <from>
                    <xdr:col>6</xdr:col>
                    <xdr:colOff>428625</xdr:colOff>
                    <xdr:row>600</xdr:row>
                    <xdr:rowOff>85725</xdr:rowOff>
                  </from>
                  <to>
                    <xdr:col>6</xdr:col>
                    <xdr:colOff>933450</xdr:colOff>
                    <xdr:row>600</xdr:row>
                    <xdr:rowOff>304800</xdr:rowOff>
                  </to>
                </anchor>
              </controlPr>
            </control>
          </mc:Choice>
        </mc:AlternateContent>
        <mc:AlternateContent xmlns:mc="http://schemas.openxmlformats.org/markup-compatibility/2006">
          <mc:Choice Requires="x14">
            <control shapeId="175634" r:id="rId587" name="Drop Down 3602">
              <controlPr locked="0" defaultSize="0" autoFill="0" autoPict="0">
                <anchor moveWithCells="1">
                  <from>
                    <xdr:col>6</xdr:col>
                    <xdr:colOff>428625</xdr:colOff>
                    <xdr:row>601</xdr:row>
                    <xdr:rowOff>85725</xdr:rowOff>
                  </from>
                  <to>
                    <xdr:col>6</xdr:col>
                    <xdr:colOff>933450</xdr:colOff>
                    <xdr:row>601</xdr:row>
                    <xdr:rowOff>304800</xdr:rowOff>
                  </to>
                </anchor>
              </controlPr>
            </control>
          </mc:Choice>
        </mc:AlternateContent>
        <mc:AlternateContent xmlns:mc="http://schemas.openxmlformats.org/markup-compatibility/2006">
          <mc:Choice Requires="x14">
            <control shapeId="175635" r:id="rId588" name="Drop Down 3603">
              <controlPr locked="0" defaultSize="0" autoFill="0" autoPict="0">
                <anchor moveWithCells="1">
                  <from>
                    <xdr:col>6</xdr:col>
                    <xdr:colOff>428625</xdr:colOff>
                    <xdr:row>602</xdr:row>
                    <xdr:rowOff>85725</xdr:rowOff>
                  </from>
                  <to>
                    <xdr:col>6</xdr:col>
                    <xdr:colOff>933450</xdr:colOff>
                    <xdr:row>602</xdr:row>
                    <xdr:rowOff>304800</xdr:rowOff>
                  </to>
                </anchor>
              </controlPr>
            </control>
          </mc:Choice>
        </mc:AlternateContent>
        <mc:AlternateContent xmlns:mc="http://schemas.openxmlformats.org/markup-compatibility/2006">
          <mc:Choice Requires="x14">
            <control shapeId="175636" r:id="rId589" name="Drop Down 3604">
              <controlPr locked="0" defaultSize="0" autoFill="0" autoPict="0">
                <anchor moveWithCells="1">
                  <from>
                    <xdr:col>6</xdr:col>
                    <xdr:colOff>428625</xdr:colOff>
                    <xdr:row>604</xdr:row>
                    <xdr:rowOff>85725</xdr:rowOff>
                  </from>
                  <to>
                    <xdr:col>6</xdr:col>
                    <xdr:colOff>933450</xdr:colOff>
                    <xdr:row>604</xdr:row>
                    <xdr:rowOff>304800</xdr:rowOff>
                  </to>
                </anchor>
              </controlPr>
            </control>
          </mc:Choice>
        </mc:AlternateContent>
        <mc:AlternateContent xmlns:mc="http://schemas.openxmlformats.org/markup-compatibility/2006">
          <mc:Choice Requires="x14">
            <control shapeId="175637" r:id="rId590" name="Drop Down 3605">
              <controlPr locked="0" defaultSize="0" autoFill="0" autoPict="0">
                <anchor moveWithCells="1">
                  <from>
                    <xdr:col>6</xdr:col>
                    <xdr:colOff>428625</xdr:colOff>
                    <xdr:row>605</xdr:row>
                    <xdr:rowOff>85725</xdr:rowOff>
                  </from>
                  <to>
                    <xdr:col>6</xdr:col>
                    <xdr:colOff>933450</xdr:colOff>
                    <xdr:row>605</xdr:row>
                    <xdr:rowOff>304800</xdr:rowOff>
                  </to>
                </anchor>
              </controlPr>
            </control>
          </mc:Choice>
        </mc:AlternateContent>
        <mc:AlternateContent xmlns:mc="http://schemas.openxmlformats.org/markup-compatibility/2006">
          <mc:Choice Requires="x14">
            <control shapeId="175638" r:id="rId591" name="Drop Down 3606">
              <controlPr locked="0" defaultSize="0" autoFill="0" autoPict="0">
                <anchor moveWithCells="1">
                  <from>
                    <xdr:col>6</xdr:col>
                    <xdr:colOff>428625</xdr:colOff>
                    <xdr:row>607</xdr:row>
                    <xdr:rowOff>85725</xdr:rowOff>
                  </from>
                  <to>
                    <xdr:col>6</xdr:col>
                    <xdr:colOff>933450</xdr:colOff>
                    <xdr:row>607</xdr:row>
                    <xdr:rowOff>304800</xdr:rowOff>
                  </to>
                </anchor>
              </controlPr>
            </control>
          </mc:Choice>
        </mc:AlternateContent>
        <mc:AlternateContent xmlns:mc="http://schemas.openxmlformats.org/markup-compatibility/2006">
          <mc:Choice Requires="x14">
            <control shapeId="175639" r:id="rId592" name="Drop Down 3607">
              <controlPr locked="0" defaultSize="0" autoFill="0" autoPict="0">
                <anchor moveWithCells="1">
                  <from>
                    <xdr:col>6</xdr:col>
                    <xdr:colOff>428625</xdr:colOff>
                    <xdr:row>608</xdr:row>
                    <xdr:rowOff>85725</xdr:rowOff>
                  </from>
                  <to>
                    <xdr:col>6</xdr:col>
                    <xdr:colOff>933450</xdr:colOff>
                    <xdr:row>608</xdr:row>
                    <xdr:rowOff>304800</xdr:rowOff>
                  </to>
                </anchor>
              </controlPr>
            </control>
          </mc:Choice>
        </mc:AlternateContent>
        <mc:AlternateContent xmlns:mc="http://schemas.openxmlformats.org/markup-compatibility/2006">
          <mc:Choice Requires="x14">
            <control shapeId="175640" r:id="rId593" name="Drop Down 3608">
              <controlPr locked="0" defaultSize="0" autoFill="0" autoPict="0">
                <anchor moveWithCells="1">
                  <from>
                    <xdr:col>6</xdr:col>
                    <xdr:colOff>428625</xdr:colOff>
                    <xdr:row>612</xdr:row>
                    <xdr:rowOff>85725</xdr:rowOff>
                  </from>
                  <to>
                    <xdr:col>6</xdr:col>
                    <xdr:colOff>933450</xdr:colOff>
                    <xdr:row>612</xdr:row>
                    <xdr:rowOff>304800</xdr:rowOff>
                  </to>
                </anchor>
              </controlPr>
            </control>
          </mc:Choice>
        </mc:AlternateContent>
        <mc:AlternateContent xmlns:mc="http://schemas.openxmlformats.org/markup-compatibility/2006">
          <mc:Choice Requires="x14">
            <control shapeId="175641" r:id="rId594" name="Drop Down 3609">
              <controlPr locked="0" defaultSize="0" autoFill="0" autoPict="0">
                <anchor moveWithCells="1">
                  <from>
                    <xdr:col>6</xdr:col>
                    <xdr:colOff>428625</xdr:colOff>
                    <xdr:row>613</xdr:row>
                    <xdr:rowOff>85725</xdr:rowOff>
                  </from>
                  <to>
                    <xdr:col>6</xdr:col>
                    <xdr:colOff>933450</xdr:colOff>
                    <xdr:row>613</xdr:row>
                    <xdr:rowOff>304800</xdr:rowOff>
                  </to>
                </anchor>
              </controlPr>
            </control>
          </mc:Choice>
        </mc:AlternateContent>
        <mc:AlternateContent xmlns:mc="http://schemas.openxmlformats.org/markup-compatibility/2006">
          <mc:Choice Requires="x14">
            <control shapeId="175642" r:id="rId595" name="Drop Down 3610">
              <controlPr locked="0" defaultSize="0" autoFill="0" autoPict="0">
                <anchor moveWithCells="1">
                  <from>
                    <xdr:col>6</xdr:col>
                    <xdr:colOff>428625</xdr:colOff>
                    <xdr:row>614</xdr:row>
                    <xdr:rowOff>85725</xdr:rowOff>
                  </from>
                  <to>
                    <xdr:col>6</xdr:col>
                    <xdr:colOff>933450</xdr:colOff>
                    <xdr:row>614</xdr:row>
                    <xdr:rowOff>304800</xdr:rowOff>
                  </to>
                </anchor>
              </controlPr>
            </control>
          </mc:Choice>
        </mc:AlternateContent>
        <mc:AlternateContent xmlns:mc="http://schemas.openxmlformats.org/markup-compatibility/2006">
          <mc:Choice Requires="x14">
            <control shapeId="175643" r:id="rId596" name="Drop Down 3611">
              <controlPr locked="0" defaultSize="0" autoFill="0" autoPict="0">
                <anchor moveWithCells="1">
                  <from>
                    <xdr:col>6</xdr:col>
                    <xdr:colOff>428625</xdr:colOff>
                    <xdr:row>615</xdr:row>
                    <xdr:rowOff>85725</xdr:rowOff>
                  </from>
                  <to>
                    <xdr:col>6</xdr:col>
                    <xdr:colOff>933450</xdr:colOff>
                    <xdr:row>615</xdr:row>
                    <xdr:rowOff>304800</xdr:rowOff>
                  </to>
                </anchor>
              </controlPr>
            </control>
          </mc:Choice>
        </mc:AlternateContent>
        <mc:AlternateContent xmlns:mc="http://schemas.openxmlformats.org/markup-compatibility/2006">
          <mc:Choice Requires="x14">
            <control shapeId="175644" r:id="rId597" name="Drop Down 3612">
              <controlPr locked="0" defaultSize="0" autoFill="0" autoPict="0">
                <anchor moveWithCells="1">
                  <from>
                    <xdr:col>6</xdr:col>
                    <xdr:colOff>428625</xdr:colOff>
                    <xdr:row>617</xdr:row>
                    <xdr:rowOff>85725</xdr:rowOff>
                  </from>
                  <to>
                    <xdr:col>6</xdr:col>
                    <xdr:colOff>933450</xdr:colOff>
                    <xdr:row>617</xdr:row>
                    <xdr:rowOff>304800</xdr:rowOff>
                  </to>
                </anchor>
              </controlPr>
            </control>
          </mc:Choice>
        </mc:AlternateContent>
        <mc:AlternateContent xmlns:mc="http://schemas.openxmlformats.org/markup-compatibility/2006">
          <mc:Choice Requires="x14">
            <control shapeId="175645" r:id="rId598" name="Drop Down 3613">
              <controlPr locked="0" defaultSize="0" autoFill="0" autoPict="0">
                <anchor moveWithCells="1">
                  <from>
                    <xdr:col>6</xdr:col>
                    <xdr:colOff>428625</xdr:colOff>
                    <xdr:row>618</xdr:row>
                    <xdr:rowOff>85725</xdr:rowOff>
                  </from>
                  <to>
                    <xdr:col>6</xdr:col>
                    <xdr:colOff>933450</xdr:colOff>
                    <xdr:row>618</xdr:row>
                    <xdr:rowOff>304800</xdr:rowOff>
                  </to>
                </anchor>
              </controlPr>
            </control>
          </mc:Choice>
        </mc:AlternateContent>
        <mc:AlternateContent xmlns:mc="http://schemas.openxmlformats.org/markup-compatibility/2006">
          <mc:Choice Requires="x14">
            <control shapeId="175646" r:id="rId599" name="Drop Down 3614">
              <controlPr locked="0" defaultSize="0" autoFill="0" autoPict="0">
                <anchor moveWithCells="1">
                  <from>
                    <xdr:col>6</xdr:col>
                    <xdr:colOff>428625</xdr:colOff>
                    <xdr:row>620</xdr:row>
                    <xdr:rowOff>85725</xdr:rowOff>
                  </from>
                  <to>
                    <xdr:col>6</xdr:col>
                    <xdr:colOff>933450</xdr:colOff>
                    <xdr:row>620</xdr:row>
                    <xdr:rowOff>304800</xdr:rowOff>
                  </to>
                </anchor>
              </controlPr>
            </control>
          </mc:Choice>
        </mc:AlternateContent>
        <mc:AlternateContent xmlns:mc="http://schemas.openxmlformats.org/markup-compatibility/2006">
          <mc:Choice Requires="x14">
            <control shapeId="175647" r:id="rId600" name="Drop Down 3615">
              <controlPr locked="0" defaultSize="0" autoFill="0" autoPict="0">
                <anchor moveWithCells="1">
                  <from>
                    <xdr:col>6</xdr:col>
                    <xdr:colOff>428625</xdr:colOff>
                    <xdr:row>621</xdr:row>
                    <xdr:rowOff>85725</xdr:rowOff>
                  </from>
                  <to>
                    <xdr:col>6</xdr:col>
                    <xdr:colOff>933450</xdr:colOff>
                    <xdr:row>621</xdr:row>
                    <xdr:rowOff>304800</xdr:rowOff>
                  </to>
                </anchor>
              </controlPr>
            </control>
          </mc:Choice>
        </mc:AlternateContent>
        <mc:AlternateContent xmlns:mc="http://schemas.openxmlformats.org/markup-compatibility/2006">
          <mc:Choice Requires="x14">
            <control shapeId="175648" r:id="rId601" name="Drop Down 3616">
              <controlPr locked="0" defaultSize="0" autoFill="0" autoPict="0">
                <anchor moveWithCells="1">
                  <from>
                    <xdr:col>6</xdr:col>
                    <xdr:colOff>428625</xdr:colOff>
                    <xdr:row>622</xdr:row>
                    <xdr:rowOff>85725</xdr:rowOff>
                  </from>
                  <to>
                    <xdr:col>6</xdr:col>
                    <xdr:colOff>933450</xdr:colOff>
                    <xdr:row>622</xdr:row>
                    <xdr:rowOff>304800</xdr:rowOff>
                  </to>
                </anchor>
              </controlPr>
            </control>
          </mc:Choice>
        </mc:AlternateContent>
        <mc:AlternateContent xmlns:mc="http://schemas.openxmlformats.org/markup-compatibility/2006">
          <mc:Choice Requires="x14">
            <control shapeId="175649" r:id="rId602" name="Drop Down 3617">
              <controlPr locked="0" defaultSize="0" autoFill="0" autoPict="0">
                <anchor moveWithCells="1">
                  <from>
                    <xdr:col>6</xdr:col>
                    <xdr:colOff>428625</xdr:colOff>
                    <xdr:row>623</xdr:row>
                    <xdr:rowOff>85725</xdr:rowOff>
                  </from>
                  <to>
                    <xdr:col>6</xdr:col>
                    <xdr:colOff>933450</xdr:colOff>
                    <xdr:row>623</xdr:row>
                    <xdr:rowOff>304800</xdr:rowOff>
                  </to>
                </anchor>
              </controlPr>
            </control>
          </mc:Choice>
        </mc:AlternateContent>
        <mc:AlternateContent xmlns:mc="http://schemas.openxmlformats.org/markup-compatibility/2006">
          <mc:Choice Requires="x14">
            <control shapeId="175650" r:id="rId603" name="Drop Down 3618">
              <controlPr locked="0" defaultSize="0" autoFill="0" autoPict="0">
                <anchor moveWithCells="1">
                  <from>
                    <xdr:col>6</xdr:col>
                    <xdr:colOff>428625</xdr:colOff>
                    <xdr:row>624</xdr:row>
                    <xdr:rowOff>85725</xdr:rowOff>
                  </from>
                  <to>
                    <xdr:col>6</xdr:col>
                    <xdr:colOff>933450</xdr:colOff>
                    <xdr:row>624</xdr:row>
                    <xdr:rowOff>304800</xdr:rowOff>
                  </to>
                </anchor>
              </controlPr>
            </control>
          </mc:Choice>
        </mc:AlternateContent>
        <mc:AlternateContent xmlns:mc="http://schemas.openxmlformats.org/markup-compatibility/2006">
          <mc:Choice Requires="x14">
            <control shapeId="175651" r:id="rId604" name="Drop Down 3619">
              <controlPr locked="0" defaultSize="0" autoFill="0" autoPict="0">
                <anchor moveWithCells="1">
                  <from>
                    <xdr:col>6</xdr:col>
                    <xdr:colOff>428625</xdr:colOff>
                    <xdr:row>627</xdr:row>
                    <xdr:rowOff>85725</xdr:rowOff>
                  </from>
                  <to>
                    <xdr:col>6</xdr:col>
                    <xdr:colOff>933450</xdr:colOff>
                    <xdr:row>627</xdr:row>
                    <xdr:rowOff>304800</xdr:rowOff>
                  </to>
                </anchor>
              </controlPr>
            </control>
          </mc:Choice>
        </mc:AlternateContent>
        <mc:AlternateContent xmlns:mc="http://schemas.openxmlformats.org/markup-compatibility/2006">
          <mc:Choice Requires="x14">
            <control shapeId="175652" r:id="rId605" name="Drop Down 3620">
              <controlPr locked="0" defaultSize="0" autoFill="0" autoPict="0">
                <anchor moveWithCells="1">
                  <from>
                    <xdr:col>6</xdr:col>
                    <xdr:colOff>428625</xdr:colOff>
                    <xdr:row>628</xdr:row>
                    <xdr:rowOff>85725</xdr:rowOff>
                  </from>
                  <to>
                    <xdr:col>6</xdr:col>
                    <xdr:colOff>933450</xdr:colOff>
                    <xdr:row>628</xdr:row>
                    <xdr:rowOff>304800</xdr:rowOff>
                  </to>
                </anchor>
              </controlPr>
            </control>
          </mc:Choice>
        </mc:AlternateContent>
        <mc:AlternateContent xmlns:mc="http://schemas.openxmlformats.org/markup-compatibility/2006">
          <mc:Choice Requires="x14">
            <control shapeId="175653" r:id="rId606" name="Drop Down 3621">
              <controlPr locked="0" defaultSize="0" autoFill="0" autoPict="0">
                <anchor moveWithCells="1">
                  <from>
                    <xdr:col>6</xdr:col>
                    <xdr:colOff>428625</xdr:colOff>
                    <xdr:row>630</xdr:row>
                    <xdr:rowOff>85725</xdr:rowOff>
                  </from>
                  <to>
                    <xdr:col>6</xdr:col>
                    <xdr:colOff>933450</xdr:colOff>
                    <xdr:row>630</xdr:row>
                    <xdr:rowOff>304800</xdr:rowOff>
                  </to>
                </anchor>
              </controlPr>
            </control>
          </mc:Choice>
        </mc:AlternateContent>
        <mc:AlternateContent xmlns:mc="http://schemas.openxmlformats.org/markup-compatibility/2006">
          <mc:Choice Requires="x14">
            <control shapeId="175654" r:id="rId607" name="Drop Down 3622">
              <controlPr locked="0" defaultSize="0" autoFill="0" autoPict="0">
                <anchor moveWithCells="1">
                  <from>
                    <xdr:col>6</xdr:col>
                    <xdr:colOff>428625</xdr:colOff>
                    <xdr:row>631</xdr:row>
                    <xdr:rowOff>85725</xdr:rowOff>
                  </from>
                  <to>
                    <xdr:col>6</xdr:col>
                    <xdr:colOff>933450</xdr:colOff>
                    <xdr:row>631</xdr:row>
                    <xdr:rowOff>304800</xdr:rowOff>
                  </to>
                </anchor>
              </controlPr>
            </control>
          </mc:Choice>
        </mc:AlternateContent>
        <mc:AlternateContent xmlns:mc="http://schemas.openxmlformats.org/markup-compatibility/2006">
          <mc:Choice Requires="x14">
            <control shapeId="175655" r:id="rId608" name="Drop Down 3623">
              <controlPr locked="0" defaultSize="0" autoFill="0" autoPict="0">
                <anchor moveWithCells="1">
                  <from>
                    <xdr:col>6</xdr:col>
                    <xdr:colOff>428625</xdr:colOff>
                    <xdr:row>632</xdr:row>
                    <xdr:rowOff>85725</xdr:rowOff>
                  </from>
                  <to>
                    <xdr:col>6</xdr:col>
                    <xdr:colOff>933450</xdr:colOff>
                    <xdr:row>632</xdr:row>
                    <xdr:rowOff>304800</xdr:rowOff>
                  </to>
                </anchor>
              </controlPr>
            </control>
          </mc:Choice>
        </mc:AlternateContent>
        <mc:AlternateContent xmlns:mc="http://schemas.openxmlformats.org/markup-compatibility/2006">
          <mc:Choice Requires="x14">
            <control shapeId="175656" r:id="rId609" name="Drop Down 3624">
              <controlPr locked="0" defaultSize="0" autoFill="0" autoPict="0">
                <anchor moveWithCells="1">
                  <from>
                    <xdr:col>6</xdr:col>
                    <xdr:colOff>428625</xdr:colOff>
                    <xdr:row>633</xdr:row>
                    <xdr:rowOff>85725</xdr:rowOff>
                  </from>
                  <to>
                    <xdr:col>6</xdr:col>
                    <xdr:colOff>933450</xdr:colOff>
                    <xdr:row>633</xdr:row>
                    <xdr:rowOff>304800</xdr:rowOff>
                  </to>
                </anchor>
              </controlPr>
            </control>
          </mc:Choice>
        </mc:AlternateContent>
        <mc:AlternateContent xmlns:mc="http://schemas.openxmlformats.org/markup-compatibility/2006">
          <mc:Choice Requires="x14">
            <control shapeId="175657" r:id="rId610" name="Drop Down 3625">
              <controlPr locked="0" defaultSize="0" autoFill="0" autoPict="0">
                <anchor moveWithCells="1">
                  <from>
                    <xdr:col>6</xdr:col>
                    <xdr:colOff>428625</xdr:colOff>
                    <xdr:row>635</xdr:row>
                    <xdr:rowOff>85725</xdr:rowOff>
                  </from>
                  <to>
                    <xdr:col>6</xdr:col>
                    <xdr:colOff>933450</xdr:colOff>
                    <xdr:row>635</xdr:row>
                    <xdr:rowOff>304800</xdr:rowOff>
                  </to>
                </anchor>
              </controlPr>
            </control>
          </mc:Choice>
        </mc:AlternateContent>
        <mc:AlternateContent xmlns:mc="http://schemas.openxmlformats.org/markup-compatibility/2006">
          <mc:Choice Requires="x14">
            <control shapeId="175658" r:id="rId611" name="Drop Down 3626">
              <controlPr locked="0" defaultSize="0" autoFill="0" autoPict="0">
                <anchor moveWithCells="1">
                  <from>
                    <xdr:col>6</xdr:col>
                    <xdr:colOff>428625</xdr:colOff>
                    <xdr:row>636</xdr:row>
                    <xdr:rowOff>85725</xdr:rowOff>
                  </from>
                  <to>
                    <xdr:col>6</xdr:col>
                    <xdr:colOff>933450</xdr:colOff>
                    <xdr:row>636</xdr:row>
                    <xdr:rowOff>304800</xdr:rowOff>
                  </to>
                </anchor>
              </controlPr>
            </control>
          </mc:Choice>
        </mc:AlternateContent>
        <mc:AlternateContent xmlns:mc="http://schemas.openxmlformats.org/markup-compatibility/2006">
          <mc:Choice Requires="x14">
            <control shapeId="175659" r:id="rId612" name="Drop Down 3627">
              <controlPr locked="0" defaultSize="0" autoFill="0" autoPict="0">
                <anchor moveWithCells="1">
                  <from>
                    <xdr:col>6</xdr:col>
                    <xdr:colOff>428625</xdr:colOff>
                    <xdr:row>638</xdr:row>
                    <xdr:rowOff>85725</xdr:rowOff>
                  </from>
                  <to>
                    <xdr:col>6</xdr:col>
                    <xdr:colOff>933450</xdr:colOff>
                    <xdr:row>638</xdr:row>
                    <xdr:rowOff>304800</xdr:rowOff>
                  </to>
                </anchor>
              </controlPr>
            </control>
          </mc:Choice>
        </mc:AlternateContent>
        <mc:AlternateContent xmlns:mc="http://schemas.openxmlformats.org/markup-compatibility/2006">
          <mc:Choice Requires="x14">
            <control shapeId="175660" r:id="rId613" name="Drop Down 3628">
              <controlPr locked="0" defaultSize="0" autoFill="0" autoPict="0">
                <anchor moveWithCells="1">
                  <from>
                    <xdr:col>6</xdr:col>
                    <xdr:colOff>428625</xdr:colOff>
                    <xdr:row>639</xdr:row>
                    <xdr:rowOff>85725</xdr:rowOff>
                  </from>
                  <to>
                    <xdr:col>6</xdr:col>
                    <xdr:colOff>933450</xdr:colOff>
                    <xdr:row>639</xdr:row>
                    <xdr:rowOff>304800</xdr:rowOff>
                  </to>
                </anchor>
              </controlPr>
            </control>
          </mc:Choice>
        </mc:AlternateContent>
        <mc:AlternateContent xmlns:mc="http://schemas.openxmlformats.org/markup-compatibility/2006">
          <mc:Choice Requires="x14">
            <control shapeId="175661" r:id="rId614" name="Drop Down 3629">
              <controlPr locked="0" defaultSize="0" autoFill="0" autoPict="0">
                <anchor moveWithCells="1">
                  <from>
                    <xdr:col>6</xdr:col>
                    <xdr:colOff>428625</xdr:colOff>
                    <xdr:row>640</xdr:row>
                    <xdr:rowOff>85725</xdr:rowOff>
                  </from>
                  <to>
                    <xdr:col>6</xdr:col>
                    <xdr:colOff>933450</xdr:colOff>
                    <xdr:row>640</xdr:row>
                    <xdr:rowOff>304800</xdr:rowOff>
                  </to>
                </anchor>
              </controlPr>
            </control>
          </mc:Choice>
        </mc:AlternateContent>
        <mc:AlternateContent xmlns:mc="http://schemas.openxmlformats.org/markup-compatibility/2006">
          <mc:Choice Requires="x14">
            <control shapeId="175662" r:id="rId615" name="Drop Down 3630">
              <controlPr locked="0" defaultSize="0" autoFill="0" autoPict="0">
                <anchor moveWithCells="1">
                  <from>
                    <xdr:col>6</xdr:col>
                    <xdr:colOff>428625</xdr:colOff>
                    <xdr:row>410</xdr:row>
                    <xdr:rowOff>85725</xdr:rowOff>
                  </from>
                  <to>
                    <xdr:col>6</xdr:col>
                    <xdr:colOff>933450</xdr:colOff>
                    <xdr:row>410</xdr:row>
                    <xdr:rowOff>304800</xdr:rowOff>
                  </to>
                </anchor>
              </controlPr>
            </control>
          </mc:Choice>
        </mc:AlternateContent>
        <mc:AlternateContent xmlns:mc="http://schemas.openxmlformats.org/markup-compatibility/2006">
          <mc:Choice Requires="x14">
            <control shapeId="175663" r:id="rId616" name="Drop Down 3631">
              <controlPr locked="0" defaultSize="0" autoFill="0" autoPict="0">
                <anchor moveWithCells="1">
                  <from>
                    <xdr:col>6</xdr:col>
                    <xdr:colOff>428625</xdr:colOff>
                    <xdr:row>411</xdr:row>
                    <xdr:rowOff>85725</xdr:rowOff>
                  </from>
                  <to>
                    <xdr:col>6</xdr:col>
                    <xdr:colOff>933450</xdr:colOff>
                    <xdr:row>411</xdr:row>
                    <xdr:rowOff>304800</xdr:rowOff>
                  </to>
                </anchor>
              </controlPr>
            </control>
          </mc:Choice>
        </mc:AlternateContent>
        <mc:AlternateContent xmlns:mc="http://schemas.openxmlformats.org/markup-compatibility/2006">
          <mc:Choice Requires="x14">
            <control shapeId="175664" r:id="rId617" name="Drop Down 3632">
              <controlPr locked="0" defaultSize="0" autoFill="0" autoPict="0">
                <anchor moveWithCells="1">
                  <from>
                    <xdr:col>6</xdr:col>
                    <xdr:colOff>428625</xdr:colOff>
                    <xdr:row>413</xdr:row>
                    <xdr:rowOff>85725</xdr:rowOff>
                  </from>
                  <to>
                    <xdr:col>6</xdr:col>
                    <xdr:colOff>933450</xdr:colOff>
                    <xdr:row>413</xdr:row>
                    <xdr:rowOff>304800</xdr:rowOff>
                  </to>
                </anchor>
              </controlPr>
            </control>
          </mc:Choice>
        </mc:AlternateContent>
        <mc:AlternateContent xmlns:mc="http://schemas.openxmlformats.org/markup-compatibility/2006">
          <mc:Choice Requires="x14">
            <control shapeId="175665" r:id="rId618" name="Drop Down 3633">
              <controlPr locked="0" defaultSize="0" autoFill="0" autoPict="0">
                <anchor moveWithCells="1">
                  <from>
                    <xdr:col>6</xdr:col>
                    <xdr:colOff>428625</xdr:colOff>
                    <xdr:row>414</xdr:row>
                    <xdr:rowOff>85725</xdr:rowOff>
                  </from>
                  <to>
                    <xdr:col>6</xdr:col>
                    <xdr:colOff>933450</xdr:colOff>
                    <xdr:row>414</xdr:row>
                    <xdr:rowOff>304800</xdr:rowOff>
                  </to>
                </anchor>
              </controlPr>
            </control>
          </mc:Choice>
        </mc:AlternateContent>
        <mc:AlternateContent xmlns:mc="http://schemas.openxmlformats.org/markup-compatibility/2006">
          <mc:Choice Requires="x14">
            <control shapeId="175666" r:id="rId619" name="Drop Down 3634">
              <controlPr locked="0" defaultSize="0" autoFill="0" autoPict="0">
                <anchor moveWithCells="1">
                  <from>
                    <xdr:col>6</xdr:col>
                    <xdr:colOff>428625</xdr:colOff>
                    <xdr:row>415</xdr:row>
                    <xdr:rowOff>85725</xdr:rowOff>
                  </from>
                  <to>
                    <xdr:col>6</xdr:col>
                    <xdr:colOff>933450</xdr:colOff>
                    <xdr:row>415</xdr:row>
                    <xdr:rowOff>304800</xdr:rowOff>
                  </to>
                </anchor>
              </controlPr>
            </control>
          </mc:Choice>
        </mc:AlternateContent>
        <mc:AlternateContent xmlns:mc="http://schemas.openxmlformats.org/markup-compatibility/2006">
          <mc:Choice Requires="x14">
            <control shapeId="175667" r:id="rId620" name="Drop Down 3635">
              <controlPr locked="0" defaultSize="0" autoFill="0" autoPict="0">
                <anchor moveWithCells="1">
                  <from>
                    <xdr:col>6</xdr:col>
                    <xdr:colOff>428625</xdr:colOff>
                    <xdr:row>416</xdr:row>
                    <xdr:rowOff>85725</xdr:rowOff>
                  </from>
                  <to>
                    <xdr:col>6</xdr:col>
                    <xdr:colOff>933450</xdr:colOff>
                    <xdr:row>416</xdr:row>
                    <xdr:rowOff>304800</xdr:rowOff>
                  </to>
                </anchor>
              </controlPr>
            </control>
          </mc:Choice>
        </mc:AlternateContent>
        <mc:AlternateContent xmlns:mc="http://schemas.openxmlformats.org/markup-compatibility/2006">
          <mc:Choice Requires="x14">
            <control shapeId="175668" r:id="rId621" name="Drop Down 3636">
              <controlPr locked="0" defaultSize="0" autoFill="0" autoPict="0">
                <anchor moveWithCells="1">
                  <from>
                    <xdr:col>6</xdr:col>
                    <xdr:colOff>428625</xdr:colOff>
                    <xdr:row>417</xdr:row>
                    <xdr:rowOff>85725</xdr:rowOff>
                  </from>
                  <to>
                    <xdr:col>6</xdr:col>
                    <xdr:colOff>933450</xdr:colOff>
                    <xdr:row>417</xdr:row>
                    <xdr:rowOff>304800</xdr:rowOff>
                  </to>
                </anchor>
              </controlPr>
            </control>
          </mc:Choice>
        </mc:AlternateContent>
        <mc:AlternateContent xmlns:mc="http://schemas.openxmlformats.org/markup-compatibility/2006">
          <mc:Choice Requires="x14">
            <control shapeId="175669" r:id="rId622" name="Drop Down 3637">
              <controlPr locked="0" defaultSize="0" autoFill="0" autoPict="0">
                <anchor moveWithCells="1">
                  <from>
                    <xdr:col>6</xdr:col>
                    <xdr:colOff>428625</xdr:colOff>
                    <xdr:row>419</xdr:row>
                    <xdr:rowOff>85725</xdr:rowOff>
                  </from>
                  <to>
                    <xdr:col>6</xdr:col>
                    <xdr:colOff>933450</xdr:colOff>
                    <xdr:row>419</xdr:row>
                    <xdr:rowOff>304800</xdr:rowOff>
                  </to>
                </anchor>
              </controlPr>
            </control>
          </mc:Choice>
        </mc:AlternateContent>
        <mc:AlternateContent xmlns:mc="http://schemas.openxmlformats.org/markup-compatibility/2006">
          <mc:Choice Requires="x14">
            <control shapeId="175670" r:id="rId623" name="Drop Down 3638">
              <controlPr locked="0" defaultSize="0" autoFill="0" autoPict="0">
                <anchor moveWithCells="1">
                  <from>
                    <xdr:col>6</xdr:col>
                    <xdr:colOff>428625</xdr:colOff>
                    <xdr:row>420</xdr:row>
                    <xdr:rowOff>85725</xdr:rowOff>
                  </from>
                  <to>
                    <xdr:col>6</xdr:col>
                    <xdr:colOff>933450</xdr:colOff>
                    <xdr:row>420</xdr:row>
                    <xdr:rowOff>304800</xdr:rowOff>
                  </to>
                </anchor>
              </controlPr>
            </control>
          </mc:Choice>
        </mc:AlternateContent>
        <mc:AlternateContent xmlns:mc="http://schemas.openxmlformats.org/markup-compatibility/2006">
          <mc:Choice Requires="x14">
            <control shapeId="175671" r:id="rId624" name="Drop Down 3639">
              <controlPr locked="0" defaultSize="0" autoFill="0" autoPict="0">
                <anchor moveWithCells="1">
                  <from>
                    <xdr:col>6</xdr:col>
                    <xdr:colOff>428625</xdr:colOff>
                    <xdr:row>422</xdr:row>
                    <xdr:rowOff>85725</xdr:rowOff>
                  </from>
                  <to>
                    <xdr:col>6</xdr:col>
                    <xdr:colOff>933450</xdr:colOff>
                    <xdr:row>422</xdr:row>
                    <xdr:rowOff>304800</xdr:rowOff>
                  </to>
                </anchor>
              </controlPr>
            </control>
          </mc:Choice>
        </mc:AlternateContent>
        <mc:AlternateContent xmlns:mc="http://schemas.openxmlformats.org/markup-compatibility/2006">
          <mc:Choice Requires="x14">
            <control shapeId="175672" r:id="rId625" name="Drop Down 3640">
              <controlPr locked="0" defaultSize="0" autoFill="0" autoPict="0">
                <anchor moveWithCells="1">
                  <from>
                    <xdr:col>6</xdr:col>
                    <xdr:colOff>428625</xdr:colOff>
                    <xdr:row>423</xdr:row>
                    <xdr:rowOff>85725</xdr:rowOff>
                  </from>
                  <to>
                    <xdr:col>6</xdr:col>
                    <xdr:colOff>933450</xdr:colOff>
                    <xdr:row>423</xdr:row>
                    <xdr:rowOff>304800</xdr:rowOff>
                  </to>
                </anchor>
              </controlPr>
            </control>
          </mc:Choice>
        </mc:AlternateContent>
        <mc:AlternateContent xmlns:mc="http://schemas.openxmlformats.org/markup-compatibility/2006">
          <mc:Choice Requires="x14">
            <control shapeId="175673" r:id="rId626" name="Drop Down 3641">
              <controlPr locked="0" defaultSize="0" autoFill="0" autoPict="0">
                <anchor moveWithCells="1">
                  <from>
                    <xdr:col>6</xdr:col>
                    <xdr:colOff>428625</xdr:colOff>
                    <xdr:row>424</xdr:row>
                    <xdr:rowOff>85725</xdr:rowOff>
                  </from>
                  <to>
                    <xdr:col>6</xdr:col>
                    <xdr:colOff>933450</xdr:colOff>
                    <xdr:row>424</xdr:row>
                    <xdr:rowOff>304800</xdr:rowOff>
                  </to>
                </anchor>
              </controlPr>
            </control>
          </mc:Choice>
        </mc:AlternateContent>
        <mc:AlternateContent xmlns:mc="http://schemas.openxmlformats.org/markup-compatibility/2006">
          <mc:Choice Requires="x14">
            <control shapeId="175674" r:id="rId627" name="Drop Down 3642">
              <controlPr locked="0" defaultSize="0" autoFill="0" autoPict="0">
                <anchor moveWithCells="1">
                  <from>
                    <xdr:col>6</xdr:col>
                    <xdr:colOff>428625</xdr:colOff>
                    <xdr:row>425</xdr:row>
                    <xdr:rowOff>85725</xdr:rowOff>
                  </from>
                  <to>
                    <xdr:col>6</xdr:col>
                    <xdr:colOff>933450</xdr:colOff>
                    <xdr:row>425</xdr:row>
                    <xdr:rowOff>304800</xdr:rowOff>
                  </to>
                </anchor>
              </controlPr>
            </control>
          </mc:Choice>
        </mc:AlternateContent>
        <mc:AlternateContent xmlns:mc="http://schemas.openxmlformats.org/markup-compatibility/2006">
          <mc:Choice Requires="x14">
            <control shapeId="175675" r:id="rId628" name="Drop Down 3643">
              <controlPr locked="0" defaultSize="0" autoFill="0" autoPict="0">
                <anchor moveWithCells="1">
                  <from>
                    <xdr:col>6</xdr:col>
                    <xdr:colOff>428625</xdr:colOff>
                    <xdr:row>426</xdr:row>
                    <xdr:rowOff>85725</xdr:rowOff>
                  </from>
                  <to>
                    <xdr:col>6</xdr:col>
                    <xdr:colOff>933450</xdr:colOff>
                    <xdr:row>426</xdr:row>
                    <xdr:rowOff>304800</xdr:rowOff>
                  </to>
                </anchor>
              </controlPr>
            </control>
          </mc:Choice>
        </mc:AlternateContent>
        <mc:AlternateContent xmlns:mc="http://schemas.openxmlformats.org/markup-compatibility/2006">
          <mc:Choice Requires="x14">
            <control shapeId="175676" r:id="rId629" name="Drop Down 3644">
              <controlPr locked="0" defaultSize="0" autoFill="0" autoPict="0">
                <anchor moveWithCells="1">
                  <from>
                    <xdr:col>6</xdr:col>
                    <xdr:colOff>428625</xdr:colOff>
                    <xdr:row>428</xdr:row>
                    <xdr:rowOff>85725</xdr:rowOff>
                  </from>
                  <to>
                    <xdr:col>6</xdr:col>
                    <xdr:colOff>933450</xdr:colOff>
                    <xdr:row>428</xdr:row>
                    <xdr:rowOff>304800</xdr:rowOff>
                  </to>
                </anchor>
              </controlPr>
            </control>
          </mc:Choice>
        </mc:AlternateContent>
        <mc:AlternateContent xmlns:mc="http://schemas.openxmlformats.org/markup-compatibility/2006">
          <mc:Choice Requires="x14">
            <control shapeId="175677" r:id="rId630" name="Drop Down 3645">
              <controlPr locked="0" defaultSize="0" autoFill="0" autoPict="0">
                <anchor moveWithCells="1">
                  <from>
                    <xdr:col>6</xdr:col>
                    <xdr:colOff>428625</xdr:colOff>
                    <xdr:row>429</xdr:row>
                    <xdr:rowOff>85725</xdr:rowOff>
                  </from>
                  <to>
                    <xdr:col>6</xdr:col>
                    <xdr:colOff>933450</xdr:colOff>
                    <xdr:row>429</xdr:row>
                    <xdr:rowOff>304800</xdr:rowOff>
                  </to>
                </anchor>
              </controlPr>
            </control>
          </mc:Choice>
        </mc:AlternateContent>
        <mc:AlternateContent xmlns:mc="http://schemas.openxmlformats.org/markup-compatibility/2006">
          <mc:Choice Requires="x14">
            <control shapeId="175678" r:id="rId631" name="Drop Down 3646">
              <controlPr locked="0" defaultSize="0" autoFill="0" autoPict="0">
                <anchor moveWithCells="1">
                  <from>
                    <xdr:col>6</xdr:col>
                    <xdr:colOff>428625</xdr:colOff>
                    <xdr:row>430</xdr:row>
                    <xdr:rowOff>85725</xdr:rowOff>
                  </from>
                  <to>
                    <xdr:col>6</xdr:col>
                    <xdr:colOff>933450</xdr:colOff>
                    <xdr:row>430</xdr:row>
                    <xdr:rowOff>304800</xdr:rowOff>
                  </to>
                </anchor>
              </controlPr>
            </control>
          </mc:Choice>
        </mc:AlternateContent>
        <mc:AlternateContent xmlns:mc="http://schemas.openxmlformats.org/markup-compatibility/2006">
          <mc:Choice Requires="x14">
            <control shapeId="175679" r:id="rId632" name="Drop Down 3647">
              <controlPr locked="0" defaultSize="0" autoFill="0" autoPict="0">
                <anchor moveWithCells="1">
                  <from>
                    <xdr:col>6</xdr:col>
                    <xdr:colOff>428625</xdr:colOff>
                    <xdr:row>431</xdr:row>
                    <xdr:rowOff>85725</xdr:rowOff>
                  </from>
                  <to>
                    <xdr:col>6</xdr:col>
                    <xdr:colOff>933450</xdr:colOff>
                    <xdr:row>431</xdr:row>
                    <xdr:rowOff>304800</xdr:rowOff>
                  </to>
                </anchor>
              </controlPr>
            </control>
          </mc:Choice>
        </mc:AlternateContent>
        <mc:AlternateContent xmlns:mc="http://schemas.openxmlformats.org/markup-compatibility/2006">
          <mc:Choice Requires="x14">
            <control shapeId="175680" r:id="rId633" name="Drop Down 3648">
              <controlPr locked="0" defaultSize="0" autoFill="0" autoPict="0">
                <anchor moveWithCells="1">
                  <from>
                    <xdr:col>6</xdr:col>
                    <xdr:colOff>428625</xdr:colOff>
                    <xdr:row>432</xdr:row>
                    <xdr:rowOff>85725</xdr:rowOff>
                  </from>
                  <to>
                    <xdr:col>6</xdr:col>
                    <xdr:colOff>933450</xdr:colOff>
                    <xdr:row>432</xdr:row>
                    <xdr:rowOff>304800</xdr:rowOff>
                  </to>
                </anchor>
              </controlPr>
            </control>
          </mc:Choice>
        </mc:AlternateContent>
        <mc:AlternateContent xmlns:mc="http://schemas.openxmlformats.org/markup-compatibility/2006">
          <mc:Choice Requires="x14">
            <control shapeId="175681" r:id="rId634" name="Drop Down 3649">
              <controlPr locked="0" defaultSize="0" autoFill="0" autoPict="0">
                <anchor moveWithCells="1">
                  <from>
                    <xdr:col>6</xdr:col>
                    <xdr:colOff>428625</xdr:colOff>
                    <xdr:row>433</xdr:row>
                    <xdr:rowOff>85725</xdr:rowOff>
                  </from>
                  <to>
                    <xdr:col>6</xdr:col>
                    <xdr:colOff>933450</xdr:colOff>
                    <xdr:row>433</xdr:row>
                    <xdr:rowOff>304800</xdr:rowOff>
                  </to>
                </anchor>
              </controlPr>
            </control>
          </mc:Choice>
        </mc:AlternateContent>
        <mc:AlternateContent xmlns:mc="http://schemas.openxmlformats.org/markup-compatibility/2006">
          <mc:Choice Requires="x14">
            <control shapeId="175682" r:id="rId635" name="Drop Down 3650">
              <controlPr locked="0" defaultSize="0" autoFill="0" autoPict="0">
                <anchor moveWithCells="1">
                  <from>
                    <xdr:col>6</xdr:col>
                    <xdr:colOff>428625</xdr:colOff>
                    <xdr:row>435</xdr:row>
                    <xdr:rowOff>85725</xdr:rowOff>
                  </from>
                  <to>
                    <xdr:col>6</xdr:col>
                    <xdr:colOff>933450</xdr:colOff>
                    <xdr:row>435</xdr:row>
                    <xdr:rowOff>304800</xdr:rowOff>
                  </to>
                </anchor>
              </controlPr>
            </control>
          </mc:Choice>
        </mc:AlternateContent>
        <mc:AlternateContent xmlns:mc="http://schemas.openxmlformats.org/markup-compatibility/2006">
          <mc:Choice Requires="x14">
            <control shapeId="175683" r:id="rId636" name="Drop Down 3651">
              <controlPr locked="0" defaultSize="0" autoFill="0" autoPict="0">
                <anchor moveWithCells="1">
                  <from>
                    <xdr:col>6</xdr:col>
                    <xdr:colOff>428625</xdr:colOff>
                    <xdr:row>436</xdr:row>
                    <xdr:rowOff>85725</xdr:rowOff>
                  </from>
                  <to>
                    <xdr:col>6</xdr:col>
                    <xdr:colOff>933450</xdr:colOff>
                    <xdr:row>436</xdr:row>
                    <xdr:rowOff>304800</xdr:rowOff>
                  </to>
                </anchor>
              </controlPr>
            </control>
          </mc:Choice>
        </mc:AlternateContent>
        <mc:AlternateContent xmlns:mc="http://schemas.openxmlformats.org/markup-compatibility/2006">
          <mc:Choice Requires="x14">
            <control shapeId="175684" r:id="rId637" name="Drop Down 3652">
              <controlPr locked="0" defaultSize="0" autoFill="0" autoPict="0">
                <anchor moveWithCells="1">
                  <from>
                    <xdr:col>6</xdr:col>
                    <xdr:colOff>428625</xdr:colOff>
                    <xdr:row>438</xdr:row>
                    <xdr:rowOff>85725</xdr:rowOff>
                  </from>
                  <to>
                    <xdr:col>6</xdr:col>
                    <xdr:colOff>933450</xdr:colOff>
                    <xdr:row>438</xdr:row>
                    <xdr:rowOff>304800</xdr:rowOff>
                  </to>
                </anchor>
              </controlPr>
            </control>
          </mc:Choice>
        </mc:AlternateContent>
        <mc:AlternateContent xmlns:mc="http://schemas.openxmlformats.org/markup-compatibility/2006">
          <mc:Choice Requires="x14">
            <control shapeId="175685" r:id="rId638" name="Drop Down 3653">
              <controlPr locked="0" defaultSize="0" autoFill="0" autoPict="0">
                <anchor moveWithCells="1">
                  <from>
                    <xdr:col>6</xdr:col>
                    <xdr:colOff>428625</xdr:colOff>
                    <xdr:row>439</xdr:row>
                    <xdr:rowOff>85725</xdr:rowOff>
                  </from>
                  <to>
                    <xdr:col>6</xdr:col>
                    <xdr:colOff>933450</xdr:colOff>
                    <xdr:row>439</xdr:row>
                    <xdr:rowOff>304800</xdr:rowOff>
                  </to>
                </anchor>
              </controlPr>
            </control>
          </mc:Choice>
        </mc:AlternateContent>
        <mc:AlternateContent xmlns:mc="http://schemas.openxmlformats.org/markup-compatibility/2006">
          <mc:Choice Requires="x14">
            <control shapeId="175686" r:id="rId639" name="Drop Down 3654">
              <controlPr locked="0" defaultSize="0" autoFill="0" autoPict="0">
                <anchor moveWithCells="1">
                  <from>
                    <xdr:col>6</xdr:col>
                    <xdr:colOff>428625</xdr:colOff>
                    <xdr:row>440</xdr:row>
                    <xdr:rowOff>85725</xdr:rowOff>
                  </from>
                  <to>
                    <xdr:col>6</xdr:col>
                    <xdr:colOff>933450</xdr:colOff>
                    <xdr:row>440</xdr:row>
                    <xdr:rowOff>304800</xdr:rowOff>
                  </to>
                </anchor>
              </controlPr>
            </control>
          </mc:Choice>
        </mc:AlternateContent>
        <mc:AlternateContent xmlns:mc="http://schemas.openxmlformats.org/markup-compatibility/2006">
          <mc:Choice Requires="x14">
            <control shapeId="175687" r:id="rId640" name="Drop Down 3655">
              <controlPr locked="0" defaultSize="0" autoFill="0" autoPict="0">
                <anchor moveWithCells="1">
                  <from>
                    <xdr:col>6</xdr:col>
                    <xdr:colOff>428625</xdr:colOff>
                    <xdr:row>442</xdr:row>
                    <xdr:rowOff>85725</xdr:rowOff>
                  </from>
                  <to>
                    <xdr:col>6</xdr:col>
                    <xdr:colOff>933450</xdr:colOff>
                    <xdr:row>442</xdr:row>
                    <xdr:rowOff>304800</xdr:rowOff>
                  </to>
                </anchor>
              </controlPr>
            </control>
          </mc:Choice>
        </mc:AlternateContent>
        <mc:AlternateContent xmlns:mc="http://schemas.openxmlformats.org/markup-compatibility/2006">
          <mc:Choice Requires="x14">
            <control shapeId="175688" r:id="rId641" name="Drop Down 3656">
              <controlPr locked="0" defaultSize="0" autoFill="0" autoPict="0">
                <anchor moveWithCells="1">
                  <from>
                    <xdr:col>6</xdr:col>
                    <xdr:colOff>428625</xdr:colOff>
                    <xdr:row>443</xdr:row>
                    <xdr:rowOff>85725</xdr:rowOff>
                  </from>
                  <to>
                    <xdr:col>6</xdr:col>
                    <xdr:colOff>933450</xdr:colOff>
                    <xdr:row>443</xdr:row>
                    <xdr:rowOff>304800</xdr:rowOff>
                  </to>
                </anchor>
              </controlPr>
            </control>
          </mc:Choice>
        </mc:AlternateContent>
        <mc:AlternateContent xmlns:mc="http://schemas.openxmlformats.org/markup-compatibility/2006">
          <mc:Choice Requires="x14">
            <control shapeId="175689" r:id="rId642" name="Drop Down 3657">
              <controlPr locked="0" defaultSize="0" autoFill="0" autoPict="0">
                <anchor moveWithCells="1">
                  <from>
                    <xdr:col>6</xdr:col>
                    <xdr:colOff>428625</xdr:colOff>
                    <xdr:row>444</xdr:row>
                    <xdr:rowOff>85725</xdr:rowOff>
                  </from>
                  <to>
                    <xdr:col>6</xdr:col>
                    <xdr:colOff>933450</xdr:colOff>
                    <xdr:row>444</xdr:row>
                    <xdr:rowOff>304800</xdr:rowOff>
                  </to>
                </anchor>
              </controlPr>
            </control>
          </mc:Choice>
        </mc:AlternateContent>
        <mc:AlternateContent xmlns:mc="http://schemas.openxmlformats.org/markup-compatibility/2006">
          <mc:Choice Requires="x14">
            <control shapeId="175690" r:id="rId643" name="Drop Down 3658">
              <controlPr locked="0" defaultSize="0" autoFill="0" autoPict="0">
                <anchor moveWithCells="1">
                  <from>
                    <xdr:col>6</xdr:col>
                    <xdr:colOff>428625</xdr:colOff>
                    <xdr:row>446</xdr:row>
                    <xdr:rowOff>85725</xdr:rowOff>
                  </from>
                  <to>
                    <xdr:col>6</xdr:col>
                    <xdr:colOff>933450</xdr:colOff>
                    <xdr:row>446</xdr:row>
                    <xdr:rowOff>304800</xdr:rowOff>
                  </to>
                </anchor>
              </controlPr>
            </control>
          </mc:Choice>
        </mc:AlternateContent>
        <mc:AlternateContent xmlns:mc="http://schemas.openxmlformats.org/markup-compatibility/2006">
          <mc:Choice Requires="x14">
            <control shapeId="175691" r:id="rId644" name="Drop Down 3659">
              <controlPr locked="0" defaultSize="0" autoFill="0" autoPict="0">
                <anchor moveWithCells="1">
                  <from>
                    <xdr:col>6</xdr:col>
                    <xdr:colOff>428625</xdr:colOff>
                    <xdr:row>447</xdr:row>
                    <xdr:rowOff>85725</xdr:rowOff>
                  </from>
                  <to>
                    <xdr:col>6</xdr:col>
                    <xdr:colOff>933450</xdr:colOff>
                    <xdr:row>447</xdr:row>
                    <xdr:rowOff>304800</xdr:rowOff>
                  </to>
                </anchor>
              </controlPr>
            </control>
          </mc:Choice>
        </mc:AlternateContent>
        <mc:AlternateContent xmlns:mc="http://schemas.openxmlformats.org/markup-compatibility/2006">
          <mc:Choice Requires="x14">
            <control shapeId="175692" r:id="rId645" name="Drop Down 3660">
              <controlPr locked="0" defaultSize="0" autoFill="0" autoPict="0">
                <anchor moveWithCells="1">
                  <from>
                    <xdr:col>6</xdr:col>
                    <xdr:colOff>428625</xdr:colOff>
                    <xdr:row>448</xdr:row>
                    <xdr:rowOff>85725</xdr:rowOff>
                  </from>
                  <to>
                    <xdr:col>6</xdr:col>
                    <xdr:colOff>933450</xdr:colOff>
                    <xdr:row>448</xdr:row>
                    <xdr:rowOff>304800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3">
    <tabColor rgb="FF00B050"/>
    <pageSetUpPr autoPageBreaks="0" fitToPage="1"/>
  </sheetPr>
  <dimension ref="A1:BH61"/>
  <sheetViews>
    <sheetView showGridLines="0" zoomScale="80" zoomScaleNormal="80" workbookViewId="0">
      <selection activeCell="F6" sqref="F6"/>
    </sheetView>
  </sheetViews>
  <sheetFormatPr defaultColWidth="9.140625" defaultRowHeight="15" x14ac:dyDescent="0.25"/>
  <cols>
    <col min="1" max="1" width="4.140625" style="13" customWidth="1"/>
    <col min="2" max="2" width="3.42578125" style="13" hidden="1" customWidth="1"/>
    <col min="3" max="3" width="15.5703125" style="13" hidden="1" customWidth="1"/>
    <col min="4" max="4" width="51" style="13" customWidth="1"/>
    <col min="5" max="5" width="13.5703125" style="13" hidden="1" customWidth="1"/>
    <col min="6" max="6" width="18.7109375" style="13" customWidth="1"/>
    <col min="7" max="7" width="6.7109375" style="13" customWidth="1"/>
    <col min="8" max="8" width="18.7109375" style="13" customWidth="1"/>
    <col min="9" max="9" width="6.7109375" style="13" customWidth="1"/>
    <col min="10" max="10" width="14.42578125" style="13" customWidth="1"/>
    <col min="11" max="24" width="9.140625" style="13"/>
    <col min="25" max="25" width="9.140625" style="13" customWidth="1"/>
    <col min="26" max="49" width="9.140625" style="13" hidden="1" customWidth="1"/>
    <col min="50" max="50" width="21.7109375" style="13" hidden="1" customWidth="1"/>
    <col min="51" max="54" width="9.140625" style="13" hidden="1" customWidth="1"/>
    <col min="55" max="16384" width="9.140625" style="13"/>
  </cols>
  <sheetData>
    <row r="1" spans="1:60" ht="111.6" customHeight="1" x14ac:dyDescent="0.25">
      <c r="D1" s="360" t="str">
        <f>"Aggregated maturity levels"&amp;CHAR(10)&amp;profile_name_of_organisation</f>
        <v xml:space="preserve">Aggregated maturity levels
</v>
      </c>
      <c r="E1" s="360"/>
      <c r="F1" s="360"/>
      <c r="G1" s="360"/>
      <c r="H1" s="360"/>
      <c r="I1" s="360"/>
      <c r="J1" s="335"/>
      <c r="K1" s="125"/>
      <c r="L1" s="125"/>
      <c r="M1" s="125"/>
      <c r="N1" s="125"/>
      <c r="O1" s="125"/>
      <c r="P1" s="125"/>
      <c r="Q1" s="125"/>
      <c r="R1" s="125"/>
      <c r="S1" s="125"/>
      <c r="T1" s="125"/>
      <c r="AE1" s="358" t="s">
        <v>563</v>
      </c>
      <c r="AF1" s="358"/>
      <c r="AG1" s="358"/>
      <c r="AH1" s="358" t="s">
        <v>564</v>
      </c>
      <c r="AI1" s="358"/>
      <c r="AJ1" s="358"/>
      <c r="AK1" s="358" t="s">
        <v>415</v>
      </c>
      <c r="AL1" s="358"/>
      <c r="AM1" s="358"/>
      <c r="AN1" s="225"/>
      <c r="AO1" s="225"/>
      <c r="AP1" s="225"/>
      <c r="AQ1" s="225"/>
      <c r="AR1" s="225"/>
      <c r="AS1" s="225"/>
      <c r="AX1" s="49" t="b">
        <v>0</v>
      </c>
    </row>
    <row r="2" spans="1:60" s="7" customFormat="1" ht="45" x14ac:dyDescent="0.25">
      <c r="B2" s="6"/>
      <c r="C2" s="6" t="s">
        <v>12</v>
      </c>
      <c r="D2" s="35"/>
      <c r="E2" s="201" t="s">
        <v>566</v>
      </c>
      <c r="F2" s="352" t="s">
        <v>957</v>
      </c>
      <c r="G2" s="353"/>
      <c r="H2" s="352" t="s">
        <v>13</v>
      </c>
      <c r="I2" s="353"/>
      <c r="J2" s="201" t="s">
        <v>567</v>
      </c>
      <c r="K2"/>
      <c r="AC2" s="7" t="s">
        <v>14</v>
      </c>
      <c r="AD2" s="7" t="s">
        <v>15</v>
      </c>
      <c r="AE2" s="118" t="s">
        <v>117</v>
      </c>
      <c r="AF2" s="118" t="s">
        <v>118</v>
      </c>
      <c r="AG2" s="118" t="s">
        <v>119</v>
      </c>
      <c r="AH2" s="118" t="s">
        <v>117</v>
      </c>
      <c r="AI2" s="118" t="s">
        <v>118</v>
      </c>
      <c r="AJ2" s="118" t="s">
        <v>119</v>
      </c>
      <c r="AK2" s="118" t="s">
        <v>117</v>
      </c>
      <c r="AL2" s="118" t="s">
        <v>118</v>
      </c>
      <c r="AM2" s="118" t="s">
        <v>119</v>
      </c>
      <c r="AN2"/>
      <c r="AO2"/>
      <c r="AP2"/>
      <c r="AQ2"/>
      <c r="AR2"/>
      <c r="AS2"/>
      <c r="AT2" s="118"/>
      <c r="AU2" s="118"/>
      <c r="AV2" s="118"/>
      <c r="AX2" s="207" t="b">
        <v>1</v>
      </c>
    </row>
    <row r="3" spans="1:60" ht="30" hidden="1" customHeight="1" x14ac:dyDescent="0.25">
      <c r="A3" s="7"/>
      <c r="B3" s="22" t="s">
        <v>16</v>
      </c>
      <c r="C3" s="22" t="e">
        <f ca="1">VLOOKUP(B3,MMAT_Header_Text,2,FALSE)</f>
        <v>#N/A</v>
      </c>
      <c r="D3" s="150" t="e">
        <f ca="1">B3&amp;" - "&amp;C3</f>
        <v>#N/A</v>
      </c>
      <c r="E3" s="154"/>
      <c r="F3" s="26" t="e">
        <f ca="1">VLOOKUP(B3,MMAT_Header_Text,4,FALSE)</f>
        <v>#N/A</v>
      </c>
      <c r="G3" s="27" t="str">
        <f ca="1">IF(ISERROR(F3),"",F3)</f>
        <v/>
      </c>
      <c r="H3" s="23" t="e">
        <f ca="1">I3</f>
        <v>#N/A</v>
      </c>
      <c r="I3" s="25" t="e">
        <f ca="1">VLOOKUP(B3,MMAT_Header_Text,6,FALSE)</f>
        <v>#N/A</v>
      </c>
      <c r="AB3" s="29"/>
      <c r="AC3" s="29"/>
      <c r="AD3" s="31"/>
      <c r="AE3" s="31"/>
      <c r="AF3" s="31"/>
      <c r="AG3" s="31"/>
      <c r="AH3" s="31"/>
      <c r="AI3" s="31"/>
      <c r="AJ3" s="31"/>
      <c r="AK3" s="31"/>
      <c r="AL3" s="31"/>
      <c r="AM3" s="31"/>
      <c r="AN3"/>
      <c r="AO3"/>
      <c r="AP3"/>
      <c r="AQ3"/>
      <c r="AR3"/>
      <c r="AS3"/>
    </row>
    <row r="4" spans="1:60" ht="30" customHeight="1" x14ac:dyDescent="0.25">
      <c r="A4" s="7"/>
      <c r="B4" s="95" t="str">
        <f ca="1">'MMAT Ref'!AB2</f>
        <v>A</v>
      </c>
      <c r="C4" s="95" t="str">
        <f t="shared" ref="C4:C28" ca="1" si="0">VLOOKUP(B4,MMAT_Text_Ref,3,FALSE)</f>
        <v>Preparation</v>
      </c>
      <c r="D4" s="197" t="str">
        <f t="shared" ref="D4:D28" ca="1" si="1">VLOOKUP(B4,MMAT_Text_Ref,2,FALSE)&amp; " - "&amp;C4</f>
        <v>Stage A - Preparation</v>
      </c>
      <c r="E4" s="198"/>
      <c r="F4" s="359" t="str">
        <f ca="1">$AX$4</f>
        <v>Maturity level: Level 1</v>
      </c>
      <c r="G4" s="359"/>
      <c r="H4" s="359"/>
      <c r="I4" s="359"/>
      <c r="J4" s="199"/>
      <c r="K4"/>
      <c r="L4"/>
      <c r="M4"/>
      <c r="P4" s="49" t="b">
        <v>1</v>
      </c>
      <c r="Q4" s="49" t="b">
        <v>1</v>
      </c>
      <c r="R4" s="49" t="b">
        <v>1</v>
      </c>
      <c r="AA4" s="13" t="str">
        <f>'MMAT Ref'!Q2</f>
        <v>A.1</v>
      </c>
      <c r="AB4" s="29" t="str">
        <f t="shared" ref="AB4:AB18" ca="1" si="2">AA4&amp;" - "&amp;VLOOKUP(AA4,textref,3,FALSE)</f>
        <v>A.1 - Maintain a technical security assurance framework</v>
      </c>
      <c r="AC4" s="30">
        <f t="shared" ref="AC4:AC25" ca="1" si="3">VLOOKUP(AA4,MMAT_Results,2,FALSE)</f>
        <v>1</v>
      </c>
      <c r="AD4" s="31">
        <f t="shared" ref="AD4:AD25" ca="1" si="4">VLOOKUP(AA4,Aggregated_Maturity_Levels,7,FALSE)</f>
        <v>4</v>
      </c>
      <c r="AE4" s="31">
        <f ca="1">IF(LEFT($AB4,1)=AE$2,$AC4,"")</f>
        <v>1</v>
      </c>
      <c r="AF4" s="31"/>
      <c r="AG4" s="31"/>
      <c r="AH4" s="31">
        <f t="shared" ref="AH4:AH10" ca="1" si="5">IF(LEFT($AB4,1)=AH$2,$AD4,"")</f>
        <v>4</v>
      </c>
      <c r="AI4" s="31"/>
      <c r="AJ4" s="31"/>
      <c r="AK4" s="204">
        <f>$J5</f>
        <v>3.8</v>
      </c>
      <c r="AL4" s="31"/>
      <c r="AM4" s="31"/>
      <c r="AN4"/>
      <c r="AO4"/>
      <c r="AP4"/>
      <c r="AQ4"/>
      <c r="AR4"/>
      <c r="AS4"/>
      <c r="AX4" s="13" t="str">
        <f ca="1">"Maturity level: Level "&amp;MIN(G5:G11)</f>
        <v>Maturity level: Level 1</v>
      </c>
      <c r="AY4" s="13" t="str">
        <f ca="1">"Maturity rating: "&amp;TEXT(AVERAGE(G5:G11),"0.00")</f>
        <v>Maturity rating: 1.00</v>
      </c>
    </row>
    <row r="5" spans="1:60" ht="30" customHeight="1" x14ac:dyDescent="0.25">
      <c r="A5" s="7"/>
      <c r="B5" s="8" t="str">
        <f ca="1">'MMAT Ref'!AB3</f>
        <v>A.1</v>
      </c>
      <c r="C5" s="8" t="str">
        <f t="shared" ca="1" si="0"/>
        <v>Maintain a technical security assurance framework</v>
      </c>
      <c r="D5" s="151" t="str">
        <f t="shared" ca="1" si="1"/>
        <v>Step 1 - Maintain a technical security assurance framework</v>
      </c>
      <c r="E5" s="202" t="str">
        <f t="shared" ref="E5:E11" ca="1" si="6">VLOOKUP(VLOOKUP(B5,INDIRECT("Assess_"&amp;LEFT(B5)&amp;"_Reference_2"),34,FALSE),SIDfullarray,2,FALSE)</f>
        <v>Detailed</v>
      </c>
      <c r="F5" s="203">
        <f t="shared" ref="F5:F11" ca="1" si="7">IF($AX$1,VLOOKUP(B5,MaturityRatingsTable,3,FALSE),VLOOKUP(B5,MaturityLevelsTable,3,FALSE))</f>
        <v>1</v>
      </c>
      <c r="G5" s="269">
        <f ca="1">IF(ISERROR(F5),"",F5)</f>
        <v>1</v>
      </c>
      <c r="H5" s="23">
        <f>I5</f>
        <v>4</v>
      </c>
      <c r="I5" s="270">
        <f>Targets!F5</f>
        <v>4</v>
      </c>
      <c r="J5" s="271">
        <v>3.8</v>
      </c>
      <c r="AA5" s="13" t="str">
        <f>'MMAT Ref'!Q3</f>
        <v>A.2</v>
      </c>
      <c r="AB5" s="29" t="str">
        <f t="shared" ca="1" si="2"/>
        <v>A.2 - Establish a penetration testing governance structure</v>
      </c>
      <c r="AC5" s="30">
        <f t="shared" ca="1" si="3"/>
        <v>1</v>
      </c>
      <c r="AD5" s="31">
        <f t="shared" ca="1" si="4"/>
        <v>4</v>
      </c>
      <c r="AE5" s="31">
        <f t="shared" ref="AE5:AE10" ca="1" si="8">IF(LEFT($AB5,1)=AE$2,$AC5,"")</f>
        <v>1</v>
      </c>
      <c r="AF5" s="31"/>
      <c r="AG5" s="31"/>
      <c r="AH5" s="31">
        <f t="shared" ca="1" si="5"/>
        <v>4</v>
      </c>
      <c r="AI5" s="31"/>
      <c r="AJ5" s="31"/>
      <c r="AK5" s="204">
        <f t="shared" ref="AK5:AK10" si="9">$J6</f>
        <v>3.4</v>
      </c>
      <c r="AL5" s="31"/>
      <c r="AM5" s="31"/>
      <c r="AN5"/>
      <c r="AO5"/>
      <c r="AP5"/>
      <c r="AQ5"/>
      <c r="AR5"/>
      <c r="AS5"/>
      <c r="BF5" s="10"/>
      <c r="BH5" s="10"/>
    </row>
    <row r="6" spans="1:60" ht="30" customHeight="1" x14ac:dyDescent="0.25">
      <c r="B6" s="8" t="str">
        <f ca="1">'MMAT Ref'!AB4</f>
        <v>A.2</v>
      </c>
      <c r="C6" s="8" t="str">
        <f t="shared" ca="1" si="0"/>
        <v>Establish a penetration testing governance structure</v>
      </c>
      <c r="D6" s="152" t="str">
        <f t="shared" ca="1" si="1"/>
        <v>Step 2 - Establish a penetration testing governance structure</v>
      </c>
      <c r="E6" s="202" t="str">
        <f t="shared" ca="1" si="6"/>
        <v>Detailed</v>
      </c>
      <c r="F6" s="203">
        <f t="shared" ca="1" si="7"/>
        <v>1</v>
      </c>
      <c r="G6" s="269">
        <f t="shared" ref="G6:G8" ca="1" si="10">IF(ISERROR(F6),"",F6)</f>
        <v>1</v>
      </c>
      <c r="H6" s="23">
        <f t="shared" ref="H6:H8" si="11">I6</f>
        <v>4</v>
      </c>
      <c r="I6" s="270">
        <f>Targets!F6</f>
        <v>4</v>
      </c>
      <c r="J6" s="271">
        <v>3.4</v>
      </c>
      <c r="AA6" s="13" t="str">
        <f>'MMAT Ref'!Q4</f>
        <v>A.3</v>
      </c>
      <c r="AB6" s="29" t="str">
        <f t="shared" ca="1" si="2"/>
        <v>A.3 - Evaluate drivers for conducting penetration tests</v>
      </c>
      <c r="AC6" s="30">
        <f t="shared" ca="1" si="3"/>
        <v>1</v>
      </c>
      <c r="AD6" s="31">
        <f t="shared" ca="1" si="4"/>
        <v>4</v>
      </c>
      <c r="AE6" s="31">
        <f t="shared" ca="1" si="8"/>
        <v>1</v>
      </c>
      <c r="AF6" s="31"/>
      <c r="AG6" s="31"/>
      <c r="AH6" s="31">
        <f t="shared" ca="1" si="5"/>
        <v>4</v>
      </c>
      <c r="AI6" s="31"/>
      <c r="AJ6" s="31"/>
      <c r="AK6" s="204">
        <f t="shared" si="9"/>
        <v>1.2</v>
      </c>
      <c r="AL6" s="31"/>
      <c r="AM6" s="31"/>
      <c r="AN6"/>
      <c r="AO6"/>
      <c r="AP6"/>
      <c r="AQ6"/>
      <c r="AR6"/>
      <c r="AS6"/>
    </row>
    <row r="7" spans="1:60" ht="30" customHeight="1" x14ac:dyDescent="0.25">
      <c r="B7" s="8" t="str">
        <f ca="1">'MMAT Ref'!AB5</f>
        <v>A.3</v>
      </c>
      <c r="C7" s="8" t="str">
        <f t="shared" ca="1" si="0"/>
        <v>Evaluate drivers for conducting penetration tests</v>
      </c>
      <c r="D7" s="152" t="str">
        <f t="shared" ca="1" si="1"/>
        <v>Step 3 - Evaluate drivers for conducting penetration tests</v>
      </c>
      <c r="E7" s="202" t="str">
        <f t="shared" ca="1" si="6"/>
        <v>Detailed</v>
      </c>
      <c r="F7" s="203">
        <f t="shared" ca="1" si="7"/>
        <v>1</v>
      </c>
      <c r="G7" s="269">
        <f t="shared" ca="1" si="10"/>
        <v>1</v>
      </c>
      <c r="H7" s="23">
        <f t="shared" si="11"/>
        <v>4</v>
      </c>
      <c r="I7" s="270">
        <f>Targets!F7</f>
        <v>4</v>
      </c>
      <c r="J7" s="271">
        <v>1.2</v>
      </c>
      <c r="AA7" s="13" t="str">
        <f>'MMAT Ref'!Q5</f>
        <v>A.4</v>
      </c>
      <c r="AB7" s="29" t="str">
        <f t="shared" ca="1" si="2"/>
        <v>A.4 - Identify target environments</v>
      </c>
      <c r="AC7" s="30">
        <f t="shared" ca="1" si="3"/>
        <v>1</v>
      </c>
      <c r="AD7" s="31">
        <f t="shared" ca="1" si="4"/>
        <v>4</v>
      </c>
      <c r="AE7" s="31">
        <f t="shared" ca="1" si="8"/>
        <v>1</v>
      </c>
      <c r="AF7" s="31"/>
      <c r="AG7" s="31"/>
      <c r="AH7" s="31">
        <f t="shared" ca="1" si="5"/>
        <v>4</v>
      </c>
      <c r="AI7" s="31"/>
      <c r="AJ7" s="31"/>
      <c r="AK7" s="204">
        <f t="shared" si="9"/>
        <v>2</v>
      </c>
      <c r="AL7" s="31"/>
      <c r="AM7" s="31"/>
      <c r="AN7"/>
      <c r="AO7"/>
      <c r="AP7"/>
      <c r="AQ7"/>
      <c r="AR7"/>
      <c r="AS7"/>
    </row>
    <row r="8" spans="1:60" ht="30" customHeight="1" x14ac:dyDescent="0.25">
      <c r="B8" s="8" t="str">
        <f ca="1">'MMAT Ref'!AB6</f>
        <v>A.4</v>
      </c>
      <c r="C8" s="8" t="str">
        <f t="shared" ca="1" si="0"/>
        <v>Identify target environments</v>
      </c>
      <c r="D8" s="153" t="str">
        <f t="shared" ca="1" si="1"/>
        <v>Step 4 - Identify target environments</v>
      </c>
      <c r="E8" s="202" t="str">
        <f t="shared" ca="1" si="6"/>
        <v>Detailed</v>
      </c>
      <c r="F8" s="203">
        <f t="shared" ca="1" si="7"/>
        <v>1</v>
      </c>
      <c r="G8" s="269">
        <f t="shared" ca="1" si="10"/>
        <v>1</v>
      </c>
      <c r="H8" s="23">
        <f t="shared" si="11"/>
        <v>4</v>
      </c>
      <c r="I8" s="270">
        <f>Targets!F8</f>
        <v>4</v>
      </c>
      <c r="J8" s="271">
        <v>2</v>
      </c>
      <c r="AA8" s="13" t="str">
        <f>'MMAT Ref'!Q6</f>
        <v>A.5</v>
      </c>
      <c r="AB8" s="29" t="str">
        <f t="shared" ca="1" si="2"/>
        <v>A.5 - Define the purpose of the penetration tests</v>
      </c>
      <c r="AC8" s="30">
        <f t="shared" ca="1" si="3"/>
        <v>1</v>
      </c>
      <c r="AD8" s="31">
        <f t="shared" ca="1" si="4"/>
        <v>4</v>
      </c>
      <c r="AE8" s="31">
        <f t="shared" ca="1" si="8"/>
        <v>1</v>
      </c>
      <c r="AF8" s="31"/>
      <c r="AG8" s="31"/>
      <c r="AH8" s="31">
        <f t="shared" ca="1" si="5"/>
        <v>4</v>
      </c>
      <c r="AI8" s="31"/>
      <c r="AJ8" s="31"/>
      <c r="AK8" s="204">
        <f t="shared" si="9"/>
        <v>2</v>
      </c>
      <c r="AL8" s="31"/>
      <c r="AM8" s="31"/>
      <c r="AN8"/>
      <c r="AO8"/>
      <c r="AP8"/>
      <c r="AQ8"/>
      <c r="AR8"/>
      <c r="AS8"/>
    </row>
    <row r="9" spans="1:60" ht="30" customHeight="1" x14ac:dyDescent="0.25">
      <c r="B9" s="8" t="str">
        <f ca="1">'MMAT Ref'!AB7</f>
        <v>A.5</v>
      </c>
      <c r="C9" s="8" t="str">
        <f t="shared" ca="1" si="0"/>
        <v>Define the purpose of the penetration tests</v>
      </c>
      <c r="D9" s="8" t="str">
        <f t="shared" ca="1" si="1"/>
        <v>Step 5 - Define the purpose of the penetration tests</v>
      </c>
      <c r="E9" s="202" t="str">
        <f t="shared" ca="1" si="6"/>
        <v>Detailed</v>
      </c>
      <c r="F9" s="203">
        <f t="shared" ca="1" si="7"/>
        <v>1</v>
      </c>
      <c r="G9" s="269">
        <f t="shared" ref="G9" ca="1" si="12">IF(ISERROR(F9),"",F9)</f>
        <v>1</v>
      </c>
      <c r="H9" s="23">
        <f t="shared" ref="H9" si="13">I9</f>
        <v>4</v>
      </c>
      <c r="I9" s="270">
        <f>Targets!F9</f>
        <v>4</v>
      </c>
      <c r="J9" s="271">
        <v>2</v>
      </c>
      <c r="AA9" s="13" t="str">
        <f>'MMAT Ref'!Q7</f>
        <v>A.6</v>
      </c>
      <c r="AB9" s="29" t="str">
        <f t="shared" ca="1" si="2"/>
        <v>A.6 - Produce requirements specifications</v>
      </c>
      <c r="AC9" s="30">
        <f t="shared" ca="1" si="3"/>
        <v>1</v>
      </c>
      <c r="AD9" s="31">
        <f t="shared" ca="1" si="4"/>
        <v>4</v>
      </c>
      <c r="AE9" s="31">
        <f t="shared" ca="1" si="8"/>
        <v>1</v>
      </c>
      <c r="AF9" s="31"/>
      <c r="AG9" s="31"/>
      <c r="AH9" s="31">
        <f t="shared" ca="1" si="5"/>
        <v>4</v>
      </c>
      <c r="AI9" s="31"/>
      <c r="AJ9" s="31"/>
      <c r="AK9" s="204">
        <f t="shared" si="9"/>
        <v>4</v>
      </c>
      <c r="AL9" s="31"/>
      <c r="AM9" s="31"/>
      <c r="AN9"/>
      <c r="AO9"/>
      <c r="AP9"/>
      <c r="AQ9"/>
      <c r="AR9"/>
      <c r="AS9"/>
    </row>
    <row r="10" spans="1:60" ht="30" customHeight="1" x14ac:dyDescent="0.25">
      <c r="B10" s="8" t="str">
        <f ca="1">'MMAT Ref'!AB8</f>
        <v>A.6</v>
      </c>
      <c r="C10" s="8" t="str">
        <f t="shared" ca="1" si="0"/>
        <v>Produce requirements specifications</v>
      </c>
      <c r="D10" s="151" t="str">
        <f t="shared" ca="1" si="1"/>
        <v>Step 6 - Produce requirements specifications</v>
      </c>
      <c r="E10" s="202" t="str">
        <f t="shared" ca="1" si="6"/>
        <v>Detailed</v>
      </c>
      <c r="F10" s="203">
        <f t="shared" ca="1" si="7"/>
        <v>1</v>
      </c>
      <c r="G10" s="269">
        <f t="shared" ref="G10:G15" ca="1" si="14">IF(ISERROR(F10),"",F10)</f>
        <v>1</v>
      </c>
      <c r="H10" s="23">
        <f t="shared" ref="H10:H15" si="15">I10</f>
        <v>4</v>
      </c>
      <c r="I10" s="270">
        <f>Targets!F10</f>
        <v>4</v>
      </c>
      <c r="J10" s="271">
        <v>4</v>
      </c>
      <c r="AA10" s="13" t="str">
        <f>'MMAT Ref'!Q8</f>
        <v>A.7</v>
      </c>
      <c r="AB10" s="29" t="str">
        <f t="shared" ca="1" si="2"/>
        <v>A.7 - Select suitable suppliers</v>
      </c>
      <c r="AC10" s="30">
        <f t="shared" ca="1" si="3"/>
        <v>1</v>
      </c>
      <c r="AD10" s="31">
        <f t="shared" ca="1" si="4"/>
        <v>4</v>
      </c>
      <c r="AE10" s="31">
        <f t="shared" ca="1" si="8"/>
        <v>1</v>
      </c>
      <c r="AF10" s="31"/>
      <c r="AG10" s="31"/>
      <c r="AH10" s="31">
        <f t="shared" ca="1" si="5"/>
        <v>4</v>
      </c>
      <c r="AI10" s="31"/>
      <c r="AJ10" s="31"/>
      <c r="AK10" s="204">
        <f t="shared" si="9"/>
        <v>5</v>
      </c>
      <c r="AL10" s="31"/>
      <c r="AM10" s="31"/>
      <c r="AN10"/>
      <c r="AO10"/>
      <c r="AP10"/>
      <c r="AQ10"/>
      <c r="AR10"/>
      <c r="AS10"/>
    </row>
    <row r="11" spans="1:60" ht="30" customHeight="1" x14ac:dyDescent="0.25">
      <c r="B11" s="8" t="str">
        <f ca="1">'MMAT Ref'!AB9</f>
        <v>A.7</v>
      </c>
      <c r="C11" s="8" t="str">
        <f t="shared" ca="1" si="0"/>
        <v>Select suitable suppliers</v>
      </c>
      <c r="D11" s="151" t="str">
        <f t="shared" ca="1" si="1"/>
        <v>Step 7 - Select suitable suppliers</v>
      </c>
      <c r="E11" s="202" t="str">
        <f t="shared" ca="1" si="6"/>
        <v>Detailed</v>
      </c>
      <c r="F11" s="203">
        <f t="shared" ca="1" si="7"/>
        <v>1</v>
      </c>
      <c r="G11" s="269">
        <f t="shared" ca="1" si="14"/>
        <v>1</v>
      </c>
      <c r="H11" s="23">
        <f t="shared" si="15"/>
        <v>4</v>
      </c>
      <c r="I11" s="270">
        <f>Targets!F11</f>
        <v>4</v>
      </c>
      <c r="J11" s="271">
        <v>5</v>
      </c>
      <c r="AA11" s="13" t="str">
        <f>'MMAT Ref'!Q9</f>
        <v>B.1</v>
      </c>
      <c r="AB11" s="29" t="str">
        <f t="shared" ca="1" si="2"/>
        <v>B.1 - Agree testing style and type</v>
      </c>
      <c r="AC11" s="30">
        <f t="shared" ca="1" si="3"/>
        <v>1</v>
      </c>
      <c r="AD11" s="31">
        <f t="shared" ca="1" si="4"/>
        <v>4</v>
      </c>
      <c r="AE11" s="31"/>
      <c r="AF11" s="31">
        <f t="shared" ref="AF11:AF19" ca="1" si="16">IF(LEFT($AB11,1)=AF$2,$AC11,"")</f>
        <v>1</v>
      </c>
      <c r="AG11" s="31"/>
      <c r="AH11" s="31"/>
      <c r="AI11" s="31">
        <f t="shared" ref="AI11:AI19" ca="1" si="17">IF(LEFT($AB11,1)=AI$2,$AD11,"")</f>
        <v>4</v>
      </c>
      <c r="AJ11" s="31"/>
      <c r="AK11" s="31"/>
      <c r="AL11" s="204">
        <f>$J13</f>
        <v>2.1</v>
      </c>
      <c r="AM11" s="31"/>
      <c r="AN11"/>
      <c r="AO11"/>
      <c r="AP11"/>
      <c r="AQ11"/>
      <c r="AR11"/>
      <c r="AS11"/>
    </row>
    <row r="12" spans="1:60" ht="30" customHeight="1" x14ac:dyDescent="0.25">
      <c r="B12" s="95" t="str">
        <f ca="1">'MMAT Ref'!AB10</f>
        <v>B</v>
      </c>
      <c r="C12" s="95" t="str">
        <f t="shared" ca="1" si="0"/>
        <v>Testing</v>
      </c>
      <c r="D12" s="197" t="str">
        <f t="shared" ca="1" si="1"/>
        <v>Stage B - Testing</v>
      </c>
      <c r="E12" s="198"/>
      <c r="F12" s="359" t="str">
        <f ca="1">$AX$12</f>
        <v>Maturity level: Level 1</v>
      </c>
      <c r="G12" s="359"/>
      <c r="H12" s="359"/>
      <c r="I12" s="359"/>
      <c r="J12" s="226"/>
      <c r="AA12" s="13" t="str">
        <f>'MMAT Ref'!Q10</f>
        <v>B.2</v>
      </c>
      <c r="AB12" s="29" t="str">
        <f t="shared" ca="1" si="2"/>
        <v>B.2 - Identify testing constraints</v>
      </c>
      <c r="AC12" s="30">
        <f t="shared" ca="1" si="3"/>
        <v>1</v>
      </c>
      <c r="AD12" s="31">
        <f t="shared" ca="1" si="4"/>
        <v>4</v>
      </c>
      <c r="AE12" s="31"/>
      <c r="AF12" s="31">
        <f t="shared" ca="1" si="16"/>
        <v>1</v>
      </c>
      <c r="AG12" s="31"/>
      <c r="AH12" s="31"/>
      <c r="AI12" s="31">
        <f t="shared" ca="1" si="17"/>
        <v>4</v>
      </c>
      <c r="AJ12" s="31"/>
      <c r="AK12" s="31"/>
      <c r="AL12" s="204">
        <f t="shared" ref="AL12:AL19" si="18">$J14</f>
        <v>0.5</v>
      </c>
      <c r="AM12" s="31"/>
      <c r="AN12"/>
      <c r="AO12"/>
      <c r="AP12"/>
      <c r="AQ12"/>
      <c r="AR12"/>
      <c r="AS12"/>
      <c r="AX12" s="13" t="str">
        <f ca="1">"Maturity level: Level "&amp;MIN(G$13:G$21)</f>
        <v>Maturity level: Level 1</v>
      </c>
      <c r="AY12" s="13" t="str">
        <f ca="1">"Maturity rating: "&amp;TEXT(AVERAGE(G$13:G$21),"0.00")</f>
        <v>Maturity rating: 1.00</v>
      </c>
    </row>
    <row r="13" spans="1:60" ht="30" customHeight="1" x14ac:dyDescent="0.25">
      <c r="B13" s="8" t="str">
        <f ca="1">'MMAT Ref'!AB11</f>
        <v>B.1</v>
      </c>
      <c r="C13" s="8" t="str">
        <f t="shared" ca="1" si="0"/>
        <v>Agree testing style and type</v>
      </c>
      <c r="D13" s="151" t="str">
        <f t="shared" ca="1" si="1"/>
        <v>Step 1 - Agree testing style and type</v>
      </c>
      <c r="E13" s="202" t="str">
        <f t="shared" ref="E13:E21" ca="1" si="19">VLOOKUP(VLOOKUP(B13,INDIRECT("Assess_"&amp;LEFT(B13)&amp;"_Reference_2"),34,FALSE),SIDfullarray,2,FALSE)</f>
        <v>Detailed</v>
      </c>
      <c r="F13" s="203">
        <f ca="1">IF($AX$1,VLOOKUP(B13,MaturityRatingsTable,3,FALSE),VLOOKUP(B13,MaturityLevelsTable,3,FALSE))</f>
        <v>1</v>
      </c>
      <c r="G13" s="269">
        <f t="shared" ca="1" si="14"/>
        <v>1</v>
      </c>
      <c r="H13" s="23">
        <f t="shared" si="15"/>
        <v>4</v>
      </c>
      <c r="I13" s="270">
        <f>Targets!F13</f>
        <v>4</v>
      </c>
      <c r="J13" s="271">
        <v>2.1</v>
      </c>
      <c r="AA13" s="13" t="str">
        <f>'MMAT Ref'!Q11</f>
        <v>B.3</v>
      </c>
      <c r="AB13" s="29" t="str">
        <f t="shared" ca="1" si="2"/>
        <v>B.3 - Produce scope statements</v>
      </c>
      <c r="AC13" s="30">
        <f t="shared" ca="1" si="3"/>
        <v>1</v>
      </c>
      <c r="AD13" s="31">
        <f t="shared" ca="1" si="4"/>
        <v>4</v>
      </c>
      <c r="AE13" s="31"/>
      <c r="AF13" s="31">
        <f t="shared" ca="1" si="16"/>
        <v>1</v>
      </c>
      <c r="AG13" s="31"/>
      <c r="AH13" s="31"/>
      <c r="AI13" s="31">
        <f t="shared" ca="1" si="17"/>
        <v>4</v>
      </c>
      <c r="AJ13" s="31"/>
      <c r="AK13" s="31"/>
      <c r="AL13" s="204">
        <f t="shared" si="18"/>
        <v>2</v>
      </c>
      <c r="AM13" s="31"/>
      <c r="AN13"/>
      <c r="AO13"/>
      <c r="AP13"/>
      <c r="AQ13"/>
      <c r="AR13"/>
      <c r="AS13"/>
    </row>
    <row r="14" spans="1:60" ht="30" customHeight="1" x14ac:dyDescent="0.25">
      <c r="B14" s="8" t="str">
        <f ca="1">'MMAT Ref'!AB12</f>
        <v>B.2</v>
      </c>
      <c r="C14" s="8" t="str">
        <f t="shared" ca="1" si="0"/>
        <v>Identify testing constraints</v>
      </c>
      <c r="D14" s="200" t="str">
        <f t="shared" ca="1" si="1"/>
        <v>Step 2 - Identify testing constraints</v>
      </c>
      <c r="E14" s="202" t="str">
        <f t="shared" ca="1" si="19"/>
        <v>Detailed</v>
      </c>
      <c r="F14" s="203">
        <f ca="1">IF($AX$1,VLOOKUP(B14,MaturityRatingsTable,3,FALSE),VLOOKUP(B14,MaturityLevelsTable,3,FALSE))</f>
        <v>1</v>
      </c>
      <c r="G14" s="269">
        <f t="shared" ca="1" si="14"/>
        <v>1</v>
      </c>
      <c r="H14" s="23">
        <f t="shared" si="15"/>
        <v>4</v>
      </c>
      <c r="I14" s="270">
        <f>Targets!F14</f>
        <v>4</v>
      </c>
      <c r="J14" s="271">
        <v>0.5</v>
      </c>
      <c r="AA14" s="13" t="str">
        <f>'MMAT Ref'!Q12</f>
        <v>B.4</v>
      </c>
      <c r="AB14" s="29" t="str">
        <f t="shared" ca="1" si="2"/>
        <v>B.4 - Establish a management assurance framework</v>
      </c>
      <c r="AC14" s="30">
        <f t="shared" ca="1" si="3"/>
        <v>1</v>
      </c>
      <c r="AD14" s="31">
        <f t="shared" ca="1" si="4"/>
        <v>4</v>
      </c>
      <c r="AE14" s="31"/>
      <c r="AF14" s="31">
        <f t="shared" ca="1" si="16"/>
        <v>1</v>
      </c>
      <c r="AG14" s="31"/>
      <c r="AH14" s="31"/>
      <c r="AI14" s="31">
        <f t="shared" ca="1" si="17"/>
        <v>4</v>
      </c>
      <c r="AJ14" s="31"/>
      <c r="AK14" s="31"/>
      <c r="AL14" s="204">
        <f t="shared" si="18"/>
        <v>3</v>
      </c>
      <c r="AM14" s="31"/>
      <c r="AN14"/>
      <c r="AO14"/>
      <c r="AP14"/>
      <c r="AQ14"/>
      <c r="AR14"/>
      <c r="AS14"/>
    </row>
    <row r="15" spans="1:60" ht="30" customHeight="1" x14ac:dyDescent="0.25">
      <c r="B15" s="8" t="str">
        <f ca="1">'MMAT Ref'!AB13</f>
        <v>B.3</v>
      </c>
      <c r="C15" s="8" t="str">
        <f t="shared" ca="1" si="0"/>
        <v>Produce scope statements</v>
      </c>
      <c r="D15" s="8" t="str">
        <f t="shared" ca="1" si="1"/>
        <v>Step 3 - Produce scope statements</v>
      </c>
      <c r="E15" s="202" t="str">
        <f t="shared" ca="1" si="19"/>
        <v>Detailed</v>
      </c>
      <c r="F15" s="203">
        <f ca="1">IF($AX$1,VLOOKUP(B15,MaturityRatingsTable,3,FALSE),VLOOKUP(B15,MaturityLevelsTable,3,FALSE))</f>
        <v>1</v>
      </c>
      <c r="G15" s="269">
        <f t="shared" ca="1" si="14"/>
        <v>1</v>
      </c>
      <c r="H15" s="23">
        <f t="shared" si="15"/>
        <v>4</v>
      </c>
      <c r="I15" s="270">
        <f>Targets!F15</f>
        <v>4</v>
      </c>
      <c r="J15" s="271">
        <v>2</v>
      </c>
      <c r="AA15" s="13" t="str">
        <f>'MMAT Ref'!Q13</f>
        <v>B.5</v>
      </c>
      <c r="AB15" s="29" t="str">
        <f t="shared" ca="1" si="2"/>
        <v>B.5 - Implement management control processes</v>
      </c>
      <c r="AC15" s="30">
        <f t="shared" ca="1" si="3"/>
        <v>1</v>
      </c>
      <c r="AD15" s="31">
        <f t="shared" ca="1" si="4"/>
        <v>4</v>
      </c>
      <c r="AE15" s="31"/>
      <c r="AF15" s="31">
        <f t="shared" ca="1" si="16"/>
        <v>1</v>
      </c>
      <c r="AG15" s="31"/>
      <c r="AH15" s="31"/>
      <c r="AI15" s="31">
        <f t="shared" ca="1" si="17"/>
        <v>4</v>
      </c>
      <c r="AJ15" s="31"/>
      <c r="AK15" s="31"/>
      <c r="AL15" s="204">
        <f t="shared" si="18"/>
        <v>4</v>
      </c>
      <c r="AM15" s="31"/>
      <c r="AN15"/>
      <c r="AO15"/>
      <c r="AP15"/>
      <c r="AQ15"/>
      <c r="AR15"/>
      <c r="AS15"/>
    </row>
    <row r="16" spans="1:60" ht="30" customHeight="1" x14ac:dyDescent="0.25">
      <c r="B16" s="8" t="str">
        <f ca="1">'MMAT Ref'!AB14</f>
        <v>B.4</v>
      </c>
      <c r="C16" s="8" t="str">
        <f t="shared" ca="1" si="0"/>
        <v>Establish a management assurance framework</v>
      </c>
      <c r="D16" s="151" t="str">
        <f t="shared" ca="1" si="1"/>
        <v>Step 4 - Establish a management assurance framework</v>
      </c>
      <c r="E16" s="202" t="str">
        <f t="shared" ca="1" si="19"/>
        <v>Detailed</v>
      </c>
      <c r="F16" s="203">
        <f t="shared" ref="F16:F21" ca="1" si="20">IF($AX$1,VLOOKUP(B16,MaturityRatingsTable,3,FALSE),VLOOKUP(B16,MaturityLevelsTable,3,FALSE))</f>
        <v>1</v>
      </c>
      <c r="G16" s="269">
        <f t="shared" ref="G16:G21" ca="1" si="21">IF(ISERROR(F16),"",F16)</f>
        <v>1</v>
      </c>
      <c r="H16" s="23">
        <f t="shared" ref="H16:H21" si="22">I16</f>
        <v>4</v>
      </c>
      <c r="I16" s="270">
        <f>Targets!F16</f>
        <v>4</v>
      </c>
      <c r="J16" s="271">
        <v>3</v>
      </c>
      <c r="AA16" s="13" t="str">
        <f>'MMAT Ref'!Q14</f>
        <v>B.6</v>
      </c>
      <c r="AB16" s="29" t="str">
        <f t="shared" ca="1" si="2"/>
        <v>B.6 - Use an effective testing methodology</v>
      </c>
      <c r="AC16" s="30">
        <f t="shared" ca="1" si="3"/>
        <v>1</v>
      </c>
      <c r="AD16" s="31">
        <f t="shared" ca="1" si="4"/>
        <v>4</v>
      </c>
      <c r="AE16" s="31"/>
      <c r="AF16" s="31">
        <f t="shared" ca="1" si="16"/>
        <v>1</v>
      </c>
      <c r="AG16" s="31"/>
      <c r="AH16" s="31"/>
      <c r="AI16" s="31">
        <f t="shared" ca="1" si="17"/>
        <v>4</v>
      </c>
      <c r="AJ16" s="31"/>
      <c r="AK16" s="31"/>
      <c r="AL16" s="204">
        <f t="shared" si="18"/>
        <v>5</v>
      </c>
      <c r="AM16" s="31"/>
      <c r="AN16"/>
      <c r="AO16"/>
      <c r="AP16"/>
      <c r="AQ16"/>
      <c r="AR16"/>
      <c r="AS16"/>
    </row>
    <row r="17" spans="2:51" ht="30" customHeight="1" x14ac:dyDescent="0.25">
      <c r="B17" s="8" t="str">
        <f ca="1">'MMAT Ref'!AB15</f>
        <v>B.5</v>
      </c>
      <c r="C17" s="8" t="str">
        <f t="shared" ca="1" si="0"/>
        <v>Implement management control processes</v>
      </c>
      <c r="D17" s="151" t="str">
        <f t="shared" ca="1" si="1"/>
        <v>Step 5 - Implement management control processes</v>
      </c>
      <c r="E17" s="202" t="str">
        <f t="shared" ca="1" si="19"/>
        <v>Detailed</v>
      </c>
      <c r="F17" s="203">
        <f t="shared" ca="1" si="20"/>
        <v>1</v>
      </c>
      <c r="G17" s="269">
        <f t="shared" ca="1" si="21"/>
        <v>1</v>
      </c>
      <c r="H17" s="23">
        <f t="shared" si="22"/>
        <v>4</v>
      </c>
      <c r="I17" s="270">
        <f>Targets!F17</f>
        <v>4</v>
      </c>
      <c r="J17" s="271">
        <v>4</v>
      </c>
      <c r="AA17" s="13" t="str">
        <f>'MMAT Ref'!Q15</f>
        <v>B.7</v>
      </c>
      <c r="AB17" s="29" t="str">
        <f t="shared" ca="1" si="2"/>
        <v>B.7 - Conduct sufficient research and planning</v>
      </c>
      <c r="AC17" s="30">
        <f t="shared" ca="1" si="3"/>
        <v>1</v>
      </c>
      <c r="AD17" s="31">
        <f t="shared" ca="1" si="4"/>
        <v>4</v>
      </c>
      <c r="AE17" s="31"/>
      <c r="AF17" s="31">
        <f t="shared" ca="1" si="16"/>
        <v>1</v>
      </c>
      <c r="AG17" s="31"/>
      <c r="AH17" s="31"/>
      <c r="AI17" s="31">
        <f t="shared" ca="1" si="17"/>
        <v>4</v>
      </c>
      <c r="AJ17" s="31"/>
      <c r="AK17" s="31"/>
      <c r="AL17" s="204">
        <f t="shared" si="18"/>
        <v>2</v>
      </c>
      <c r="AM17" s="31"/>
      <c r="AN17"/>
      <c r="AO17"/>
      <c r="AP17"/>
      <c r="AQ17"/>
      <c r="AR17"/>
      <c r="AS17"/>
    </row>
    <row r="18" spans="2:51" ht="30" customHeight="1" x14ac:dyDescent="0.25">
      <c r="B18" s="8" t="str">
        <f ca="1">'MMAT Ref'!AB16</f>
        <v>B.6</v>
      </c>
      <c r="C18" s="8" t="str">
        <f t="shared" ca="1" si="0"/>
        <v>Use an effective testing methodology</v>
      </c>
      <c r="D18" s="151" t="str">
        <f t="shared" ca="1" si="1"/>
        <v>Step 6 - Use an effective testing methodology</v>
      </c>
      <c r="E18" s="202" t="str">
        <f t="shared" ca="1" si="19"/>
        <v>Detailed</v>
      </c>
      <c r="F18" s="203">
        <f t="shared" ca="1" si="20"/>
        <v>1</v>
      </c>
      <c r="G18" s="269">
        <f t="shared" ca="1" si="21"/>
        <v>1</v>
      </c>
      <c r="H18" s="23">
        <f t="shared" si="22"/>
        <v>4</v>
      </c>
      <c r="I18" s="270">
        <f>Targets!F18</f>
        <v>4</v>
      </c>
      <c r="J18" s="271">
        <v>5</v>
      </c>
      <c r="AA18" s="13" t="str">
        <f>'MMAT Ref'!Q16</f>
        <v>B.8</v>
      </c>
      <c r="AB18" s="30" t="str">
        <f t="shared" ca="1" si="2"/>
        <v>B.8 - Identify and exploit vulnerabilities</v>
      </c>
      <c r="AC18" s="30">
        <f t="shared" ca="1" si="3"/>
        <v>1</v>
      </c>
      <c r="AD18" s="31">
        <f t="shared" ca="1" si="4"/>
        <v>4</v>
      </c>
      <c r="AE18" s="28"/>
      <c r="AF18" s="31">
        <f t="shared" ca="1" si="16"/>
        <v>1</v>
      </c>
      <c r="AG18" s="31"/>
      <c r="AH18" s="31"/>
      <c r="AI18" s="31">
        <f t="shared" ca="1" si="17"/>
        <v>4</v>
      </c>
      <c r="AJ18" s="28"/>
      <c r="AK18" s="28"/>
      <c r="AL18" s="204">
        <f t="shared" si="18"/>
        <v>2.1</v>
      </c>
      <c r="AM18" s="28"/>
      <c r="AN18"/>
      <c r="AO18"/>
      <c r="AP18"/>
      <c r="AQ18"/>
      <c r="AR18"/>
      <c r="AS18"/>
    </row>
    <row r="19" spans="2:51" ht="30" customHeight="1" x14ac:dyDescent="0.25">
      <c r="B19" s="8" t="str">
        <f ca="1">'MMAT Ref'!AB17</f>
        <v>B.7</v>
      </c>
      <c r="C19" s="8" t="str">
        <f t="shared" ca="1" si="0"/>
        <v>Conduct sufficient research and planning</v>
      </c>
      <c r="D19" s="151" t="str">
        <f t="shared" ca="1" si="1"/>
        <v>Step 7 - Conduct sufficient research and planning</v>
      </c>
      <c r="E19" s="202" t="str">
        <f t="shared" ca="1" si="19"/>
        <v>Detailed</v>
      </c>
      <c r="F19" s="203">
        <f t="shared" ca="1" si="20"/>
        <v>1</v>
      </c>
      <c r="G19" s="269">
        <f t="shared" ca="1" si="21"/>
        <v>1</v>
      </c>
      <c r="H19" s="23">
        <f t="shared" si="22"/>
        <v>4</v>
      </c>
      <c r="I19" s="270">
        <f>Targets!F19</f>
        <v>4</v>
      </c>
      <c r="J19" s="271">
        <v>2</v>
      </c>
      <c r="AA19" s="13" t="str">
        <f>'MMAT Ref'!Q17</f>
        <v>B.9</v>
      </c>
      <c r="AB19" s="30" t="str">
        <f t="shared" ref="AB19:AB25" ca="1" si="23">AA19&amp;" - "&amp;VLOOKUP(AA19,textref,3,FALSE)</f>
        <v>B.9 - Report key findings</v>
      </c>
      <c r="AC19" s="30">
        <f t="shared" ca="1" si="3"/>
        <v>1</v>
      </c>
      <c r="AD19" s="31">
        <f t="shared" ca="1" si="4"/>
        <v>4</v>
      </c>
      <c r="AE19" s="28"/>
      <c r="AF19" s="31">
        <f t="shared" ca="1" si="16"/>
        <v>1</v>
      </c>
      <c r="AG19" s="28"/>
      <c r="AH19" s="31"/>
      <c r="AI19" s="31">
        <f t="shared" ca="1" si="17"/>
        <v>4</v>
      </c>
      <c r="AJ19" s="28"/>
      <c r="AK19" s="28"/>
      <c r="AL19" s="204">
        <f t="shared" si="18"/>
        <v>4</v>
      </c>
      <c r="AM19" s="31"/>
      <c r="AN19"/>
      <c r="AO19"/>
      <c r="AP19"/>
      <c r="AQ19"/>
      <c r="AR19"/>
      <c r="AS19"/>
    </row>
    <row r="20" spans="2:51" ht="30" customHeight="1" x14ac:dyDescent="0.25">
      <c r="B20" s="8" t="str">
        <f ca="1">'MMAT Ref'!AB18</f>
        <v>B.8</v>
      </c>
      <c r="C20" s="8" t="str">
        <f t="shared" ca="1" si="0"/>
        <v>Identify and exploit vulnerabilities</v>
      </c>
      <c r="D20" s="151" t="str">
        <f t="shared" ca="1" si="1"/>
        <v>Step 8 - Identify and exploit vulnerabilities</v>
      </c>
      <c r="E20" s="202" t="str">
        <f t="shared" ca="1" si="19"/>
        <v>Detailed</v>
      </c>
      <c r="F20" s="203">
        <f t="shared" ca="1" si="20"/>
        <v>1</v>
      </c>
      <c r="G20" s="269">
        <f t="shared" ca="1" si="21"/>
        <v>1</v>
      </c>
      <c r="H20" s="23">
        <f t="shared" si="22"/>
        <v>4</v>
      </c>
      <c r="I20" s="270">
        <f>Targets!F20</f>
        <v>4</v>
      </c>
      <c r="J20" s="271">
        <v>2.1</v>
      </c>
      <c r="AA20" s="13" t="str">
        <f>'MMAT Ref'!Q18</f>
        <v>C.1</v>
      </c>
      <c r="AB20" s="30" t="str">
        <f t="shared" ca="1" si="23"/>
        <v>C.1 - Remediate weaknesses</v>
      </c>
      <c r="AC20" s="30">
        <f t="shared" ca="1" si="3"/>
        <v>1</v>
      </c>
      <c r="AD20" s="31">
        <f t="shared" ca="1" si="4"/>
        <v>4</v>
      </c>
      <c r="AE20" s="28"/>
      <c r="AF20" s="28"/>
      <c r="AG20" s="31">
        <f t="shared" ref="AG20:AG25" ca="1" si="24">IF(LEFT($AB20,1)=AG$2,$AC20,"")</f>
        <v>1</v>
      </c>
      <c r="AH20" s="31"/>
      <c r="AI20" s="28"/>
      <c r="AJ20" s="31">
        <f t="shared" ref="AJ20:AJ25" ca="1" si="25">IF(LEFT($AB20,1)=AJ$2,$AD20,"")</f>
        <v>4</v>
      </c>
      <c r="AK20" s="28"/>
      <c r="AL20" s="28"/>
      <c r="AM20" s="204">
        <f>$J23</f>
        <v>1</v>
      </c>
      <c r="AN20"/>
      <c r="AO20"/>
      <c r="AP20"/>
      <c r="AQ20"/>
      <c r="AR20"/>
      <c r="AS20"/>
    </row>
    <row r="21" spans="2:51" ht="30" customHeight="1" x14ac:dyDescent="0.25">
      <c r="B21" s="8" t="str">
        <f ca="1">'MMAT Ref'!AB19</f>
        <v>B.9</v>
      </c>
      <c r="C21" s="8" t="str">
        <f t="shared" ca="1" si="0"/>
        <v>Report key findings</v>
      </c>
      <c r="D21" s="200" t="str">
        <f t="shared" ca="1" si="1"/>
        <v>Step 9 - Report key findings</v>
      </c>
      <c r="E21" s="202" t="str">
        <f t="shared" ca="1" si="19"/>
        <v>Detailed</v>
      </c>
      <c r="F21" s="203">
        <f t="shared" ca="1" si="20"/>
        <v>1</v>
      </c>
      <c r="G21" s="269">
        <f t="shared" ca="1" si="21"/>
        <v>1</v>
      </c>
      <c r="H21" s="23">
        <f t="shared" si="22"/>
        <v>4</v>
      </c>
      <c r="I21" s="270">
        <f>Targets!F21</f>
        <v>4</v>
      </c>
      <c r="J21" s="271">
        <v>4</v>
      </c>
      <c r="AA21" s="13" t="str">
        <f>'MMAT Ref'!Q19</f>
        <v>C.2</v>
      </c>
      <c r="AB21" s="30" t="str">
        <f t="shared" ca="1" si="23"/>
        <v>C.2 - Address root causes of weaknesses</v>
      </c>
      <c r="AC21" s="30">
        <f t="shared" ca="1" si="3"/>
        <v>1</v>
      </c>
      <c r="AD21" s="31">
        <f t="shared" ca="1" si="4"/>
        <v>4</v>
      </c>
      <c r="AE21" s="28"/>
      <c r="AF21" s="28"/>
      <c r="AG21" s="31">
        <f t="shared" ca="1" si="24"/>
        <v>1</v>
      </c>
      <c r="AH21" s="31"/>
      <c r="AI21" s="28"/>
      <c r="AJ21" s="31">
        <f t="shared" ca="1" si="25"/>
        <v>4</v>
      </c>
      <c r="AK21" s="28"/>
      <c r="AL21" s="28"/>
      <c r="AM21" s="204">
        <f t="shared" ref="AM21:AM25" si="26">$J24</f>
        <v>2.8</v>
      </c>
      <c r="AN21"/>
      <c r="AO21"/>
      <c r="AP21"/>
      <c r="AQ21"/>
      <c r="AR21"/>
      <c r="AS21"/>
    </row>
    <row r="22" spans="2:51" ht="30" customHeight="1" x14ac:dyDescent="0.25">
      <c r="B22" s="95" t="str">
        <f ca="1">'MMAT Ref'!AB20</f>
        <v>C</v>
      </c>
      <c r="C22" s="95" t="str">
        <f t="shared" ca="1" si="0"/>
        <v>Follow up</v>
      </c>
      <c r="D22" s="197" t="str">
        <f t="shared" ca="1" si="1"/>
        <v>Stage C - Follow up</v>
      </c>
      <c r="E22" s="198"/>
      <c r="F22" s="359" t="str">
        <f ca="1">$AX$22</f>
        <v>Maturity level: Level 1</v>
      </c>
      <c r="G22" s="359"/>
      <c r="H22" s="359"/>
      <c r="I22" s="359"/>
      <c r="J22" s="226"/>
      <c r="AA22" s="13" t="str">
        <f>'MMAT Ref'!Q20</f>
        <v>C.3</v>
      </c>
      <c r="AB22" s="30" t="str">
        <f t="shared" ca="1" si="23"/>
        <v>C.3 - Initiate improvement programme</v>
      </c>
      <c r="AC22" s="30">
        <f t="shared" ca="1" si="3"/>
        <v>1</v>
      </c>
      <c r="AD22" s="31">
        <f t="shared" ca="1" si="4"/>
        <v>4</v>
      </c>
      <c r="AE22" s="28"/>
      <c r="AF22" s="28"/>
      <c r="AG22" s="31">
        <f t="shared" ca="1" si="24"/>
        <v>1</v>
      </c>
      <c r="AH22" s="31"/>
      <c r="AI22" s="31"/>
      <c r="AJ22" s="31">
        <f t="shared" ca="1" si="25"/>
        <v>4</v>
      </c>
      <c r="AK22" s="28"/>
      <c r="AL22" s="28"/>
      <c r="AM22" s="204">
        <f t="shared" si="26"/>
        <v>3</v>
      </c>
      <c r="AN22"/>
      <c r="AO22"/>
      <c r="AP22"/>
      <c r="AQ22"/>
      <c r="AR22"/>
      <c r="AS22"/>
      <c r="AX22" s="13" t="str">
        <f ca="1">"Maturity level: Level "&amp;MIN(G$23:G$28)</f>
        <v>Maturity level: Level 1</v>
      </c>
      <c r="AY22" s="13" t="str">
        <f ca="1">"Maturity rating: "&amp;TEXT(AVERAGE(G$23:G$28),"0.00")</f>
        <v>Maturity rating: 1.00</v>
      </c>
    </row>
    <row r="23" spans="2:51" ht="30" customHeight="1" x14ac:dyDescent="0.25">
      <c r="B23" s="8" t="str">
        <f ca="1">'MMAT Ref'!AB21</f>
        <v>C.1</v>
      </c>
      <c r="C23" s="8" t="str">
        <f t="shared" ca="1" si="0"/>
        <v>Remediate weaknesses</v>
      </c>
      <c r="D23" s="151" t="str">
        <f t="shared" ca="1" si="1"/>
        <v>Step 1 - Remediate weaknesses</v>
      </c>
      <c r="E23" s="202" t="s">
        <v>562</v>
      </c>
      <c r="F23" s="203">
        <f t="shared" ref="F23:F28" ca="1" si="27">IF($AX$1,VLOOKUP(B23,MaturityRatingsTable,3,FALSE),VLOOKUP(B23,MaturityLevelsTable,3,FALSE))</f>
        <v>1</v>
      </c>
      <c r="G23" s="269">
        <f t="shared" ref="G23:G28" ca="1" si="28">IF(ISERROR(F23),"",F23)</f>
        <v>1</v>
      </c>
      <c r="H23" s="23">
        <f t="shared" ref="H23:H28" si="29">I23</f>
        <v>4</v>
      </c>
      <c r="I23" s="270">
        <f>Targets!F23</f>
        <v>4</v>
      </c>
      <c r="J23" s="271">
        <v>1</v>
      </c>
      <c r="AA23" s="13" t="str">
        <f>'MMAT Ref'!Q21</f>
        <v>C.4</v>
      </c>
      <c r="AB23" s="30" t="str">
        <f t="shared" ca="1" si="23"/>
        <v>C.4 - Evaluate penetration testing effectiveness</v>
      </c>
      <c r="AC23" s="30">
        <f t="shared" ca="1" si="3"/>
        <v>1</v>
      </c>
      <c r="AD23" s="31">
        <f t="shared" ca="1" si="4"/>
        <v>4</v>
      </c>
      <c r="AE23" s="28"/>
      <c r="AF23" s="28"/>
      <c r="AG23" s="31">
        <f t="shared" ca="1" si="24"/>
        <v>1</v>
      </c>
      <c r="AH23" s="31"/>
      <c r="AI23" s="31"/>
      <c r="AJ23" s="31">
        <f t="shared" ca="1" si="25"/>
        <v>4</v>
      </c>
      <c r="AK23" s="28"/>
      <c r="AL23" s="28"/>
      <c r="AM23" s="204">
        <f t="shared" si="26"/>
        <v>2.9</v>
      </c>
      <c r="AN23"/>
      <c r="AO23"/>
      <c r="AP23"/>
      <c r="AQ23"/>
      <c r="AR23"/>
      <c r="AS23"/>
    </row>
    <row r="24" spans="2:51" ht="30" customHeight="1" x14ac:dyDescent="0.25">
      <c r="B24" s="8" t="str">
        <f ca="1">'MMAT Ref'!AB22</f>
        <v>C.2</v>
      </c>
      <c r="C24" s="8" t="str">
        <f t="shared" ca="1" si="0"/>
        <v>Address root causes of weaknesses</v>
      </c>
      <c r="D24" s="151" t="str">
        <f t="shared" ca="1" si="1"/>
        <v>Step 2 - Address root causes of weaknesses</v>
      </c>
      <c r="E24" s="202" t="s">
        <v>562</v>
      </c>
      <c r="F24" s="203">
        <f t="shared" ca="1" si="27"/>
        <v>1</v>
      </c>
      <c r="G24" s="269">
        <f t="shared" ca="1" si="28"/>
        <v>1</v>
      </c>
      <c r="H24" s="23">
        <f t="shared" si="29"/>
        <v>4</v>
      </c>
      <c r="I24" s="270">
        <f>Targets!F24</f>
        <v>4</v>
      </c>
      <c r="J24" s="271">
        <v>2.8</v>
      </c>
      <c r="AA24" s="13" t="str">
        <f>'MMAT Ref'!Q22</f>
        <v>C.5</v>
      </c>
      <c r="AB24" s="30" t="str">
        <f t="shared" ca="1" si="23"/>
        <v>C.5 - Build on lessons learned</v>
      </c>
      <c r="AC24" s="30">
        <f t="shared" ca="1" si="3"/>
        <v>1</v>
      </c>
      <c r="AD24" s="31">
        <f t="shared" ca="1" si="4"/>
        <v>4</v>
      </c>
      <c r="AE24" s="28"/>
      <c r="AF24" s="28"/>
      <c r="AG24" s="31">
        <f t="shared" ca="1" si="24"/>
        <v>1</v>
      </c>
      <c r="AH24" s="31"/>
      <c r="AI24" s="31"/>
      <c r="AJ24" s="31">
        <f t="shared" ca="1" si="25"/>
        <v>4</v>
      </c>
      <c r="AK24" s="28"/>
      <c r="AL24" s="28"/>
      <c r="AM24" s="204">
        <f t="shared" si="26"/>
        <v>1.7</v>
      </c>
      <c r="AN24"/>
      <c r="AO24"/>
      <c r="AP24"/>
      <c r="AQ24"/>
      <c r="AR24"/>
      <c r="AS24"/>
    </row>
    <row r="25" spans="2:51" ht="30" customHeight="1" x14ac:dyDescent="0.25">
      <c r="B25" s="8" t="str">
        <f ca="1">'MMAT Ref'!AB23</f>
        <v>C.3</v>
      </c>
      <c r="C25" s="8" t="str">
        <f t="shared" ca="1" si="0"/>
        <v>Initiate improvement programme</v>
      </c>
      <c r="D25" s="151" t="str">
        <f t="shared" ca="1" si="1"/>
        <v>Step 3 - Initiate improvement programme</v>
      </c>
      <c r="E25" s="202" t="s">
        <v>562</v>
      </c>
      <c r="F25" s="203">
        <f t="shared" ca="1" si="27"/>
        <v>1</v>
      </c>
      <c r="G25" s="269">
        <f t="shared" ca="1" si="28"/>
        <v>1</v>
      </c>
      <c r="H25" s="23">
        <f t="shared" si="29"/>
        <v>4</v>
      </c>
      <c r="I25" s="270">
        <f>Targets!F25</f>
        <v>4</v>
      </c>
      <c r="J25" s="271">
        <v>3</v>
      </c>
      <c r="AA25" s="13" t="str">
        <f>'MMAT Ref'!Q23</f>
        <v>C.6</v>
      </c>
      <c r="AB25" s="30" t="str">
        <f t="shared" ca="1" si="23"/>
        <v>C.6 - Create and monitor action plans</v>
      </c>
      <c r="AC25" s="30">
        <f t="shared" ca="1" si="3"/>
        <v>1</v>
      </c>
      <c r="AD25" s="31">
        <f t="shared" ca="1" si="4"/>
        <v>4</v>
      </c>
      <c r="AE25" s="28"/>
      <c r="AF25" s="28"/>
      <c r="AG25" s="31">
        <f t="shared" ca="1" si="24"/>
        <v>1</v>
      </c>
      <c r="AH25" s="28"/>
      <c r="AI25" s="31"/>
      <c r="AJ25" s="31">
        <f t="shared" ca="1" si="25"/>
        <v>4</v>
      </c>
      <c r="AK25" s="28"/>
      <c r="AL25" s="28"/>
      <c r="AM25" s="204">
        <f t="shared" si="26"/>
        <v>3</v>
      </c>
      <c r="AN25"/>
      <c r="AO25"/>
      <c r="AP25"/>
      <c r="AQ25"/>
      <c r="AR25"/>
      <c r="AS25"/>
    </row>
    <row r="26" spans="2:51" ht="30" customHeight="1" x14ac:dyDescent="0.25">
      <c r="B26" s="8" t="str">
        <f ca="1">'MMAT Ref'!AB24</f>
        <v>C.4</v>
      </c>
      <c r="C26" s="8" t="str">
        <f t="shared" ca="1" si="0"/>
        <v>Evaluate penetration testing effectiveness</v>
      </c>
      <c r="D26" s="151" t="str">
        <f t="shared" ca="1" si="1"/>
        <v>Step 4 - Evaluate penetration testing effectiveness</v>
      </c>
      <c r="E26" s="202" t="s">
        <v>562</v>
      </c>
      <c r="F26" s="203">
        <f t="shared" ca="1" si="27"/>
        <v>1</v>
      </c>
      <c r="G26" s="269">
        <f t="shared" ca="1" si="28"/>
        <v>1</v>
      </c>
      <c r="H26" s="23">
        <f t="shared" si="29"/>
        <v>4</v>
      </c>
      <c r="I26" s="270">
        <f>Targets!F26</f>
        <v>4</v>
      </c>
      <c r="J26" s="271">
        <v>2.9</v>
      </c>
      <c r="AA26"/>
      <c r="AB26"/>
      <c r="AC26"/>
      <c r="AD26"/>
      <c r="AE26"/>
      <c r="AF26"/>
      <c r="AG26"/>
      <c r="AH26"/>
      <c r="AI26"/>
      <c r="AJ26"/>
      <c r="AK26"/>
      <c r="AL26"/>
      <c r="AM26"/>
      <c r="AN26"/>
      <c r="AO26"/>
      <c r="AP26"/>
      <c r="AQ26"/>
      <c r="AR26"/>
      <c r="AS26"/>
    </row>
    <row r="27" spans="2:51" ht="30" customHeight="1" x14ac:dyDescent="0.25">
      <c r="B27" s="8" t="str">
        <f ca="1">'MMAT Ref'!AB25</f>
        <v>C.5</v>
      </c>
      <c r="C27" s="8" t="str">
        <f t="shared" ca="1" si="0"/>
        <v>Build on lessons learned</v>
      </c>
      <c r="D27" s="151" t="str">
        <f t="shared" ca="1" si="1"/>
        <v>Step 5 - Build on lessons learned</v>
      </c>
      <c r="E27" s="202" t="s">
        <v>562</v>
      </c>
      <c r="F27" s="203">
        <f t="shared" ca="1" si="27"/>
        <v>1</v>
      </c>
      <c r="G27" s="269">
        <f t="shared" ca="1" si="28"/>
        <v>1</v>
      </c>
      <c r="H27" s="23">
        <f t="shared" si="29"/>
        <v>4</v>
      </c>
      <c r="I27" s="270">
        <f>Targets!F27</f>
        <v>4</v>
      </c>
      <c r="J27" s="271">
        <v>1.7</v>
      </c>
      <c r="AA27"/>
      <c r="AB27"/>
      <c r="AC27"/>
      <c r="AD27"/>
      <c r="AE27"/>
      <c r="AF27"/>
      <c r="AG27"/>
      <c r="AH27"/>
      <c r="AI27"/>
      <c r="AJ27"/>
      <c r="AK27"/>
      <c r="AL27"/>
      <c r="AM27"/>
      <c r="AN27"/>
      <c r="AO27"/>
      <c r="AP27"/>
      <c r="AQ27"/>
      <c r="AR27"/>
      <c r="AS27"/>
    </row>
    <row r="28" spans="2:51" ht="30" customHeight="1" x14ac:dyDescent="0.25">
      <c r="B28" s="8" t="str">
        <f ca="1">'MMAT Ref'!AB26</f>
        <v>C.6</v>
      </c>
      <c r="C28" s="8" t="str">
        <f t="shared" ca="1" si="0"/>
        <v>Create and monitor action plans</v>
      </c>
      <c r="D28" s="151" t="str">
        <f t="shared" ca="1" si="1"/>
        <v>Step 6 - Create and monitor action plans</v>
      </c>
      <c r="E28" s="202" t="s">
        <v>562</v>
      </c>
      <c r="F28" s="266">
        <f t="shared" ca="1" si="27"/>
        <v>1</v>
      </c>
      <c r="G28" s="272">
        <f t="shared" ca="1" si="28"/>
        <v>1</v>
      </c>
      <c r="H28" s="24">
        <f t="shared" si="29"/>
        <v>4</v>
      </c>
      <c r="I28" s="273">
        <f>Targets!F28</f>
        <v>4</v>
      </c>
      <c r="J28" s="274">
        <v>3</v>
      </c>
      <c r="AA28"/>
      <c r="AB28"/>
      <c r="AC28"/>
      <c r="AD28"/>
      <c r="AE28"/>
      <c r="AF28"/>
      <c r="AG28"/>
      <c r="AH28"/>
      <c r="AI28"/>
      <c r="AJ28"/>
      <c r="AK28"/>
      <c r="AL28"/>
      <c r="AM28"/>
      <c r="AN28"/>
      <c r="AO28"/>
      <c r="AP28"/>
      <c r="AQ28"/>
      <c r="AR28"/>
      <c r="AS28"/>
    </row>
    <row r="29" spans="2:51" ht="30" customHeight="1" x14ac:dyDescent="0.25">
      <c r="B29"/>
      <c r="C29"/>
      <c r="D29"/>
      <c r="E29"/>
      <c r="F29"/>
      <c r="G29"/>
      <c r="H29"/>
      <c r="I29"/>
      <c r="J29"/>
      <c r="AA29"/>
      <c r="AB29"/>
      <c r="AC29"/>
      <c r="AD29"/>
      <c r="AE29"/>
      <c r="AF29"/>
      <c r="AG29"/>
      <c r="AH29"/>
      <c r="AI29"/>
      <c r="AJ29"/>
      <c r="AK29"/>
      <c r="AL29"/>
      <c r="AM29"/>
      <c r="AN29"/>
      <c r="AO29"/>
      <c r="AP29"/>
      <c r="AQ29"/>
      <c r="AR29"/>
      <c r="AS29"/>
    </row>
    <row r="30" spans="2:51" ht="30" customHeight="1" x14ac:dyDescent="0.25">
      <c r="B30"/>
      <c r="C30"/>
      <c r="D30"/>
      <c r="E30"/>
      <c r="F30"/>
      <c r="G30"/>
      <c r="H30"/>
      <c r="I30"/>
      <c r="J30"/>
      <c r="AA30"/>
      <c r="AB30"/>
      <c r="AC30"/>
      <c r="AD30"/>
      <c r="AE30"/>
      <c r="AF30"/>
      <c r="AG30"/>
      <c r="AH30"/>
      <c r="AI30"/>
      <c r="AJ30"/>
      <c r="AK30"/>
      <c r="AL30"/>
      <c r="AM30"/>
      <c r="AN30"/>
      <c r="AO30"/>
      <c r="AP30"/>
      <c r="AQ30"/>
      <c r="AR30"/>
      <c r="AS30"/>
    </row>
    <row r="31" spans="2:51" ht="30" customHeight="1" x14ac:dyDescent="0.25">
      <c r="B31"/>
      <c r="C31"/>
      <c r="D31"/>
      <c r="E31"/>
      <c r="F31"/>
      <c r="G31"/>
      <c r="H31"/>
      <c r="I31"/>
      <c r="J31"/>
      <c r="AA31"/>
      <c r="AB31"/>
      <c r="AC31"/>
      <c r="AD31"/>
      <c r="AE31"/>
      <c r="AF31"/>
      <c r="AG31"/>
      <c r="AH31"/>
      <c r="AI31"/>
      <c r="AJ31"/>
      <c r="AK31"/>
      <c r="AL31"/>
      <c r="AM31"/>
      <c r="AN31"/>
      <c r="AO31"/>
      <c r="AP31"/>
      <c r="AQ31"/>
      <c r="AR31"/>
      <c r="AS31"/>
    </row>
    <row r="32" spans="2:51" ht="30" customHeight="1" x14ac:dyDescent="0.25">
      <c r="B32"/>
      <c r="C32"/>
      <c r="D32"/>
      <c r="E32"/>
      <c r="F32"/>
      <c r="G32"/>
      <c r="H32"/>
      <c r="I32"/>
      <c r="J32"/>
      <c r="AA32"/>
      <c r="AB32"/>
      <c r="AE32" s="358" t="s">
        <v>563</v>
      </c>
      <c r="AF32" s="358"/>
      <c r="AG32" s="358"/>
      <c r="AH32" s="358"/>
      <c r="AI32" s="358"/>
      <c r="AJ32" s="358" t="s">
        <v>564</v>
      </c>
      <c r="AK32" s="358"/>
      <c r="AL32" s="358"/>
      <c r="AM32" s="358"/>
      <c r="AN32" s="358"/>
      <c r="AO32" s="358" t="s">
        <v>415</v>
      </c>
      <c r="AP32" s="358"/>
      <c r="AQ32" s="358"/>
      <c r="AR32" s="358"/>
      <c r="AS32" s="358"/>
    </row>
    <row r="33" spans="2:45" ht="30" customHeight="1" x14ac:dyDescent="0.25">
      <c r="B33"/>
      <c r="C33"/>
      <c r="D33"/>
      <c r="E33"/>
      <c r="F33"/>
      <c r="G33"/>
      <c r="H33"/>
      <c r="I33"/>
      <c r="J33"/>
      <c r="AA33"/>
      <c r="AB33"/>
      <c r="AC33" s="7" t="s">
        <v>14</v>
      </c>
      <c r="AD33" s="7" t="s">
        <v>15</v>
      </c>
      <c r="AE33" s="118" t="s">
        <v>117</v>
      </c>
      <c r="AF33" s="118" t="s">
        <v>118</v>
      </c>
      <c r="AG33" s="118" t="s">
        <v>119</v>
      </c>
      <c r="AH33" s="118" t="s">
        <v>117</v>
      </c>
      <c r="AI33" s="118" t="s">
        <v>118</v>
      </c>
      <c r="AJ33" s="118" t="s">
        <v>119</v>
      </c>
      <c r="AK33" s="118" t="s">
        <v>117</v>
      </c>
      <c r="AL33" s="118" t="s">
        <v>118</v>
      </c>
      <c r="AM33" s="118" t="s">
        <v>119</v>
      </c>
      <c r="AN33"/>
      <c r="AO33"/>
      <c r="AP33"/>
      <c r="AQ33"/>
      <c r="AR33"/>
      <c r="AS33"/>
    </row>
    <row r="34" spans="2:45" ht="30" customHeight="1" x14ac:dyDescent="0.25">
      <c r="B34"/>
      <c r="C34"/>
      <c r="D34"/>
      <c r="E34"/>
      <c r="F34"/>
      <c r="G34"/>
      <c r="H34"/>
      <c r="I34"/>
      <c r="J34"/>
      <c r="AA34" s="13" t="str">
        <f>'MMAT Ref'!Q2</f>
        <v>A.1</v>
      </c>
      <c r="AB34" s="29" t="str">
        <f t="shared" ref="AB34:AB55" ca="1" si="30">AA34&amp;" - "&amp;VLOOKUP(AA34,textref,3,FALSE)</f>
        <v>A.1 - Maintain a technical security assurance framework</v>
      </c>
      <c r="AC34" s="206">
        <f t="shared" ref="AC34:AC55" ca="1" si="31">VLOOKUP(AA34,MMAT_Results,3,FALSE)</f>
        <v>0</v>
      </c>
      <c r="AD34" s="204">
        <f t="shared" ref="AD34:AD55" ca="1" si="32">VLOOKUP(AA34,Aggregated_Maturity_Levels,7,FALSE)</f>
        <v>4</v>
      </c>
      <c r="AE34" s="204">
        <f ca="1">IF(LEFT($AB34,1)=AE$2,$AC34,"")</f>
        <v>0</v>
      </c>
      <c r="AF34" s="204"/>
      <c r="AG34" s="204"/>
      <c r="AH34" s="204">
        <f t="shared" ref="AH34:AJ50" ca="1" si="33">IF(LEFT($AB34,1)=AH$2,$AD34,"")</f>
        <v>4</v>
      </c>
      <c r="AI34" s="204"/>
      <c r="AJ34" s="204"/>
      <c r="AK34" s="204">
        <f>$J5</f>
        <v>3.8</v>
      </c>
      <c r="AL34" s="204"/>
      <c r="AM34" s="204"/>
      <c r="AN34"/>
      <c r="AO34"/>
      <c r="AP34"/>
      <c r="AQ34"/>
      <c r="AR34"/>
      <c r="AS34"/>
    </row>
    <row r="35" spans="2:45" ht="30" customHeight="1" x14ac:dyDescent="0.25">
      <c r="B35"/>
      <c r="C35"/>
      <c r="D35"/>
      <c r="E35"/>
      <c r="F35"/>
      <c r="G35"/>
      <c r="H35"/>
      <c r="I35"/>
      <c r="J35"/>
      <c r="AA35" s="13" t="str">
        <f>'MMAT Ref'!Q3</f>
        <v>A.2</v>
      </c>
      <c r="AB35" s="29" t="str">
        <f t="shared" ca="1" si="30"/>
        <v>A.2 - Establish a penetration testing governance structure</v>
      </c>
      <c r="AC35" s="206">
        <f t="shared" ca="1" si="31"/>
        <v>0</v>
      </c>
      <c r="AD35" s="204">
        <f t="shared" ca="1" si="32"/>
        <v>4</v>
      </c>
      <c r="AE35" s="204">
        <f ca="1">IF(LEFT($AB35,1)=AE$2,$AC35,"")</f>
        <v>0</v>
      </c>
      <c r="AF35" s="204"/>
      <c r="AG35" s="204"/>
      <c r="AH35" s="204">
        <f t="shared" ca="1" si="33"/>
        <v>4</v>
      </c>
      <c r="AI35" s="204"/>
      <c r="AJ35" s="204"/>
      <c r="AK35" s="204">
        <f t="shared" ref="AK35:AK40" si="34">$J6</f>
        <v>3.4</v>
      </c>
      <c r="AL35" s="204"/>
      <c r="AM35" s="204"/>
      <c r="AN35"/>
      <c r="AO35"/>
      <c r="AP35"/>
      <c r="AQ35"/>
      <c r="AR35"/>
      <c r="AS35"/>
    </row>
    <row r="36" spans="2:45" ht="30" customHeight="1" x14ac:dyDescent="0.25">
      <c r="B36"/>
      <c r="C36"/>
      <c r="D36"/>
      <c r="E36"/>
      <c r="F36"/>
      <c r="G36"/>
      <c r="H36"/>
      <c r="I36"/>
      <c r="J36"/>
      <c r="AA36" s="13" t="str">
        <f>'MMAT Ref'!Q4</f>
        <v>A.3</v>
      </c>
      <c r="AB36" s="29" t="str">
        <f t="shared" ca="1" si="30"/>
        <v>A.3 - Evaluate drivers for conducting penetration tests</v>
      </c>
      <c r="AC36" s="206">
        <f t="shared" ca="1" si="31"/>
        <v>0</v>
      </c>
      <c r="AD36" s="204">
        <f t="shared" ca="1" si="32"/>
        <v>4</v>
      </c>
      <c r="AE36" s="204">
        <f ca="1">IF(LEFT($AB36,1)=AE$2,$AC36,"")</f>
        <v>0</v>
      </c>
      <c r="AF36" s="204"/>
      <c r="AG36" s="204"/>
      <c r="AH36" s="204">
        <f t="shared" ca="1" si="33"/>
        <v>4</v>
      </c>
      <c r="AI36" s="204"/>
      <c r="AJ36" s="204"/>
      <c r="AK36" s="204">
        <f t="shared" si="34"/>
        <v>1.2</v>
      </c>
      <c r="AL36" s="204"/>
      <c r="AM36" s="204"/>
      <c r="AN36"/>
      <c r="AO36"/>
      <c r="AP36"/>
      <c r="AQ36"/>
      <c r="AR36"/>
      <c r="AS36"/>
    </row>
    <row r="37" spans="2:45" ht="30" customHeight="1" x14ac:dyDescent="0.25">
      <c r="AA37" s="13" t="str">
        <f>'MMAT Ref'!Q5</f>
        <v>A.4</v>
      </c>
      <c r="AB37" s="29" t="str">
        <f t="shared" ca="1" si="30"/>
        <v>A.4 - Identify target environments</v>
      </c>
      <c r="AC37" s="206">
        <f t="shared" ca="1" si="31"/>
        <v>0</v>
      </c>
      <c r="AD37" s="204">
        <f t="shared" ca="1" si="32"/>
        <v>4</v>
      </c>
      <c r="AE37" s="204">
        <f ca="1">IF(LEFT($AB37,1)=AE$2,$AC37,"")</f>
        <v>0</v>
      </c>
      <c r="AF37" s="204"/>
      <c r="AG37" s="204"/>
      <c r="AH37" s="204">
        <f t="shared" ca="1" si="33"/>
        <v>4</v>
      </c>
      <c r="AI37" s="204"/>
      <c r="AJ37" s="204"/>
      <c r="AK37" s="204">
        <f t="shared" si="34"/>
        <v>2</v>
      </c>
      <c r="AL37" s="204"/>
      <c r="AM37" s="204"/>
      <c r="AN37"/>
      <c r="AO37"/>
      <c r="AP37"/>
      <c r="AQ37"/>
      <c r="AR37"/>
      <c r="AS37"/>
    </row>
    <row r="38" spans="2:45" ht="30" customHeight="1" x14ac:dyDescent="0.25">
      <c r="AA38" s="13" t="str">
        <f>'MMAT Ref'!Q6</f>
        <v>A.5</v>
      </c>
      <c r="AB38" s="29" t="str">
        <f t="shared" ca="1" si="30"/>
        <v>A.5 - Define the purpose of the penetration tests</v>
      </c>
      <c r="AC38" s="206">
        <f t="shared" ca="1" si="31"/>
        <v>0</v>
      </c>
      <c r="AD38" s="204">
        <f t="shared" ca="1" si="32"/>
        <v>4</v>
      </c>
      <c r="AE38" s="204">
        <f t="shared" ref="AE38:AE40" ca="1" si="35">IF(LEFT($AB38,1)=AE$2,$AC38,"")</f>
        <v>0</v>
      </c>
      <c r="AF38" s="204"/>
      <c r="AG38" s="204"/>
      <c r="AH38" s="204">
        <f t="shared" ca="1" si="33"/>
        <v>4</v>
      </c>
      <c r="AI38" s="204"/>
      <c r="AJ38" s="204"/>
      <c r="AK38" s="204">
        <f t="shared" si="34"/>
        <v>2</v>
      </c>
      <c r="AL38" s="204"/>
      <c r="AM38" s="204"/>
      <c r="AN38"/>
      <c r="AO38"/>
      <c r="AP38"/>
      <c r="AQ38"/>
      <c r="AR38"/>
      <c r="AS38"/>
    </row>
    <row r="39" spans="2:45" ht="30" customHeight="1" x14ac:dyDescent="0.25">
      <c r="AA39" s="13" t="str">
        <f>'MMAT Ref'!Q7</f>
        <v>A.6</v>
      </c>
      <c r="AB39" s="29" t="str">
        <f t="shared" ca="1" si="30"/>
        <v>A.6 - Produce requirements specifications</v>
      </c>
      <c r="AC39" s="206">
        <f t="shared" ca="1" si="31"/>
        <v>0</v>
      </c>
      <c r="AD39" s="204">
        <f t="shared" ca="1" si="32"/>
        <v>4</v>
      </c>
      <c r="AE39" s="204">
        <f t="shared" ca="1" si="35"/>
        <v>0</v>
      </c>
      <c r="AF39" s="204"/>
      <c r="AG39" s="204"/>
      <c r="AH39" s="204">
        <f t="shared" ca="1" si="33"/>
        <v>4</v>
      </c>
      <c r="AI39" s="204"/>
      <c r="AJ39" s="204"/>
      <c r="AK39" s="204">
        <f t="shared" si="34"/>
        <v>4</v>
      </c>
      <c r="AL39" s="204"/>
      <c r="AM39" s="204"/>
      <c r="AN39"/>
      <c r="AO39"/>
      <c r="AP39"/>
      <c r="AQ39"/>
      <c r="AR39"/>
      <c r="AS39"/>
    </row>
    <row r="40" spans="2:45" ht="30" customHeight="1" x14ac:dyDescent="0.25">
      <c r="AA40" s="13" t="str">
        <f>'MMAT Ref'!Q8</f>
        <v>A.7</v>
      </c>
      <c r="AB40" s="29" t="str">
        <f t="shared" ca="1" si="30"/>
        <v>A.7 - Select suitable suppliers</v>
      </c>
      <c r="AC40" s="206">
        <f t="shared" ca="1" si="31"/>
        <v>0</v>
      </c>
      <c r="AD40" s="204">
        <f t="shared" ca="1" si="32"/>
        <v>4</v>
      </c>
      <c r="AE40" s="204">
        <f t="shared" ca="1" si="35"/>
        <v>0</v>
      </c>
      <c r="AF40" s="204"/>
      <c r="AG40" s="204"/>
      <c r="AH40" s="204">
        <f t="shared" ca="1" si="33"/>
        <v>4</v>
      </c>
      <c r="AI40" s="204"/>
      <c r="AJ40" s="204"/>
      <c r="AK40" s="204">
        <f t="shared" si="34"/>
        <v>5</v>
      </c>
      <c r="AL40" s="204"/>
      <c r="AM40" s="204"/>
      <c r="AN40"/>
      <c r="AO40"/>
      <c r="AP40"/>
      <c r="AQ40"/>
      <c r="AR40"/>
      <c r="AS40"/>
    </row>
    <row r="41" spans="2:45" ht="30" customHeight="1" x14ac:dyDescent="0.25">
      <c r="AA41" s="13" t="str">
        <f>'MMAT Ref'!Q9</f>
        <v>B.1</v>
      </c>
      <c r="AB41" s="29" t="str">
        <f t="shared" ca="1" si="30"/>
        <v>B.1 - Agree testing style and type</v>
      </c>
      <c r="AC41" s="206">
        <f t="shared" ca="1" si="31"/>
        <v>0</v>
      </c>
      <c r="AD41" s="204">
        <f t="shared" ca="1" si="32"/>
        <v>4</v>
      </c>
      <c r="AE41" s="204"/>
      <c r="AF41" s="204">
        <f ca="1">IF(LEFT($AB41,1)=AF$2,$AC41,"")</f>
        <v>0</v>
      </c>
      <c r="AG41" s="204"/>
      <c r="AH41" s="204"/>
      <c r="AI41" s="204">
        <f t="shared" ca="1" si="33"/>
        <v>4</v>
      </c>
      <c r="AJ41" s="204"/>
      <c r="AK41" s="204"/>
      <c r="AL41" s="204">
        <f>$J13</f>
        <v>2.1</v>
      </c>
      <c r="AM41" s="204"/>
      <c r="AN41"/>
      <c r="AO41"/>
      <c r="AP41"/>
      <c r="AQ41"/>
      <c r="AR41"/>
      <c r="AS41"/>
    </row>
    <row r="42" spans="2:45" ht="30" customHeight="1" x14ac:dyDescent="0.25">
      <c r="AA42" s="13" t="str">
        <f>'MMAT Ref'!Q10</f>
        <v>B.2</v>
      </c>
      <c r="AB42" s="29" t="str">
        <f t="shared" ca="1" si="30"/>
        <v>B.2 - Identify testing constraints</v>
      </c>
      <c r="AC42" s="206">
        <f t="shared" ca="1" si="31"/>
        <v>0</v>
      </c>
      <c r="AD42" s="204">
        <f t="shared" ca="1" si="32"/>
        <v>4</v>
      </c>
      <c r="AE42" s="204"/>
      <c r="AF42" s="204">
        <f ca="1">IF(LEFT($AB42,1)=AF$2,$AC42,"")</f>
        <v>0</v>
      </c>
      <c r="AG42" s="204"/>
      <c r="AH42" s="204"/>
      <c r="AI42" s="204">
        <f t="shared" ca="1" si="33"/>
        <v>4</v>
      </c>
      <c r="AJ42" s="204"/>
      <c r="AK42" s="204"/>
      <c r="AL42" s="204">
        <f t="shared" ref="AL42:AL49" si="36">$J14</f>
        <v>0.5</v>
      </c>
      <c r="AM42" s="204"/>
      <c r="AN42"/>
      <c r="AO42"/>
      <c r="AP42"/>
      <c r="AQ42"/>
      <c r="AR42"/>
      <c r="AS42"/>
    </row>
    <row r="43" spans="2:45" ht="30" customHeight="1" x14ac:dyDescent="0.25">
      <c r="AA43" s="13" t="str">
        <f>'MMAT Ref'!Q11</f>
        <v>B.3</v>
      </c>
      <c r="AB43" s="29" t="str">
        <f t="shared" ca="1" si="30"/>
        <v>B.3 - Produce scope statements</v>
      </c>
      <c r="AC43" s="206">
        <f t="shared" ca="1" si="31"/>
        <v>0</v>
      </c>
      <c r="AD43" s="204">
        <f t="shared" ca="1" si="32"/>
        <v>4</v>
      </c>
      <c r="AE43" s="204"/>
      <c r="AF43" s="204">
        <f t="shared" ref="AF43:AG55" ca="1" si="37">IF(LEFT($AB43,1)=AF$2,$AC43,"")</f>
        <v>0</v>
      </c>
      <c r="AG43" s="204"/>
      <c r="AH43" s="204"/>
      <c r="AI43" s="204">
        <f t="shared" ca="1" si="33"/>
        <v>4</v>
      </c>
      <c r="AJ43" s="204"/>
      <c r="AK43" s="204"/>
      <c r="AL43" s="204">
        <f t="shared" si="36"/>
        <v>2</v>
      </c>
      <c r="AM43" s="204"/>
      <c r="AN43"/>
      <c r="AO43"/>
      <c r="AP43"/>
      <c r="AQ43"/>
      <c r="AR43"/>
      <c r="AS43"/>
    </row>
    <row r="44" spans="2:45" ht="30" customHeight="1" x14ac:dyDescent="0.25">
      <c r="AA44" s="13" t="str">
        <f>'MMAT Ref'!Q12</f>
        <v>B.4</v>
      </c>
      <c r="AB44" s="29" t="str">
        <f t="shared" ca="1" si="30"/>
        <v>B.4 - Establish a management assurance framework</v>
      </c>
      <c r="AC44" s="206">
        <f t="shared" ca="1" si="31"/>
        <v>0</v>
      </c>
      <c r="AD44" s="204">
        <f t="shared" ca="1" si="32"/>
        <v>4</v>
      </c>
      <c r="AE44" s="204"/>
      <c r="AF44" s="204">
        <f t="shared" ca="1" si="37"/>
        <v>0</v>
      </c>
      <c r="AG44" s="204"/>
      <c r="AH44" s="204"/>
      <c r="AI44" s="204">
        <f t="shared" ca="1" si="33"/>
        <v>4</v>
      </c>
      <c r="AJ44" s="204"/>
      <c r="AK44" s="204"/>
      <c r="AL44" s="204">
        <f t="shared" si="36"/>
        <v>3</v>
      </c>
      <c r="AM44" s="204"/>
      <c r="AN44"/>
      <c r="AO44"/>
      <c r="AP44"/>
      <c r="AQ44"/>
      <c r="AR44"/>
      <c r="AS44"/>
    </row>
    <row r="45" spans="2:45" ht="30" customHeight="1" x14ac:dyDescent="0.25">
      <c r="AA45" s="13" t="str">
        <f>'MMAT Ref'!Q13</f>
        <v>B.5</v>
      </c>
      <c r="AB45" s="29" t="str">
        <f t="shared" ca="1" si="30"/>
        <v>B.5 - Implement management control processes</v>
      </c>
      <c r="AC45" s="206">
        <f t="shared" ca="1" si="31"/>
        <v>0</v>
      </c>
      <c r="AD45" s="204">
        <f t="shared" ca="1" si="32"/>
        <v>4</v>
      </c>
      <c r="AE45" s="204"/>
      <c r="AF45" s="204">
        <f t="shared" ca="1" si="37"/>
        <v>0</v>
      </c>
      <c r="AG45" s="204"/>
      <c r="AH45" s="204"/>
      <c r="AI45" s="204">
        <f t="shared" ca="1" si="33"/>
        <v>4</v>
      </c>
      <c r="AJ45" s="204"/>
      <c r="AK45" s="204"/>
      <c r="AL45" s="204">
        <f t="shared" si="36"/>
        <v>4</v>
      </c>
      <c r="AM45" s="204"/>
      <c r="AN45"/>
      <c r="AO45"/>
      <c r="AP45"/>
      <c r="AQ45"/>
      <c r="AR45"/>
      <c r="AS45"/>
    </row>
    <row r="46" spans="2:45" ht="30" customHeight="1" x14ac:dyDescent="0.25">
      <c r="AA46" s="13" t="str">
        <f>'MMAT Ref'!Q14</f>
        <v>B.6</v>
      </c>
      <c r="AB46" s="29" t="str">
        <f t="shared" ca="1" si="30"/>
        <v>B.6 - Use an effective testing methodology</v>
      </c>
      <c r="AC46" s="206">
        <f t="shared" ca="1" si="31"/>
        <v>0</v>
      </c>
      <c r="AD46" s="204">
        <f t="shared" ca="1" si="32"/>
        <v>4</v>
      </c>
      <c r="AE46" s="204"/>
      <c r="AF46" s="204">
        <f t="shared" ca="1" si="37"/>
        <v>0</v>
      </c>
      <c r="AG46" s="204"/>
      <c r="AH46" s="204"/>
      <c r="AI46" s="204">
        <f t="shared" ca="1" si="33"/>
        <v>4</v>
      </c>
      <c r="AJ46" s="204"/>
      <c r="AK46" s="204"/>
      <c r="AL46" s="204">
        <f t="shared" si="36"/>
        <v>5</v>
      </c>
      <c r="AM46" s="204"/>
      <c r="AN46"/>
      <c r="AO46"/>
      <c r="AP46"/>
      <c r="AQ46"/>
      <c r="AR46"/>
      <c r="AS46"/>
    </row>
    <row r="47" spans="2:45" ht="30" customHeight="1" x14ac:dyDescent="0.25">
      <c r="AA47" s="13" t="str">
        <f>'MMAT Ref'!Q15</f>
        <v>B.7</v>
      </c>
      <c r="AB47" s="29" t="str">
        <f t="shared" ca="1" si="30"/>
        <v>B.7 - Conduct sufficient research and planning</v>
      </c>
      <c r="AC47" s="206">
        <f t="shared" ca="1" si="31"/>
        <v>0</v>
      </c>
      <c r="AD47" s="204">
        <f t="shared" ca="1" si="32"/>
        <v>4</v>
      </c>
      <c r="AE47" s="204"/>
      <c r="AF47" s="204">
        <f t="shared" ca="1" si="37"/>
        <v>0</v>
      </c>
      <c r="AG47" s="204"/>
      <c r="AH47" s="204"/>
      <c r="AI47" s="204">
        <f t="shared" ca="1" si="33"/>
        <v>4</v>
      </c>
      <c r="AJ47" s="204"/>
      <c r="AK47" s="204"/>
      <c r="AL47" s="204">
        <f t="shared" si="36"/>
        <v>2</v>
      </c>
      <c r="AM47" s="204"/>
      <c r="AN47"/>
      <c r="AO47"/>
      <c r="AP47"/>
      <c r="AQ47"/>
      <c r="AR47"/>
      <c r="AS47"/>
    </row>
    <row r="48" spans="2:45" ht="30" customHeight="1" x14ac:dyDescent="0.25">
      <c r="AA48" s="13" t="str">
        <f>'MMAT Ref'!Q16</f>
        <v>B.8</v>
      </c>
      <c r="AB48" s="30" t="str">
        <f t="shared" ca="1" si="30"/>
        <v>B.8 - Identify and exploit vulnerabilities</v>
      </c>
      <c r="AC48" s="206">
        <f t="shared" ca="1" si="31"/>
        <v>0</v>
      </c>
      <c r="AD48" s="204">
        <f t="shared" ca="1" si="32"/>
        <v>4</v>
      </c>
      <c r="AE48" s="205"/>
      <c r="AF48" s="204">
        <f t="shared" ca="1" si="37"/>
        <v>0</v>
      </c>
      <c r="AG48" s="204"/>
      <c r="AH48" s="204"/>
      <c r="AI48" s="204">
        <f t="shared" ca="1" si="33"/>
        <v>4</v>
      </c>
      <c r="AJ48" s="205"/>
      <c r="AK48" s="205"/>
      <c r="AL48" s="204">
        <f t="shared" si="36"/>
        <v>2.1</v>
      </c>
      <c r="AM48" s="205"/>
      <c r="AN48"/>
      <c r="AO48"/>
      <c r="AP48"/>
      <c r="AQ48"/>
      <c r="AR48"/>
      <c r="AS48"/>
    </row>
    <row r="49" spans="27:45" ht="30" customHeight="1" x14ac:dyDescent="0.25">
      <c r="AA49" s="13" t="str">
        <f>'MMAT Ref'!Q17</f>
        <v>B.9</v>
      </c>
      <c r="AB49" s="30" t="str">
        <f t="shared" ca="1" si="30"/>
        <v>B.9 - Report key findings</v>
      </c>
      <c r="AC49" s="206">
        <f t="shared" ca="1" si="31"/>
        <v>0</v>
      </c>
      <c r="AD49" s="204">
        <f t="shared" ca="1" si="32"/>
        <v>4</v>
      </c>
      <c r="AE49" s="205"/>
      <c r="AF49" s="204">
        <f t="shared" ca="1" si="37"/>
        <v>0</v>
      </c>
      <c r="AG49" s="205"/>
      <c r="AH49" s="204"/>
      <c r="AI49" s="204">
        <f t="shared" ca="1" si="33"/>
        <v>4</v>
      </c>
      <c r="AJ49" s="205"/>
      <c r="AK49" s="205"/>
      <c r="AL49" s="204">
        <f t="shared" si="36"/>
        <v>4</v>
      </c>
      <c r="AM49" s="204"/>
      <c r="AN49"/>
      <c r="AO49"/>
      <c r="AP49"/>
      <c r="AQ49"/>
      <c r="AR49"/>
      <c r="AS49"/>
    </row>
    <row r="50" spans="27:45" ht="30" customHeight="1" x14ac:dyDescent="0.25">
      <c r="AA50" s="13" t="str">
        <f>'MMAT Ref'!Q18</f>
        <v>C.1</v>
      </c>
      <c r="AB50" s="30" t="str">
        <f t="shared" ca="1" si="30"/>
        <v>C.1 - Remediate weaknesses</v>
      </c>
      <c r="AC50" s="206">
        <f t="shared" ca="1" si="31"/>
        <v>0</v>
      </c>
      <c r="AD50" s="204">
        <f t="shared" ca="1" si="32"/>
        <v>4</v>
      </c>
      <c r="AE50" s="205"/>
      <c r="AF50" s="205"/>
      <c r="AG50" s="204">
        <f t="shared" ca="1" si="37"/>
        <v>0</v>
      </c>
      <c r="AH50" s="204"/>
      <c r="AI50" s="205"/>
      <c r="AJ50" s="204">
        <f t="shared" ca="1" si="33"/>
        <v>4</v>
      </c>
      <c r="AK50" s="205"/>
      <c r="AL50" s="205"/>
      <c r="AM50" s="204">
        <f>$J23</f>
        <v>1</v>
      </c>
      <c r="AN50"/>
      <c r="AO50"/>
      <c r="AP50"/>
      <c r="AQ50"/>
      <c r="AR50"/>
      <c r="AS50"/>
    </row>
    <row r="51" spans="27:45" ht="30" customHeight="1" x14ac:dyDescent="0.25">
      <c r="AA51" s="13" t="str">
        <f>'MMAT Ref'!Q19</f>
        <v>C.2</v>
      </c>
      <c r="AB51" s="30" t="str">
        <f t="shared" ca="1" si="30"/>
        <v>C.2 - Address root causes of weaknesses</v>
      </c>
      <c r="AC51" s="206">
        <f t="shared" ca="1" si="31"/>
        <v>0</v>
      </c>
      <c r="AD51" s="204">
        <f t="shared" ca="1" si="32"/>
        <v>4</v>
      </c>
      <c r="AE51" s="205"/>
      <c r="AF51" s="205"/>
      <c r="AG51" s="204">
        <f t="shared" ca="1" si="37"/>
        <v>0</v>
      </c>
      <c r="AH51" s="204"/>
      <c r="AI51" s="205"/>
      <c r="AJ51" s="204">
        <f t="shared" ref="AJ51:AJ55" ca="1" si="38">IF(LEFT($AB51,1)=AJ$2,$AD51,"")</f>
        <v>4</v>
      </c>
      <c r="AK51" s="205"/>
      <c r="AL51" s="205"/>
      <c r="AM51" s="204">
        <f t="shared" ref="AM51:AM55" si="39">$J24</f>
        <v>2.8</v>
      </c>
      <c r="AN51"/>
      <c r="AO51"/>
      <c r="AP51"/>
      <c r="AQ51"/>
      <c r="AR51"/>
      <c r="AS51"/>
    </row>
    <row r="52" spans="27:45" ht="30" customHeight="1" x14ac:dyDescent="0.25">
      <c r="AA52" s="13" t="str">
        <f>'MMAT Ref'!Q20</f>
        <v>C.3</v>
      </c>
      <c r="AB52" s="30" t="str">
        <f t="shared" ca="1" si="30"/>
        <v>C.3 - Initiate improvement programme</v>
      </c>
      <c r="AC52" s="206">
        <f t="shared" ca="1" si="31"/>
        <v>0</v>
      </c>
      <c r="AD52" s="204">
        <f t="shared" ca="1" si="32"/>
        <v>4</v>
      </c>
      <c r="AE52" s="205"/>
      <c r="AF52" s="205"/>
      <c r="AG52" s="204">
        <f t="shared" ca="1" si="37"/>
        <v>0</v>
      </c>
      <c r="AH52" s="204"/>
      <c r="AI52" s="204"/>
      <c r="AJ52" s="204">
        <f t="shared" ca="1" si="38"/>
        <v>4</v>
      </c>
      <c r="AK52" s="205"/>
      <c r="AL52" s="205"/>
      <c r="AM52" s="204">
        <f t="shared" si="39"/>
        <v>3</v>
      </c>
      <c r="AN52"/>
      <c r="AO52"/>
      <c r="AP52"/>
      <c r="AQ52"/>
      <c r="AR52"/>
      <c r="AS52"/>
    </row>
    <row r="53" spans="27:45" ht="30" customHeight="1" x14ac:dyDescent="0.25">
      <c r="AA53" s="13" t="str">
        <f>'MMAT Ref'!Q21</f>
        <v>C.4</v>
      </c>
      <c r="AB53" s="30" t="str">
        <f t="shared" ca="1" si="30"/>
        <v>C.4 - Evaluate penetration testing effectiveness</v>
      </c>
      <c r="AC53" s="206">
        <f t="shared" ca="1" si="31"/>
        <v>0</v>
      </c>
      <c r="AD53" s="204">
        <f t="shared" ca="1" si="32"/>
        <v>4</v>
      </c>
      <c r="AE53" s="205"/>
      <c r="AF53" s="205"/>
      <c r="AG53" s="204">
        <f t="shared" ca="1" si="37"/>
        <v>0</v>
      </c>
      <c r="AH53" s="204"/>
      <c r="AI53" s="204"/>
      <c r="AJ53" s="204">
        <f t="shared" ca="1" si="38"/>
        <v>4</v>
      </c>
      <c r="AK53" s="205"/>
      <c r="AL53" s="205"/>
      <c r="AM53" s="204">
        <f t="shared" si="39"/>
        <v>2.9</v>
      </c>
      <c r="AN53"/>
      <c r="AO53"/>
      <c r="AP53"/>
      <c r="AQ53"/>
      <c r="AR53"/>
      <c r="AS53"/>
    </row>
    <row r="54" spans="27:45" ht="30" customHeight="1" x14ac:dyDescent="0.25">
      <c r="AA54" s="13" t="str">
        <f>'MMAT Ref'!Q22</f>
        <v>C.5</v>
      </c>
      <c r="AB54" s="30" t="str">
        <f t="shared" ca="1" si="30"/>
        <v>C.5 - Build on lessons learned</v>
      </c>
      <c r="AC54" s="206">
        <f t="shared" ca="1" si="31"/>
        <v>0</v>
      </c>
      <c r="AD54" s="204">
        <f t="shared" ca="1" si="32"/>
        <v>4</v>
      </c>
      <c r="AE54" s="205"/>
      <c r="AF54" s="205"/>
      <c r="AG54" s="204">
        <f t="shared" ca="1" si="37"/>
        <v>0</v>
      </c>
      <c r="AH54" s="204"/>
      <c r="AI54" s="204"/>
      <c r="AJ54" s="204">
        <f t="shared" ca="1" si="38"/>
        <v>4</v>
      </c>
      <c r="AK54" s="205"/>
      <c r="AL54" s="205"/>
      <c r="AM54" s="204">
        <f t="shared" si="39"/>
        <v>1.7</v>
      </c>
      <c r="AN54"/>
      <c r="AO54"/>
      <c r="AP54"/>
      <c r="AQ54"/>
      <c r="AR54"/>
      <c r="AS54"/>
    </row>
    <row r="55" spans="27:45" ht="30" customHeight="1" x14ac:dyDescent="0.25">
      <c r="AA55" s="13" t="str">
        <f>'MMAT Ref'!Q23</f>
        <v>C.6</v>
      </c>
      <c r="AB55" s="30" t="str">
        <f t="shared" ca="1" si="30"/>
        <v>C.6 - Create and monitor action plans</v>
      </c>
      <c r="AC55" s="206">
        <f t="shared" ca="1" si="31"/>
        <v>0</v>
      </c>
      <c r="AD55" s="204">
        <f t="shared" ca="1" si="32"/>
        <v>4</v>
      </c>
      <c r="AE55" s="205"/>
      <c r="AF55" s="205"/>
      <c r="AG55" s="204">
        <f t="shared" ca="1" si="37"/>
        <v>0</v>
      </c>
      <c r="AH55" s="205"/>
      <c r="AI55" s="204"/>
      <c r="AJ55" s="204">
        <f t="shared" ca="1" si="38"/>
        <v>4</v>
      </c>
      <c r="AK55" s="205"/>
      <c r="AL55" s="205"/>
      <c r="AM55" s="204">
        <f t="shared" si="39"/>
        <v>3</v>
      </c>
      <c r="AN55"/>
      <c r="AO55"/>
      <c r="AP55"/>
      <c r="AQ55"/>
      <c r="AR55"/>
      <c r="AS55"/>
    </row>
    <row r="56" spans="27:45" ht="30" customHeight="1" x14ac:dyDescent="0.25">
      <c r="AA56"/>
      <c r="AB56"/>
      <c r="AC56"/>
      <c r="AD56"/>
      <c r="AE56"/>
      <c r="AF56"/>
      <c r="AG56"/>
      <c r="AH56"/>
      <c r="AI56"/>
      <c r="AJ56"/>
      <c r="AK56"/>
      <c r="AL56"/>
      <c r="AM56"/>
      <c r="AN56"/>
      <c r="AO56"/>
      <c r="AP56"/>
      <c r="AQ56"/>
      <c r="AR56"/>
      <c r="AS56"/>
    </row>
    <row r="57" spans="27:45" ht="30" customHeight="1" x14ac:dyDescent="0.25">
      <c r="AA57"/>
      <c r="AB57"/>
      <c r="AC57"/>
      <c r="AD57"/>
      <c r="AE57"/>
      <c r="AF57"/>
      <c r="AG57"/>
      <c r="AH57"/>
      <c r="AI57"/>
      <c r="AJ57"/>
      <c r="AK57"/>
      <c r="AL57"/>
      <c r="AM57"/>
      <c r="AN57"/>
      <c r="AO57"/>
      <c r="AP57"/>
      <c r="AQ57"/>
      <c r="AR57"/>
      <c r="AS57"/>
    </row>
    <row r="58" spans="27:45" ht="30" customHeight="1" x14ac:dyDescent="0.25">
      <c r="AA58"/>
      <c r="AB58"/>
      <c r="AC58"/>
      <c r="AD58"/>
      <c r="AE58"/>
      <c r="AF58"/>
      <c r="AG58"/>
      <c r="AH58"/>
      <c r="AI58"/>
      <c r="AJ58"/>
      <c r="AK58"/>
      <c r="AL58"/>
      <c r="AM58"/>
      <c r="AN58"/>
      <c r="AO58"/>
      <c r="AP58"/>
      <c r="AQ58"/>
      <c r="AR58"/>
      <c r="AS58"/>
    </row>
    <row r="59" spans="27:45" ht="30" customHeight="1" x14ac:dyDescent="0.25">
      <c r="AA59"/>
      <c r="AB59"/>
      <c r="AC59"/>
      <c r="AD59"/>
      <c r="AE59"/>
      <c r="AF59"/>
      <c r="AG59"/>
      <c r="AH59"/>
      <c r="AI59"/>
      <c r="AJ59"/>
      <c r="AK59"/>
      <c r="AL59"/>
      <c r="AM59"/>
      <c r="AN59"/>
      <c r="AO59"/>
      <c r="AP59"/>
      <c r="AQ59"/>
      <c r="AR59"/>
      <c r="AS59"/>
    </row>
    <row r="60" spans="27:45" ht="30" customHeight="1" x14ac:dyDescent="0.25">
      <c r="AA60"/>
      <c r="AB60"/>
      <c r="AC60"/>
      <c r="AD60"/>
      <c r="AE60"/>
      <c r="AF60"/>
      <c r="AG60"/>
      <c r="AH60"/>
      <c r="AI60"/>
      <c r="AJ60"/>
      <c r="AK60"/>
      <c r="AL60"/>
      <c r="AM60"/>
      <c r="AN60"/>
      <c r="AO60"/>
      <c r="AP60"/>
      <c r="AQ60"/>
      <c r="AR60"/>
      <c r="AS60"/>
    </row>
    <row r="61" spans="27:45" ht="30" customHeight="1" x14ac:dyDescent="0.25">
      <c r="AA61"/>
      <c r="AB61"/>
      <c r="AC61"/>
      <c r="AD61"/>
      <c r="AE61"/>
      <c r="AF61"/>
      <c r="AG61"/>
      <c r="AH61"/>
      <c r="AI61"/>
      <c r="AJ61"/>
      <c r="AK61"/>
      <c r="AL61"/>
      <c r="AM61"/>
      <c r="AN61"/>
      <c r="AO61"/>
      <c r="AP61"/>
      <c r="AQ61"/>
      <c r="AR61"/>
      <c r="AS61"/>
    </row>
  </sheetData>
  <mergeCells count="12">
    <mergeCell ref="AK1:AM1"/>
    <mergeCell ref="AE32:AI32"/>
    <mergeCell ref="AJ32:AN32"/>
    <mergeCell ref="AO32:AS32"/>
    <mergeCell ref="F4:I4"/>
    <mergeCell ref="F22:I22"/>
    <mergeCell ref="F12:I12"/>
    <mergeCell ref="F2:G2"/>
    <mergeCell ref="H2:I2"/>
    <mergeCell ref="D1:I1"/>
    <mergeCell ref="AE1:AG1"/>
    <mergeCell ref="AH1:AJ1"/>
  </mergeCells>
  <conditionalFormatting sqref="F5">
    <cfRule type="dataBar" priority="54">
      <dataBar>
        <cfvo type="num" val="0"/>
        <cfvo type="num" val="5"/>
        <color rgb="FF3156BD"/>
      </dataBar>
      <extLst>
        <ext xmlns:x14="http://schemas.microsoft.com/office/spreadsheetml/2009/9/main" uri="{B025F937-C7B1-47D3-B67F-A62EFF666E3E}">
          <x14:id>{DCAF092A-962D-4367-A0EE-9C6E84CCE8AE}</x14:id>
        </ext>
      </extLst>
    </cfRule>
  </conditionalFormatting>
  <conditionalFormatting sqref="H5">
    <cfRule type="dataBar" priority="52">
      <dataBar>
        <cfvo type="num" val="0"/>
        <cfvo type="num" val="5"/>
        <color rgb="FF00B050"/>
      </dataBar>
      <extLst>
        <ext xmlns:x14="http://schemas.microsoft.com/office/spreadsheetml/2009/9/main" uri="{B025F937-C7B1-47D3-B67F-A62EFF666E3E}">
          <x14:id>{2338CE7B-7641-4A34-B942-C8A15467EA48}</x14:id>
        </ext>
      </extLst>
    </cfRule>
  </conditionalFormatting>
  <conditionalFormatting sqref="H6:H8">
    <cfRule type="dataBar" priority="20">
      <dataBar>
        <cfvo type="num" val="0"/>
        <cfvo type="num" val="5"/>
        <color rgb="FF00B050"/>
      </dataBar>
      <extLst>
        <ext xmlns:x14="http://schemas.microsoft.com/office/spreadsheetml/2009/9/main" uri="{B025F937-C7B1-47D3-B67F-A62EFF666E3E}">
          <x14:id>{9E319336-5598-4F63-9436-31C2F9A8A8B9}</x14:id>
        </ext>
      </extLst>
    </cfRule>
  </conditionalFormatting>
  <conditionalFormatting sqref="H10:H11 H13:H14">
    <cfRule type="dataBar" priority="18">
      <dataBar>
        <cfvo type="num" val="0"/>
        <cfvo type="num" val="5"/>
        <color rgb="FF00B050"/>
      </dataBar>
      <extLst>
        <ext xmlns:x14="http://schemas.microsoft.com/office/spreadsheetml/2009/9/main" uri="{B025F937-C7B1-47D3-B67F-A62EFF666E3E}">
          <x14:id>{A6E39582-5E49-4477-A2A5-6BB84F754018}</x14:id>
        </ext>
      </extLst>
    </cfRule>
  </conditionalFormatting>
  <conditionalFormatting sqref="H16:H21">
    <cfRule type="dataBar" priority="16">
      <dataBar>
        <cfvo type="num" val="0"/>
        <cfvo type="num" val="5"/>
        <color rgb="FF00B050"/>
      </dataBar>
      <extLst>
        <ext xmlns:x14="http://schemas.microsoft.com/office/spreadsheetml/2009/9/main" uri="{B025F937-C7B1-47D3-B67F-A62EFF666E3E}">
          <x14:id>{1EE6F314-E181-4484-94FD-ED463B6BD787}</x14:id>
        </ext>
      </extLst>
    </cfRule>
  </conditionalFormatting>
  <conditionalFormatting sqref="H23:H28">
    <cfRule type="dataBar" priority="14">
      <dataBar>
        <cfvo type="num" val="0"/>
        <cfvo type="num" val="5"/>
        <color rgb="FF00B050"/>
      </dataBar>
      <extLst>
        <ext xmlns:x14="http://schemas.microsoft.com/office/spreadsheetml/2009/9/main" uri="{B025F937-C7B1-47D3-B67F-A62EFF666E3E}">
          <x14:id>{A2B2DD3E-F1CA-42F4-81A8-111E7C38E884}</x14:id>
        </ext>
      </extLst>
    </cfRule>
  </conditionalFormatting>
  <conditionalFormatting sqref="F6:F8">
    <cfRule type="dataBar" priority="9">
      <dataBar>
        <cfvo type="num" val="0"/>
        <cfvo type="num" val="5"/>
        <color rgb="FF3156BD"/>
      </dataBar>
      <extLst>
        <ext xmlns:x14="http://schemas.microsoft.com/office/spreadsheetml/2009/9/main" uri="{B025F937-C7B1-47D3-B67F-A62EFF666E3E}">
          <x14:id>{77C75A0F-6C4B-49F9-893E-A3A9782E4202}</x14:id>
        </ext>
      </extLst>
    </cfRule>
  </conditionalFormatting>
  <conditionalFormatting sqref="F10:F11 F13:F14">
    <cfRule type="dataBar" priority="8">
      <dataBar>
        <cfvo type="num" val="0"/>
        <cfvo type="num" val="5"/>
        <color rgb="FF3156BD"/>
      </dataBar>
      <extLst>
        <ext xmlns:x14="http://schemas.microsoft.com/office/spreadsheetml/2009/9/main" uri="{B025F937-C7B1-47D3-B67F-A62EFF666E3E}">
          <x14:id>{EC4A5AF6-C497-417B-A864-80F2436B9B51}</x14:id>
        </ext>
      </extLst>
    </cfRule>
  </conditionalFormatting>
  <conditionalFormatting sqref="F15">
    <cfRule type="dataBar" priority="1">
      <dataBar>
        <cfvo type="num" val="0"/>
        <cfvo type="num" val="5"/>
        <color rgb="FF3156BD"/>
      </dataBar>
      <extLst>
        <ext xmlns:x14="http://schemas.microsoft.com/office/spreadsheetml/2009/9/main" uri="{B025F937-C7B1-47D3-B67F-A62EFF666E3E}">
          <x14:id>{1DB42617-B7D2-415A-AC52-FAA0F1958EE3}</x14:id>
        </ext>
      </extLst>
    </cfRule>
  </conditionalFormatting>
  <conditionalFormatting sqref="F16:F21">
    <cfRule type="dataBar" priority="7">
      <dataBar>
        <cfvo type="num" val="0"/>
        <cfvo type="num" val="5"/>
        <color rgb="FF3156BD"/>
      </dataBar>
      <extLst>
        <ext xmlns:x14="http://schemas.microsoft.com/office/spreadsheetml/2009/9/main" uri="{B025F937-C7B1-47D3-B67F-A62EFF666E3E}">
          <x14:id>{03EFA48D-E315-4E94-B94C-5D39ED9F9518}</x14:id>
        </ext>
      </extLst>
    </cfRule>
  </conditionalFormatting>
  <conditionalFormatting sqref="F23:F28">
    <cfRule type="dataBar" priority="6">
      <dataBar>
        <cfvo type="num" val="0"/>
        <cfvo type="num" val="5"/>
        <color rgb="FF3156BD"/>
      </dataBar>
      <extLst>
        <ext xmlns:x14="http://schemas.microsoft.com/office/spreadsheetml/2009/9/main" uri="{B025F937-C7B1-47D3-B67F-A62EFF666E3E}">
          <x14:id>{716C5170-F01B-4A6A-B370-2798EF17A82B}</x14:id>
        </ext>
      </extLst>
    </cfRule>
  </conditionalFormatting>
  <conditionalFormatting sqref="H9">
    <cfRule type="dataBar" priority="4">
      <dataBar>
        <cfvo type="num" val="0"/>
        <cfvo type="num" val="5"/>
        <color rgb="FF00B050"/>
      </dataBar>
      <extLst>
        <ext xmlns:x14="http://schemas.microsoft.com/office/spreadsheetml/2009/9/main" uri="{B025F937-C7B1-47D3-B67F-A62EFF666E3E}">
          <x14:id>{53BFD980-91E9-45E2-8476-008EEEB5B41D}</x14:id>
        </ext>
      </extLst>
    </cfRule>
  </conditionalFormatting>
  <conditionalFormatting sqref="F9">
    <cfRule type="dataBar" priority="3">
      <dataBar>
        <cfvo type="num" val="0"/>
        <cfvo type="num" val="5"/>
        <color rgb="FF3156BD"/>
      </dataBar>
      <extLst>
        <ext xmlns:x14="http://schemas.microsoft.com/office/spreadsheetml/2009/9/main" uri="{B025F937-C7B1-47D3-B67F-A62EFF666E3E}">
          <x14:id>{050D69CA-35ED-4317-B953-40EE9B41BB37}</x14:id>
        </ext>
      </extLst>
    </cfRule>
  </conditionalFormatting>
  <conditionalFormatting sqref="H15">
    <cfRule type="dataBar" priority="2">
      <dataBar>
        <cfvo type="num" val="0"/>
        <cfvo type="num" val="5"/>
        <color rgb="FF00B050"/>
      </dataBar>
      <extLst>
        <ext xmlns:x14="http://schemas.microsoft.com/office/spreadsheetml/2009/9/main" uri="{B025F937-C7B1-47D3-B67F-A62EFF666E3E}">
          <x14:id>{2F349851-F8B1-4630-8943-DDBA3FD34644}</x14:id>
        </ext>
      </extLst>
    </cfRule>
  </conditionalFormatting>
  <dataValidations disablePrompts="1" count="1">
    <dataValidation type="decimal" allowBlank="1" showInputMessage="1" showErrorMessage="1" errorTitle="Invalid entry" error="Benchmark rating must be a decimal number or integer less than or equal to 5" sqref="J13:J21 J23:J28 J5:J11" xr:uid="{00000000-0002-0000-0800-000000000000}">
      <formula1>0</formula1>
      <formula2>5</formula2>
    </dataValidation>
  </dataValidations>
  <pageMargins left="0.7" right="0.7" top="0.75" bottom="0.75" header="0.3" footer="0.3"/>
  <pageSetup paperSize="9" scale="58" fitToHeight="0" orientation="landscape" horizontalDpi="4294967293" r:id="rId1"/>
  <drawing r:id="rId2"/>
  <extLst>
    <ext xmlns:x14="http://schemas.microsoft.com/office/spreadsheetml/2009/9/main" uri="{78C0D931-6437-407d-A8EE-F0AAD7539E65}">
      <x14:conditionalFormattings>
        <x14:conditionalFormatting xmlns:xm="http://schemas.microsoft.com/office/excel/2006/main">
          <x14:cfRule type="dataBar" id="{DCAF092A-962D-4367-A0EE-9C6E84CCE8AE}">
            <x14:dataBar minLength="0" maxLength="100" gradient="0">
              <x14:cfvo type="num">
                <xm:f>0</xm:f>
              </x14:cfvo>
              <x14:cfvo type="num">
                <xm:f>5</xm:f>
              </x14:cfvo>
              <x14:negativeFillColor rgb="FFFF0000"/>
              <x14:axisColor rgb="FF000000"/>
            </x14:dataBar>
          </x14:cfRule>
          <xm:sqref>F5</xm:sqref>
        </x14:conditionalFormatting>
        <x14:conditionalFormatting xmlns:xm="http://schemas.microsoft.com/office/excel/2006/main">
          <x14:cfRule type="dataBar" id="{2338CE7B-7641-4A34-B942-C8A15467EA48}">
            <x14:dataBar minLength="0" maxLength="100" gradient="0">
              <x14:cfvo type="num">
                <xm:f>0</xm:f>
              </x14:cfvo>
              <x14:cfvo type="num">
                <xm:f>5</xm:f>
              </x14:cfvo>
              <x14:negativeFillColor rgb="FFFF0000"/>
              <x14:axisColor rgb="FF000000"/>
            </x14:dataBar>
          </x14:cfRule>
          <xm:sqref>H5</xm:sqref>
        </x14:conditionalFormatting>
        <x14:conditionalFormatting xmlns:xm="http://schemas.microsoft.com/office/excel/2006/main">
          <x14:cfRule type="dataBar" id="{9E319336-5598-4F63-9436-31C2F9A8A8B9}">
            <x14:dataBar minLength="0" maxLength="100" gradient="0">
              <x14:cfvo type="num">
                <xm:f>0</xm:f>
              </x14:cfvo>
              <x14:cfvo type="num">
                <xm:f>5</xm:f>
              </x14:cfvo>
              <x14:negativeFillColor rgb="FFFF0000"/>
              <x14:axisColor rgb="FF000000"/>
            </x14:dataBar>
          </x14:cfRule>
          <xm:sqref>H6:H8</xm:sqref>
        </x14:conditionalFormatting>
        <x14:conditionalFormatting xmlns:xm="http://schemas.microsoft.com/office/excel/2006/main">
          <x14:cfRule type="dataBar" id="{A6E39582-5E49-4477-A2A5-6BB84F754018}">
            <x14:dataBar minLength="0" maxLength="100" gradient="0">
              <x14:cfvo type="num">
                <xm:f>0</xm:f>
              </x14:cfvo>
              <x14:cfvo type="num">
                <xm:f>5</xm:f>
              </x14:cfvo>
              <x14:negativeFillColor rgb="FFFF0000"/>
              <x14:axisColor rgb="FF000000"/>
            </x14:dataBar>
          </x14:cfRule>
          <xm:sqref>H10:H11 H13:H14</xm:sqref>
        </x14:conditionalFormatting>
        <x14:conditionalFormatting xmlns:xm="http://schemas.microsoft.com/office/excel/2006/main">
          <x14:cfRule type="dataBar" id="{1EE6F314-E181-4484-94FD-ED463B6BD787}">
            <x14:dataBar minLength="0" maxLength="100" gradient="0">
              <x14:cfvo type="num">
                <xm:f>0</xm:f>
              </x14:cfvo>
              <x14:cfvo type="num">
                <xm:f>5</xm:f>
              </x14:cfvo>
              <x14:negativeFillColor rgb="FFFF0000"/>
              <x14:axisColor rgb="FF000000"/>
            </x14:dataBar>
          </x14:cfRule>
          <xm:sqref>H16:H21</xm:sqref>
        </x14:conditionalFormatting>
        <x14:conditionalFormatting xmlns:xm="http://schemas.microsoft.com/office/excel/2006/main">
          <x14:cfRule type="dataBar" id="{A2B2DD3E-F1CA-42F4-81A8-111E7C38E884}">
            <x14:dataBar minLength="0" maxLength="100" gradient="0">
              <x14:cfvo type="num">
                <xm:f>0</xm:f>
              </x14:cfvo>
              <x14:cfvo type="num">
                <xm:f>5</xm:f>
              </x14:cfvo>
              <x14:negativeFillColor rgb="FFFF0000"/>
              <x14:axisColor rgb="FF000000"/>
            </x14:dataBar>
          </x14:cfRule>
          <xm:sqref>H23:H28</xm:sqref>
        </x14:conditionalFormatting>
        <x14:conditionalFormatting xmlns:xm="http://schemas.microsoft.com/office/excel/2006/main">
          <x14:cfRule type="dataBar" id="{77C75A0F-6C4B-49F9-893E-A3A9782E4202}">
            <x14:dataBar minLength="0" maxLength="100" gradient="0">
              <x14:cfvo type="num">
                <xm:f>0</xm:f>
              </x14:cfvo>
              <x14:cfvo type="num">
                <xm:f>5</xm:f>
              </x14:cfvo>
              <x14:negativeFillColor rgb="FFFF0000"/>
              <x14:axisColor rgb="FF000000"/>
            </x14:dataBar>
          </x14:cfRule>
          <xm:sqref>F6:F8</xm:sqref>
        </x14:conditionalFormatting>
        <x14:conditionalFormatting xmlns:xm="http://schemas.microsoft.com/office/excel/2006/main">
          <x14:cfRule type="dataBar" id="{EC4A5AF6-C497-417B-A864-80F2436B9B51}">
            <x14:dataBar minLength="0" maxLength="100" gradient="0">
              <x14:cfvo type="num">
                <xm:f>0</xm:f>
              </x14:cfvo>
              <x14:cfvo type="num">
                <xm:f>5</xm:f>
              </x14:cfvo>
              <x14:negativeFillColor rgb="FFFF0000"/>
              <x14:axisColor rgb="FF000000"/>
            </x14:dataBar>
          </x14:cfRule>
          <xm:sqref>F10:F11 F13:F14</xm:sqref>
        </x14:conditionalFormatting>
        <x14:conditionalFormatting xmlns:xm="http://schemas.microsoft.com/office/excel/2006/main">
          <x14:cfRule type="dataBar" id="{1DB42617-B7D2-415A-AC52-FAA0F1958EE3}">
            <x14:dataBar minLength="0" maxLength="100" gradient="0">
              <x14:cfvo type="num">
                <xm:f>0</xm:f>
              </x14:cfvo>
              <x14:cfvo type="num">
                <xm:f>5</xm:f>
              </x14:cfvo>
              <x14:negativeFillColor rgb="FFFF0000"/>
              <x14:axisColor rgb="FF000000"/>
            </x14:dataBar>
          </x14:cfRule>
          <xm:sqref>F15</xm:sqref>
        </x14:conditionalFormatting>
        <x14:conditionalFormatting xmlns:xm="http://schemas.microsoft.com/office/excel/2006/main">
          <x14:cfRule type="dataBar" id="{03EFA48D-E315-4E94-B94C-5D39ED9F9518}">
            <x14:dataBar minLength="0" maxLength="100" gradient="0">
              <x14:cfvo type="num">
                <xm:f>0</xm:f>
              </x14:cfvo>
              <x14:cfvo type="num">
                <xm:f>5</xm:f>
              </x14:cfvo>
              <x14:negativeFillColor rgb="FFFF0000"/>
              <x14:axisColor rgb="FF000000"/>
            </x14:dataBar>
          </x14:cfRule>
          <xm:sqref>F16:F21</xm:sqref>
        </x14:conditionalFormatting>
        <x14:conditionalFormatting xmlns:xm="http://schemas.microsoft.com/office/excel/2006/main">
          <x14:cfRule type="dataBar" id="{716C5170-F01B-4A6A-B370-2798EF17A82B}">
            <x14:dataBar minLength="0" maxLength="100" gradient="0">
              <x14:cfvo type="num">
                <xm:f>0</xm:f>
              </x14:cfvo>
              <x14:cfvo type="num">
                <xm:f>5</xm:f>
              </x14:cfvo>
              <x14:negativeFillColor rgb="FFFF0000"/>
              <x14:axisColor rgb="FF000000"/>
            </x14:dataBar>
          </x14:cfRule>
          <xm:sqref>F23:F28</xm:sqref>
        </x14:conditionalFormatting>
        <x14:conditionalFormatting xmlns:xm="http://schemas.microsoft.com/office/excel/2006/main">
          <x14:cfRule type="dataBar" id="{53BFD980-91E9-45E2-8476-008EEEB5B41D}">
            <x14:dataBar minLength="0" maxLength="100" gradient="0">
              <x14:cfvo type="num">
                <xm:f>0</xm:f>
              </x14:cfvo>
              <x14:cfvo type="num">
                <xm:f>5</xm:f>
              </x14:cfvo>
              <x14:negativeFillColor rgb="FFFF0000"/>
              <x14:axisColor rgb="FF000000"/>
            </x14:dataBar>
          </x14:cfRule>
          <xm:sqref>H9</xm:sqref>
        </x14:conditionalFormatting>
        <x14:conditionalFormatting xmlns:xm="http://schemas.microsoft.com/office/excel/2006/main">
          <x14:cfRule type="dataBar" id="{050D69CA-35ED-4317-B953-40EE9B41BB37}">
            <x14:dataBar minLength="0" maxLength="100" gradient="0">
              <x14:cfvo type="num">
                <xm:f>0</xm:f>
              </x14:cfvo>
              <x14:cfvo type="num">
                <xm:f>5</xm:f>
              </x14:cfvo>
              <x14:negativeFillColor rgb="FFFF0000"/>
              <x14:axisColor rgb="FF000000"/>
            </x14:dataBar>
          </x14:cfRule>
          <xm:sqref>F9</xm:sqref>
        </x14:conditionalFormatting>
        <x14:conditionalFormatting xmlns:xm="http://schemas.microsoft.com/office/excel/2006/main">
          <x14:cfRule type="dataBar" id="{2F349851-F8B1-4630-8943-DDBA3FD34644}">
            <x14:dataBar minLength="0" maxLength="100" gradient="0">
              <x14:cfvo type="num">
                <xm:f>0</xm:f>
              </x14:cfvo>
              <x14:cfvo type="num">
                <xm:f>5</xm:f>
              </x14:cfvo>
              <x14:negativeFillColor rgb="FFFF0000"/>
              <x14:axisColor rgb="FF000000"/>
            </x14:dataBar>
          </x14:cfRule>
          <xm:sqref>H15</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22">
    <tabColor rgb="FFFF0000"/>
    <pageSetUpPr autoPageBreaks="0" fitToPage="1"/>
  </sheetPr>
  <dimension ref="A2:AI264"/>
  <sheetViews>
    <sheetView showGridLines="0" showRowColHeaders="0" topLeftCell="D1" zoomScaleNormal="100" workbookViewId="0">
      <selection activeCell="O13" sqref="O13"/>
    </sheetView>
  </sheetViews>
  <sheetFormatPr defaultColWidth="9.140625" defaultRowHeight="15" x14ac:dyDescent="0.25"/>
  <cols>
    <col min="1" max="1" width="9.28515625" style="21" hidden="1" customWidth="1"/>
    <col min="2" max="3" width="8.85546875" style="21" hidden="1" customWidth="1"/>
    <col min="4" max="4" width="6.28515625" style="157" customWidth="1"/>
    <col min="5" max="5" width="15.5703125" style="21" customWidth="1"/>
    <col min="6" max="6" width="67.42578125" style="21" customWidth="1"/>
    <col min="7" max="7" width="31.42578125" style="157" customWidth="1"/>
    <col min="8" max="8" width="0.28515625" style="157" customWidth="1"/>
    <col min="9" max="9" width="9.7109375" style="157" hidden="1" customWidth="1"/>
    <col min="10" max="13" width="7.7109375" style="157" hidden="1" customWidth="1"/>
    <col min="14" max="15" width="13.140625" style="21" customWidth="1"/>
    <col min="16" max="16" width="28.42578125" style="21" customWidth="1"/>
    <col min="17" max="17" width="41.7109375" style="21" customWidth="1"/>
    <col min="18" max="29" width="9.140625" style="21" customWidth="1"/>
    <col min="30" max="32" width="9.140625" style="83" hidden="1" customWidth="1"/>
    <col min="33" max="34" width="9.140625" style="82" hidden="1" customWidth="1"/>
    <col min="35" max="35" width="9.140625" style="49" hidden="1" customWidth="1"/>
    <col min="36" max="39" width="9.140625" style="21" customWidth="1"/>
    <col min="40" max="16384" width="9.140625" style="21"/>
  </cols>
  <sheetData>
    <row r="2" spans="1:35" s="53" customFormat="1" ht="15" customHeight="1" x14ac:dyDescent="0.25">
      <c r="A2" s="50"/>
      <c r="B2" s="21"/>
      <c r="C2" s="21"/>
      <c r="D2" s="157"/>
      <c r="E2" s="21"/>
      <c r="F2" s="361" t="str">
        <f ca="1">"Maturity model for Stage "&amp;LEFT(B8,1)&amp;" - "&amp;VLOOKUP(A8-1,Contents_Text,7,FALSE)</f>
        <v>Maturity model for Stage A - Preparation</v>
      </c>
      <c r="G2" s="158"/>
      <c r="H2" s="158"/>
      <c r="I2" s="158"/>
      <c r="J2" s="158"/>
      <c r="K2" s="158"/>
      <c r="L2" s="158"/>
      <c r="M2" s="158"/>
      <c r="N2" s="149"/>
      <c r="O2" s="149"/>
      <c r="P2" s="149"/>
      <c r="Q2" s="149"/>
      <c r="R2" s="149"/>
      <c r="S2" s="149"/>
      <c r="T2" s="149"/>
      <c r="U2" s="149"/>
      <c r="V2" s="149"/>
      <c r="W2" s="149"/>
      <c r="X2" s="149"/>
      <c r="Y2" s="149"/>
      <c r="Z2" s="149"/>
      <c r="AA2" s="149"/>
      <c r="AB2" s="149"/>
      <c r="AD2" s="83"/>
      <c r="AE2" s="83"/>
      <c r="AF2" s="83"/>
      <c r="AG2" s="82"/>
      <c r="AH2" s="82"/>
      <c r="AI2" s="155"/>
    </row>
    <row r="3" spans="1:35" s="53" customFormat="1" ht="15" customHeight="1" x14ac:dyDescent="0.25">
      <c r="A3" s="21"/>
      <c r="B3" s="21"/>
      <c r="C3" s="21"/>
      <c r="D3" s="157"/>
      <c r="E3" s="21"/>
      <c r="F3" s="361"/>
      <c r="G3" s="158"/>
      <c r="H3" s="158"/>
      <c r="I3" s="158"/>
      <c r="J3" s="158"/>
      <c r="K3" s="158"/>
      <c r="L3" s="158"/>
      <c r="M3" s="158"/>
      <c r="N3" s="149"/>
      <c r="O3" s="149"/>
      <c r="P3" s="149"/>
      <c r="Q3" s="149"/>
      <c r="R3" s="149"/>
      <c r="S3" s="149"/>
      <c r="T3" s="149"/>
      <c r="U3" s="149"/>
      <c r="V3" s="149"/>
      <c r="W3" s="149"/>
      <c r="X3" s="149"/>
      <c r="Y3" s="149"/>
      <c r="Z3" s="149"/>
      <c r="AA3" s="149"/>
      <c r="AB3" s="149"/>
      <c r="AD3" s="83"/>
      <c r="AE3" s="83"/>
      <c r="AF3" s="83"/>
      <c r="AG3" s="82"/>
      <c r="AH3" s="82"/>
      <c r="AI3" s="155"/>
    </row>
    <row r="4" spans="1:35" s="53" customFormat="1" ht="15" customHeight="1" x14ac:dyDescent="0.25">
      <c r="A4" s="21"/>
      <c r="B4" s="21"/>
      <c r="C4" s="21"/>
      <c r="D4" s="157"/>
      <c r="E4" s="21"/>
      <c r="F4" s="361"/>
      <c r="G4" s="158"/>
      <c r="H4" s="158"/>
      <c r="I4" s="158"/>
      <c r="J4" s="158"/>
      <c r="K4" s="158"/>
      <c r="L4" s="158"/>
      <c r="M4" s="158"/>
      <c r="N4" s="149"/>
      <c r="O4" s="149"/>
      <c r="P4" s="149"/>
      <c r="Q4" s="149"/>
      <c r="R4" s="149"/>
      <c r="S4" s="149"/>
      <c r="T4" s="149"/>
      <c r="U4" s="149"/>
      <c r="V4" s="149"/>
      <c r="W4" s="149"/>
      <c r="X4" s="149"/>
      <c r="Y4" s="149"/>
      <c r="Z4" s="149"/>
      <c r="AA4" s="149"/>
      <c r="AB4" s="149"/>
      <c r="AD4" s="83"/>
      <c r="AE4" s="83"/>
      <c r="AF4" s="83"/>
      <c r="AG4" s="82"/>
      <c r="AH4" s="82"/>
      <c r="AI4" s="155"/>
    </row>
    <row r="5" spans="1:35" s="53" customFormat="1" ht="15" customHeight="1" x14ac:dyDescent="0.25">
      <c r="A5" s="21"/>
      <c r="B5" s="21"/>
      <c r="C5" s="21"/>
      <c r="D5" s="157"/>
      <c r="E5" s="21"/>
      <c r="F5" s="361"/>
      <c r="G5" s="158"/>
      <c r="H5" s="158"/>
      <c r="I5" s="158"/>
      <c r="J5" s="158"/>
      <c r="K5" s="158"/>
      <c r="L5" s="158"/>
      <c r="M5" s="158"/>
      <c r="N5" s="149"/>
      <c r="O5" s="149"/>
      <c r="P5" s="149"/>
      <c r="Q5" s="149"/>
      <c r="R5" s="149"/>
      <c r="S5" s="149"/>
      <c r="T5" s="149"/>
      <c r="U5" s="149"/>
      <c r="V5" s="149"/>
      <c r="W5" s="149"/>
      <c r="X5" s="149"/>
      <c r="Y5" s="149"/>
      <c r="Z5" s="149"/>
      <c r="AA5" s="149"/>
      <c r="AB5" s="149"/>
      <c r="AD5" s="83"/>
      <c r="AE5" s="83"/>
      <c r="AF5" s="83"/>
      <c r="AG5" s="82"/>
      <c r="AH5" s="82"/>
      <c r="AI5" s="155"/>
    </row>
    <row r="6" spans="1:35" ht="11.25" customHeight="1" x14ac:dyDescent="0.25"/>
    <row r="7" spans="1:35" ht="36" customHeight="1" x14ac:dyDescent="0.3">
      <c r="F7" s="54"/>
      <c r="G7" s="362" t="s">
        <v>58</v>
      </c>
      <c r="H7" s="362"/>
      <c r="I7" s="362"/>
      <c r="J7" s="362"/>
      <c r="K7" s="362"/>
      <c r="L7" s="362"/>
      <c r="M7" s="362"/>
      <c r="N7" s="55" t="s">
        <v>8</v>
      </c>
      <c r="O7" s="56" t="s">
        <v>59</v>
      </c>
      <c r="P7" s="57" t="s">
        <v>60</v>
      </c>
      <c r="Q7" s="57" t="s">
        <v>0</v>
      </c>
      <c r="AD7" s="250" t="s">
        <v>416</v>
      </c>
      <c r="AE7" s="250" t="s">
        <v>417</v>
      </c>
      <c r="AF7" s="250" t="s">
        <v>120</v>
      </c>
      <c r="AG7" s="251" t="s">
        <v>419</v>
      </c>
      <c r="AH7" s="251" t="s">
        <v>559</v>
      </c>
      <c r="AI7" s="252" t="s">
        <v>558</v>
      </c>
    </row>
    <row r="8" spans="1:35" s="145" customFormat="1" ht="30" customHeight="1" x14ac:dyDescent="0.25">
      <c r="A8" s="156">
        <v>2</v>
      </c>
      <c r="B8" s="135" t="str">
        <f t="shared" ref="B8:B55" ca="1" si="0">VLOOKUP(A8,contentrefmockup,2,FALSE)</f>
        <v>A.1</v>
      </c>
      <c r="C8" s="136">
        <f t="shared" ref="C8:C55" ca="1" si="1">VLOOKUP(A8,contentrefmockup,15,FALSE)</f>
        <v>2</v>
      </c>
      <c r="D8" s="93"/>
      <c r="E8" s="167" t="str">
        <f t="shared" ref="E8:E55" ca="1" si="2">IF(C8=1,"Phase "&amp;B8,IF(C8=2,"Step "&amp;VLOOKUP(A8,contentrefmockup,4,FALSE),B8))</f>
        <v>Step 1</v>
      </c>
      <c r="F8" s="168" t="str">
        <f t="shared" ref="F8:F55" ca="1" si="3">VLOOKUP(A8,contentrefmockup,7,FALSE)</f>
        <v>Maintain a technical security assurance framework</v>
      </c>
      <c r="G8" s="247"/>
      <c r="H8" s="247"/>
      <c r="I8" s="247"/>
      <c r="J8" s="247"/>
      <c r="K8" s="247"/>
      <c r="L8" s="247"/>
      <c r="M8" s="247"/>
      <c r="N8" s="248" t="str">
        <f t="shared" ref="N8:N55" ca="1" si="4">IFERROR(IF(VLOOKUP(A8,Weightings_Assessments,25,FALSE)=0,"",VLOOKUP(A8,Weightings_Assessments,25,FALSE)),"")</f>
        <v/>
      </c>
      <c r="O8" s="248" t="str">
        <f t="shared" ref="O8:O55" ca="1" si="5">IFERROR(VLOOKUP(AH8,detail_maturity_score,3,FALSE)*VLOOKUP(A8,Weightings_Assessments,23,FALSE),"")</f>
        <v/>
      </c>
      <c r="P8" s="249"/>
      <c r="Q8" s="249"/>
      <c r="R8" s="249"/>
      <c r="S8" s="248"/>
      <c r="T8" s="248"/>
      <c r="U8" s="248"/>
      <c r="V8" s="248"/>
      <c r="W8" s="248"/>
      <c r="X8" s="248"/>
      <c r="Y8" s="248"/>
      <c r="Z8" s="248"/>
      <c r="AA8" s="248"/>
      <c r="AB8" s="248"/>
      <c r="AC8" s="143"/>
      <c r="AD8" s="143" t="str">
        <f t="shared" ref="AD8:AD55" ca="1" si="6">VLOOKUP($A8,contentrefmockup,26,FALSE)</f>
        <v>S</v>
      </c>
      <c r="AE8" s="143" t="str">
        <f t="shared" ref="AE8:AE55" ca="1" si="7">VLOOKUP($A8,contentrefmockup,27,FALSE)</f>
        <v>I</v>
      </c>
      <c r="AF8" s="143" t="str">
        <f t="shared" ref="AF8:AF55" ca="1" si="8">VLOOKUP($A8,contentrefmockup,28,FALSE)</f>
        <v>D</v>
      </c>
      <c r="AG8" s="144">
        <f t="shared" ref="AG8:AG55" ca="1" si="9">IF(AD8="S",1,IF(AE8="I",2,IF(AF8="D",3,4)))</f>
        <v>1</v>
      </c>
      <c r="AH8" s="144"/>
      <c r="AI8" s="148">
        <v>3</v>
      </c>
    </row>
    <row r="9" spans="1:35" s="145" customFormat="1" ht="30" customHeight="1" x14ac:dyDescent="0.25">
      <c r="A9" s="162">
        <v>14</v>
      </c>
      <c r="B9" s="135" t="str">
        <f t="shared" ca="1" si="0"/>
        <v>A.1.01</v>
      </c>
      <c r="C9" s="136">
        <f t="shared" ca="1" si="1"/>
        <v>5</v>
      </c>
      <c r="D9" s="93"/>
      <c r="E9" s="137" t="str">
        <f t="shared" ca="1" si="2"/>
        <v>A.1.01</v>
      </c>
      <c r="F9" s="165" t="str">
        <f t="shared" ca="1" si="3"/>
        <v>Have you identified all main internal systems that support your organisation?</v>
      </c>
      <c r="G9" s="164"/>
      <c r="H9" s="164"/>
      <c r="I9" s="166"/>
      <c r="J9" s="164"/>
      <c r="K9" s="164"/>
      <c r="L9" s="164"/>
      <c r="M9" s="164"/>
      <c r="N9" s="139" t="str">
        <f t="shared" ca="1" si="4"/>
        <v>x 1</v>
      </c>
      <c r="O9" s="139" t="str">
        <f t="shared" ca="1" si="5"/>
        <v/>
      </c>
      <c r="P9" s="140"/>
      <c r="Q9" s="140"/>
      <c r="R9" s="136"/>
      <c r="S9" s="136"/>
      <c r="T9" s="136"/>
      <c r="U9" s="136"/>
      <c r="V9" s="136"/>
      <c r="W9" s="136"/>
      <c r="X9" s="136"/>
      <c r="Y9" s="136"/>
      <c r="Z9" s="141"/>
      <c r="AA9" s="136"/>
      <c r="AB9" s="136"/>
      <c r="AC9" s="142"/>
      <c r="AD9" s="143" t="str">
        <f t="shared" ca="1" si="6"/>
        <v/>
      </c>
      <c r="AE9" s="143" t="str">
        <f t="shared" ca="1" si="7"/>
        <v/>
      </c>
      <c r="AF9" s="143" t="str">
        <f t="shared" ca="1" si="8"/>
        <v>D</v>
      </c>
      <c r="AG9" s="144">
        <f t="shared" ca="1" si="9"/>
        <v>3</v>
      </c>
      <c r="AH9" s="144">
        <v>1</v>
      </c>
      <c r="AI9" s="148"/>
    </row>
    <row r="10" spans="1:35" s="145" customFormat="1" ht="45" x14ac:dyDescent="0.25">
      <c r="A10" s="162">
        <v>15</v>
      </c>
      <c r="B10" s="135" t="str">
        <f t="shared" ca="1" si="0"/>
        <v>A.1.02</v>
      </c>
      <c r="C10" s="136">
        <f t="shared" ca="1" si="1"/>
        <v>5</v>
      </c>
      <c r="D10" s="93"/>
      <c r="E10" s="137" t="str">
        <f t="shared" ca="1" si="2"/>
        <v>A.1.02</v>
      </c>
      <c r="F10" s="165" t="str">
        <f t="shared" ca="1" si="3"/>
        <v>Are details of all main internal systems recorded in a registry or equivalent, such as an asset registry or a Configuration Management Database (CMDB)?</v>
      </c>
      <c r="G10" s="164"/>
      <c r="H10" s="164"/>
      <c r="I10" s="166"/>
      <c r="J10" s="164"/>
      <c r="K10" s="164"/>
      <c r="L10" s="164"/>
      <c r="M10" s="164"/>
      <c r="N10" s="139" t="str">
        <f t="shared" ca="1" si="4"/>
        <v>x 2</v>
      </c>
      <c r="O10" s="139" t="str">
        <f t="shared" ca="1" si="5"/>
        <v/>
      </c>
      <c r="P10" s="140"/>
      <c r="Q10" s="140"/>
      <c r="R10" s="136"/>
      <c r="S10" s="136"/>
      <c r="T10" s="136"/>
      <c r="U10" s="136"/>
      <c r="V10" s="136"/>
      <c r="W10" s="136"/>
      <c r="X10" s="136"/>
      <c r="Y10" s="136"/>
      <c r="Z10" s="141"/>
      <c r="AA10" s="136"/>
      <c r="AB10" s="136"/>
      <c r="AC10" s="142"/>
      <c r="AD10" s="143" t="str">
        <f t="shared" ca="1" si="6"/>
        <v/>
      </c>
      <c r="AE10" s="143" t="str">
        <f t="shared" ca="1" si="7"/>
        <v/>
      </c>
      <c r="AF10" s="143" t="str">
        <f t="shared" ca="1" si="8"/>
        <v>D</v>
      </c>
      <c r="AG10" s="144">
        <f t="shared" ca="1" si="9"/>
        <v>3</v>
      </c>
      <c r="AH10" s="144">
        <v>1</v>
      </c>
      <c r="AI10" s="148"/>
    </row>
    <row r="11" spans="1:35" s="145" customFormat="1" ht="30" customHeight="1" x14ac:dyDescent="0.25">
      <c r="A11" s="162">
        <v>16</v>
      </c>
      <c r="B11" s="135" t="str">
        <f t="shared" ca="1" si="0"/>
        <v>A.1.03</v>
      </c>
      <c r="C11" s="136">
        <f t="shared" ca="1" si="1"/>
        <v>4</v>
      </c>
      <c r="D11" s="93"/>
      <c r="E11" s="137" t="str">
        <f t="shared" ca="1" si="2"/>
        <v>A.1.03</v>
      </c>
      <c r="F11" s="138" t="str">
        <f t="shared" ca="1" si="3"/>
        <v>With regards to these systems and processes, have you documented:</v>
      </c>
      <c r="G11" s="164"/>
      <c r="H11" s="164"/>
      <c r="I11" s="164"/>
      <c r="J11" s="164"/>
      <c r="K11" s="164"/>
      <c r="L11" s="164"/>
      <c r="M11" s="164"/>
      <c r="N11" s="139" t="str">
        <f t="shared" ca="1" si="4"/>
        <v/>
      </c>
      <c r="O11" s="136" t="str">
        <f t="shared" ca="1" si="5"/>
        <v/>
      </c>
      <c r="P11" s="140"/>
      <c r="Q11" s="140"/>
      <c r="R11" s="136"/>
      <c r="S11" s="136"/>
      <c r="T11" s="136"/>
      <c r="U11" s="136"/>
      <c r="V11" s="136"/>
      <c r="W11" s="136"/>
      <c r="X11" s="136"/>
      <c r="Y11" s="136"/>
      <c r="Z11" s="141"/>
      <c r="AA11" s="136"/>
      <c r="AB11" s="136"/>
      <c r="AC11" s="142"/>
      <c r="AD11" s="143" t="str">
        <f t="shared" ca="1" si="6"/>
        <v/>
      </c>
      <c r="AE11" s="143" t="str">
        <f t="shared" ca="1" si="7"/>
        <v/>
      </c>
      <c r="AF11" s="143" t="str">
        <f t="shared" ca="1" si="8"/>
        <v>D</v>
      </c>
      <c r="AG11" s="144">
        <f t="shared" ca="1" si="9"/>
        <v>3</v>
      </c>
      <c r="AH11"/>
      <c r="AI11" s="148"/>
    </row>
    <row r="12" spans="1:35" s="145" customFormat="1" ht="30" customHeight="1" x14ac:dyDescent="0.25">
      <c r="A12" s="162">
        <v>17</v>
      </c>
      <c r="B12" s="135" t="str">
        <f t="shared" ca="1" si="0"/>
        <v>A.1.03a</v>
      </c>
      <c r="C12" s="136">
        <f t="shared" ca="1" si="1"/>
        <v>6</v>
      </c>
      <c r="D12" s="93"/>
      <c r="E12" s="137" t="str">
        <f t="shared" ca="1" si="2"/>
        <v>A.1.03a</v>
      </c>
      <c r="F12" s="146" t="str">
        <f t="shared" ca="1" si="3"/>
        <v>Their level of criticality to the business?</v>
      </c>
      <c r="G12" s="164"/>
      <c r="H12" s="164"/>
      <c r="I12" s="166"/>
      <c r="J12" s="164"/>
      <c r="K12" s="164"/>
      <c r="L12" s="164"/>
      <c r="M12" s="164"/>
      <c r="N12" s="139" t="str">
        <f t="shared" ca="1" si="4"/>
        <v>x 4</v>
      </c>
      <c r="O12" s="139" t="str">
        <f t="shared" ca="1" si="5"/>
        <v/>
      </c>
      <c r="P12" s="140"/>
      <c r="Q12" s="140"/>
      <c r="R12" s="136"/>
      <c r="S12" s="136"/>
      <c r="T12" s="136"/>
      <c r="U12" s="136"/>
      <c r="V12" s="136"/>
      <c r="W12" s="136"/>
      <c r="X12" s="136"/>
      <c r="Y12" s="136"/>
      <c r="Z12" s="141"/>
      <c r="AA12" s="136"/>
      <c r="AB12" s="136"/>
      <c r="AC12" s="142"/>
      <c r="AD12" s="143" t="str">
        <f t="shared" ca="1" si="6"/>
        <v/>
      </c>
      <c r="AE12" s="143" t="str">
        <f t="shared" ca="1" si="7"/>
        <v/>
      </c>
      <c r="AF12" s="143" t="str">
        <f t="shared" ca="1" si="8"/>
        <v>D</v>
      </c>
      <c r="AG12" s="144">
        <f t="shared" ca="1" si="9"/>
        <v>3</v>
      </c>
      <c r="AH12" s="144">
        <v>1</v>
      </c>
      <c r="AI12" s="148"/>
    </row>
    <row r="13" spans="1:35" s="145" customFormat="1" ht="30" x14ac:dyDescent="0.25">
      <c r="A13" s="162">
        <v>18</v>
      </c>
      <c r="B13" s="135" t="str">
        <f t="shared" ca="1" si="0"/>
        <v>A.1.03b</v>
      </c>
      <c r="C13" s="136">
        <f t="shared" ca="1" si="1"/>
        <v>6</v>
      </c>
      <c r="D13" s="93"/>
      <c r="E13" s="137" t="str">
        <f t="shared" ca="1" si="2"/>
        <v>A.1.03b</v>
      </c>
      <c r="F13" s="146" t="str">
        <f t="shared" ca="1" si="3"/>
        <v>The sensitivity of any information they handle (e.g. via an information classification scheme)?</v>
      </c>
      <c r="G13" s="164"/>
      <c r="H13" s="164"/>
      <c r="I13" s="166"/>
      <c r="J13" s="164"/>
      <c r="K13" s="164"/>
      <c r="L13" s="164"/>
      <c r="M13" s="164"/>
      <c r="N13" s="139" t="str">
        <f t="shared" ca="1" si="4"/>
        <v>x 3</v>
      </c>
      <c r="O13" s="139" t="str">
        <f t="shared" ca="1" si="5"/>
        <v/>
      </c>
      <c r="P13" s="140"/>
      <c r="Q13" s="140"/>
      <c r="R13" s="136"/>
      <c r="S13" s="136"/>
      <c r="T13" s="136"/>
      <c r="U13" s="136"/>
      <c r="V13" s="136"/>
      <c r="W13" s="136"/>
      <c r="X13" s="136"/>
      <c r="Y13" s="136"/>
      <c r="Z13" s="141"/>
      <c r="AA13" s="136"/>
      <c r="AB13" s="136"/>
      <c r="AC13" s="142"/>
      <c r="AD13" s="143" t="str">
        <f t="shared" ca="1" si="6"/>
        <v/>
      </c>
      <c r="AE13" s="143" t="str">
        <f t="shared" ca="1" si="7"/>
        <v/>
      </c>
      <c r="AF13" s="143" t="str">
        <f t="shared" ca="1" si="8"/>
        <v>D</v>
      </c>
      <c r="AG13" s="144">
        <f t="shared" ca="1" si="9"/>
        <v>3</v>
      </c>
      <c r="AH13" s="144">
        <v>1</v>
      </c>
      <c r="AI13" s="148"/>
    </row>
    <row r="14" spans="1:35" s="145" customFormat="1" ht="30" x14ac:dyDescent="0.25">
      <c r="A14" s="162">
        <v>19</v>
      </c>
      <c r="B14" s="135" t="str">
        <f t="shared" ca="1" si="0"/>
        <v>A.1.03c</v>
      </c>
      <c r="C14" s="136">
        <f t="shared" ca="1" si="1"/>
        <v>6</v>
      </c>
      <c r="D14" s="93"/>
      <c r="E14" s="137" t="str">
        <f t="shared" ca="1" si="2"/>
        <v>A.1.03c</v>
      </c>
      <c r="F14" s="146" t="str">
        <f t="shared" ca="1" si="3"/>
        <v>Any key dependencies (e.g. on other systems or networks, information feeds, physical equipment)?</v>
      </c>
      <c r="G14" s="164"/>
      <c r="H14" s="164"/>
      <c r="I14" s="166"/>
      <c r="J14" s="164"/>
      <c r="K14" s="164"/>
      <c r="L14" s="164"/>
      <c r="M14" s="164"/>
      <c r="N14" s="139" t="str">
        <f t="shared" ca="1" si="4"/>
        <v>x 4</v>
      </c>
      <c r="O14" s="139" t="str">
        <f t="shared" ca="1" si="5"/>
        <v/>
      </c>
      <c r="P14" s="140"/>
      <c r="Q14" s="140"/>
      <c r="R14" s="136"/>
      <c r="S14" s="136"/>
      <c r="T14" s="136"/>
      <c r="U14" s="136"/>
      <c r="V14" s="136"/>
      <c r="W14" s="136"/>
      <c r="X14" s="136"/>
      <c r="Y14" s="136"/>
      <c r="Z14" s="141"/>
      <c r="AA14" s="136"/>
      <c r="AB14" s="136"/>
      <c r="AC14" s="142"/>
      <c r="AD14" s="143" t="str">
        <f t="shared" ca="1" si="6"/>
        <v/>
      </c>
      <c r="AE14" s="143" t="str">
        <f t="shared" ca="1" si="7"/>
        <v/>
      </c>
      <c r="AF14" s="143" t="str">
        <f t="shared" ca="1" si="8"/>
        <v>D</v>
      </c>
      <c r="AG14" s="144">
        <f t="shared" ca="1" si="9"/>
        <v>3</v>
      </c>
      <c r="AH14" s="144">
        <v>1</v>
      </c>
      <c r="AI14" s="148"/>
    </row>
    <row r="15" spans="1:35" s="145" customFormat="1" ht="30" customHeight="1" x14ac:dyDescent="0.25">
      <c r="A15" s="162">
        <v>20</v>
      </c>
      <c r="B15" s="135" t="str">
        <f t="shared" ca="1" si="0"/>
        <v>A.1.03d</v>
      </c>
      <c r="C15" s="136">
        <f t="shared" ca="1" si="1"/>
        <v>6</v>
      </c>
      <c r="D15" s="93"/>
      <c r="E15" s="137" t="str">
        <f t="shared" ca="1" si="2"/>
        <v>A.1.03d</v>
      </c>
      <c r="F15" s="146" t="str">
        <f t="shared" ca="1" si="3"/>
        <v>Network diagrams, data flow and trust boundaries?</v>
      </c>
      <c r="G15" s="164"/>
      <c r="H15" s="164"/>
      <c r="I15" s="166"/>
      <c r="J15" s="164"/>
      <c r="K15" s="164"/>
      <c r="L15" s="164"/>
      <c r="M15" s="164"/>
      <c r="N15" s="139" t="str">
        <f t="shared" ca="1" si="4"/>
        <v>x 3</v>
      </c>
      <c r="O15" s="139" t="str">
        <f t="shared" ca="1" si="5"/>
        <v/>
      </c>
      <c r="P15" s="140"/>
      <c r="Q15" s="140"/>
      <c r="R15" s="136"/>
      <c r="S15" s="136"/>
      <c r="T15" s="136"/>
      <c r="U15" s="136"/>
      <c r="V15" s="136"/>
      <c r="W15" s="136"/>
      <c r="X15" s="136"/>
      <c r="Y15" s="136"/>
      <c r="Z15" s="141"/>
      <c r="AA15" s="136"/>
      <c r="AB15" s="136"/>
      <c r="AC15" s="142"/>
      <c r="AD15" s="143" t="str">
        <f t="shared" ca="1" si="6"/>
        <v/>
      </c>
      <c r="AE15" s="143" t="str">
        <f t="shared" ca="1" si="7"/>
        <v/>
      </c>
      <c r="AF15" s="143" t="str">
        <f t="shared" ca="1" si="8"/>
        <v>D</v>
      </c>
      <c r="AG15" s="144">
        <f t="shared" ca="1" si="9"/>
        <v>3</v>
      </c>
      <c r="AH15" s="144">
        <v>1</v>
      </c>
      <c r="AI15" s="148"/>
    </row>
    <row r="16" spans="1:35" s="145" customFormat="1" ht="30" customHeight="1" x14ac:dyDescent="0.25">
      <c r="A16" s="162">
        <v>21</v>
      </c>
      <c r="B16" s="135" t="str">
        <f t="shared" ca="1" si="0"/>
        <v>A.1.03e</v>
      </c>
      <c r="C16" s="136">
        <f t="shared" ca="1" si="1"/>
        <v>6</v>
      </c>
      <c r="D16" s="93"/>
      <c r="E16" s="137" t="str">
        <f t="shared" ca="1" si="2"/>
        <v>A.1.03e</v>
      </c>
      <c r="F16" s="146" t="str">
        <f t="shared" ca="1" si="3"/>
        <v>Details about important third party suppliers?</v>
      </c>
      <c r="G16" s="164"/>
      <c r="H16" s="164"/>
      <c r="I16" s="166"/>
      <c r="J16" s="164"/>
      <c r="K16" s="164"/>
      <c r="L16" s="164"/>
      <c r="M16" s="164"/>
      <c r="N16" s="139" t="str">
        <f t="shared" ca="1" si="4"/>
        <v>x 3</v>
      </c>
      <c r="O16" s="139" t="str">
        <f t="shared" ca="1" si="5"/>
        <v/>
      </c>
      <c r="P16" s="140"/>
      <c r="Q16" s="140"/>
      <c r="R16" s="136"/>
      <c r="S16" s="136"/>
      <c r="T16" s="136"/>
      <c r="U16" s="136"/>
      <c r="V16" s="136"/>
      <c r="W16" s="136"/>
      <c r="X16" s="136"/>
      <c r="Y16" s="136"/>
      <c r="Z16" s="141"/>
      <c r="AA16" s="136"/>
      <c r="AB16" s="136"/>
      <c r="AC16" s="142"/>
      <c r="AD16" s="143" t="str">
        <f t="shared" ca="1" si="6"/>
        <v/>
      </c>
      <c r="AE16" s="143" t="str">
        <f t="shared" ca="1" si="7"/>
        <v/>
      </c>
      <c r="AF16" s="143" t="str">
        <f t="shared" ca="1" si="8"/>
        <v>D</v>
      </c>
      <c r="AG16" s="144">
        <f t="shared" ca="1" si="9"/>
        <v>3</v>
      </c>
      <c r="AH16" s="144">
        <v>1</v>
      </c>
      <c r="AI16" s="148"/>
    </row>
    <row r="17" spans="1:35" s="145" customFormat="1" ht="30" customHeight="1" x14ac:dyDescent="0.25">
      <c r="A17" s="162">
        <v>22</v>
      </c>
      <c r="B17" s="135" t="str">
        <f t="shared" ca="1" si="0"/>
        <v>A.1.03f</v>
      </c>
      <c r="C17" s="136">
        <f t="shared" ca="1" si="1"/>
        <v>6</v>
      </c>
      <c r="D17" s="93"/>
      <c r="E17" s="137" t="str">
        <f t="shared" ca="1" si="2"/>
        <v>A.1.03f</v>
      </c>
      <c r="F17" s="146" t="str">
        <f t="shared" ca="1" si="3"/>
        <v>IT infrastructure?</v>
      </c>
      <c r="G17" s="164"/>
      <c r="H17" s="164"/>
      <c r="I17" s="166"/>
      <c r="J17" s="164"/>
      <c r="K17" s="164"/>
      <c r="L17" s="164"/>
      <c r="M17" s="164"/>
      <c r="N17" s="139" t="str">
        <f t="shared" ca="1" si="4"/>
        <v>x 2</v>
      </c>
      <c r="O17" s="139" t="str">
        <f t="shared" ca="1" si="5"/>
        <v/>
      </c>
      <c r="P17" s="140"/>
      <c r="Q17" s="140"/>
      <c r="R17" s="136"/>
      <c r="S17" s="136"/>
      <c r="T17" s="136"/>
      <c r="U17" s="136"/>
      <c r="V17" s="136"/>
      <c r="W17" s="136"/>
      <c r="X17" s="136"/>
      <c r="Y17" s="136"/>
      <c r="Z17" s="141"/>
      <c r="AA17" s="136"/>
      <c r="AB17" s="136"/>
      <c r="AC17" s="142"/>
      <c r="AD17" s="143" t="str">
        <f t="shared" ca="1" si="6"/>
        <v/>
      </c>
      <c r="AE17" s="143" t="str">
        <f t="shared" ca="1" si="7"/>
        <v/>
      </c>
      <c r="AF17" s="143" t="str">
        <f t="shared" ca="1" si="8"/>
        <v>D</v>
      </c>
      <c r="AG17" s="144">
        <f t="shared" ca="1" si="9"/>
        <v>3</v>
      </c>
      <c r="AH17" s="144">
        <v>1</v>
      </c>
      <c r="AI17" s="148"/>
    </row>
    <row r="18" spans="1:35" s="145" customFormat="1" ht="30" customHeight="1" x14ac:dyDescent="0.25">
      <c r="A18" s="162">
        <v>23</v>
      </c>
      <c r="B18" s="135" t="str">
        <f t="shared" ca="1" si="0"/>
        <v>A.1.03g</v>
      </c>
      <c r="C18" s="136">
        <f t="shared" ca="1" si="1"/>
        <v>6</v>
      </c>
      <c r="D18" s="93"/>
      <c r="E18" s="137" t="str">
        <f t="shared" ca="1" si="2"/>
        <v>A.1.03g</v>
      </c>
      <c r="F18" s="146" t="str">
        <f t="shared" ca="1" si="3"/>
        <v>Points of contact, roles and responsibilities?</v>
      </c>
      <c r="G18" s="164"/>
      <c r="H18" s="164"/>
      <c r="I18" s="166"/>
      <c r="J18" s="164"/>
      <c r="K18" s="164"/>
      <c r="L18" s="164"/>
      <c r="M18" s="164"/>
      <c r="N18" s="139" t="str">
        <f t="shared" ca="1" si="4"/>
        <v>x 4</v>
      </c>
      <c r="O18" s="139" t="str">
        <f t="shared" ca="1" si="5"/>
        <v/>
      </c>
      <c r="P18" s="140"/>
      <c r="Q18" s="140"/>
      <c r="R18" s="136"/>
      <c r="S18" s="136"/>
      <c r="T18" s="136"/>
      <c r="U18" s="136"/>
      <c r="V18" s="136"/>
      <c r="W18" s="136"/>
      <c r="X18" s="136"/>
      <c r="Y18" s="136"/>
      <c r="Z18" s="141"/>
      <c r="AA18" s="136"/>
      <c r="AB18" s="136"/>
      <c r="AC18" s="142"/>
      <c r="AD18" s="143" t="str">
        <f t="shared" ca="1" si="6"/>
        <v/>
      </c>
      <c r="AE18" s="143" t="str">
        <f t="shared" ca="1" si="7"/>
        <v/>
      </c>
      <c r="AF18" s="143" t="str">
        <f t="shared" ca="1" si="8"/>
        <v>D</v>
      </c>
      <c r="AG18" s="144">
        <f t="shared" ca="1" si="9"/>
        <v>3</v>
      </c>
      <c r="AH18" s="144">
        <v>1</v>
      </c>
      <c r="AI18" s="148"/>
    </row>
    <row r="19" spans="1:35" s="145" customFormat="1" ht="45" x14ac:dyDescent="0.25">
      <c r="A19" s="162">
        <v>24</v>
      </c>
      <c r="B19" s="135" t="str">
        <f t="shared" ca="1" si="0"/>
        <v>A.1.04</v>
      </c>
      <c r="C19" s="136">
        <f t="shared" ca="1" si="1"/>
        <v>5</v>
      </c>
      <c r="D19" s="93"/>
      <c r="E19" s="137" t="str">
        <f t="shared" ca="1" si="2"/>
        <v>A.1.04</v>
      </c>
      <c r="F19" s="165" t="str">
        <f t="shared" ca="1" si="3"/>
        <v>Do you apply different levels of security assurance for different systems based on their criticality or the sensitivity of the information they handle?</v>
      </c>
      <c r="G19" s="164"/>
      <c r="H19" s="164"/>
      <c r="I19" s="166"/>
      <c r="J19" s="164"/>
      <c r="K19" s="164"/>
      <c r="L19" s="164"/>
      <c r="M19" s="164"/>
      <c r="N19" s="139" t="str">
        <f t="shared" ca="1" si="4"/>
        <v>x 5</v>
      </c>
      <c r="O19" s="139" t="str">
        <f t="shared" ca="1" si="5"/>
        <v/>
      </c>
      <c r="P19" s="140"/>
      <c r="Q19" s="140"/>
      <c r="R19" s="136"/>
      <c r="S19" s="136"/>
      <c r="T19" s="136"/>
      <c r="U19" s="136"/>
      <c r="V19" s="136"/>
      <c r="W19" s="136"/>
      <c r="X19" s="136"/>
      <c r="Y19" s="136"/>
      <c r="Z19" s="141"/>
      <c r="AA19" s="136"/>
      <c r="AB19" s="136"/>
      <c r="AC19" s="142"/>
      <c r="AD19" s="143" t="str">
        <f t="shared" ca="1" si="6"/>
        <v/>
      </c>
      <c r="AE19" s="143" t="str">
        <f t="shared" ca="1" si="7"/>
        <v/>
      </c>
      <c r="AF19" s="143" t="str">
        <f t="shared" ca="1" si="8"/>
        <v>D</v>
      </c>
      <c r="AG19" s="144">
        <f t="shared" ca="1" si="9"/>
        <v>3</v>
      </c>
      <c r="AH19" s="144">
        <v>1</v>
      </c>
      <c r="AI19" s="148"/>
    </row>
    <row r="20" spans="1:35" s="145" customFormat="1" ht="30" customHeight="1" x14ac:dyDescent="0.25">
      <c r="A20" s="162">
        <v>25</v>
      </c>
      <c r="B20" s="135" t="str">
        <f t="shared" ca="1" si="0"/>
        <v>A.1.05</v>
      </c>
      <c r="C20" s="136">
        <f t="shared" ca="1" si="1"/>
        <v>5</v>
      </c>
      <c r="D20" s="93"/>
      <c r="E20" s="137" t="str">
        <f t="shared" ca="1" si="2"/>
        <v>A.1.05</v>
      </c>
      <c r="F20" s="165" t="str">
        <f t="shared" ca="1" si="3"/>
        <v>Have you identified all main third party systems that support your organisation?</v>
      </c>
      <c r="G20" s="164"/>
      <c r="H20" s="164"/>
      <c r="I20" s="166"/>
      <c r="J20" s="164"/>
      <c r="K20" s="164"/>
      <c r="L20" s="164"/>
      <c r="M20" s="164"/>
      <c r="N20" s="139" t="str">
        <f t="shared" ca="1" si="4"/>
        <v>x 3</v>
      </c>
      <c r="O20" s="139" t="str">
        <f t="shared" ca="1" si="5"/>
        <v/>
      </c>
      <c r="P20" s="140"/>
      <c r="Q20" s="140"/>
      <c r="R20" s="136"/>
      <c r="S20" s="136"/>
      <c r="T20" s="136"/>
      <c r="U20" s="136"/>
      <c r="V20" s="136"/>
      <c r="W20" s="136"/>
      <c r="X20" s="136"/>
      <c r="Y20" s="136"/>
      <c r="Z20" s="141"/>
      <c r="AA20" s="136"/>
      <c r="AB20" s="136"/>
      <c r="AC20" s="142"/>
      <c r="AD20" s="143" t="str">
        <f t="shared" ca="1" si="6"/>
        <v/>
      </c>
      <c r="AE20" s="143" t="str">
        <f t="shared" ca="1" si="7"/>
        <v/>
      </c>
      <c r="AF20" s="143" t="str">
        <f t="shared" ca="1" si="8"/>
        <v>D</v>
      </c>
      <c r="AG20" s="144">
        <f t="shared" ca="1" si="9"/>
        <v>3</v>
      </c>
      <c r="AH20" s="144">
        <v>1</v>
      </c>
      <c r="AI20" s="148"/>
    </row>
    <row r="21" spans="1:35" s="145" customFormat="1" ht="30" customHeight="1" x14ac:dyDescent="0.25">
      <c r="A21" s="162">
        <v>26</v>
      </c>
      <c r="B21" s="135" t="str">
        <f t="shared" ca="1" si="0"/>
        <v>A.1.06</v>
      </c>
      <c r="C21" s="136">
        <f t="shared" ca="1" si="1"/>
        <v>4</v>
      </c>
      <c r="D21" s="93"/>
      <c r="E21" s="137" t="str">
        <f t="shared" ca="1" si="2"/>
        <v>A.1.06</v>
      </c>
      <c r="F21" s="138" t="str">
        <f t="shared" ca="1" si="3"/>
        <v>Have you identified and categorised all main third party:</v>
      </c>
      <c r="G21" s="164"/>
      <c r="H21" s="164"/>
      <c r="I21" s="164"/>
      <c r="J21" s="164"/>
      <c r="K21" s="164"/>
      <c r="L21" s="164"/>
      <c r="M21" s="164"/>
      <c r="N21" s="139" t="str">
        <f t="shared" ca="1" si="4"/>
        <v/>
      </c>
      <c r="O21" s="136" t="str">
        <f t="shared" ca="1" si="5"/>
        <v/>
      </c>
      <c r="P21" s="140"/>
      <c r="Q21" s="140"/>
      <c r="R21" s="136"/>
      <c r="S21" s="136"/>
      <c r="T21" s="136"/>
      <c r="U21" s="136"/>
      <c r="V21" s="136"/>
      <c r="W21" s="136"/>
      <c r="X21" s="136"/>
      <c r="Y21" s="136"/>
      <c r="Z21" s="141"/>
      <c r="AA21" s="136"/>
      <c r="AB21" s="136"/>
      <c r="AC21" s="142"/>
      <c r="AD21" s="143" t="str">
        <f t="shared" ca="1" si="6"/>
        <v/>
      </c>
      <c r="AE21" s="143" t="str">
        <f t="shared" ca="1" si="7"/>
        <v/>
      </c>
      <c r="AF21" s="143" t="str">
        <f t="shared" ca="1" si="8"/>
        <v>D</v>
      </c>
      <c r="AG21" s="144">
        <f t="shared" ca="1" si="9"/>
        <v>3</v>
      </c>
      <c r="AH21"/>
      <c r="AI21" s="148"/>
    </row>
    <row r="22" spans="1:35" s="145" customFormat="1" ht="30" x14ac:dyDescent="0.25">
      <c r="A22" s="162">
        <v>27</v>
      </c>
      <c r="B22" s="135" t="str">
        <f t="shared" ca="1" si="0"/>
        <v>A.1.06a</v>
      </c>
      <c r="C22" s="136">
        <f t="shared" ca="1" si="1"/>
        <v>6</v>
      </c>
      <c r="D22" s="93"/>
      <c r="E22" s="137" t="str">
        <f t="shared" ca="1" si="2"/>
        <v>A.1.06a</v>
      </c>
      <c r="F22" s="146" t="str">
        <f t="shared" ca="1" si="3"/>
        <v>Systems that could be utilised to compromise the technical security environment of your organisation?</v>
      </c>
      <c r="G22" s="164"/>
      <c r="H22" s="164"/>
      <c r="I22" s="166"/>
      <c r="J22" s="164"/>
      <c r="K22" s="164"/>
      <c r="L22" s="164"/>
      <c r="M22" s="164"/>
      <c r="N22" s="139" t="str">
        <f t="shared" ca="1" si="4"/>
        <v>x 3</v>
      </c>
      <c r="O22" s="139" t="str">
        <f t="shared" ca="1" si="5"/>
        <v/>
      </c>
      <c r="P22" s="140"/>
      <c r="Q22" s="140"/>
      <c r="R22" s="136"/>
      <c r="S22" s="136"/>
      <c r="T22" s="136"/>
      <c r="U22" s="136"/>
      <c r="V22" s="136"/>
      <c r="W22" s="136"/>
      <c r="X22" s="136"/>
      <c r="Y22" s="136"/>
      <c r="Z22" s="141"/>
      <c r="AA22" s="136"/>
      <c r="AB22" s="136"/>
      <c r="AC22" s="142"/>
      <c r="AD22" s="143" t="str">
        <f t="shared" ca="1" si="6"/>
        <v/>
      </c>
      <c r="AE22" s="143" t="str">
        <f t="shared" ca="1" si="7"/>
        <v/>
      </c>
      <c r="AF22" s="143" t="str">
        <f t="shared" ca="1" si="8"/>
        <v>D</v>
      </c>
      <c r="AG22" s="144">
        <f t="shared" ca="1" si="9"/>
        <v>3</v>
      </c>
      <c r="AH22" s="144">
        <v>1</v>
      </c>
      <c r="AI22" s="148"/>
    </row>
    <row r="23" spans="1:35" s="145" customFormat="1" ht="45" x14ac:dyDescent="0.25">
      <c r="A23" s="162">
        <v>28</v>
      </c>
      <c r="B23" s="135" t="str">
        <f t="shared" ca="1" si="0"/>
        <v>A.1.06b</v>
      </c>
      <c r="C23" s="136">
        <f t="shared" ca="1" si="1"/>
        <v>6</v>
      </c>
      <c r="D23" s="93"/>
      <c r="E23" s="137" t="str">
        <f t="shared" ca="1" si="2"/>
        <v>A.1.06b</v>
      </c>
      <c r="F23" s="146" t="str">
        <f t="shared" ca="1" si="3"/>
        <v>Functions that could be utilised to provide information from which information could be obtained to mount a social engineering attack on the business?</v>
      </c>
      <c r="G23" s="164"/>
      <c r="H23" s="164"/>
      <c r="I23" s="166"/>
      <c r="J23" s="164"/>
      <c r="K23" s="164"/>
      <c r="L23" s="164"/>
      <c r="M23" s="164"/>
      <c r="N23" s="139" t="str">
        <f t="shared" ca="1" si="4"/>
        <v>x 3</v>
      </c>
      <c r="O23" s="139" t="str">
        <f t="shared" ca="1" si="5"/>
        <v/>
      </c>
      <c r="P23" s="140"/>
      <c r="Q23" s="140"/>
      <c r="R23" s="136"/>
      <c r="S23" s="136"/>
      <c r="T23" s="136"/>
      <c r="U23" s="136"/>
      <c r="V23" s="136"/>
      <c r="W23" s="136"/>
      <c r="X23" s="136"/>
      <c r="Y23" s="136"/>
      <c r="Z23" s="141"/>
      <c r="AA23" s="136"/>
      <c r="AB23" s="136"/>
      <c r="AC23" s="142"/>
      <c r="AD23" s="143" t="str">
        <f t="shared" ca="1" si="6"/>
        <v/>
      </c>
      <c r="AE23" s="143" t="str">
        <f t="shared" ca="1" si="7"/>
        <v/>
      </c>
      <c r="AF23" s="143" t="str">
        <f t="shared" ca="1" si="8"/>
        <v>D</v>
      </c>
      <c r="AG23" s="144">
        <f t="shared" ca="1" si="9"/>
        <v>3</v>
      </c>
      <c r="AH23" s="144">
        <v>1</v>
      </c>
      <c r="AI23" s="148"/>
    </row>
    <row r="24" spans="1:35" s="145" customFormat="1" ht="45" x14ac:dyDescent="0.25">
      <c r="A24" s="162">
        <v>29</v>
      </c>
      <c r="B24" s="135" t="str">
        <f t="shared" ca="1" si="0"/>
        <v>A.1.07</v>
      </c>
      <c r="C24" s="136">
        <f t="shared" ca="1" si="1"/>
        <v>5</v>
      </c>
      <c r="D24" s="93"/>
      <c r="E24" s="137" t="str">
        <f t="shared" ca="1" si="2"/>
        <v>A.1.07</v>
      </c>
      <c r="F24" s="165" t="str">
        <f t="shared" ca="1" si="3"/>
        <v>Do you maintain an underlying technical security assurance framework that is reviewed and approved by appropriate business and IT management?</v>
      </c>
      <c r="G24" s="164"/>
      <c r="H24" s="164"/>
      <c r="I24" s="166"/>
      <c r="J24" s="164"/>
      <c r="K24" s="164"/>
      <c r="L24" s="164"/>
      <c r="M24" s="164"/>
      <c r="N24" s="139" t="str">
        <f t="shared" ca="1" si="4"/>
        <v>x 4</v>
      </c>
      <c r="O24" s="139" t="str">
        <f t="shared" ca="1" si="5"/>
        <v/>
      </c>
      <c r="P24" s="140"/>
      <c r="Q24" s="140"/>
      <c r="R24" s="136"/>
      <c r="S24" s="136"/>
      <c r="T24" s="136"/>
      <c r="U24" s="136"/>
      <c r="V24" s="136"/>
      <c r="W24" s="136"/>
      <c r="X24" s="136"/>
      <c r="Y24" s="136"/>
      <c r="Z24" s="141"/>
      <c r="AA24" s="136"/>
      <c r="AB24" s="136"/>
      <c r="AC24" s="142"/>
      <c r="AD24" s="143" t="str">
        <f t="shared" ca="1" si="6"/>
        <v/>
      </c>
      <c r="AE24" s="143" t="str">
        <f t="shared" ca="1" si="7"/>
        <v/>
      </c>
      <c r="AF24" s="143" t="str">
        <f t="shared" ca="1" si="8"/>
        <v>D</v>
      </c>
      <c r="AG24" s="144">
        <f t="shared" ca="1" si="9"/>
        <v>3</v>
      </c>
      <c r="AH24" s="144">
        <v>1</v>
      </c>
      <c r="AI24" s="148"/>
    </row>
    <row r="25" spans="1:35" s="145" customFormat="1" ht="30" customHeight="1" x14ac:dyDescent="0.25">
      <c r="A25" s="162">
        <v>30</v>
      </c>
      <c r="B25" s="135" t="str">
        <f t="shared" ca="1" si="0"/>
        <v>A.1.08</v>
      </c>
      <c r="C25" s="136">
        <f t="shared" ca="1" si="1"/>
        <v>4</v>
      </c>
      <c r="D25" s="93"/>
      <c r="E25" s="137" t="str">
        <f t="shared" ca="1" si="2"/>
        <v>A.1.08</v>
      </c>
      <c r="F25" s="138" t="str">
        <f t="shared" ca="1" si="3"/>
        <v xml:space="preserve">Does your technical security assurance framework include: </v>
      </c>
      <c r="G25" s="164"/>
      <c r="H25" s="164"/>
      <c r="I25" s="164"/>
      <c r="J25" s="164"/>
      <c r="K25" s="164"/>
      <c r="L25" s="164"/>
      <c r="M25" s="164"/>
      <c r="N25" s="139" t="str">
        <f t="shared" ca="1" si="4"/>
        <v/>
      </c>
      <c r="O25" s="136" t="str">
        <f t="shared" ca="1" si="5"/>
        <v/>
      </c>
      <c r="P25" s="140"/>
      <c r="Q25" s="140"/>
      <c r="R25" s="136"/>
      <c r="S25" s="136"/>
      <c r="T25" s="136"/>
      <c r="U25" s="136"/>
      <c r="V25" s="136"/>
      <c r="W25" s="136"/>
      <c r="X25" s="136"/>
      <c r="Y25" s="136"/>
      <c r="Z25" s="141"/>
      <c r="AA25" s="136"/>
      <c r="AB25" s="136"/>
      <c r="AC25" s="142"/>
      <c r="AD25" s="143" t="str">
        <f t="shared" ca="1" si="6"/>
        <v/>
      </c>
      <c r="AE25" s="143" t="str">
        <f t="shared" ca="1" si="7"/>
        <v/>
      </c>
      <c r="AF25" s="143" t="str">
        <f t="shared" ca="1" si="8"/>
        <v>D</v>
      </c>
      <c r="AG25" s="144">
        <f t="shared" ca="1" si="9"/>
        <v>3</v>
      </c>
      <c r="AH25"/>
      <c r="AI25" s="148"/>
    </row>
    <row r="26" spans="1:35" s="145" customFormat="1" ht="30" customHeight="1" x14ac:dyDescent="0.25">
      <c r="A26" s="162">
        <v>31</v>
      </c>
      <c r="B26" s="135" t="str">
        <f t="shared" ca="1" si="0"/>
        <v>A.1.08a</v>
      </c>
      <c r="C26" s="136">
        <f t="shared" ca="1" si="1"/>
        <v>6</v>
      </c>
      <c r="D26" s="93"/>
      <c r="E26" s="137" t="str">
        <f t="shared" ca="1" si="2"/>
        <v>A.1.08a</v>
      </c>
      <c r="F26" s="146" t="str">
        <f t="shared" ca="1" si="3"/>
        <v>Multiple environments for testing (e.g. development, staging and live)?</v>
      </c>
      <c r="G26" s="164"/>
      <c r="H26" s="164"/>
      <c r="I26" s="166"/>
      <c r="J26" s="164"/>
      <c r="K26" s="164"/>
      <c r="L26" s="164"/>
      <c r="M26" s="164"/>
      <c r="N26" s="139" t="str">
        <f t="shared" ca="1" si="4"/>
        <v>x 2</v>
      </c>
      <c r="O26" s="139" t="str">
        <f t="shared" ca="1" si="5"/>
        <v/>
      </c>
      <c r="P26" s="140"/>
      <c r="Q26" s="140"/>
      <c r="R26" s="136"/>
      <c r="S26" s="136"/>
      <c r="T26" s="136"/>
      <c r="U26" s="136"/>
      <c r="V26" s="136"/>
      <c r="W26" s="136"/>
      <c r="X26" s="136"/>
      <c r="Y26" s="136"/>
      <c r="Z26" s="141"/>
      <c r="AA26" s="136"/>
      <c r="AB26" s="136"/>
      <c r="AC26" s="142"/>
      <c r="AD26" s="143" t="str">
        <f t="shared" ca="1" si="6"/>
        <v/>
      </c>
      <c r="AE26" s="143" t="str">
        <f t="shared" ca="1" si="7"/>
        <v/>
      </c>
      <c r="AF26" s="143" t="str">
        <f t="shared" ca="1" si="8"/>
        <v>D</v>
      </c>
      <c r="AG26" s="144">
        <f t="shared" ca="1" si="9"/>
        <v>3</v>
      </c>
      <c r="AH26" s="144">
        <v>1</v>
      </c>
      <c r="AI26" s="148"/>
    </row>
    <row r="27" spans="1:35" s="145" customFormat="1" ht="30" customHeight="1" x14ac:dyDescent="0.25">
      <c r="A27" s="162">
        <v>32</v>
      </c>
      <c r="B27" s="135" t="str">
        <f t="shared" ca="1" si="0"/>
        <v>A.1.08b</v>
      </c>
      <c r="C27" s="136">
        <f t="shared" ca="1" si="1"/>
        <v>6</v>
      </c>
      <c r="D27" s="93"/>
      <c r="E27" s="137" t="str">
        <f t="shared" ca="1" si="2"/>
        <v>A.1.08b</v>
      </c>
      <c r="F27" s="146" t="str">
        <f t="shared" ca="1" si="3"/>
        <v>A security architecture?</v>
      </c>
      <c r="G27" s="164"/>
      <c r="H27" s="164"/>
      <c r="I27" s="166"/>
      <c r="J27" s="164"/>
      <c r="K27" s="164"/>
      <c r="L27" s="164"/>
      <c r="M27" s="164"/>
      <c r="N27" s="139" t="str">
        <f t="shared" ca="1" si="4"/>
        <v>x 4</v>
      </c>
      <c r="O27" s="139" t="str">
        <f t="shared" ca="1" si="5"/>
        <v/>
      </c>
      <c r="P27" s="140"/>
      <c r="Q27" s="140"/>
      <c r="R27" s="136"/>
      <c r="S27" s="136"/>
      <c r="T27" s="136"/>
      <c r="U27" s="136"/>
      <c r="V27" s="136"/>
      <c r="W27" s="136"/>
      <c r="X27" s="136"/>
      <c r="Y27" s="136"/>
      <c r="Z27" s="141"/>
      <c r="AA27" s="136"/>
      <c r="AB27" s="136"/>
      <c r="AC27" s="142"/>
      <c r="AD27" s="143" t="str">
        <f t="shared" ca="1" si="6"/>
        <v/>
      </c>
      <c r="AE27" s="143" t="str">
        <f t="shared" ca="1" si="7"/>
        <v/>
      </c>
      <c r="AF27" s="143" t="str">
        <f t="shared" ca="1" si="8"/>
        <v>D</v>
      </c>
      <c r="AG27" s="144">
        <f t="shared" ca="1" si="9"/>
        <v>3</v>
      </c>
      <c r="AH27" s="144">
        <v>1</v>
      </c>
      <c r="AI27" s="148"/>
    </row>
    <row r="28" spans="1:35" s="145" customFormat="1" ht="30" customHeight="1" x14ac:dyDescent="0.25">
      <c r="A28" s="162">
        <v>33</v>
      </c>
      <c r="B28" s="135" t="str">
        <f t="shared" ca="1" si="0"/>
        <v>A.1.08c</v>
      </c>
      <c r="C28" s="136">
        <f t="shared" ca="1" si="1"/>
        <v>6</v>
      </c>
      <c r="D28" s="93"/>
      <c r="E28" s="137" t="str">
        <f t="shared" ca="1" si="2"/>
        <v>A.1.08c</v>
      </c>
      <c r="F28" s="146" t="str">
        <f t="shared" ca="1" si="3"/>
        <v>A balanced selection of preventative, detective and reactive security controls?</v>
      </c>
      <c r="G28" s="164"/>
      <c r="H28" s="164"/>
      <c r="I28" s="166"/>
      <c r="J28" s="164"/>
      <c r="K28" s="164"/>
      <c r="L28" s="164"/>
      <c r="M28" s="164"/>
      <c r="N28" s="139" t="str">
        <f t="shared" ca="1" si="4"/>
        <v>x 4</v>
      </c>
      <c r="O28" s="139" t="str">
        <f t="shared" ca="1" si="5"/>
        <v/>
      </c>
      <c r="P28" s="140"/>
      <c r="Q28" s="140"/>
      <c r="R28" s="136"/>
      <c r="S28" s="136"/>
      <c r="T28" s="136"/>
      <c r="U28" s="136"/>
      <c r="V28" s="136"/>
      <c r="W28" s="136"/>
      <c r="X28" s="136"/>
      <c r="Y28" s="136"/>
      <c r="Z28" s="141"/>
      <c r="AA28" s="136"/>
      <c r="AB28" s="136"/>
      <c r="AC28" s="142"/>
      <c r="AD28" s="143" t="str">
        <f t="shared" ca="1" si="6"/>
        <v/>
      </c>
      <c r="AE28" s="143" t="str">
        <f t="shared" ca="1" si="7"/>
        <v/>
      </c>
      <c r="AF28" s="143" t="str">
        <f t="shared" ca="1" si="8"/>
        <v>D</v>
      </c>
      <c r="AG28" s="144">
        <f t="shared" ca="1" si="9"/>
        <v>3</v>
      </c>
      <c r="AH28" s="144">
        <v>1</v>
      </c>
      <c r="AI28" s="148"/>
    </row>
    <row r="29" spans="1:35" s="145" customFormat="1" ht="30" x14ac:dyDescent="0.25">
      <c r="A29" s="162">
        <v>34</v>
      </c>
      <c r="B29" s="135" t="str">
        <f t="shared" ca="1" si="0"/>
        <v>A.1.08d</v>
      </c>
      <c r="C29" s="136">
        <f t="shared" ca="1" si="1"/>
        <v>6</v>
      </c>
      <c r="D29" s="93"/>
      <c r="E29" s="137" t="str">
        <f t="shared" ca="1" si="2"/>
        <v>A.1.08d</v>
      </c>
      <c r="F29" s="146" t="str">
        <f t="shared" ca="1" si="3"/>
        <v>An ongoing security monitoring services, for example as part of a Security Operations Centre (SOC)?</v>
      </c>
      <c r="G29" s="164"/>
      <c r="H29" s="164"/>
      <c r="I29" s="166"/>
      <c r="J29" s="164"/>
      <c r="K29" s="164"/>
      <c r="L29" s="164"/>
      <c r="M29" s="164"/>
      <c r="N29" s="139" t="str">
        <f t="shared" ca="1" si="4"/>
        <v>x 5</v>
      </c>
      <c r="O29" s="139" t="str">
        <f t="shared" ca="1" si="5"/>
        <v/>
      </c>
      <c r="P29" s="140"/>
      <c r="Q29" s="140"/>
      <c r="R29" s="136"/>
      <c r="S29" s="136"/>
      <c r="T29" s="136"/>
      <c r="U29" s="136"/>
      <c r="V29" s="136"/>
      <c r="W29" s="136"/>
      <c r="X29" s="136"/>
      <c r="Y29" s="136"/>
      <c r="Z29" s="141"/>
      <c r="AA29" s="136"/>
      <c r="AB29" s="136"/>
      <c r="AC29" s="142"/>
      <c r="AD29" s="143" t="str">
        <f t="shared" ca="1" si="6"/>
        <v/>
      </c>
      <c r="AE29" s="143" t="str">
        <f t="shared" ca="1" si="7"/>
        <v/>
      </c>
      <c r="AF29" s="143" t="str">
        <f t="shared" ca="1" si="8"/>
        <v>D</v>
      </c>
      <c r="AG29" s="144">
        <f t="shared" ca="1" si="9"/>
        <v>3</v>
      </c>
      <c r="AH29" s="144">
        <v>1</v>
      </c>
      <c r="AI29" s="148"/>
    </row>
    <row r="30" spans="1:35" s="145" customFormat="1" ht="30" x14ac:dyDescent="0.25">
      <c r="A30" s="162">
        <v>35</v>
      </c>
      <c r="B30" s="135" t="str">
        <f t="shared" ca="1" si="0"/>
        <v>A.1.08e</v>
      </c>
      <c r="C30" s="136">
        <f t="shared" ca="1" si="1"/>
        <v>6</v>
      </c>
      <c r="D30" s="93"/>
      <c r="E30" s="137" t="str">
        <f t="shared" ca="1" si="2"/>
        <v>A.1.08e</v>
      </c>
      <c r="F30" s="146" t="str">
        <f t="shared" ca="1" si="3"/>
        <v>An adequate range of technical security services (e.g. malware protection, traffic filtering and intrusion detection systems)?</v>
      </c>
      <c r="G30" s="164"/>
      <c r="H30" s="164"/>
      <c r="I30" s="166"/>
      <c r="J30" s="164"/>
      <c r="K30" s="164"/>
      <c r="L30" s="164"/>
      <c r="M30" s="164"/>
      <c r="N30" s="139" t="str">
        <f t="shared" ca="1" si="4"/>
        <v>x 3</v>
      </c>
      <c r="O30" s="139" t="str">
        <f t="shared" ca="1" si="5"/>
        <v/>
      </c>
      <c r="P30" s="140"/>
      <c r="Q30" s="140"/>
      <c r="R30" s="136"/>
      <c r="S30" s="136"/>
      <c r="T30" s="136"/>
      <c r="U30" s="136"/>
      <c r="V30" s="136"/>
      <c r="W30" s="136"/>
      <c r="X30" s="136"/>
      <c r="Y30" s="136"/>
      <c r="Z30" s="141"/>
      <c r="AA30" s="136"/>
      <c r="AB30" s="136"/>
      <c r="AC30" s="142"/>
      <c r="AD30" s="143" t="str">
        <f t="shared" ca="1" si="6"/>
        <v/>
      </c>
      <c r="AE30" s="143" t="str">
        <f t="shared" ca="1" si="7"/>
        <v/>
      </c>
      <c r="AF30" s="143" t="str">
        <f t="shared" ca="1" si="8"/>
        <v>D</v>
      </c>
      <c r="AG30" s="144">
        <f t="shared" ca="1" si="9"/>
        <v>3</v>
      </c>
      <c r="AH30" s="144">
        <v>1</v>
      </c>
      <c r="AI30" s="148"/>
    </row>
    <row r="31" spans="1:35" s="145" customFormat="1" ht="30" customHeight="1" x14ac:dyDescent="0.25">
      <c r="A31" s="162">
        <v>36</v>
      </c>
      <c r="B31" s="135" t="str">
        <f t="shared" ca="1" si="0"/>
        <v>A.1.08f</v>
      </c>
      <c r="C31" s="136">
        <f t="shared" ca="1" si="1"/>
        <v>6</v>
      </c>
      <c r="D31" s="93"/>
      <c r="E31" s="137" t="str">
        <f t="shared" ca="1" si="2"/>
        <v>A.1.08f</v>
      </c>
      <c r="F31" s="146" t="str">
        <f t="shared" ca="1" si="3"/>
        <v>Continuous vulnerability assessment?</v>
      </c>
      <c r="G31" s="164"/>
      <c r="H31" s="164"/>
      <c r="I31" s="166"/>
      <c r="J31" s="164"/>
      <c r="K31" s="164"/>
      <c r="L31" s="164"/>
      <c r="M31" s="164"/>
      <c r="N31" s="139" t="str">
        <f t="shared" ca="1" si="4"/>
        <v>x 5</v>
      </c>
      <c r="O31" s="139" t="str">
        <f t="shared" ca="1" si="5"/>
        <v/>
      </c>
      <c r="P31" s="140"/>
      <c r="Q31" s="140"/>
      <c r="R31" s="136"/>
      <c r="S31" s="136"/>
      <c r="T31" s="136"/>
      <c r="U31" s="136"/>
      <c r="V31" s="136"/>
      <c r="W31" s="136"/>
      <c r="X31" s="136"/>
      <c r="Y31" s="136"/>
      <c r="Z31" s="141"/>
      <c r="AA31" s="136"/>
      <c r="AB31" s="136"/>
      <c r="AC31" s="142"/>
      <c r="AD31" s="143" t="str">
        <f t="shared" ca="1" si="6"/>
        <v/>
      </c>
      <c r="AE31" s="143" t="str">
        <f t="shared" ca="1" si="7"/>
        <v/>
      </c>
      <c r="AF31" s="143" t="str">
        <f t="shared" ca="1" si="8"/>
        <v>D</v>
      </c>
      <c r="AG31" s="144">
        <f t="shared" ca="1" si="9"/>
        <v>3</v>
      </c>
      <c r="AH31" s="144">
        <v>1</v>
      </c>
      <c r="AI31" s="148"/>
    </row>
    <row r="32" spans="1:35" s="145" customFormat="1" ht="30" x14ac:dyDescent="0.25">
      <c r="A32" s="162">
        <v>37</v>
      </c>
      <c r="B32" s="135" t="str">
        <f t="shared" ca="1" si="0"/>
        <v>A.1.08g</v>
      </c>
      <c r="C32" s="136">
        <f t="shared" ca="1" si="1"/>
        <v>6</v>
      </c>
      <c r="D32" s="93"/>
      <c r="E32" s="137" t="str">
        <f t="shared" ca="1" si="2"/>
        <v>A.1.08g</v>
      </c>
      <c r="F32" s="146" t="str">
        <f t="shared" ca="1" si="3"/>
        <v>Methods of collecting, interpreting and acting upon appropriate sources of threat intelligence?</v>
      </c>
      <c r="G32" s="164"/>
      <c r="H32" s="164"/>
      <c r="I32" s="166"/>
      <c r="J32" s="164"/>
      <c r="K32" s="164"/>
      <c r="L32" s="164"/>
      <c r="M32" s="164"/>
      <c r="N32" s="139" t="str">
        <f t="shared" ca="1" si="4"/>
        <v>x 5</v>
      </c>
      <c r="O32" s="139" t="str">
        <f t="shared" ca="1" si="5"/>
        <v/>
      </c>
      <c r="P32" s="140"/>
      <c r="Q32" s="140"/>
      <c r="R32" s="136"/>
      <c r="S32" s="136"/>
      <c r="T32" s="136"/>
      <c r="U32" s="136"/>
      <c r="V32" s="136"/>
      <c r="W32" s="136"/>
      <c r="X32" s="136"/>
      <c r="Y32" s="136"/>
      <c r="Z32" s="141"/>
      <c r="AA32" s="136"/>
      <c r="AB32" s="136"/>
      <c r="AC32" s="142"/>
      <c r="AD32" s="143" t="str">
        <f t="shared" ca="1" si="6"/>
        <v/>
      </c>
      <c r="AE32" s="143" t="str">
        <f t="shared" ca="1" si="7"/>
        <v/>
      </c>
      <c r="AF32" s="143" t="str">
        <f t="shared" ca="1" si="8"/>
        <v>D</v>
      </c>
      <c r="AG32" s="144">
        <f t="shared" ca="1" si="9"/>
        <v>3</v>
      </c>
      <c r="AH32" s="144">
        <v>1</v>
      </c>
      <c r="AI32" s="148"/>
    </row>
    <row r="33" spans="1:35" s="145" customFormat="1" ht="30" x14ac:dyDescent="0.25">
      <c r="A33" s="162">
        <v>38</v>
      </c>
      <c r="B33" s="135" t="str">
        <f t="shared" ca="1" si="0"/>
        <v>A.1.08h</v>
      </c>
      <c r="C33" s="136">
        <f t="shared" ca="1" si="1"/>
        <v>6</v>
      </c>
      <c r="D33" s="93"/>
      <c r="E33" s="137" t="str">
        <f t="shared" ca="1" si="2"/>
        <v>A.1.08h</v>
      </c>
      <c r="F33" s="146" t="str">
        <f t="shared" ca="1" si="3"/>
        <v>A road map or similar to provide a short, medium and long term outlook for security posture?</v>
      </c>
      <c r="G33" s="164"/>
      <c r="H33" s="164"/>
      <c r="I33" s="166"/>
      <c r="J33" s="164"/>
      <c r="K33" s="164"/>
      <c r="L33" s="164"/>
      <c r="M33" s="164"/>
      <c r="N33" s="139" t="str">
        <f t="shared" ca="1" si="4"/>
        <v>x 5</v>
      </c>
      <c r="O33" s="139" t="str">
        <f t="shared" ca="1" si="5"/>
        <v/>
      </c>
      <c r="P33" s="140"/>
      <c r="Q33" s="140"/>
      <c r="R33" s="136"/>
      <c r="S33" s="136"/>
      <c r="T33" s="136"/>
      <c r="U33" s="136"/>
      <c r="V33" s="136"/>
      <c r="W33" s="136"/>
      <c r="X33" s="136"/>
      <c r="Y33" s="136"/>
      <c r="Z33" s="141"/>
      <c r="AA33" s="136"/>
      <c r="AB33" s="136"/>
      <c r="AC33" s="142"/>
      <c r="AD33" s="143" t="str">
        <f t="shared" ca="1" si="6"/>
        <v/>
      </c>
      <c r="AE33" s="143" t="str">
        <f t="shared" ca="1" si="7"/>
        <v/>
      </c>
      <c r="AF33" s="143" t="str">
        <f t="shared" ca="1" si="8"/>
        <v>D</v>
      </c>
      <c r="AG33" s="144">
        <f t="shared" ca="1" si="9"/>
        <v>3</v>
      </c>
      <c r="AH33" s="144">
        <v>1</v>
      </c>
      <c r="AI33" s="148"/>
    </row>
    <row r="34" spans="1:35" s="145" customFormat="1" ht="30" customHeight="1" x14ac:dyDescent="0.25">
      <c r="A34" s="162">
        <v>39</v>
      </c>
      <c r="B34" s="135" t="str">
        <f t="shared" ca="1" si="0"/>
        <v>A.1.09</v>
      </c>
      <c r="C34" s="136">
        <f t="shared" ca="1" si="1"/>
        <v>4</v>
      </c>
      <c r="D34" s="93"/>
      <c r="E34" s="137" t="str">
        <f t="shared" ca="1" si="2"/>
        <v>A.1.09</v>
      </c>
      <c r="F34" s="138" t="str">
        <f t="shared" ca="1" si="3"/>
        <v>Does your technical security assurance framework include testing:</v>
      </c>
      <c r="G34" s="164"/>
      <c r="H34" s="164"/>
      <c r="I34" s="164"/>
      <c r="J34" s="164"/>
      <c r="K34" s="164"/>
      <c r="L34" s="164"/>
      <c r="M34" s="164"/>
      <c r="N34" s="139" t="str">
        <f t="shared" ca="1" si="4"/>
        <v/>
      </c>
      <c r="O34" s="136" t="str">
        <f t="shared" ca="1" si="5"/>
        <v/>
      </c>
      <c r="P34" s="140"/>
      <c r="Q34" s="140"/>
      <c r="R34" s="136"/>
      <c r="S34" s="136"/>
      <c r="T34" s="136"/>
      <c r="U34" s="136"/>
      <c r="V34" s="136"/>
      <c r="W34" s="136"/>
      <c r="X34" s="136"/>
      <c r="Y34" s="136"/>
      <c r="Z34" s="141"/>
      <c r="AA34" s="136"/>
      <c r="AB34" s="136"/>
      <c r="AC34" s="142"/>
      <c r="AD34" s="143" t="str">
        <f t="shared" ca="1" si="6"/>
        <v/>
      </c>
      <c r="AE34" s="143" t="str">
        <f t="shared" ca="1" si="7"/>
        <v/>
      </c>
      <c r="AF34" s="143" t="str">
        <f t="shared" ca="1" si="8"/>
        <v>D</v>
      </c>
      <c r="AG34" s="144">
        <f t="shared" ca="1" si="9"/>
        <v>3</v>
      </c>
      <c r="AH34"/>
      <c r="AI34" s="148"/>
    </row>
    <row r="35" spans="1:35" s="145" customFormat="1" ht="30" x14ac:dyDescent="0.25">
      <c r="A35" s="162">
        <v>40</v>
      </c>
      <c r="B35" s="135" t="str">
        <f t="shared" ca="1" si="0"/>
        <v>A.1.09a</v>
      </c>
      <c r="C35" s="136">
        <f t="shared" ca="1" si="1"/>
        <v>6</v>
      </c>
      <c r="D35" s="93"/>
      <c r="E35" s="137" t="str">
        <f t="shared" ca="1" si="2"/>
        <v>A.1.09a</v>
      </c>
      <c r="F35" s="146" t="str">
        <f t="shared" ca="1" si="3"/>
        <v>Backups, to ensure that critical information and systems can be restored within critical timescales?</v>
      </c>
      <c r="G35" s="164"/>
      <c r="H35" s="164"/>
      <c r="I35" s="166"/>
      <c r="J35" s="164"/>
      <c r="K35" s="164"/>
      <c r="L35" s="164"/>
      <c r="M35" s="164"/>
      <c r="N35" s="139" t="str">
        <f t="shared" ca="1" si="4"/>
        <v>x 1</v>
      </c>
      <c r="O35" s="139" t="str">
        <f t="shared" ca="1" si="5"/>
        <v/>
      </c>
      <c r="P35" s="140"/>
      <c r="Q35" s="140"/>
      <c r="R35" s="136"/>
      <c r="S35" s="136"/>
      <c r="T35" s="136"/>
      <c r="U35" s="136"/>
      <c r="V35" s="136"/>
      <c r="W35" s="136"/>
      <c r="X35" s="136"/>
      <c r="Y35" s="136"/>
      <c r="Z35" s="141"/>
      <c r="AA35" s="136"/>
      <c r="AB35" s="136"/>
      <c r="AC35" s="142"/>
      <c r="AD35" s="143" t="str">
        <f t="shared" ca="1" si="6"/>
        <v/>
      </c>
      <c r="AE35" s="143" t="str">
        <f t="shared" ca="1" si="7"/>
        <v/>
      </c>
      <c r="AF35" s="143" t="str">
        <f t="shared" ca="1" si="8"/>
        <v>D</v>
      </c>
      <c r="AG35" s="144">
        <f t="shared" ca="1" si="9"/>
        <v>3</v>
      </c>
      <c r="AH35" s="144">
        <v>1</v>
      </c>
      <c r="AI35" s="148"/>
    </row>
    <row r="36" spans="1:35" s="145" customFormat="1" ht="30" customHeight="1" x14ac:dyDescent="0.25">
      <c r="A36" s="162">
        <v>41</v>
      </c>
      <c r="B36" s="135" t="str">
        <f t="shared" ca="1" si="0"/>
        <v>A.1.09b</v>
      </c>
      <c r="C36" s="136">
        <f t="shared" ca="1" si="1"/>
        <v>6</v>
      </c>
      <c r="D36" s="93"/>
      <c r="E36" s="137" t="str">
        <f t="shared" ca="1" si="2"/>
        <v>A.1.09b</v>
      </c>
      <c r="F36" s="146" t="str">
        <f t="shared" ca="1" si="3"/>
        <v>Incident response processes?</v>
      </c>
      <c r="G36" s="164"/>
      <c r="H36" s="164"/>
      <c r="I36" s="166"/>
      <c r="J36" s="164"/>
      <c r="K36" s="164"/>
      <c r="L36" s="164"/>
      <c r="M36" s="164"/>
      <c r="N36" s="139" t="str">
        <f t="shared" ca="1" si="4"/>
        <v>x 3</v>
      </c>
      <c r="O36" s="139" t="str">
        <f t="shared" ca="1" si="5"/>
        <v/>
      </c>
      <c r="P36" s="140"/>
      <c r="Q36" s="140"/>
      <c r="R36" s="136"/>
      <c r="S36" s="136"/>
      <c r="T36" s="136"/>
      <c r="U36" s="136"/>
      <c r="V36" s="136"/>
      <c r="W36" s="136"/>
      <c r="X36" s="136"/>
      <c r="Y36" s="136"/>
      <c r="Z36" s="141"/>
      <c r="AA36" s="136"/>
      <c r="AB36" s="136"/>
      <c r="AC36" s="142"/>
      <c r="AD36" s="143" t="str">
        <f t="shared" ca="1" si="6"/>
        <v/>
      </c>
      <c r="AE36" s="143" t="str">
        <f t="shared" ca="1" si="7"/>
        <v/>
      </c>
      <c r="AF36" s="143" t="str">
        <f t="shared" ca="1" si="8"/>
        <v>D</v>
      </c>
      <c r="AG36" s="144">
        <f t="shared" ca="1" si="9"/>
        <v>3</v>
      </c>
      <c r="AH36" s="144">
        <v>1</v>
      </c>
      <c r="AI36" s="148"/>
    </row>
    <row r="37" spans="1:35" s="145" customFormat="1" ht="30" customHeight="1" x14ac:dyDescent="0.25">
      <c r="A37" s="162">
        <v>42</v>
      </c>
      <c r="B37" s="135" t="str">
        <f t="shared" ca="1" si="0"/>
        <v>A.1.09c</v>
      </c>
      <c r="C37" s="136">
        <f t="shared" ca="1" si="1"/>
        <v>6</v>
      </c>
      <c r="D37" s="93"/>
      <c r="E37" s="137" t="str">
        <f t="shared" ca="1" si="2"/>
        <v>A.1.09c</v>
      </c>
      <c r="F37" s="146" t="str">
        <f t="shared" ca="1" si="3"/>
        <v>Disaster recovery / fail-over processes?</v>
      </c>
      <c r="G37" s="164"/>
      <c r="H37" s="164"/>
      <c r="I37" s="166"/>
      <c r="J37" s="164"/>
      <c r="K37" s="164"/>
      <c r="L37" s="164"/>
      <c r="M37" s="164"/>
      <c r="N37" s="139" t="str">
        <f t="shared" ca="1" si="4"/>
        <v>x 2</v>
      </c>
      <c r="O37" s="139" t="str">
        <f t="shared" ca="1" si="5"/>
        <v/>
      </c>
      <c r="P37" s="140"/>
      <c r="Q37" s="140"/>
      <c r="R37" s="136"/>
      <c r="S37" s="136"/>
      <c r="T37" s="136"/>
      <c r="U37" s="136"/>
      <c r="V37" s="136"/>
      <c r="W37" s="136"/>
      <c r="X37" s="136"/>
      <c r="Y37" s="136"/>
      <c r="Z37" s="141"/>
      <c r="AA37" s="136"/>
      <c r="AB37" s="136"/>
      <c r="AC37" s="142"/>
      <c r="AD37" s="143" t="str">
        <f t="shared" ca="1" si="6"/>
        <v/>
      </c>
      <c r="AE37" s="143" t="str">
        <f t="shared" ca="1" si="7"/>
        <v/>
      </c>
      <c r="AF37" s="143" t="str">
        <f t="shared" ca="1" si="8"/>
        <v>D</v>
      </c>
      <c r="AG37" s="144">
        <f t="shared" ca="1" si="9"/>
        <v>3</v>
      </c>
      <c r="AH37" s="144">
        <v>1</v>
      </c>
      <c r="AI37" s="148"/>
    </row>
    <row r="38" spans="1:35" s="145" customFormat="1" ht="30" customHeight="1" x14ac:dyDescent="0.25">
      <c r="A38" s="162">
        <v>43</v>
      </c>
      <c r="B38" s="135" t="str">
        <f t="shared" ca="1" si="0"/>
        <v>A.1.10</v>
      </c>
      <c r="C38" s="136">
        <f t="shared" ca="1" si="1"/>
        <v>4</v>
      </c>
      <c r="D38" s="93"/>
      <c r="E38" s="137" t="str">
        <f t="shared" ca="1" si="2"/>
        <v>A.1.10</v>
      </c>
      <c r="F38" s="138" t="str">
        <f t="shared" ca="1" si="3"/>
        <v>Is your technical security assurance framework supported by sufficient:</v>
      </c>
      <c r="G38" s="164"/>
      <c r="H38" s="164"/>
      <c r="I38" s="164"/>
      <c r="J38" s="164"/>
      <c r="K38" s="164"/>
      <c r="L38" s="164"/>
      <c r="M38" s="164"/>
      <c r="N38" s="139" t="str">
        <f t="shared" ca="1" si="4"/>
        <v/>
      </c>
      <c r="O38" s="136" t="str">
        <f t="shared" ca="1" si="5"/>
        <v/>
      </c>
      <c r="P38" s="140"/>
      <c r="Q38" s="140"/>
      <c r="R38" s="136"/>
      <c r="S38" s="136"/>
      <c r="T38" s="136"/>
      <c r="U38" s="136"/>
      <c r="V38" s="136"/>
      <c r="W38" s="136"/>
      <c r="X38" s="136"/>
      <c r="Y38" s="136"/>
      <c r="Z38" s="141"/>
      <c r="AA38" s="136"/>
      <c r="AB38" s="136"/>
      <c r="AC38" s="142"/>
      <c r="AD38" s="143" t="str">
        <f t="shared" ca="1" si="6"/>
        <v/>
      </c>
      <c r="AE38" s="143" t="str">
        <f t="shared" ca="1" si="7"/>
        <v/>
      </c>
      <c r="AF38" s="143" t="str">
        <f t="shared" ca="1" si="8"/>
        <v>D</v>
      </c>
      <c r="AG38" s="144">
        <f t="shared" ca="1" si="9"/>
        <v>3</v>
      </c>
      <c r="AH38"/>
      <c r="AI38" s="148"/>
    </row>
    <row r="39" spans="1:35" s="145" customFormat="1" ht="30" customHeight="1" x14ac:dyDescent="0.25">
      <c r="A39" s="162">
        <v>44</v>
      </c>
      <c r="B39" s="135" t="str">
        <f t="shared" ca="1" si="0"/>
        <v>A.1.10a</v>
      </c>
      <c r="C39" s="136">
        <f t="shared" ca="1" si="1"/>
        <v>6</v>
      </c>
      <c r="D39" s="93"/>
      <c r="E39" s="137" t="str">
        <f t="shared" ca="1" si="2"/>
        <v>A.1.10a</v>
      </c>
      <c r="F39" s="146" t="str">
        <f t="shared" ca="1" si="3"/>
        <v>Budget?</v>
      </c>
      <c r="G39" s="164"/>
      <c r="H39" s="164"/>
      <c r="I39" s="166"/>
      <c r="J39" s="164"/>
      <c r="K39" s="164"/>
      <c r="L39" s="164"/>
      <c r="M39" s="164"/>
      <c r="N39" s="139" t="str">
        <f t="shared" ca="1" si="4"/>
        <v>x 3</v>
      </c>
      <c r="O39" s="139" t="str">
        <f t="shared" ca="1" si="5"/>
        <v/>
      </c>
      <c r="P39" s="140"/>
      <c r="Q39" s="140"/>
      <c r="R39" s="136"/>
      <c r="S39" s="136"/>
      <c r="T39" s="136"/>
      <c r="U39" s="136"/>
      <c r="V39" s="136"/>
      <c r="W39" s="136"/>
      <c r="X39" s="136"/>
      <c r="Y39" s="136"/>
      <c r="Z39" s="141"/>
      <c r="AA39" s="136"/>
      <c r="AB39" s="136"/>
      <c r="AC39" s="142"/>
      <c r="AD39" s="143" t="str">
        <f t="shared" ca="1" si="6"/>
        <v/>
      </c>
      <c r="AE39" s="143" t="str">
        <f t="shared" ca="1" si="7"/>
        <v/>
      </c>
      <c r="AF39" s="143" t="str">
        <f t="shared" ca="1" si="8"/>
        <v>D</v>
      </c>
      <c r="AG39" s="144">
        <f t="shared" ca="1" si="9"/>
        <v>3</v>
      </c>
      <c r="AH39" s="144">
        <v>1</v>
      </c>
      <c r="AI39" s="148"/>
    </row>
    <row r="40" spans="1:35" s="145" customFormat="1" ht="30" customHeight="1" x14ac:dyDescent="0.25">
      <c r="A40" s="162">
        <v>45</v>
      </c>
      <c r="B40" s="135" t="str">
        <f t="shared" ca="1" si="0"/>
        <v>A.1.10b</v>
      </c>
      <c r="C40" s="136">
        <f t="shared" ca="1" si="1"/>
        <v>6</v>
      </c>
      <c r="D40" s="93"/>
      <c r="E40" s="137" t="str">
        <f t="shared" ca="1" si="2"/>
        <v>A.1.10b</v>
      </c>
      <c r="F40" s="146" t="str">
        <f t="shared" ca="1" si="3"/>
        <v>Skilled resources?</v>
      </c>
      <c r="G40" s="164"/>
      <c r="H40" s="164"/>
      <c r="I40" s="166"/>
      <c r="J40" s="164"/>
      <c r="K40" s="164"/>
      <c r="L40" s="164"/>
      <c r="M40" s="164"/>
      <c r="N40" s="139" t="str">
        <f t="shared" ca="1" si="4"/>
        <v>x 4</v>
      </c>
      <c r="O40" s="139" t="str">
        <f t="shared" ca="1" si="5"/>
        <v/>
      </c>
      <c r="P40" s="140"/>
      <c r="Q40" s="140"/>
      <c r="R40" s="136"/>
      <c r="S40" s="136"/>
      <c r="T40" s="136"/>
      <c r="U40" s="136"/>
      <c r="V40" s="136"/>
      <c r="W40" s="136"/>
      <c r="X40" s="136"/>
      <c r="Y40" s="136"/>
      <c r="Z40" s="141"/>
      <c r="AA40" s="136"/>
      <c r="AB40" s="136"/>
      <c r="AC40" s="142"/>
      <c r="AD40" s="143" t="str">
        <f t="shared" ca="1" si="6"/>
        <v/>
      </c>
      <c r="AE40" s="143" t="str">
        <f t="shared" ca="1" si="7"/>
        <v/>
      </c>
      <c r="AF40" s="143" t="str">
        <f t="shared" ca="1" si="8"/>
        <v>D</v>
      </c>
      <c r="AG40" s="144">
        <f t="shared" ca="1" si="9"/>
        <v>3</v>
      </c>
      <c r="AH40" s="144">
        <v>1</v>
      </c>
      <c r="AI40" s="148"/>
    </row>
    <row r="41" spans="1:35" s="145" customFormat="1" ht="30" customHeight="1" x14ac:dyDescent="0.25">
      <c r="A41" s="162">
        <v>46</v>
      </c>
      <c r="B41" s="135" t="str">
        <f t="shared" ca="1" si="0"/>
        <v>A.1.10c</v>
      </c>
      <c r="C41" s="136">
        <f t="shared" ca="1" si="1"/>
        <v>6</v>
      </c>
      <c r="D41" s="93"/>
      <c r="E41" s="137" t="str">
        <f t="shared" ca="1" si="2"/>
        <v>A.1.10c</v>
      </c>
      <c r="F41" s="146" t="str">
        <f t="shared" ca="1" si="3"/>
        <v>Processes?</v>
      </c>
      <c r="G41" s="164"/>
      <c r="H41" s="164"/>
      <c r="I41" s="166"/>
      <c r="J41" s="164"/>
      <c r="K41" s="164"/>
      <c r="L41" s="164"/>
      <c r="M41" s="164"/>
      <c r="N41" s="139" t="str">
        <f t="shared" ca="1" si="4"/>
        <v>x 3</v>
      </c>
      <c r="O41" s="139" t="str">
        <f t="shared" ca="1" si="5"/>
        <v/>
      </c>
      <c r="P41" s="140"/>
      <c r="Q41" s="140"/>
      <c r="R41" s="136"/>
      <c r="S41" s="136"/>
      <c r="T41" s="136"/>
      <c r="U41" s="136"/>
      <c r="V41" s="136"/>
      <c r="W41" s="136"/>
      <c r="X41" s="136"/>
      <c r="Y41" s="136"/>
      <c r="Z41" s="141"/>
      <c r="AA41" s="136"/>
      <c r="AB41" s="136"/>
      <c r="AC41" s="142"/>
      <c r="AD41" s="143" t="str">
        <f t="shared" ca="1" si="6"/>
        <v/>
      </c>
      <c r="AE41" s="143" t="str">
        <f t="shared" ca="1" si="7"/>
        <v/>
      </c>
      <c r="AF41" s="143" t="str">
        <f t="shared" ca="1" si="8"/>
        <v>D</v>
      </c>
      <c r="AG41" s="144">
        <f t="shared" ca="1" si="9"/>
        <v>3</v>
      </c>
      <c r="AH41" s="144">
        <v>1</v>
      </c>
      <c r="AI41" s="148"/>
    </row>
    <row r="42" spans="1:35" s="145" customFormat="1" ht="30" customHeight="1" x14ac:dyDescent="0.25">
      <c r="A42" s="162">
        <v>47</v>
      </c>
      <c r="B42" s="135" t="str">
        <f t="shared" ca="1" si="0"/>
        <v>A.1.10d</v>
      </c>
      <c r="C42" s="136">
        <f t="shared" ca="1" si="1"/>
        <v>6</v>
      </c>
      <c r="D42" s="93"/>
      <c r="E42" s="137" t="str">
        <f t="shared" ca="1" si="2"/>
        <v>A.1.10d</v>
      </c>
      <c r="F42" s="146" t="str">
        <f t="shared" ca="1" si="3"/>
        <v>Tools and technology?</v>
      </c>
      <c r="G42" s="164"/>
      <c r="H42" s="164"/>
      <c r="I42" s="166"/>
      <c r="J42" s="164"/>
      <c r="K42" s="164"/>
      <c r="L42" s="164"/>
      <c r="M42" s="164"/>
      <c r="N42" s="139" t="str">
        <f t="shared" ca="1" si="4"/>
        <v>x 3</v>
      </c>
      <c r="O42" s="139" t="str">
        <f t="shared" ca="1" si="5"/>
        <v/>
      </c>
      <c r="P42" s="140"/>
      <c r="Q42" s="140"/>
      <c r="R42" s="136"/>
      <c r="S42" s="136"/>
      <c r="T42" s="136"/>
      <c r="U42" s="136"/>
      <c r="V42" s="136"/>
      <c r="W42" s="136"/>
      <c r="X42" s="136"/>
      <c r="Y42" s="136"/>
      <c r="Z42" s="141"/>
      <c r="AA42" s="136"/>
      <c r="AB42" s="136"/>
      <c r="AC42" s="142"/>
      <c r="AD42" s="143" t="str">
        <f t="shared" ca="1" si="6"/>
        <v/>
      </c>
      <c r="AE42" s="143" t="str">
        <f t="shared" ca="1" si="7"/>
        <v/>
      </c>
      <c r="AF42" s="143" t="str">
        <f t="shared" ca="1" si="8"/>
        <v>D</v>
      </c>
      <c r="AG42" s="144">
        <f t="shared" ca="1" si="9"/>
        <v>3</v>
      </c>
      <c r="AH42" s="144">
        <v>1</v>
      </c>
      <c r="AI42" s="148"/>
    </row>
    <row r="43" spans="1:35" s="145" customFormat="1" ht="30" x14ac:dyDescent="0.25">
      <c r="A43" s="162">
        <v>48</v>
      </c>
      <c r="B43" s="135" t="str">
        <f t="shared" ca="1" si="0"/>
        <v>A.1.11</v>
      </c>
      <c r="C43" s="136">
        <f t="shared" ca="1" si="1"/>
        <v>4</v>
      </c>
      <c r="D43" s="93"/>
      <c r="E43" s="137" t="str">
        <f t="shared" ca="1" si="2"/>
        <v>A.1.11</v>
      </c>
      <c r="F43" s="138" t="str">
        <f t="shared" ca="1" si="3"/>
        <v>Does your technical security assurance framework receive adequate management support in terms of:</v>
      </c>
      <c r="G43" s="164"/>
      <c r="H43" s="164"/>
      <c r="I43" s="164"/>
      <c r="J43" s="164"/>
      <c r="K43" s="164"/>
      <c r="L43" s="164"/>
      <c r="M43" s="164"/>
      <c r="N43" s="139" t="str">
        <f t="shared" ca="1" si="4"/>
        <v/>
      </c>
      <c r="O43" s="136" t="str">
        <f t="shared" ca="1" si="5"/>
        <v/>
      </c>
      <c r="P43" s="140"/>
      <c r="Q43" s="140"/>
      <c r="R43" s="136"/>
      <c r="S43" s="136"/>
      <c r="T43" s="136"/>
      <c r="U43" s="136"/>
      <c r="V43" s="136"/>
      <c r="W43" s="136"/>
      <c r="X43" s="136"/>
      <c r="Y43" s="136"/>
      <c r="Z43" s="141"/>
      <c r="AA43" s="136"/>
      <c r="AB43" s="136"/>
      <c r="AC43" s="142"/>
      <c r="AD43" s="143" t="str">
        <f t="shared" ca="1" si="6"/>
        <v/>
      </c>
      <c r="AE43" s="143" t="str">
        <f t="shared" ca="1" si="7"/>
        <v/>
      </c>
      <c r="AF43" s="143" t="str">
        <f t="shared" ca="1" si="8"/>
        <v>D</v>
      </c>
      <c r="AG43" s="144">
        <f t="shared" ca="1" si="9"/>
        <v>3</v>
      </c>
      <c r="AH43"/>
      <c r="AI43" s="148"/>
    </row>
    <row r="44" spans="1:35" s="145" customFormat="1" ht="30" customHeight="1" x14ac:dyDescent="0.25">
      <c r="A44" s="162">
        <v>49</v>
      </c>
      <c r="B44" s="135" t="str">
        <f t="shared" ca="1" si="0"/>
        <v>A.1.11a</v>
      </c>
      <c r="C44" s="136">
        <f t="shared" ca="1" si="1"/>
        <v>6</v>
      </c>
      <c r="D44" s="93"/>
      <c r="E44" s="137" t="str">
        <f t="shared" ca="1" si="2"/>
        <v>A.1.11a</v>
      </c>
      <c r="F44" s="146" t="str">
        <f t="shared" ca="1" si="3"/>
        <v>Cooperation, authority and escalation processes?</v>
      </c>
      <c r="G44" s="164"/>
      <c r="H44" s="164"/>
      <c r="I44" s="166"/>
      <c r="J44" s="164"/>
      <c r="K44" s="164"/>
      <c r="L44" s="164"/>
      <c r="M44" s="164"/>
      <c r="N44" s="139" t="str">
        <f t="shared" ca="1" si="4"/>
        <v>x 3</v>
      </c>
      <c r="O44" s="139" t="str">
        <f t="shared" ca="1" si="5"/>
        <v/>
      </c>
      <c r="P44" s="140"/>
      <c r="Q44" s="140"/>
      <c r="R44" s="136"/>
      <c r="S44" s="136"/>
      <c r="T44" s="136"/>
      <c r="U44" s="136"/>
      <c r="V44" s="136"/>
      <c r="W44" s="136"/>
      <c r="X44" s="136"/>
      <c r="Y44" s="136"/>
      <c r="Z44" s="141"/>
      <c r="AA44" s="136"/>
      <c r="AB44" s="136"/>
      <c r="AC44" s="142"/>
      <c r="AD44" s="143" t="str">
        <f t="shared" ca="1" si="6"/>
        <v/>
      </c>
      <c r="AE44" s="143" t="str">
        <f t="shared" ca="1" si="7"/>
        <v/>
      </c>
      <c r="AF44" s="143" t="str">
        <f t="shared" ca="1" si="8"/>
        <v>D</v>
      </c>
      <c r="AG44" s="144">
        <f t="shared" ca="1" si="9"/>
        <v>3</v>
      </c>
      <c r="AH44" s="144">
        <v>1</v>
      </c>
      <c r="AI44" s="148"/>
    </row>
    <row r="45" spans="1:35" s="145" customFormat="1" ht="30" customHeight="1" x14ac:dyDescent="0.25">
      <c r="A45" s="162">
        <v>50</v>
      </c>
      <c r="B45" s="135" t="str">
        <f t="shared" ca="1" si="0"/>
        <v>A.1.11b</v>
      </c>
      <c r="C45" s="136">
        <f t="shared" ca="1" si="1"/>
        <v>6</v>
      </c>
      <c r="D45" s="93"/>
      <c r="E45" s="137" t="str">
        <f t="shared" ca="1" si="2"/>
        <v>A.1.11b</v>
      </c>
      <c r="F45" s="146" t="str">
        <f t="shared" ca="1" si="3"/>
        <v>Integration into your procurement process?</v>
      </c>
      <c r="G45" s="164"/>
      <c r="H45" s="164"/>
      <c r="I45" s="166"/>
      <c r="J45" s="164"/>
      <c r="K45" s="164"/>
      <c r="L45" s="164"/>
      <c r="M45" s="164"/>
      <c r="N45" s="139" t="str">
        <f t="shared" ca="1" si="4"/>
        <v>x 4</v>
      </c>
      <c r="O45" s="139" t="str">
        <f t="shared" ca="1" si="5"/>
        <v/>
      </c>
      <c r="P45" s="140"/>
      <c r="Q45" s="140"/>
      <c r="R45" s="136"/>
      <c r="S45" s="136"/>
      <c r="T45" s="136"/>
      <c r="U45" s="136"/>
      <c r="V45" s="136"/>
      <c r="W45" s="136"/>
      <c r="X45" s="136"/>
      <c r="Y45" s="136"/>
      <c r="Z45" s="141"/>
      <c r="AA45" s="136"/>
      <c r="AB45" s="136"/>
      <c r="AC45" s="142"/>
      <c r="AD45" s="143" t="str">
        <f t="shared" ca="1" si="6"/>
        <v/>
      </c>
      <c r="AE45" s="143" t="str">
        <f t="shared" ca="1" si="7"/>
        <v/>
      </c>
      <c r="AF45" s="143" t="str">
        <f t="shared" ca="1" si="8"/>
        <v>D</v>
      </c>
      <c r="AG45" s="144">
        <f t="shared" ca="1" si="9"/>
        <v>3</v>
      </c>
      <c r="AH45" s="144">
        <v>1</v>
      </c>
      <c r="AI45" s="148"/>
    </row>
    <row r="46" spans="1:35" s="145" customFormat="1" ht="30" customHeight="1" x14ac:dyDescent="0.25">
      <c r="A46" s="162">
        <v>51</v>
      </c>
      <c r="B46" s="135" t="str">
        <f t="shared" ca="1" si="0"/>
        <v>A.1.11c</v>
      </c>
      <c r="C46" s="136">
        <f t="shared" ca="1" si="1"/>
        <v>6</v>
      </c>
      <c r="D46" s="93"/>
      <c r="E46" s="137" t="str">
        <f t="shared" ca="1" si="2"/>
        <v>A.1.11c</v>
      </c>
      <c r="F46" s="146" t="str">
        <f t="shared" ca="1" si="3"/>
        <v>Performing regular penetration testing of key elements?</v>
      </c>
      <c r="G46" s="164"/>
      <c r="H46" s="164"/>
      <c r="I46" s="166"/>
      <c r="J46" s="164"/>
      <c r="K46" s="164"/>
      <c r="L46" s="164"/>
      <c r="M46" s="164"/>
      <c r="N46" s="139" t="str">
        <f t="shared" ca="1" si="4"/>
        <v>x 4</v>
      </c>
      <c r="O46" s="139" t="str">
        <f t="shared" ca="1" si="5"/>
        <v/>
      </c>
      <c r="P46" s="140"/>
      <c r="Q46" s="140"/>
      <c r="R46" s="136"/>
      <c r="S46" s="136"/>
      <c r="T46" s="136"/>
      <c r="U46" s="136"/>
      <c r="V46" s="136"/>
      <c r="W46" s="136"/>
      <c r="X46" s="136"/>
      <c r="Y46" s="136"/>
      <c r="Z46" s="141"/>
      <c r="AA46" s="136"/>
      <c r="AB46" s="136"/>
      <c r="AC46" s="142"/>
      <c r="AD46" s="143" t="str">
        <f t="shared" ca="1" si="6"/>
        <v/>
      </c>
      <c r="AE46" s="143" t="str">
        <f t="shared" ca="1" si="7"/>
        <v/>
      </c>
      <c r="AF46" s="143" t="str">
        <f t="shared" ca="1" si="8"/>
        <v>D</v>
      </c>
      <c r="AG46" s="144">
        <f t="shared" ca="1" si="9"/>
        <v>3</v>
      </c>
      <c r="AH46" s="144">
        <v>1</v>
      </c>
      <c r="AI46" s="148"/>
    </row>
    <row r="47" spans="1:35" s="145" customFormat="1" ht="30" customHeight="1" x14ac:dyDescent="0.25">
      <c r="A47" s="162">
        <v>52</v>
      </c>
      <c r="B47" s="135" t="str">
        <f t="shared" ca="1" si="0"/>
        <v>A.1.11d</v>
      </c>
      <c r="C47" s="136">
        <f t="shared" ca="1" si="1"/>
        <v>6</v>
      </c>
      <c r="D47" s="93"/>
      <c r="E47" s="137" t="str">
        <f t="shared" ca="1" si="2"/>
        <v>A.1.11d</v>
      </c>
      <c r="F47" s="146" t="str">
        <f t="shared" ca="1" si="3"/>
        <v>Independent review?</v>
      </c>
      <c r="G47" s="164"/>
      <c r="H47" s="164"/>
      <c r="I47" s="166"/>
      <c r="J47" s="164"/>
      <c r="K47" s="164"/>
      <c r="L47" s="164"/>
      <c r="M47" s="164"/>
      <c r="N47" s="139" t="str">
        <f t="shared" ca="1" si="4"/>
        <v>x 3</v>
      </c>
      <c r="O47" s="139" t="str">
        <f t="shared" ca="1" si="5"/>
        <v/>
      </c>
      <c r="P47" s="140"/>
      <c r="Q47" s="140"/>
      <c r="R47" s="136"/>
      <c r="S47" s="136"/>
      <c r="T47" s="136"/>
      <c r="U47" s="136"/>
      <c r="V47" s="136"/>
      <c r="W47" s="136"/>
      <c r="X47" s="136"/>
      <c r="Y47" s="136"/>
      <c r="Z47" s="141"/>
      <c r="AA47" s="136"/>
      <c r="AB47" s="136"/>
      <c r="AC47" s="142"/>
      <c r="AD47" s="143" t="str">
        <f t="shared" ca="1" si="6"/>
        <v/>
      </c>
      <c r="AE47" s="143" t="str">
        <f t="shared" ca="1" si="7"/>
        <v/>
      </c>
      <c r="AF47" s="143" t="str">
        <f t="shared" ca="1" si="8"/>
        <v>D</v>
      </c>
      <c r="AG47" s="144">
        <f t="shared" ca="1" si="9"/>
        <v>3</v>
      </c>
      <c r="AH47" s="144">
        <v>1</v>
      </c>
      <c r="AI47" s="148"/>
    </row>
    <row r="48" spans="1:35" s="145" customFormat="1" ht="30" x14ac:dyDescent="0.25">
      <c r="A48" s="162">
        <v>53</v>
      </c>
      <c r="B48" s="135" t="str">
        <f t="shared" ca="1" si="0"/>
        <v>A.1.12</v>
      </c>
      <c r="C48" s="136">
        <f t="shared" ca="1" si="1"/>
        <v>5</v>
      </c>
      <c r="D48" s="93"/>
      <c r="E48" s="137" t="str">
        <f t="shared" ca="1" si="2"/>
        <v>A.1.12</v>
      </c>
      <c r="F48" s="165" t="str">
        <f t="shared" ca="1" si="3"/>
        <v>Is your technical security assurance framework supported by an information, IT or Cyber security risk management programme?</v>
      </c>
      <c r="G48" s="164"/>
      <c r="H48" s="164"/>
      <c r="I48" s="166"/>
      <c r="J48" s="164"/>
      <c r="K48" s="164"/>
      <c r="L48" s="164"/>
      <c r="M48" s="164"/>
      <c r="N48" s="139" t="str">
        <f t="shared" ca="1" si="4"/>
        <v>x 3</v>
      </c>
      <c r="O48" s="139" t="str">
        <f t="shared" ca="1" si="5"/>
        <v/>
      </c>
      <c r="P48" s="140"/>
      <c r="Q48" s="140"/>
      <c r="R48" s="136"/>
      <c r="S48" s="136"/>
      <c r="T48" s="136"/>
      <c r="U48" s="136"/>
      <c r="V48" s="136"/>
      <c r="W48" s="136"/>
      <c r="X48" s="136"/>
      <c r="Y48" s="136"/>
      <c r="Z48" s="141"/>
      <c r="AA48" s="136"/>
      <c r="AB48" s="136"/>
      <c r="AC48" s="142"/>
      <c r="AD48" s="143" t="str">
        <f t="shared" ca="1" si="6"/>
        <v/>
      </c>
      <c r="AE48" s="143" t="str">
        <f t="shared" ca="1" si="7"/>
        <v/>
      </c>
      <c r="AF48" s="143" t="str">
        <f t="shared" ca="1" si="8"/>
        <v>D</v>
      </c>
      <c r="AG48" s="144">
        <f t="shared" ca="1" si="9"/>
        <v>3</v>
      </c>
      <c r="AH48" s="144">
        <v>1</v>
      </c>
      <c r="AI48" s="148"/>
    </row>
    <row r="49" spans="1:35" s="145" customFormat="1" ht="30" customHeight="1" x14ac:dyDescent="0.25">
      <c r="A49" s="162">
        <v>54</v>
      </c>
      <c r="B49" s="135" t="str">
        <f t="shared" ca="1" si="0"/>
        <v>A.1.13</v>
      </c>
      <c r="C49" s="136">
        <f t="shared" ca="1" si="1"/>
        <v>4</v>
      </c>
      <c r="D49" s="93"/>
      <c r="E49" s="137" t="str">
        <f t="shared" ca="1" si="2"/>
        <v>A.1.13</v>
      </c>
      <c r="F49" s="138" t="str">
        <f t="shared" ca="1" si="3"/>
        <v>Does your IT or Cyber security risk management programme include:</v>
      </c>
      <c r="G49" s="164"/>
      <c r="H49" s="164"/>
      <c r="I49" s="164"/>
      <c r="J49" s="164"/>
      <c r="K49" s="164"/>
      <c r="L49" s="164"/>
      <c r="M49" s="164"/>
      <c r="N49" s="139" t="str">
        <f t="shared" ca="1" si="4"/>
        <v/>
      </c>
      <c r="O49" s="136" t="str">
        <f t="shared" ca="1" si="5"/>
        <v/>
      </c>
      <c r="P49" s="140"/>
      <c r="Q49" s="140"/>
      <c r="R49" s="136"/>
      <c r="S49" s="136"/>
      <c r="T49" s="136"/>
      <c r="U49" s="136"/>
      <c r="V49" s="136"/>
      <c r="W49" s="136"/>
      <c r="X49" s="136"/>
      <c r="Y49" s="136"/>
      <c r="Z49" s="141"/>
      <c r="AA49" s="136"/>
      <c r="AB49" s="136"/>
      <c r="AC49" s="142"/>
      <c r="AD49" s="143" t="str">
        <f t="shared" ca="1" si="6"/>
        <v/>
      </c>
      <c r="AE49" s="143" t="str">
        <f t="shared" ca="1" si="7"/>
        <v/>
      </c>
      <c r="AF49" s="143" t="str">
        <f t="shared" ca="1" si="8"/>
        <v>D</v>
      </c>
      <c r="AG49" s="144">
        <f t="shared" ca="1" si="9"/>
        <v>3</v>
      </c>
      <c r="AH49"/>
      <c r="AI49" s="148"/>
    </row>
    <row r="50" spans="1:35" s="145" customFormat="1" ht="45" x14ac:dyDescent="0.25">
      <c r="A50" s="162">
        <v>55</v>
      </c>
      <c r="B50" s="135" t="str">
        <f t="shared" ca="1" si="0"/>
        <v>A.1.13a</v>
      </c>
      <c r="C50" s="136">
        <f t="shared" ca="1" si="1"/>
        <v>6</v>
      </c>
      <c r="D50" s="93"/>
      <c r="E50" s="137" t="str">
        <f t="shared" ca="1" si="2"/>
        <v>A.1.13a</v>
      </c>
      <c r="F50" s="146" t="str">
        <f t="shared" ca="1" si="3"/>
        <v>Details of your organisations primary concerns for the protection of the confidentiality, integrity and availability of information and supporting systems (e.g. in a documented risk appetite statement)?</v>
      </c>
      <c r="G50" s="164"/>
      <c r="H50" s="164"/>
      <c r="I50" s="166"/>
      <c r="J50" s="164"/>
      <c r="K50" s="164"/>
      <c r="L50" s="164"/>
      <c r="M50" s="164"/>
      <c r="N50" s="139" t="str">
        <f t="shared" ca="1" si="4"/>
        <v>x 4</v>
      </c>
      <c r="O50" s="139" t="str">
        <f t="shared" ca="1" si="5"/>
        <v/>
      </c>
      <c r="P50" s="140"/>
      <c r="Q50" s="140"/>
      <c r="R50" s="136"/>
      <c r="S50" s="136"/>
      <c r="T50" s="136"/>
      <c r="U50" s="136"/>
      <c r="V50" s="136"/>
      <c r="W50" s="136"/>
      <c r="X50" s="136"/>
      <c r="Y50" s="136"/>
      <c r="Z50" s="141"/>
      <c r="AA50" s="136"/>
      <c r="AB50" s="136"/>
      <c r="AC50" s="142"/>
      <c r="AD50" s="143" t="str">
        <f t="shared" ca="1" si="6"/>
        <v/>
      </c>
      <c r="AE50" s="143" t="str">
        <f t="shared" ca="1" si="7"/>
        <v/>
      </c>
      <c r="AF50" s="143" t="str">
        <f t="shared" ca="1" si="8"/>
        <v>D</v>
      </c>
      <c r="AG50" s="144">
        <f t="shared" ca="1" si="9"/>
        <v>3</v>
      </c>
      <c r="AH50" s="144">
        <v>1</v>
      </c>
      <c r="AI50" s="148"/>
    </row>
    <row r="51" spans="1:35" s="145" customFormat="1" ht="30" x14ac:dyDescent="0.25">
      <c r="A51" s="162">
        <v>56</v>
      </c>
      <c r="B51" s="135" t="str">
        <f t="shared" ca="1" si="0"/>
        <v>A.1.13b</v>
      </c>
      <c r="C51" s="136">
        <f t="shared" ca="1" si="1"/>
        <v>6</v>
      </c>
      <c r="D51" s="93"/>
      <c r="E51" s="137" t="str">
        <f t="shared" ca="1" si="2"/>
        <v>A.1.13b</v>
      </c>
      <c r="F51" s="146" t="str">
        <f t="shared" ca="1" si="3"/>
        <v>An up-to-date list of all relevant legal, regulatory and contractual compliance requirements?</v>
      </c>
      <c r="G51" s="164"/>
      <c r="H51" s="164"/>
      <c r="I51" s="166"/>
      <c r="J51" s="164"/>
      <c r="K51" s="164"/>
      <c r="L51" s="164"/>
      <c r="M51" s="164"/>
      <c r="N51" s="139" t="str">
        <f t="shared" ca="1" si="4"/>
        <v>x 3</v>
      </c>
      <c r="O51" s="139" t="str">
        <f t="shared" ca="1" si="5"/>
        <v/>
      </c>
      <c r="P51" s="140"/>
      <c r="Q51" s="140"/>
      <c r="R51" s="136"/>
      <c r="S51" s="136"/>
      <c r="T51" s="136"/>
      <c r="U51" s="136"/>
      <c r="V51" s="136"/>
      <c r="W51" s="136"/>
      <c r="X51" s="136"/>
      <c r="Y51" s="136"/>
      <c r="Z51" s="141"/>
      <c r="AA51" s="136"/>
      <c r="AB51" s="136"/>
      <c r="AC51" s="142"/>
      <c r="AD51" s="143" t="str">
        <f t="shared" ca="1" si="6"/>
        <v/>
      </c>
      <c r="AE51" s="143" t="str">
        <f t="shared" ca="1" si="7"/>
        <v/>
      </c>
      <c r="AF51" s="143" t="str">
        <f t="shared" ca="1" si="8"/>
        <v>D</v>
      </c>
      <c r="AG51" s="144">
        <f t="shared" ca="1" si="9"/>
        <v>3</v>
      </c>
      <c r="AH51" s="144">
        <v>1</v>
      </c>
      <c r="AI51" s="148"/>
    </row>
    <row r="52" spans="1:35" s="145" customFormat="1" ht="30" customHeight="1" x14ac:dyDescent="0.25">
      <c r="A52" s="162">
        <v>57</v>
      </c>
      <c r="B52" s="135" t="str">
        <f t="shared" ca="1" si="0"/>
        <v>A.1.13c</v>
      </c>
      <c r="C52" s="136">
        <f t="shared" ca="1" si="1"/>
        <v>6</v>
      </c>
      <c r="D52" s="93"/>
      <c r="E52" s="137" t="str">
        <f t="shared" ca="1" si="2"/>
        <v>A.1.13c</v>
      </c>
      <c r="F52" s="146" t="str">
        <f t="shared" ca="1" si="3"/>
        <v>A list of all main threats?</v>
      </c>
      <c r="G52" s="164"/>
      <c r="H52" s="164"/>
      <c r="I52" s="166"/>
      <c r="J52" s="164"/>
      <c r="K52" s="164"/>
      <c r="L52" s="164"/>
      <c r="M52" s="164"/>
      <c r="N52" s="139" t="str">
        <f t="shared" ca="1" si="4"/>
        <v>x 4</v>
      </c>
      <c r="O52" s="139" t="str">
        <f t="shared" ca="1" si="5"/>
        <v/>
      </c>
      <c r="P52" s="140"/>
      <c r="Q52" s="140"/>
      <c r="R52" s="136"/>
      <c r="S52" s="136"/>
      <c r="T52" s="136"/>
      <c r="U52" s="136"/>
      <c r="V52" s="136"/>
      <c r="W52" s="136"/>
      <c r="X52" s="136"/>
      <c r="Y52" s="136"/>
      <c r="Z52" s="141"/>
      <c r="AA52" s="136"/>
      <c r="AB52" s="136"/>
      <c r="AC52" s="142"/>
      <c r="AD52" s="143" t="str">
        <f t="shared" ca="1" si="6"/>
        <v/>
      </c>
      <c r="AE52" s="143" t="str">
        <f t="shared" ca="1" si="7"/>
        <v/>
      </c>
      <c r="AF52" s="143" t="str">
        <f t="shared" ca="1" si="8"/>
        <v>D</v>
      </c>
      <c r="AG52" s="144">
        <f t="shared" ca="1" si="9"/>
        <v>3</v>
      </c>
      <c r="AH52" s="144">
        <v>1</v>
      </c>
      <c r="AI52" s="148"/>
    </row>
    <row r="53" spans="1:35" s="145" customFormat="1" ht="30" customHeight="1" x14ac:dyDescent="0.25">
      <c r="A53" s="162">
        <v>58</v>
      </c>
      <c r="B53" s="135" t="str">
        <f t="shared" ca="1" si="0"/>
        <v>A.1.13d</v>
      </c>
      <c r="C53" s="136">
        <f t="shared" ca="1" si="1"/>
        <v>6</v>
      </c>
      <c r="D53" s="93"/>
      <c r="E53" s="137" t="str">
        <f t="shared" ca="1" si="2"/>
        <v>A.1.13d</v>
      </c>
      <c r="F53" s="146" t="str">
        <f t="shared" ca="1" si="3"/>
        <v>A risk register showing exposure of key assets?</v>
      </c>
      <c r="G53" s="164"/>
      <c r="H53" s="164"/>
      <c r="I53" s="166"/>
      <c r="J53" s="164"/>
      <c r="K53" s="164"/>
      <c r="L53" s="164"/>
      <c r="M53" s="164"/>
      <c r="N53" s="139" t="str">
        <f t="shared" ca="1" si="4"/>
        <v>x 3</v>
      </c>
      <c r="O53" s="139" t="str">
        <f t="shared" ca="1" si="5"/>
        <v/>
      </c>
      <c r="P53" s="140"/>
      <c r="Q53" s="140"/>
      <c r="R53" s="136"/>
      <c r="S53" s="136"/>
      <c r="T53" s="136"/>
      <c r="U53" s="136"/>
      <c r="V53" s="136"/>
      <c r="W53" s="136"/>
      <c r="X53" s="136"/>
      <c r="Y53" s="136"/>
      <c r="Z53" s="141"/>
      <c r="AA53" s="136"/>
      <c r="AB53" s="136"/>
      <c r="AC53" s="142"/>
      <c r="AD53" s="143" t="str">
        <f t="shared" ca="1" si="6"/>
        <v/>
      </c>
      <c r="AE53" s="143" t="str">
        <f t="shared" ca="1" si="7"/>
        <v/>
      </c>
      <c r="AF53" s="143" t="str">
        <f t="shared" ca="1" si="8"/>
        <v>D</v>
      </c>
      <c r="AG53" s="144">
        <f t="shared" ca="1" si="9"/>
        <v>3</v>
      </c>
      <c r="AH53" s="144">
        <v>1</v>
      </c>
      <c r="AI53" s="148"/>
    </row>
    <row r="54" spans="1:35" s="145" customFormat="1" ht="30" customHeight="1" x14ac:dyDescent="0.25">
      <c r="A54" s="162">
        <v>59</v>
      </c>
      <c r="B54" s="135" t="str">
        <f t="shared" ca="1" si="0"/>
        <v>A.1.13e</v>
      </c>
      <c r="C54" s="136">
        <f t="shared" ca="1" si="1"/>
        <v>6</v>
      </c>
      <c r="D54" s="93"/>
      <c r="E54" s="137" t="str">
        <f t="shared" ca="1" si="2"/>
        <v>A.1.13e</v>
      </c>
      <c r="F54" s="146" t="str">
        <f t="shared" ca="1" si="3"/>
        <v>A method of assessing the effectiveness of technical security arrangements?</v>
      </c>
      <c r="G54" s="164"/>
      <c r="H54" s="164"/>
      <c r="I54" s="166"/>
      <c r="J54" s="164"/>
      <c r="K54" s="164"/>
      <c r="L54" s="164"/>
      <c r="M54" s="164"/>
      <c r="N54" s="139" t="str">
        <f t="shared" ca="1" si="4"/>
        <v>x 4</v>
      </c>
      <c r="O54" s="139" t="str">
        <f t="shared" ca="1" si="5"/>
        <v/>
      </c>
      <c r="P54" s="140"/>
      <c r="Q54" s="140"/>
      <c r="R54" s="136"/>
      <c r="S54" s="136"/>
      <c r="T54" s="136"/>
      <c r="U54" s="136"/>
      <c r="V54" s="136"/>
      <c r="W54" s="136"/>
      <c r="X54" s="136"/>
      <c r="Y54" s="136"/>
      <c r="Z54" s="141"/>
      <c r="AA54" s="136"/>
      <c r="AB54" s="136"/>
      <c r="AC54" s="142"/>
      <c r="AD54" s="143" t="str">
        <f t="shared" ca="1" si="6"/>
        <v/>
      </c>
      <c r="AE54" s="143" t="str">
        <f t="shared" ca="1" si="7"/>
        <v/>
      </c>
      <c r="AF54" s="143" t="str">
        <f t="shared" ca="1" si="8"/>
        <v>D</v>
      </c>
      <c r="AG54" s="144">
        <f t="shared" ca="1" si="9"/>
        <v>3</v>
      </c>
      <c r="AH54" s="144">
        <v>1</v>
      </c>
      <c r="AI54" s="148"/>
    </row>
    <row r="55" spans="1:35" s="145" customFormat="1" ht="30" customHeight="1" x14ac:dyDescent="0.25">
      <c r="A55" s="156">
        <v>60</v>
      </c>
      <c r="B55" s="135" t="str">
        <f t="shared" ca="1" si="0"/>
        <v>A.2</v>
      </c>
      <c r="C55" s="136">
        <f t="shared" ca="1" si="1"/>
        <v>2</v>
      </c>
      <c r="D55" s="93"/>
      <c r="E55" s="167" t="str">
        <f t="shared" ca="1" si="2"/>
        <v>Step 2</v>
      </c>
      <c r="F55" s="168" t="str">
        <f t="shared" ca="1" si="3"/>
        <v>Establish a penetration testing governance structure</v>
      </c>
      <c r="G55" s="247"/>
      <c r="H55" s="247"/>
      <c r="I55" s="247"/>
      <c r="J55" s="247"/>
      <c r="K55" s="247"/>
      <c r="L55" s="247"/>
      <c r="M55" s="247"/>
      <c r="N55" s="248" t="str">
        <f t="shared" ca="1" si="4"/>
        <v/>
      </c>
      <c r="O55" s="248" t="str">
        <f t="shared" ca="1" si="5"/>
        <v/>
      </c>
      <c r="P55" s="249"/>
      <c r="Q55" s="249"/>
      <c r="R55" s="249"/>
      <c r="S55" s="248"/>
      <c r="T55" s="248"/>
      <c r="U55" s="248"/>
      <c r="V55" s="248"/>
      <c r="W55" s="248"/>
      <c r="X55" s="248"/>
      <c r="Y55" s="248"/>
      <c r="Z55" s="248"/>
      <c r="AA55" s="248"/>
      <c r="AB55" s="248"/>
      <c r="AC55" s="143"/>
      <c r="AD55" s="143" t="str">
        <f t="shared" ca="1" si="6"/>
        <v>S</v>
      </c>
      <c r="AE55" s="143" t="str">
        <f t="shared" ca="1" si="7"/>
        <v>I</v>
      </c>
      <c r="AF55" s="143" t="str">
        <f t="shared" ca="1" si="8"/>
        <v>D</v>
      </c>
      <c r="AG55" s="144">
        <f t="shared" ca="1" si="9"/>
        <v>1</v>
      </c>
      <c r="AH55"/>
      <c r="AI55" s="148">
        <v>3</v>
      </c>
    </row>
    <row r="56" spans="1:35" s="145" customFormat="1" ht="30" x14ac:dyDescent="0.25">
      <c r="A56" s="162">
        <v>74</v>
      </c>
      <c r="B56" s="135" t="str">
        <f t="shared" ref="B56:B102" ca="1" si="10">VLOOKUP(A56,contentrefmockup,2,FALSE)</f>
        <v>A.2.01</v>
      </c>
      <c r="C56" s="136">
        <f t="shared" ref="C56:C102" ca="1" si="11">VLOOKUP(A56,contentrefmockup,15,FALSE)</f>
        <v>5</v>
      </c>
      <c r="D56" s="93"/>
      <c r="E56" s="137" t="str">
        <f t="shared" ref="E56:E102" ca="1" si="12">IF(C56=1,"Phase "&amp;B56,IF(C56=2,"Step "&amp;VLOOKUP(A56,contentrefmockup,4,FALSE),B56))</f>
        <v>A.2.01</v>
      </c>
      <c r="F56" s="165" t="str">
        <f t="shared" ref="F56:F102" ca="1" si="13">VLOOKUP(A56,contentrefmockup,7,FALSE)</f>
        <v>Have you established a suitable governance structure to oversee and coordinate a regular penetration testing programme?</v>
      </c>
      <c r="G56" s="164"/>
      <c r="H56" s="164"/>
      <c r="I56" s="166"/>
      <c r="J56" s="164"/>
      <c r="K56" s="164"/>
      <c r="L56" s="164"/>
      <c r="M56" s="164"/>
      <c r="N56" s="139" t="str">
        <f t="shared" ref="N56:N102" ca="1" si="14">IFERROR(IF(VLOOKUP(A56,Weightings_Assessments,25,FALSE)=0,"",VLOOKUP(A56,Weightings_Assessments,25,FALSE)),"")</f>
        <v>x 1</v>
      </c>
      <c r="O56" s="139" t="str">
        <f t="shared" ref="O56:O102" ca="1" si="15">IFERROR(VLOOKUP(AH56,detail_maturity_score,3,FALSE)*VLOOKUP(A56,Weightings_Assessments,23,FALSE),"")</f>
        <v/>
      </c>
      <c r="P56" s="140"/>
      <c r="Q56" s="140"/>
      <c r="R56" s="136"/>
      <c r="S56" s="136"/>
      <c r="T56" s="136"/>
      <c r="U56" s="136"/>
      <c r="V56" s="136"/>
      <c r="W56" s="136"/>
      <c r="X56" s="136"/>
      <c r="Y56" s="136"/>
      <c r="Z56" s="141"/>
      <c r="AA56" s="136"/>
      <c r="AB56" s="136"/>
      <c r="AC56" s="142"/>
      <c r="AD56" s="143" t="str">
        <f t="shared" ref="AD56:AD102" ca="1" si="16">VLOOKUP($A56,contentrefmockup,26,FALSE)</f>
        <v/>
      </c>
      <c r="AE56" s="143" t="str">
        <f t="shared" ref="AE56:AE102" ca="1" si="17">VLOOKUP($A56,contentrefmockup,27,FALSE)</f>
        <v/>
      </c>
      <c r="AF56" s="143" t="str">
        <f t="shared" ref="AF56:AF102" ca="1" si="18">VLOOKUP($A56,contentrefmockup,28,FALSE)</f>
        <v>D</v>
      </c>
      <c r="AG56" s="144">
        <f t="shared" ref="AG56:AG102" ca="1" si="19">IF(AD56="S",1,IF(AE56="I",2,IF(AF56="D",3,4)))</f>
        <v>3</v>
      </c>
      <c r="AH56" s="144">
        <v>1</v>
      </c>
      <c r="AI56" s="148"/>
    </row>
    <row r="57" spans="1:35" s="145" customFormat="1" ht="45" x14ac:dyDescent="0.25">
      <c r="A57" s="162">
        <v>75</v>
      </c>
      <c r="B57" s="135" t="str">
        <f t="shared" ca="1" si="10"/>
        <v>A.2.02</v>
      </c>
      <c r="C57" s="136">
        <f t="shared" ca="1" si="11"/>
        <v>5</v>
      </c>
      <c r="D57" s="93"/>
      <c r="E57" s="137" t="str">
        <f t="shared" ca="1" si="12"/>
        <v>A.2.02</v>
      </c>
      <c r="F57" s="165" t="str">
        <f t="shared" ca="1" si="13"/>
        <v>Is your governance structure supported by a joint management and technical team to agree the programme and scope of regular penetration testing?</v>
      </c>
      <c r="G57" s="164"/>
      <c r="H57" s="164"/>
      <c r="I57" s="166"/>
      <c r="J57" s="164"/>
      <c r="K57" s="164"/>
      <c r="L57" s="164"/>
      <c r="M57" s="164"/>
      <c r="N57" s="139" t="str">
        <f t="shared" ca="1" si="14"/>
        <v>x 3</v>
      </c>
      <c r="O57" s="139" t="str">
        <f t="shared" ca="1" si="15"/>
        <v/>
      </c>
      <c r="P57" s="140"/>
      <c r="Q57" s="140"/>
      <c r="R57" s="136"/>
      <c r="S57" s="136"/>
      <c r="T57" s="136"/>
      <c r="U57" s="136"/>
      <c r="V57" s="136"/>
      <c r="W57" s="136"/>
      <c r="X57" s="136"/>
      <c r="Y57" s="136"/>
      <c r="Z57" s="141"/>
      <c r="AA57" s="136"/>
      <c r="AB57" s="136"/>
      <c r="AC57" s="142"/>
      <c r="AD57" s="143" t="str">
        <f t="shared" ca="1" si="16"/>
        <v/>
      </c>
      <c r="AE57" s="143" t="str">
        <f t="shared" ca="1" si="17"/>
        <v/>
      </c>
      <c r="AF57" s="143" t="str">
        <f t="shared" ca="1" si="18"/>
        <v>D</v>
      </c>
      <c r="AG57" s="144">
        <f t="shared" ca="1" si="19"/>
        <v>3</v>
      </c>
      <c r="AH57" s="144">
        <v>1</v>
      </c>
      <c r="AI57" s="148"/>
    </row>
    <row r="58" spans="1:35" s="145" customFormat="1" ht="30" customHeight="1" x14ac:dyDescent="0.25">
      <c r="A58" s="162">
        <v>76</v>
      </c>
      <c r="B58" s="135" t="str">
        <f t="shared" ca="1" si="10"/>
        <v>A.2.03</v>
      </c>
      <c r="C58" s="136">
        <f t="shared" ca="1" si="11"/>
        <v>4</v>
      </c>
      <c r="D58" s="93"/>
      <c r="E58" s="137" t="str">
        <f t="shared" ca="1" si="12"/>
        <v>A.2.03</v>
      </c>
      <c r="F58" s="138" t="str">
        <f t="shared" ca="1" si="13"/>
        <v>Does your management and technical team have:</v>
      </c>
      <c r="G58" s="164"/>
      <c r="H58" s="164"/>
      <c r="I58" s="164"/>
      <c r="J58" s="164"/>
      <c r="K58" s="164"/>
      <c r="L58" s="164"/>
      <c r="M58" s="164"/>
      <c r="N58" s="139" t="str">
        <f t="shared" ca="1" si="14"/>
        <v/>
      </c>
      <c r="O58" s="136" t="str">
        <f t="shared" ca="1" si="15"/>
        <v/>
      </c>
      <c r="P58" s="140"/>
      <c r="Q58" s="140"/>
      <c r="R58" s="136"/>
      <c r="S58" s="136"/>
      <c r="T58" s="136"/>
      <c r="U58" s="136"/>
      <c r="V58" s="136"/>
      <c r="W58" s="136"/>
      <c r="X58" s="136"/>
      <c r="Y58" s="136"/>
      <c r="Z58" s="141"/>
      <c r="AA58" s="136"/>
      <c r="AB58" s="136"/>
      <c r="AC58" s="142"/>
      <c r="AD58" s="143" t="str">
        <f t="shared" ca="1" si="16"/>
        <v/>
      </c>
      <c r="AE58" s="143" t="str">
        <f t="shared" ca="1" si="17"/>
        <v/>
      </c>
      <c r="AF58" s="143" t="str">
        <f t="shared" ca="1" si="18"/>
        <v>D</v>
      </c>
      <c r="AG58" s="144">
        <f t="shared" ca="1" si="19"/>
        <v>3</v>
      </c>
      <c r="AH58"/>
      <c r="AI58" s="148"/>
    </row>
    <row r="59" spans="1:35" s="145" customFormat="1" ht="30" customHeight="1" x14ac:dyDescent="0.25">
      <c r="A59" s="162">
        <v>77</v>
      </c>
      <c r="B59" s="135" t="str">
        <f t="shared" ca="1" si="10"/>
        <v>A.2.03a</v>
      </c>
      <c r="C59" s="136">
        <f t="shared" ca="1" si="11"/>
        <v>6</v>
      </c>
      <c r="D59" s="93"/>
      <c r="E59" s="137" t="str">
        <f t="shared" ca="1" si="12"/>
        <v>A.2.03a</v>
      </c>
      <c r="F59" s="146" t="str">
        <f t="shared" ca="1" si="13"/>
        <v>Direct access to senior management to raise significant concerns?</v>
      </c>
      <c r="G59" s="164"/>
      <c r="H59" s="164"/>
      <c r="I59" s="166"/>
      <c r="J59" s="164"/>
      <c r="K59" s="164"/>
      <c r="L59" s="164"/>
      <c r="M59" s="164"/>
      <c r="N59" s="139" t="str">
        <f t="shared" ca="1" si="14"/>
        <v>x 4</v>
      </c>
      <c r="O59" s="139" t="str">
        <f t="shared" ca="1" si="15"/>
        <v/>
      </c>
      <c r="P59" s="140"/>
      <c r="Q59" s="140"/>
      <c r="R59" s="136"/>
      <c r="S59" s="136"/>
      <c r="T59" s="136"/>
      <c r="U59" s="136"/>
      <c r="V59" s="136"/>
      <c r="W59" s="136"/>
      <c r="X59" s="136"/>
      <c r="Y59" s="136"/>
      <c r="Z59" s="141"/>
      <c r="AA59" s="136"/>
      <c r="AB59" s="136"/>
      <c r="AC59" s="142"/>
      <c r="AD59" s="143" t="str">
        <f t="shared" ca="1" si="16"/>
        <v/>
      </c>
      <c r="AE59" s="143" t="str">
        <f t="shared" ca="1" si="17"/>
        <v/>
      </c>
      <c r="AF59" s="143" t="str">
        <f t="shared" ca="1" si="18"/>
        <v>D</v>
      </c>
      <c r="AG59" s="144">
        <f t="shared" ca="1" si="19"/>
        <v>3</v>
      </c>
      <c r="AH59" s="144">
        <v>1</v>
      </c>
      <c r="AI59" s="148"/>
    </row>
    <row r="60" spans="1:35" s="145" customFormat="1" ht="30" customHeight="1" x14ac:dyDescent="0.25">
      <c r="A60" s="162">
        <v>78</v>
      </c>
      <c r="B60" s="135" t="str">
        <f t="shared" ca="1" si="10"/>
        <v>A.2.03b</v>
      </c>
      <c r="C60" s="136">
        <f t="shared" ca="1" si="11"/>
        <v>6</v>
      </c>
      <c r="D60" s="93"/>
      <c r="E60" s="137" t="str">
        <f t="shared" ca="1" si="12"/>
        <v>A.2.03b</v>
      </c>
      <c r="F60" s="146" t="str">
        <f t="shared" ca="1" si="13"/>
        <v>The ability and authority to contribute to a wider security improvement plan?</v>
      </c>
      <c r="G60" s="164"/>
      <c r="H60" s="164"/>
      <c r="I60" s="166"/>
      <c r="J60" s="164"/>
      <c r="K60" s="164"/>
      <c r="L60" s="164"/>
      <c r="M60" s="164"/>
      <c r="N60" s="139" t="str">
        <f t="shared" ca="1" si="14"/>
        <v>x 4</v>
      </c>
      <c r="O60" s="139" t="str">
        <f t="shared" ca="1" si="15"/>
        <v/>
      </c>
      <c r="P60" s="140"/>
      <c r="Q60" s="140"/>
      <c r="R60" s="136"/>
      <c r="S60" s="136"/>
      <c r="T60" s="136"/>
      <c r="U60" s="136"/>
      <c r="V60" s="136"/>
      <c r="W60" s="136"/>
      <c r="X60" s="136"/>
      <c r="Y60" s="136"/>
      <c r="Z60" s="141"/>
      <c r="AA60" s="136"/>
      <c r="AB60" s="136"/>
      <c r="AC60" s="142"/>
      <c r="AD60" s="143" t="str">
        <f t="shared" ca="1" si="16"/>
        <v/>
      </c>
      <c r="AE60" s="143" t="str">
        <f t="shared" ca="1" si="17"/>
        <v/>
      </c>
      <c r="AF60" s="143" t="str">
        <f t="shared" ca="1" si="18"/>
        <v>D</v>
      </c>
      <c r="AG60" s="144">
        <f t="shared" ca="1" si="19"/>
        <v>3</v>
      </c>
      <c r="AH60" s="144">
        <v>1</v>
      </c>
      <c r="AI60" s="148"/>
    </row>
    <row r="61" spans="1:35" s="145" customFormat="1" ht="30" customHeight="1" x14ac:dyDescent="0.25">
      <c r="A61" s="162">
        <v>79</v>
      </c>
      <c r="B61" s="135" t="str">
        <f t="shared" ca="1" si="10"/>
        <v>A.2.03c</v>
      </c>
      <c r="C61" s="136">
        <f t="shared" ca="1" si="11"/>
        <v>6</v>
      </c>
      <c r="D61" s="93"/>
      <c r="E61" s="137" t="str">
        <f t="shared" ca="1" si="12"/>
        <v>A.2.03c</v>
      </c>
      <c r="F61" s="146" t="str">
        <f t="shared" ca="1" si="13"/>
        <v>Adequate control over the penetration testing programme?</v>
      </c>
      <c r="G61" s="164"/>
      <c r="H61" s="164"/>
      <c r="I61" s="166"/>
      <c r="J61" s="164"/>
      <c r="K61" s="164"/>
      <c r="L61" s="164"/>
      <c r="M61" s="164"/>
      <c r="N61" s="139" t="str">
        <f t="shared" ca="1" si="14"/>
        <v>x 4</v>
      </c>
      <c r="O61" s="139" t="str">
        <f t="shared" ca="1" si="15"/>
        <v/>
      </c>
      <c r="P61" s="140"/>
      <c r="Q61" s="140"/>
      <c r="R61" s="136"/>
      <c r="S61" s="136"/>
      <c r="T61" s="136"/>
      <c r="U61" s="136"/>
      <c r="V61" s="136"/>
      <c r="W61" s="136"/>
      <c r="X61" s="136"/>
      <c r="Y61" s="136"/>
      <c r="Z61" s="141"/>
      <c r="AA61" s="136"/>
      <c r="AB61" s="136"/>
      <c r="AC61" s="142"/>
      <c r="AD61" s="143" t="str">
        <f t="shared" ca="1" si="16"/>
        <v/>
      </c>
      <c r="AE61" s="143" t="str">
        <f t="shared" ca="1" si="17"/>
        <v/>
      </c>
      <c r="AF61" s="143" t="str">
        <f t="shared" ca="1" si="18"/>
        <v>D</v>
      </c>
      <c r="AG61" s="144">
        <f t="shared" ca="1" si="19"/>
        <v>3</v>
      </c>
      <c r="AH61" s="144">
        <v>1</v>
      </c>
      <c r="AI61" s="148"/>
    </row>
    <row r="62" spans="1:35" s="145" customFormat="1" ht="30" customHeight="1" x14ac:dyDescent="0.25">
      <c r="A62" s="162">
        <v>80</v>
      </c>
      <c r="B62" s="135" t="str">
        <f t="shared" ca="1" si="10"/>
        <v>A.2.04</v>
      </c>
      <c r="C62" s="136">
        <f t="shared" ca="1" si="11"/>
        <v>4</v>
      </c>
      <c r="D62" s="93"/>
      <c r="E62" s="137" t="str">
        <f t="shared" ca="1" si="12"/>
        <v>A.2.04</v>
      </c>
      <c r="F62" s="138" t="str">
        <f t="shared" ca="1" si="13"/>
        <v>Does your penetration testing programme:</v>
      </c>
      <c r="G62" s="164"/>
      <c r="H62" s="164"/>
      <c r="I62" s="164"/>
      <c r="J62" s="164"/>
      <c r="K62" s="164"/>
      <c r="L62" s="164"/>
      <c r="M62" s="164"/>
      <c r="N62" s="139" t="str">
        <f t="shared" ca="1" si="14"/>
        <v/>
      </c>
      <c r="O62" s="136" t="str">
        <f t="shared" ca="1" si="15"/>
        <v/>
      </c>
      <c r="P62" s="140"/>
      <c r="Q62" s="140"/>
      <c r="R62" s="136"/>
      <c r="S62" s="136"/>
      <c r="T62" s="136"/>
      <c r="U62" s="136"/>
      <c r="V62" s="136"/>
      <c r="W62" s="136"/>
      <c r="X62" s="136"/>
      <c r="Y62" s="136"/>
      <c r="Z62" s="141"/>
      <c r="AA62" s="136"/>
      <c r="AB62" s="136"/>
      <c r="AC62" s="142"/>
      <c r="AD62" s="143" t="str">
        <f t="shared" ca="1" si="16"/>
        <v/>
      </c>
      <c r="AE62" s="143" t="str">
        <f t="shared" ca="1" si="17"/>
        <v/>
      </c>
      <c r="AF62" s="143" t="str">
        <f t="shared" ca="1" si="18"/>
        <v>D</v>
      </c>
      <c r="AG62" s="144">
        <f t="shared" ca="1" si="19"/>
        <v>3</v>
      </c>
      <c r="AH62"/>
      <c r="AI62" s="148"/>
    </row>
    <row r="63" spans="1:35" s="145" customFormat="1" ht="30" customHeight="1" x14ac:dyDescent="0.25">
      <c r="A63" s="162">
        <v>81</v>
      </c>
      <c r="B63" s="135" t="str">
        <f t="shared" ca="1" si="10"/>
        <v>A.2.04a</v>
      </c>
      <c r="C63" s="136">
        <f t="shared" ca="1" si="11"/>
        <v>6</v>
      </c>
      <c r="D63" s="93"/>
      <c r="E63" s="137" t="str">
        <f t="shared" ca="1" si="12"/>
        <v>A.2.04a</v>
      </c>
      <c r="F63" s="146" t="str">
        <f t="shared" ca="1" si="13"/>
        <v>Cover all main systems enterprise-wide?</v>
      </c>
      <c r="G63" s="164"/>
      <c r="H63" s="164"/>
      <c r="I63" s="166"/>
      <c r="J63" s="164"/>
      <c r="K63" s="164"/>
      <c r="L63" s="164"/>
      <c r="M63" s="164"/>
      <c r="N63" s="139" t="str">
        <f t="shared" ca="1" si="14"/>
        <v>x 2</v>
      </c>
      <c r="O63" s="139" t="str">
        <f t="shared" ca="1" si="15"/>
        <v/>
      </c>
      <c r="P63" s="140"/>
      <c r="Q63" s="140"/>
      <c r="R63" s="136"/>
      <c r="S63" s="136"/>
      <c r="T63" s="136"/>
      <c r="U63" s="136"/>
      <c r="V63" s="136"/>
      <c r="W63" s="136"/>
      <c r="X63" s="136"/>
      <c r="Y63" s="136"/>
      <c r="Z63" s="141"/>
      <c r="AA63" s="136"/>
      <c r="AB63" s="136"/>
      <c r="AC63" s="142"/>
      <c r="AD63" s="143" t="str">
        <f t="shared" ca="1" si="16"/>
        <v/>
      </c>
      <c r="AE63" s="143" t="str">
        <f t="shared" ca="1" si="17"/>
        <v/>
      </c>
      <c r="AF63" s="143" t="str">
        <f t="shared" ca="1" si="18"/>
        <v>D</v>
      </c>
      <c r="AG63" s="144">
        <f t="shared" ca="1" si="19"/>
        <v>3</v>
      </c>
      <c r="AH63" s="144">
        <v>1</v>
      </c>
      <c r="AI63" s="148"/>
    </row>
    <row r="64" spans="1:35" s="145" customFormat="1" ht="30" customHeight="1" x14ac:dyDescent="0.25">
      <c r="A64" s="162">
        <v>82</v>
      </c>
      <c r="B64" s="135" t="str">
        <f t="shared" ca="1" si="10"/>
        <v>A.2.04b</v>
      </c>
      <c r="C64" s="136">
        <f t="shared" ca="1" si="11"/>
        <v>6</v>
      </c>
      <c r="D64" s="93"/>
      <c r="E64" s="137" t="str">
        <f t="shared" ca="1" si="12"/>
        <v>A.2.04b</v>
      </c>
      <c r="F64" s="146" t="str">
        <f t="shared" ca="1" si="13"/>
        <v>Focus on critical systems?</v>
      </c>
      <c r="G64" s="164"/>
      <c r="H64" s="164"/>
      <c r="I64" s="166"/>
      <c r="J64" s="164"/>
      <c r="K64" s="164"/>
      <c r="L64" s="164"/>
      <c r="M64" s="164"/>
      <c r="N64" s="139" t="str">
        <f t="shared" ca="1" si="14"/>
        <v>x 3</v>
      </c>
      <c r="O64" s="139" t="str">
        <f t="shared" ca="1" si="15"/>
        <v/>
      </c>
      <c r="P64" s="140"/>
      <c r="Q64" s="140"/>
      <c r="R64" s="136"/>
      <c r="S64" s="136"/>
      <c r="T64" s="136"/>
      <c r="U64" s="136"/>
      <c r="V64" s="136"/>
      <c r="W64" s="136"/>
      <c r="X64" s="136"/>
      <c r="Y64" s="136"/>
      <c r="Z64" s="141"/>
      <c r="AA64" s="136"/>
      <c r="AB64" s="136"/>
      <c r="AC64" s="142"/>
      <c r="AD64" s="143" t="str">
        <f t="shared" ca="1" si="16"/>
        <v/>
      </c>
      <c r="AE64" s="143" t="str">
        <f t="shared" ca="1" si="17"/>
        <v/>
      </c>
      <c r="AF64" s="143" t="str">
        <f t="shared" ca="1" si="18"/>
        <v>D</v>
      </c>
      <c r="AG64" s="144">
        <f t="shared" ca="1" si="19"/>
        <v>3</v>
      </c>
      <c r="AH64" s="144">
        <v>1</v>
      </c>
      <c r="AI64" s="148"/>
    </row>
    <row r="65" spans="1:35" s="145" customFormat="1" ht="30" customHeight="1" x14ac:dyDescent="0.25">
      <c r="A65" s="162">
        <v>83</v>
      </c>
      <c r="B65" s="135" t="str">
        <f t="shared" ca="1" si="10"/>
        <v>A.2.04c</v>
      </c>
      <c r="C65" s="136">
        <f t="shared" ca="1" si="11"/>
        <v>6</v>
      </c>
      <c r="D65" s="93"/>
      <c r="E65" s="137" t="str">
        <f t="shared" ca="1" si="12"/>
        <v>A.2.04c</v>
      </c>
      <c r="F65" s="146" t="str">
        <f t="shared" ca="1" si="13"/>
        <v>Allow for the protection of any sensitive information?</v>
      </c>
      <c r="G65" s="164"/>
      <c r="H65" s="164"/>
      <c r="I65" s="166"/>
      <c r="J65" s="164"/>
      <c r="K65" s="164"/>
      <c r="L65" s="164"/>
      <c r="M65" s="164"/>
      <c r="N65" s="139" t="str">
        <f t="shared" ca="1" si="14"/>
        <v>x 3</v>
      </c>
      <c r="O65" s="139" t="str">
        <f t="shared" ca="1" si="15"/>
        <v/>
      </c>
      <c r="P65" s="140"/>
      <c r="Q65" s="140"/>
      <c r="R65" s="136"/>
      <c r="S65" s="136"/>
      <c r="T65" s="136"/>
      <c r="U65" s="136"/>
      <c r="V65" s="136"/>
      <c r="W65" s="136"/>
      <c r="X65" s="136"/>
      <c r="Y65" s="136"/>
      <c r="Z65" s="141"/>
      <c r="AA65" s="136"/>
      <c r="AB65" s="136"/>
      <c r="AC65" s="142"/>
      <c r="AD65" s="143" t="str">
        <f t="shared" ca="1" si="16"/>
        <v/>
      </c>
      <c r="AE65" s="143" t="str">
        <f t="shared" ca="1" si="17"/>
        <v/>
      </c>
      <c r="AF65" s="143" t="str">
        <f t="shared" ca="1" si="18"/>
        <v>D</v>
      </c>
      <c r="AG65" s="144">
        <f t="shared" ca="1" si="19"/>
        <v>3</v>
      </c>
      <c r="AH65" s="144">
        <v>1</v>
      </c>
      <c r="AI65" s="148"/>
    </row>
    <row r="66" spans="1:35" s="145" customFormat="1" ht="30" customHeight="1" x14ac:dyDescent="0.25">
      <c r="A66" s="162">
        <v>84</v>
      </c>
      <c r="B66" s="135" t="str">
        <f t="shared" ca="1" si="10"/>
        <v>A.2.05</v>
      </c>
      <c r="C66" s="136">
        <f t="shared" ca="1" si="11"/>
        <v>4</v>
      </c>
      <c r="D66" s="93"/>
      <c r="E66" s="137" t="str">
        <f t="shared" ca="1" si="12"/>
        <v>A.2.05</v>
      </c>
      <c r="F66" s="138" t="str">
        <f t="shared" ca="1" si="13"/>
        <v>Does your penetration testing programme include:</v>
      </c>
      <c r="G66" s="164"/>
      <c r="H66" s="164"/>
      <c r="I66" s="164"/>
      <c r="J66" s="164"/>
      <c r="K66" s="164"/>
      <c r="L66" s="164"/>
      <c r="M66" s="164"/>
      <c r="N66" s="139" t="str">
        <f t="shared" ca="1" si="14"/>
        <v/>
      </c>
      <c r="O66" s="136" t="str">
        <f t="shared" ca="1" si="15"/>
        <v/>
      </c>
      <c r="P66" s="140"/>
      <c r="Q66" s="140"/>
      <c r="R66" s="136"/>
      <c r="S66" s="136"/>
      <c r="T66" s="136"/>
      <c r="U66" s="136"/>
      <c r="V66" s="136"/>
      <c r="W66" s="136"/>
      <c r="X66" s="136"/>
      <c r="Y66" s="136"/>
      <c r="Z66" s="141"/>
      <c r="AA66" s="136"/>
      <c r="AB66" s="136"/>
      <c r="AC66" s="142"/>
      <c r="AD66" s="143" t="str">
        <f t="shared" ca="1" si="16"/>
        <v/>
      </c>
      <c r="AE66" s="143" t="str">
        <f t="shared" ca="1" si="17"/>
        <v/>
      </c>
      <c r="AF66" s="143" t="str">
        <f t="shared" ca="1" si="18"/>
        <v>D</v>
      </c>
      <c r="AG66" s="144">
        <f t="shared" ca="1" si="19"/>
        <v>3</v>
      </c>
      <c r="AH66"/>
      <c r="AI66" s="148"/>
    </row>
    <row r="67" spans="1:35" s="145" customFormat="1" ht="30" x14ac:dyDescent="0.25">
      <c r="A67" s="162">
        <v>85</v>
      </c>
      <c r="B67" s="135" t="str">
        <f t="shared" ca="1" si="10"/>
        <v>A.2.05a</v>
      </c>
      <c r="C67" s="136">
        <f t="shared" ca="1" si="11"/>
        <v>6</v>
      </c>
      <c r="D67" s="93"/>
      <c r="E67" s="137" t="str">
        <f t="shared" ca="1" si="12"/>
        <v>A.2.05a</v>
      </c>
      <c r="F67" s="146" t="str">
        <f t="shared" ca="1" si="13"/>
        <v>A set of penetration testing processes and methodologies that apply enterprise-wide?</v>
      </c>
      <c r="G67" s="164"/>
      <c r="H67" s="164"/>
      <c r="I67" s="166"/>
      <c r="J67" s="164"/>
      <c r="K67" s="164"/>
      <c r="L67" s="164"/>
      <c r="M67" s="164"/>
      <c r="N67" s="139" t="str">
        <f t="shared" ca="1" si="14"/>
        <v>x 2</v>
      </c>
      <c r="O67" s="139" t="str">
        <f t="shared" ca="1" si="15"/>
        <v/>
      </c>
      <c r="P67" s="140"/>
      <c r="Q67" s="140"/>
      <c r="R67" s="136"/>
      <c r="S67" s="136"/>
      <c r="T67" s="136"/>
      <c r="U67" s="136"/>
      <c r="V67" s="136"/>
      <c r="W67" s="136"/>
      <c r="X67" s="136"/>
      <c r="Y67" s="136"/>
      <c r="Z67" s="141"/>
      <c r="AA67" s="136"/>
      <c r="AB67" s="136"/>
      <c r="AC67" s="142"/>
      <c r="AD67" s="143" t="str">
        <f t="shared" ca="1" si="16"/>
        <v/>
      </c>
      <c r="AE67" s="143" t="str">
        <f t="shared" ca="1" si="17"/>
        <v/>
      </c>
      <c r="AF67" s="143" t="str">
        <f t="shared" ca="1" si="18"/>
        <v>D</v>
      </c>
      <c r="AG67" s="144">
        <f t="shared" ca="1" si="19"/>
        <v>3</v>
      </c>
      <c r="AH67" s="144">
        <v>1</v>
      </c>
      <c r="AI67" s="148"/>
    </row>
    <row r="68" spans="1:35" s="145" customFormat="1" ht="30" customHeight="1" x14ac:dyDescent="0.25">
      <c r="A68" s="162">
        <v>86</v>
      </c>
      <c r="B68" s="135" t="str">
        <f t="shared" ca="1" si="10"/>
        <v>A.2.05b</v>
      </c>
      <c r="C68" s="136">
        <f t="shared" ca="1" si="11"/>
        <v>6</v>
      </c>
      <c r="D68" s="93"/>
      <c r="E68" s="137" t="str">
        <f t="shared" ca="1" si="12"/>
        <v>A.2.05b</v>
      </c>
      <c r="F68" s="146" t="str">
        <f t="shared" ca="1" si="13"/>
        <v>Supplier selection criteria?</v>
      </c>
      <c r="G68" s="164"/>
      <c r="H68" s="164"/>
      <c r="I68" s="166"/>
      <c r="J68" s="164"/>
      <c r="K68" s="164"/>
      <c r="L68" s="164"/>
      <c r="M68" s="164"/>
      <c r="N68" s="139" t="str">
        <f t="shared" ca="1" si="14"/>
        <v>x 3</v>
      </c>
      <c r="O68" s="139" t="str">
        <f t="shared" ca="1" si="15"/>
        <v/>
      </c>
      <c r="P68" s="140"/>
      <c r="Q68" s="140"/>
      <c r="R68" s="136"/>
      <c r="S68" s="136"/>
      <c r="T68" s="136"/>
      <c r="U68" s="136"/>
      <c r="V68" s="136"/>
      <c r="W68" s="136"/>
      <c r="X68" s="136"/>
      <c r="Y68" s="136"/>
      <c r="Z68" s="141"/>
      <c r="AA68" s="136"/>
      <c r="AB68" s="136"/>
      <c r="AC68" s="142"/>
      <c r="AD68" s="143" t="str">
        <f t="shared" ca="1" si="16"/>
        <v/>
      </c>
      <c r="AE68" s="143" t="str">
        <f t="shared" ca="1" si="17"/>
        <v/>
      </c>
      <c r="AF68" s="143" t="str">
        <f t="shared" ca="1" si="18"/>
        <v>D</v>
      </c>
      <c r="AG68" s="144">
        <f t="shared" ca="1" si="19"/>
        <v>3</v>
      </c>
      <c r="AH68" s="144">
        <v>1</v>
      </c>
      <c r="AI68" s="148"/>
    </row>
    <row r="69" spans="1:35" s="145" customFormat="1" ht="30" customHeight="1" x14ac:dyDescent="0.25">
      <c r="A69" s="162">
        <v>87</v>
      </c>
      <c r="B69" s="135" t="str">
        <f t="shared" ca="1" si="10"/>
        <v>A.2.05c</v>
      </c>
      <c r="C69" s="136">
        <f t="shared" ca="1" si="11"/>
        <v>6</v>
      </c>
      <c r="D69" s="93"/>
      <c r="E69" s="137" t="str">
        <f t="shared" ca="1" si="12"/>
        <v>A.2.05c</v>
      </c>
      <c r="F69" s="146" t="str">
        <f t="shared" ca="1" si="13"/>
        <v>A penetration testing assurance management framework?</v>
      </c>
      <c r="G69" s="164"/>
      <c r="H69" s="164"/>
      <c r="I69" s="166"/>
      <c r="J69" s="164"/>
      <c r="K69" s="164"/>
      <c r="L69" s="164"/>
      <c r="M69" s="164"/>
      <c r="N69" s="139" t="str">
        <f t="shared" ca="1" si="14"/>
        <v>x 3</v>
      </c>
      <c r="O69" s="139" t="str">
        <f t="shared" ca="1" si="15"/>
        <v/>
      </c>
      <c r="P69" s="140"/>
      <c r="Q69" s="140"/>
      <c r="R69" s="136"/>
      <c r="S69" s="136"/>
      <c r="T69" s="136"/>
      <c r="U69" s="136"/>
      <c r="V69" s="136"/>
      <c r="W69" s="136"/>
      <c r="X69" s="136"/>
      <c r="Y69" s="136"/>
      <c r="Z69" s="141"/>
      <c r="AA69" s="136"/>
      <c r="AB69" s="136"/>
      <c r="AC69" s="142"/>
      <c r="AD69" s="143" t="str">
        <f t="shared" ca="1" si="16"/>
        <v/>
      </c>
      <c r="AE69" s="143" t="str">
        <f t="shared" ca="1" si="17"/>
        <v/>
      </c>
      <c r="AF69" s="143" t="str">
        <f t="shared" ca="1" si="18"/>
        <v>D</v>
      </c>
      <c r="AG69" s="144">
        <f t="shared" ca="1" si="19"/>
        <v>3</v>
      </c>
      <c r="AH69" s="144">
        <v>1</v>
      </c>
      <c r="AI69" s="148"/>
    </row>
    <row r="70" spans="1:35" s="145" customFormat="1" ht="45" x14ac:dyDescent="0.25">
      <c r="A70" s="162">
        <v>88</v>
      </c>
      <c r="B70" s="135" t="str">
        <f t="shared" ca="1" si="10"/>
        <v>A.2.05d</v>
      </c>
      <c r="C70" s="136">
        <f t="shared" ca="1" si="11"/>
        <v>6</v>
      </c>
      <c r="D70" s="93"/>
      <c r="E70" s="137" t="str">
        <f t="shared" ca="1" si="12"/>
        <v>A.2.05d</v>
      </c>
      <c r="F70" s="146" t="str">
        <f t="shared" ca="1" si="13"/>
        <v>Follow up activities to ensure that remediation activities are carried out in an effective manner, reducing the risk of vulnerabilities being exploited in the future?</v>
      </c>
      <c r="G70" s="164"/>
      <c r="H70" s="164"/>
      <c r="I70" s="166"/>
      <c r="J70" s="164"/>
      <c r="K70" s="164"/>
      <c r="L70" s="164"/>
      <c r="M70" s="164"/>
      <c r="N70" s="139" t="str">
        <f t="shared" ca="1" si="14"/>
        <v>x 5</v>
      </c>
      <c r="O70" s="139" t="str">
        <f t="shared" ca="1" si="15"/>
        <v/>
      </c>
      <c r="P70" s="140"/>
      <c r="Q70" s="140"/>
      <c r="R70" s="136"/>
      <c r="S70" s="136"/>
      <c r="T70" s="136"/>
      <c r="U70" s="136"/>
      <c r="V70" s="136"/>
      <c r="W70" s="136"/>
      <c r="X70" s="136"/>
      <c r="Y70" s="136"/>
      <c r="Z70" s="141"/>
      <c r="AA70" s="136"/>
      <c r="AB70" s="136"/>
      <c r="AC70" s="142"/>
      <c r="AD70" s="143" t="str">
        <f t="shared" ca="1" si="16"/>
        <v/>
      </c>
      <c r="AE70" s="143" t="str">
        <f t="shared" ca="1" si="17"/>
        <v/>
      </c>
      <c r="AF70" s="143" t="str">
        <f t="shared" ca="1" si="18"/>
        <v>D</v>
      </c>
      <c r="AG70" s="144">
        <f t="shared" ca="1" si="19"/>
        <v>3</v>
      </c>
      <c r="AH70" s="144">
        <v>1</v>
      </c>
      <c r="AI70" s="148"/>
    </row>
    <row r="71" spans="1:35" s="145" customFormat="1" ht="30" customHeight="1" x14ac:dyDescent="0.25">
      <c r="A71" s="162">
        <v>89</v>
      </c>
      <c r="B71" s="135" t="str">
        <f t="shared" ca="1" si="10"/>
        <v>A.2.06</v>
      </c>
      <c r="C71" s="136">
        <f t="shared" ca="1" si="11"/>
        <v>4</v>
      </c>
      <c r="D71" s="93"/>
      <c r="E71" s="137" t="str">
        <f t="shared" ca="1" si="12"/>
        <v>A.2.06</v>
      </c>
      <c r="F71" s="138" t="str">
        <f t="shared" ca="1" si="13"/>
        <v>Is your penetration testing programme:</v>
      </c>
      <c r="G71" s="164"/>
      <c r="H71" s="164"/>
      <c r="I71" s="164"/>
      <c r="J71" s="164"/>
      <c r="K71" s="164"/>
      <c r="L71" s="164"/>
      <c r="M71" s="164"/>
      <c r="N71" s="139" t="str">
        <f t="shared" ca="1" si="14"/>
        <v/>
      </c>
      <c r="O71" s="136" t="str">
        <f t="shared" ca="1" si="15"/>
        <v/>
      </c>
      <c r="P71" s="140"/>
      <c r="Q71" s="140"/>
      <c r="R71" s="136"/>
      <c r="S71" s="136"/>
      <c r="T71" s="136"/>
      <c r="U71" s="136"/>
      <c r="V71" s="136"/>
      <c r="W71" s="136"/>
      <c r="X71" s="136"/>
      <c r="Y71" s="136"/>
      <c r="Z71" s="141"/>
      <c r="AA71" s="136"/>
      <c r="AB71" s="136"/>
      <c r="AC71" s="142"/>
      <c r="AD71" s="143" t="str">
        <f t="shared" ca="1" si="16"/>
        <v/>
      </c>
      <c r="AE71" s="143" t="str">
        <f t="shared" ca="1" si="17"/>
        <v/>
      </c>
      <c r="AF71" s="143" t="str">
        <f t="shared" ca="1" si="18"/>
        <v>D</v>
      </c>
      <c r="AG71" s="144">
        <f t="shared" ca="1" si="19"/>
        <v>3</v>
      </c>
      <c r="AH71"/>
      <c r="AI71" s="148"/>
    </row>
    <row r="72" spans="1:35" s="145" customFormat="1" ht="30" customHeight="1" x14ac:dyDescent="0.25">
      <c r="A72" s="162">
        <v>90</v>
      </c>
      <c r="B72" s="135" t="str">
        <f t="shared" ca="1" si="10"/>
        <v>A.2.06a</v>
      </c>
      <c r="C72" s="136">
        <f t="shared" ca="1" si="11"/>
        <v>6</v>
      </c>
      <c r="D72" s="93"/>
      <c r="E72" s="137" t="str">
        <f t="shared" ca="1" si="12"/>
        <v>A.2.06a</v>
      </c>
      <c r="F72" s="146" t="str">
        <f t="shared" ca="1" si="13"/>
        <v>Reviewed and approved by appropriate business and IT management?</v>
      </c>
      <c r="G72" s="164"/>
      <c r="H72" s="164"/>
      <c r="I72" s="166"/>
      <c r="J72" s="164"/>
      <c r="K72" s="164"/>
      <c r="L72" s="164"/>
      <c r="M72" s="164"/>
      <c r="N72" s="139" t="str">
        <f t="shared" ca="1" si="14"/>
        <v>x 2</v>
      </c>
      <c r="O72" s="139" t="str">
        <f t="shared" ca="1" si="15"/>
        <v/>
      </c>
      <c r="P72" s="140"/>
      <c r="Q72" s="140"/>
      <c r="R72" s="136"/>
      <c r="S72" s="136"/>
      <c r="T72" s="136"/>
      <c r="U72" s="136"/>
      <c r="V72" s="136"/>
      <c r="W72" s="136"/>
      <c r="X72" s="136"/>
      <c r="Y72" s="136"/>
      <c r="Z72" s="141"/>
      <c r="AA72" s="136"/>
      <c r="AB72" s="136"/>
      <c r="AC72" s="142"/>
      <c r="AD72" s="143" t="str">
        <f t="shared" ca="1" si="16"/>
        <v/>
      </c>
      <c r="AE72" s="143" t="str">
        <f t="shared" ca="1" si="17"/>
        <v/>
      </c>
      <c r="AF72" s="143" t="str">
        <f t="shared" ca="1" si="18"/>
        <v>D</v>
      </c>
      <c r="AG72" s="144">
        <f t="shared" ca="1" si="19"/>
        <v>3</v>
      </c>
      <c r="AH72" s="144">
        <v>1</v>
      </c>
      <c r="AI72" s="148"/>
    </row>
    <row r="73" spans="1:35" s="145" customFormat="1" ht="30" customHeight="1" x14ac:dyDescent="0.25">
      <c r="A73" s="162">
        <v>91</v>
      </c>
      <c r="B73" s="135" t="str">
        <f t="shared" ca="1" si="10"/>
        <v>A.2.06b</v>
      </c>
      <c r="C73" s="136">
        <f t="shared" ca="1" si="11"/>
        <v>6</v>
      </c>
      <c r="D73" s="93"/>
      <c r="E73" s="137" t="str">
        <f t="shared" ca="1" si="12"/>
        <v>A.2.06b</v>
      </c>
      <c r="F73" s="146" t="str">
        <f t="shared" ca="1" si="13"/>
        <v>Supported by stated objectives and timelines?</v>
      </c>
      <c r="G73" s="164"/>
      <c r="H73" s="164"/>
      <c r="I73" s="166"/>
      <c r="J73" s="164"/>
      <c r="K73" s="164"/>
      <c r="L73" s="164"/>
      <c r="M73" s="164"/>
      <c r="N73" s="139" t="str">
        <f t="shared" ca="1" si="14"/>
        <v>x 3</v>
      </c>
      <c r="O73" s="139" t="str">
        <f t="shared" ca="1" si="15"/>
        <v/>
      </c>
      <c r="P73" s="140"/>
      <c r="Q73" s="140"/>
      <c r="R73" s="136"/>
      <c r="S73" s="136"/>
      <c r="T73" s="136"/>
      <c r="U73" s="136"/>
      <c r="V73" s="136"/>
      <c r="W73" s="136"/>
      <c r="X73" s="136"/>
      <c r="Y73" s="136"/>
      <c r="Z73" s="141"/>
      <c r="AA73" s="136"/>
      <c r="AB73" s="136"/>
      <c r="AC73" s="142"/>
      <c r="AD73" s="143" t="str">
        <f t="shared" ca="1" si="16"/>
        <v/>
      </c>
      <c r="AE73" s="143" t="str">
        <f t="shared" ca="1" si="17"/>
        <v/>
      </c>
      <c r="AF73" s="143" t="str">
        <f t="shared" ca="1" si="18"/>
        <v>D</v>
      </c>
      <c r="AG73" s="144">
        <f t="shared" ca="1" si="19"/>
        <v>3</v>
      </c>
      <c r="AH73" s="144">
        <v>1</v>
      </c>
      <c r="AI73" s="148"/>
    </row>
    <row r="74" spans="1:35" s="145" customFormat="1" ht="30" customHeight="1" x14ac:dyDescent="0.25">
      <c r="A74" s="162">
        <v>92</v>
      </c>
      <c r="B74" s="135" t="str">
        <f t="shared" ca="1" si="10"/>
        <v>A.2.06c</v>
      </c>
      <c r="C74" s="136">
        <f t="shared" ca="1" si="11"/>
        <v>6</v>
      </c>
      <c r="D74" s="93"/>
      <c r="E74" s="137" t="str">
        <f t="shared" ca="1" si="12"/>
        <v>A.2.06c</v>
      </c>
      <c r="F74" s="146" t="str">
        <f t="shared" ca="1" si="13"/>
        <v>Integrated into your underlying technical security assurance framework?</v>
      </c>
      <c r="G74" s="164"/>
      <c r="H74" s="164"/>
      <c r="I74" s="166"/>
      <c r="J74" s="164"/>
      <c r="K74" s="164"/>
      <c r="L74" s="164"/>
      <c r="M74" s="164"/>
      <c r="N74" s="139" t="str">
        <f t="shared" ca="1" si="14"/>
        <v>x 3</v>
      </c>
      <c r="O74" s="139" t="str">
        <f t="shared" ca="1" si="15"/>
        <v/>
      </c>
      <c r="P74" s="140"/>
      <c r="Q74" s="140"/>
      <c r="R74" s="136"/>
      <c r="S74" s="136"/>
      <c r="T74" s="136"/>
      <c r="U74" s="136"/>
      <c r="V74" s="136"/>
      <c r="W74" s="136"/>
      <c r="X74" s="136"/>
      <c r="Y74" s="136"/>
      <c r="Z74" s="141"/>
      <c r="AA74" s="136"/>
      <c r="AB74" s="136"/>
      <c r="AC74" s="142"/>
      <c r="AD74" s="143" t="str">
        <f t="shared" ca="1" si="16"/>
        <v/>
      </c>
      <c r="AE74" s="143" t="str">
        <f t="shared" ca="1" si="17"/>
        <v/>
      </c>
      <c r="AF74" s="143" t="str">
        <f t="shared" ca="1" si="18"/>
        <v>D</v>
      </c>
      <c r="AG74" s="144">
        <f t="shared" ca="1" si="19"/>
        <v>3</v>
      </c>
      <c r="AH74" s="144">
        <v>1</v>
      </c>
      <c r="AI74" s="148"/>
    </row>
    <row r="75" spans="1:35" s="145" customFormat="1" ht="30" customHeight="1" x14ac:dyDescent="0.25">
      <c r="A75" s="162">
        <v>93</v>
      </c>
      <c r="B75" s="135" t="str">
        <f t="shared" ca="1" si="10"/>
        <v>A.2.06d</v>
      </c>
      <c r="C75" s="136">
        <f t="shared" ca="1" si="11"/>
        <v>6</v>
      </c>
      <c r="D75" s="93"/>
      <c r="E75" s="137" t="str">
        <f t="shared" ca="1" si="12"/>
        <v>A.2.06d</v>
      </c>
      <c r="F75" s="146" t="str">
        <f t="shared" ca="1" si="13"/>
        <v>Reviewed regularly and kept up-to date?</v>
      </c>
      <c r="G75" s="164"/>
      <c r="H75" s="164"/>
      <c r="I75" s="166"/>
      <c r="J75" s="164"/>
      <c r="K75" s="164"/>
      <c r="L75" s="164"/>
      <c r="M75" s="164"/>
      <c r="N75" s="139" t="str">
        <f t="shared" ca="1" si="14"/>
        <v>x 3</v>
      </c>
      <c r="O75" s="139" t="str">
        <f t="shared" ca="1" si="15"/>
        <v/>
      </c>
      <c r="P75" s="140"/>
      <c r="Q75" s="140"/>
      <c r="R75" s="136"/>
      <c r="S75" s="136"/>
      <c r="T75" s="136"/>
      <c r="U75" s="136"/>
      <c r="V75" s="136"/>
      <c r="W75" s="136"/>
      <c r="X75" s="136"/>
      <c r="Y75" s="136"/>
      <c r="Z75" s="141"/>
      <c r="AA75" s="136"/>
      <c r="AB75" s="136"/>
      <c r="AC75" s="142"/>
      <c r="AD75" s="143" t="str">
        <f t="shared" ca="1" si="16"/>
        <v/>
      </c>
      <c r="AE75" s="143" t="str">
        <f t="shared" ca="1" si="17"/>
        <v/>
      </c>
      <c r="AF75" s="143" t="str">
        <f t="shared" ca="1" si="18"/>
        <v>D</v>
      </c>
      <c r="AG75" s="144">
        <f t="shared" ca="1" si="19"/>
        <v>3</v>
      </c>
      <c r="AH75" s="144">
        <v>1</v>
      </c>
      <c r="AI75" s="148"/>
    </row>
    <row r="76" spans="1:35" s="145" customFormat="1" ht="30" customHeight="1" x14ac:dyDescent="0.25">
      <c r="A76" s="162">
        <v>94</v>
      </c>
      <c r="B76" s="135" t="str">
        <f t="shared" ca="1" si="10"/>
        <v>A.2.07</v>
      </c>
      <c r="C76" s="136">
        <f t="shared" ca="1" si="11"/>
        <v>4</v>
      </c>
      <c r="D76" s="93"/>
      <c r="E76" s="137" t="str">
        <f t="shared" ca="1" si="12"/>
        <v>A.2.07</v>
      </c>
      <c r="F76" s="138" t="str">
        <f t="shared" ca="1" si="13"/>
        <v>Does the penetration testing programme align within:</v>
      </c>
      <c r="G76" s="164"/>
      <c r="H76" s="164"/>
      <c r="I76" s="164"/>
      <c r="J76" s="164"/>
      <c r="K76" s="164"/>
      <c r="L76" s="164"/>
      <c r="M76" s="164"/>
      <c r="N76" s="139" t="str">
        <f t="shared" ca="1" si="14"/>
        <v/>
      </c>
      <c r="O76" s="136" t="str">
        <f t="shared" ca="1" si="15"/>
        <v/>
      </c>
      <c r="P76" s="140"/>
      <c r="Q76" s="140"/>
      <c r="R76" s="136"/>
      <c r="S76" s="136"/>
      <c r="T76" s="136"/>
      <c r="U76" s="136"/>
      <c r="V76" s="136"/>
      <c r="W76" s="136"/>
      <c r="X76" s="136"/>
      <c r="Y76" s="136"/>
      <c r="Z76" s="141"/>
      <c r="AA76" s="136"/>
      <c r="AB76" s="136"/>
      <c r="AC76" s="142"/>
      <c r="AD76" s="143" t="str">
        <f t="shared" ca="1" si="16"/>
        <v/>
      </c>
      <c r="AE76" s="143" t="str">
        <f t="shared" ca="1" si="17"/>
        <v/>
      </c>
      <c r="AF76" s="143" t="str">
        <f t="shared" ca="1" si="18"/>
        <v>D</v>
      </c>
      <c r="AG76" s="144">
        <f t="shared" ca="1" si="19"/>
        <v>3</v>
      </c>
      <c r="AH76"/>
      <c r="AI76" s="148"/>
    </row>
    <row r="77" spans="1:35" s="145" customFormat="1" ht="30" x14ac:dyDescent="0.25">
      <c r="A77" s="162">
        <v>95</v>
      </c>
      <c r="B77" s="135" t="str">
        <f t="shared" ca="1" si="10"/>
        <v>A.2.07a</v>
      </c>
      <c r="C77" s="136">
        <f t="shared" ca="1" si="11"/>
        <v>6</v>
      </c>
      <c r="D77" s="93"/>
      <c r="E77" s="137" t="str">
        <f t="shared" ca="1" si="12"/>
        <v>A.2.07a</v>
      </c>
      <c r="F77" s="146" t="str">
        <f t="shared" ca="1" si="13"/>
        <v>A wider security review framework (e.g. ISO 27001, NIST cyber security framework, ISF Standard of Good Practice)?</v>
      </c>
      <c r="G77" s="164"/>
      <c r="H77" s="164"/>
      <c r="I77" s="166"/>
      <c r="J77" s="164"/>
      <c r="K77" s="164"/>
      <c r="L77" s="164"/>
      <c r="M77" s="164"/>
      <c r="N77" s="139" t="str">
        <f t="shared" ca="1" si="14"/>
        <v>x 3</v>
      </c>
      <c r="O77" s="139" t="str">
        <f t="shared" ca="1" si="15"/>
        <v/>
      </c>
      <c r="P77" s="140"/>
      <c r="Q77" s="140"/>
      <c r="R77" s="136"/>
      <c r="S77" s="136"/>
      <c r="T77" s="136"/>
      <c r="U77" s="136"/>
      <c r="V77" s="136"/>
      <c r="W77" s="136"/>
      <c r="X77" s="136"/>
      <c r="Y77" s="136"/>
      <c r="Z77" s="141"/>
      <c r="AA77" s="136"/>
      <c r="AB77" s="136"/>
      <c r="AC77" s="142"/>
      <c r="AD77" s="143" t="str">
        <f t="shared" ca="1" si="16"/>
        <v/>
      </c>
      <c r="AE77" s="143" t="str">
        <f t="shared" ca="1" si="17"/>
        <v/>
      </c>
      <c r="AF77" s="143" t="str">
        <f t="shared" ca="1" si="18"/>
        <v>D</v>
      </c>
      <c r="AG77" s="144">
        <f t="shared" ca="1" si="19"/>
        <v>3</v>
      </c>
      <c r="AH77" s="144">
        <v>1</v>
      </c>
      <c r="AI77" s="148"/>
    </row>
    <row r="78" spans="1:35" s="145" customFormat="1" ht="45" x14ac:dyDescent="0.25">
      <c r="A78" s="162">
        <v>96</v>
      </c>
      <c r="B78" s="135" t="str">
        <f t="shared" ca="1" si="10"/>
        <v>A.2.07b</v>
      </c>
      <c r="C78" s="136">
        <f t="shared" ca="1" si="11"/>
        <v>6</v>
      </c>
      <c r="D78" s="93"/>
      <c r="E78" s="137" t="str">
        <f t="shared" ca="1" si="12"/>
        <v>A.2.07b</v>
      </c>
      <c r="F78" s="146" t="str">
        <f t="shared" ca="1" si="13"/>
        <v>Technical security infrastructure (including ongoing security monitoring, vulnerability assessment, malware protection and patch management)?</v>
      </c>
      <c r="G78" s="164"/>
      <c r="H78" s="164"/>
      <c r="I78" s="166"/>
      <c r="J78" s="164"/>
      <c r="K78" s="164"/>
      <c r="L78" s="164"/>
      <c r="M78" s="164"/>
      <c r="N78" s="139" t="str">
        <f t="shared" ca="1" si="14"/>
        <v>x 4</v>
      </c>
      <c r="O78" s="139" t="str">
        <f t="shared" ca="1" si="15"/>
        <v/>
      </c>
      <c r="P78" s="140"/>
      <c r="Q78" s="140"/>
      <c r="R78" s="136"/>
      <c r="S78" s="136"/>
      <c r="T78" s="136"/>
      <c r="U78" s="136"/>
      <c r="V78" s="136"/>
      <c r="W78" s="136"/>
      <c r="X78" s="136"/>
      <c r="Y78" s="136"/>
      <c r="Z78" s="141"/>
      <c r="AA78" s="136"/>
      <c r="AB78" s="136"/>
      <c r="AC78" s="142"/>
      <c r="AD78" s="143" t="str">
        <f t="shared" ca="1" si="16"/>
        <v/>
      </c>
      <c r="AE78" s="143" t="str">
        <f t="shared" ca="1" si="17"/>
        <v/>
      </c>
      <c r="AF78" s="143" t="str">
        <f t="shared" ca="1" si="18"/>
        <v>D</v>
      </c>
      <c r="AG78" s="144">
        <f t="shared" ca="1" si="19"/>
        <v>3</v>
      </c>
      <c r="AH78" s="144">
        <v>1</v>
      </c>
      <c r="AI78" s="148"/>
    </row>
    <row r="79" spans="1:35" s="145" customFormat="1" ht="30" customHeight="1" x14ac:dyDescent="0.25">
      <c r="A79" s="162">
        <v>97</v>
      </c>
      <c r="B79" s="135" t="str">
        <f t="shared" ca="1" si="10"/>
        <v>A.2.07c</v>
      </c>
      <c r="C79" s="136">
        <f t="shared" ca="1" si="11"/>
        <v>6</v>
      </c>
      <c r="D79" s="93"/>
      <c r="E79" s="137" t="str">
        <f t="shared" ca="1" si="12"/>
        <v>A.2.07c</v>
      </c>
      <c r="F79" s="146" t="str">
        <f t="shared" ca="1" si="13"/>
        <v>System development processes (particularly for Web applications)?</v>
      </c>
      <c r="G79" s="164"/>
      <c r="H79" s="164"/>
      <c r="I79" s="166"/>
      <c r="J79" s="164"/>
      <c r="K79" s="164"/>
      <c r="L79" s="164"/>
      <c r="M79" s="164"/>
      <c r="N79" s="139" t="str">
        <f t="shared" ca="1" si="14"/>
        <v>x 3</v>
      </c>
      <c r="O79" s="139" t="str">
        <f t="shared" ca="1" si="15"/>
        <v/>
      </c>
      <c r="P79" s="140"/>
      <c r="Q79" s="140"/>
      <c r="R79" s="136"/>
      <c r="S79" s="136"/>
      <c r="T79" s="136"/>
      <c r="U79" s="136"/>
      <c r="V79" s="136"/>
      <c r="W79" s="136"/>
      <c r="X79" s="136"/>
      <c r="Y79" s="136"/>
      <c r="Z79" s="141"/>
      <c r="AA79" s="136"/>
      <c r="AB79" s="136"/>
      <c r="AC79" s="142"/>
      <c r="AD79" s="143" t="str">
        <f t="shared" ca="1" si="16"/>
        <v/>
      </c>
      <c r="AE79" s="143" t="str">
        <f t="shared" ca="1" si="17"/>
        <v/>
      </c>
      <c r="AF79" s="143" t="str">
        <f t="shared" ca="1" si="18"/>
        <v>D</v>
      </c>
      <c r="AG79" s="144">
        <f t="shared" ca="1" si="19"/>
        <v>3</v>
      </c>
      <c r="AH79" s="144">
        <v>1</v>
      </c>
      <c r="AI79" s="148"/>
    </row>
    <row r="80" spans="1:35" s="145" customFormat="1" ht="30" x14ac:dyDescent="0.25">
      <c r="A80" s="162">
        <v>98</v>
      </c>
      <c r="B80" s="135" t="str">
        <f t="shared" ca="1" si="10"/>
        <v>A.2.08</v>
      </c>
      <c r="C80" s="136">
        <f t="shared" ca="1" si="11"/>
        <v>4</v>
      </c>
      <c r="D80" s="93"/>
      <c r="E80" s="137" t="str">
        <f t="shared" ca="1" si="12"/>
        <v>A.2.08</v>
      </c>
      <c r="F80" s="138" t="str">
        <f t="shared" ca="1" si="13"/>
        <v xml:space="preserve">Do you have a mechanism for applying controlled changes - a change management process that enables the secure introduction of new: </v>
      </c>
      <c r="G80" s="164"/>
      <c r="H80" s="164"/>
      <c r="I80" s="164"/>
      <c r="J80" s="164"/>
      <c r="K80" s="164"/>
      <c r="L80" s="164"/>
      <c r="M80" s="164"/>
      <c r="N80" s="139" t="str">
        <f t="shared" ca="1" si="14"/>
        <v/>
      </c>
      <c r="O80" s="136" t="str">
        <f t="shared" ca="1" si="15"/>
        <v/>
      </c>
      <c r="P80" s="140"/>
      <c r="Q80" s="140"/>
      <c r="R80" s="136"/>
      <c r="S80" s="136"/>
      <c r="T80" s="136"/>
      <c r="U80" s="136"/>
      <c r="V80" s="136"/>
      <c r="W80" s="136"/>
      <c r="X80" s="136"/>
      <c r="Y80" s="136"/>
      <c r="Z80" s="141"/>
      <c r="AA80" s="136"/>
      <c r="AB80" s="136"/>
      <c r="AC80" s="142"/>
      <c r="AD80" s="143" t="str">
        <f t="shared" ca="1" si="16"/>
        <v/>
      </c>
      <c r="AE80" s="143" t="str">
        <f t="shared" ca="1" si="17"/>
        <v/>
      </c>
      <c r="AF80" s="143" t="str">
        <f t="shared" ca="1" si="18"/>
        <v>D</v>
      </c>
      <c r="AG80" s="144">
        <f t="shared" ca="1" si="19"/>
        <v>3</v>
      </c>
      <c r="AH80"/>
      <c r="AI80" s="148"/>
    </row>
    <row r="81" spans="1:35" s="145" customFormat="1" ht="30" x14ac:dyDescent="0.25">
      <c r="A81" s="162">
        <v>99</v>
      </c>
      <c r="B81" s="135" t="str">
        <f t="shared" ca="1" si="10"/>
        <v>A.2.08a</v>
      </c>
      <c r="C81" s="136">
        <f t="shared" ca="1" si="11"/>
        <v>6</v>
      </c>
      <c r="D81" s="93"/>
      <c r="E81" s="137" t="str">
        <f t="shared" ca="1" si="12"/>
        <v>A.2.08a</v>
      </c>
      <c r="F81" s="146" t="str">
        <f t="shared" ca="1" si="13"/>
        <v>Business initiatives (e.g. new business models, international expansion, mergers and acquisitions)?</v>
      </c>
      <c r="G81" s="164"/>
      <c r="H81" s="164"/>
      <c r="I81" s="166"/>
      <c r="J81" s="164"/>
      <c r="K81" s="164"/>
      <c r="L81" s="164"/>
      <c r="M81" s="164"/>
      <c r="N81" s="139" t="str">
        <f t="shared" ca="1" si="14"/>
        <v>x 4</v>
      </c>
      <c r="O81" s="139" t="str">
        <f t="shared" ca="1" si="15"/>
        <v/>
      </c>
      <c r="P81" s="140"/>
      <c r="Q81" s="140"/>
      <c r="R81" s="136"/>
      <c r="S81" s="136"/>
      <c r="T81" s="136"/>
      <c r="U81" s="136"/>
      <c r="V81" s="136"/>
      <c r="W81" s="136"/>
      <c r="X81" s="136"/>
      <c r="Y81" s="136"/>
      <c r="Z81" s="141"/>
      <c r="AA81" s="136"/>
      <c r="AB81" s="136"/>
      <c r="AC81" s="142"/>
      <c r="AD81" s="143" t="str">
        <f t="shared" ca="1" si="16"/>
        <v/>
      </c>
      <c r="AE81" s="143" t="str">
        <f t="shared" ca="1" si="17"/>
        <v/>
      </c>
      <c r="AF81" s="143" t="str">
        <f t="shared" ca="1" si="18"/>
        <v>D</v>
      </c>
      <c r="AG81" s="144">
        <f t="shared" ca="1" si="19"/>
        <v>3</v>
      </c>
      <c r="AH81" s="144">
        <v>1</v>
      </c>
      <c r="AI81" s="148"/>
    </row>
    <row r="82" spans="1:35" s="145" customFormat="1" ht="30" customHeight="1" x14ac:dyDescent="0.25">
      <c r="A82" s="162">
        <v>100</v>
      </c>
      <c r="B82" s="135" t="str">
        <f t="shared" ca="1" si="10"/>
        <v>A.2.08b</v>
      </c>
      <c r="C82" s="136">
        <f t="shared" ca="1" si="11"/>
        <v>6</v>
      </c>
      <c r="D82" s="93"/>
      <c r="E82" s="137" t="str">
        <f t="shared" ca="1" si="12"/>
        <v>A.2.08b</v>
      </c>
      <c r="F82" s="146" t="str">
        <f t="shared" ca="1" si="13"/>
        <v>Business processes?</v>
      </c>
      <c r="G82" s="164"/>
      <c r="H82" s="164"/>
      <c r="I82" s="166"/>
      <c r="J82" s="164"/>
      <c r="K82" s="164"/>
      <c r="L82" s="164"/>
      <c r="M82" s="164"/>
      <c r="N82" s="139" t="str">
        <f t="shared" ca="1" si="14"/>
        <v>x 3</v>
      </c>
      <c r="O82" s="139" t="str">
        <f t="shared" ca="1" si="15"/>
        <v/>
      </c>
      <c r="P82" s="140"/>
      <c r="Q82" s="140"/>
      <c r="R82" s="136"/>
      <c r="S82" s="136"/>
      <c r="T82" s="136"/>
      <c r="U82" s="136"/>
      <c r="V82" s="136"/>
      <c r="W82" s="136"/>
      <c r="X82" s="136"/>
      <c r="Y82" s="136"/>
      <c r="Z82" s="141"/>
      <c r="AA82" s="136"/>
      <c r="AB82" s="136"/>
      <c r="AC82" s="142"/>
      <c r="AD82" s="143" t="str">
        <f t="shared" ca="1" si="16"/>
        <v/>
      </c>
      <c r="AE82" s="143" t="str">
        <f t="shared" ca="1" si="17"/>
        <v/>
      </c>
      <c r="AF82" s="143" t="str">
        <f t="shared" ca="1" si="18"/>
        <v>D</v>
      </c>
      <c r="AG82" s="144">
        <f t="shared" ca="1" si="19"/>
        <v>3</v>
      </c>
      <c r="AH82" s="144">
        <v>1</v>
      </c>
      <c r="AI82" s="148"/>
    </row>
    <row r="83" spans="1:35" s="145" customFormat="1" ht="30" customHeight="1" x14ac:dyDescent="0.25">
      <c r="A83" s="162">
        <v>101</v>
      </c>
      <c r="B83" s="135" t="str">
        <f t="shared" ca="1" si="10"/>
        <v>A.2.08c</v>
      </c>
      <c r="C83" s="136">
        <f t="shared" ca="1" si="11"/>
        <v>6</v>
      </c>
      <c r="D83" s="93"/>
      <c r="E83" s="137" t="str">
        <f t="shared" ca="1" si="12"/>
        <v>A.2.08c</v>
      </c>
      <c r="F83" s="146" t="str">
        <f t="shared" ca="1" si="13"/>
        <v>Web applications?</v>
      </c>
      <c r="G83" s="164"/>
      <c r="H83" s="164"/>
      <c r="I83" s="166"/>
      <c r="J83" s="164"/>
      <c r="K83" s="164"/>
      <c r="L83" s="164"/>
      <c r="M83" s="164"/>
      <c r="N83" s="139" t="str">
        <f t="shared" ca="1" si="14"/>
        <v>x 3</v>
      </c>
      <c r="O83" s="139" t="str">
        <f t="shared" ca="1" si="15"/>
        <v/>
      </c>
      <c r="P83" s="140"/>
      <c r="Q83" s="140"/>
      <c r="R83" s="136"/>
      <c r="S83" s="136"/>
      <c r="T83" s="136"/>
      <c r="U83" s="136"/>
      <c r="V83" s="136"/>
      <c r="W83" s="136"/>
      <c r="X83" s="136"/>
      <c r="Y83" s="136"/>
      <c r="Z83" s="141"/>
      <c r="AA83" s="136"/>
      <c r="AB83" s="136"/>
      <c r="AC83" s="142"/>
      <c r="AD83" s="143" t="str">
        <f t="shared" ca="1" si="16"/>
        <v/>
      </c>
      <c r="AE83" s="143" t="str">
        <f t="shared" ca="1" si="17"/>
        <v/>
      </c>
      <c r="AF83" s="143" t="str">
        <f t="shared" ca="1" si="18"/>
        <v>D</v>
      </c>
      <c r="AG83" s="144">
        <f t="shared" ca="1" si="19"/>
        <v>3</v>
      </c>
      <c r="AH83" s="144">
        <v>1</v>
      </c>
      <c r="AI83" s="148"/>
    </row>
    <row r="84" spans="1:35" s="145" customFormat="1" ht="30" customHeight="1" x14ac:dyDescent="0.25">
      <c r="A84" s="162">
        <v>102</v>
      </c>
      <c r="B84" s="135" t="str">
        <f t="shared" ca="1" si="10"/>
        <v>A.2.08d</v>
      </c>
      <c r="C84" s="136">
        <f t="shared" ca="1" si="11"/>
        <v>6</v>
      </c>
      <c r="D84" s="93"/>
      <c r="E84" s="137" t="str">
        <f t="shared" ca="1" si="12"/>
        <v>A.2.08d</v>
      </c>
      <c r="F84" s="146" t="str">
        <f t="shared" ca="1" si="13"/>
        <v>IT infrastructure?</v>
      </c>
      <c r="G84" s="164"/>
      <c r="H84" s="164"/>
      <c r="I84" s="166"/>
      <c r="J84" s="164"/>
      <c r="K84" s="164"/>
      <c r="L84" s="164"/>
      <c r="M84" s="164"/>
      <c r="N84" s="139" t="str">
        <f t="shared" ca="1" si="14"/>
        <v>x 2</v>
      </c>
      <c r="O84" s="139" t="str">
        <f t="shared" ca="1" si="15"/>
        <v/>
      </c>
      <c r="P84" s="140"/>
      <c r="Q84" s="140"/>
      <c r="R84" s="136"/>
      <c r="S84" s="136"/>
      <c r="T84" s="136"/>
      <c r="U84" s="136"/>
      <c r="V84" s="136"/>
      <c r="W84" s="136"/>
      <c r="X84" s="136"/>
      <c r="Y84" s="136"/>
      <c r="Z84" s="141"/>
      <c r="AA84" s="136"/>
      <c r="AB84" s="136"/>
      <c r="AC84" s="142"/>
      <c r="AD84" s="143" t="str">
        <f t="shared" ca="1" si="16"/>
        <v/>
      </c>
      <c r="AE84" s="143" t="str">
        <f t="shared" ca="1" si="17"/>
        <v/>
      </c>
      <c r="AF84" s="143" t="str">
        <f t="shared" ca="1" si="18"/>
        <v>D</v>
      </c>
      <c r="AG84" s="144">
        <f t="shared" ca="1" si="19"/>
        <v>3</v>
      </c>
      <c r="AH84" s="144">
        <v>1</v>
      </c>
      <c r="AI84" s="148"/>
    </row>
    <row r="85" spans="1:35" s="145" customFormat="1" ht="30" x14ac:dyDescent="0.25">
      <c r="A85" s="162">
        <v>103</v>
      </c>
      <c r="B85" s="135" t="str">
        <f t="shared" ca="1" si="10"/>
        <v>A.2.09</v>
      </c>
      <c r="C85" s="136">
        <f t="shared" ca="1" si="11"/>
        <v>4</v>
      </c>
      <c r="D85" s="93"/>
      <c r="E85" s="137" t="str">
        <f t="shared" ca="1" si="12"/>
        <v>A.2.09</v>
      </c>
      <c r="F85" s="138" t="str">
        <f t="shared" ca="1" si="13"/>
        <v xml:space="preserve">Does your change management process include making changes in a secure manner to: </v>
      </c>
      <c r="G85" s="164"/>
      <c r="H85" s="164"/>
      <c r="I85" s="164"/>
      <c r="J85" s="164"/>
      <c r="K85" s="164"/>
      <c r="L85" s="164"/>
      <c r="M85" s="164"/>
      <c r="N85" s="139" t="str">
        <f t="shared" ca="1" si="14"/>
        <v/>
      </c>
      <c r="O85" s="136" t="str">
        <f t="shared" ca="1" si="15"/>
        <v/>
      </c>
      <c r="P85" s="140"/>
      <c r="Q85" s="140"/>
      <c r="R85" s="136"/>
      <c r="S85" s="136"/>
      <c r="T85" s="136"/>
      <c r="U85" s="136"/>
      <c r="V85" s="136"/>
      <c r="W85" s="136"/>
      <c r="X85" s="136"/>
      <c r="Y85" s="136"/>
      <c r="Z85" s="141"/>
      <c r="AA85" s="136"/>
      <c r="AB85" s="136"/>
      <c r="AC85" s="142"/>
      <c r="AD85" s="143" t="str">
        <f t="shared" ca="1" si="16"/>
        <v/>
      </c>
      <c r="AE85" s="143" t="str">
        <f t="shared" ca="1" si="17"/>
        <v/>
      </c>
      <c r="AF85" s="143" t="str">
        <f t="shared" ca="1" si="18"/>
        <v>D</v>
      </c>
      <c r="AG85" s="144">
        <f t="shared" ca="1" si="19"/>
        <v>3</v>
      </c>
      <c r="AH85"/>
      <c r="AI85" s="148"/>
    </row>
    <row r="86" spans="1:35" s="145" customFormat="1" ht="30" customHeight="1" x14ac:dyDescent="0.25">
      <c r="A86" s="162">
        <v>104</v>
      </c>
      <c r="B86" s="135" t="str">
        <f t="shared" ca="1" si="10"/>
        <v>A.2.09a</v>
      </c>
      <c r="C86" s="136">
        <f t="shared" ca="1" si="11"/>
        <v>6</v>
      </c>
      <c r="D86" s="93"/>
      <c r="E86" s="137" t="str">
        <f t="shared" ca="1" si="12"/>
        <v>A.2.09a</v>
      </c>
      <c r="F86" s="146" t="str">
        <f t="shared" ca="1" si="13"/>
        <v>Existing business process or applications?</v>
      </c>
      <c r="G86" s="164"/>
      <c r="H86" s="164"/>
      <c r="I86" s="166"/>
      <c r="J86" s="164"/>
      <c r="K86" s="164"/>
      <c r="L86" s="164"/>
      <c r="M86" s="164"/>
      <c r="N86" s="139" t="str">
        <f t="shared" ca="1" si="14"/>
        <v>x 3</v>
      </c>
      <c r="O86" s="139" t="str">
        <f t="shared" ca="1" si="15"/>
        <v/>
      </c>
      <c r="P86" s="140"/>
      <c r="Q86" s="140"/>
      <c r="R86" s="136"/>
      <c r="S86" s="136"/>
      <c r="T86" s="136"/>
      <c r="U86" s="136"/>
      <c r="V86" s="136"/>
      <c r="W86" s="136"/>
      <c r="X86" s="136"/>
      <c r="Y86" s="136"/>
      <c r="Z86" s="141"/>
      <c r="AA86" s="136"/>
      <c r="AB86" s="136"/>
      <c r="AC86" s="142"/>
      <c r="AD86" s="143" t="str">
        <f t="shared" ca="1" si="16"/>
        <v/>
      </c>
      <c r="AE86" s="143" t="str">
        <f t="shared" ca="1" si="17"/>
        <v/>
      </c>
      <c r="AF86" s="143" t="str">
        <f t="shared" ca="1" si="18"/>
        <v>D</v>
      </c>
      <c r="AG86" s="144">
        <f t="shared" ca="1" si="19"/>
        <v>3</v>
      </c>
      <c r="AH86" s="144">
        <v>1</v>
      </c>
      <c r="AI86" s="148"/>
    </row>
    <row r="87" spans="1:35" s="145" customFormat="1" ht="30" customHeight="1" x14ac:dyDescent="0.25">
      <c r="A87" s="162">
        <v>105</v>
      </c>
      <c r="B87" s="135" t="str">
        <f t="shared" ca="1" si="10"/>
        <v>A.2.09b</v>
      </c>
      <c r="C87" s="136">
        <f t="shared" ca="1" si="11"/>
        <v>6</v>
      </c>
      <c r="D87" s="93"/>
      <c r="E87" s="137" t="str">
        <f t="shared" ca="1" si="12"/>
        <v>A.2.09b</v>
      </c>
      <c r="F87" s="146" t="str">
        <f t="shared" ca="1" si="13"/>
        <v>Legal and regulatory requirements?</v>
      </c>
      <c r="G87" s="164"/>
      <c r="H87" s="164"/>
      <c r="I87" s="166"/>
      <c r="J87" s="164"/>
      <c r="K87" s="164"/>
      <c r="L87" s="164"/>
      <c r="M87" s="164"/>
      <c r="N87" s="139" t="str">
        <f t="shared" ca="1" si="14"/>
        <v>x 4</v>
      </c>
      <c r="O87" s="139" t="str">
        <f t="shared" ca="1" si="15"/>
        <v/>
      </c>
      <c r="P87" s="140"/>
      <c r="Q87" s="140"/>
      <c r="R87" s="136"/>
      <c r="S87" s="136"/>
      <c r="T87" s="136"/>
      <c r="U87" s="136"/>
      <c r="V87" s="136"/>
      <c r="W87" s="136"/>
      <c r="X87" s="136"/>
      <c r="Y87" s="136"/>
      <c r="Z87" s="141"/>
      <c r="AA87" s="136"/>
      <c r="AB87" s="136"/>
      <c r="AC87" s="142"/>
      <c r="AD87" s="143" t="str">
        <f t="shared" ca="1" si="16"/>
        <v/>
      </c>
      <c r="AE87" s="143" t="str">
        <f t="shared" ca="1" si="17"/>
        <v/>
      </c>
      <c r="AF87" s="143" t="str">
        <f t="shared" ca="1" si="18"/>
        <v>D</v>
      </c>
      <c r="AG87" s="144">
        <f t="shared" ca="1" si="19"/>
        <v>3</v>
      </c>
      <c r="AH87" s="144">
        <v>1</v>
      </c>
      <c r="AI87" s="148"/>
    </row>
    <row r="88" spans="1:35" s="145" customFormat="1" ht="30" customHeight="1" x14ac:dyDescent="0.25">
      <c r="A88" s="162">
        <v>106</v>
      </c>
      <c r="B88" s="135" t="str">
        <f t="shared" ca="1" si="10"/>
        <v>A.2.09c</v>
      </c>
      <c r="C88" s="136">
        <f t="shared" ca="1" si="11"/>
        <v>6</v>
      </c>
      <c r="D88" s="93"/>
      <c r="E88" s="137" t="str">
        <f t="shared" ca="1" si="12"/>
        <v>A.2.09c</v>
      </c>
      <c r="F88" s="146" t="str">
        <f t="shared" ca="1" si="13"/>
        <v>Security services (e.g. PKI, anti-malware, IDS)?</v>
      </c>
      <c r="G88" s="164"/>
      <c r="H88" s="164"/>
      <c r="I88" s="166"/>
      <c r="J88" s="164"/>
      <c r="K88" s="164"/>
      <c r="L88" s="164"/>
      <c r="M88" s="164"/>
      <c r="N88" s="139" t="str">
        <f t="shared" ca="1" si="14"/>
        <v>x 4</v>
      </c>
      <c r="O88" s="139" t="str">
        <f t="shared" ca="1" si="15"/>
        <v/>
      </c>
      <c r="P88" s="140"/>
      <c r="Q88" s="140"/>
      <c r="R88" s="136"/>
      <c r="S88" s="136"/>
      <c r="T88" s="136"/>
      <c r="U88" s="136"/>
      <c r="V88" s="136"/>
      <c r="W88" s="136"/>
      <c r="X88" s="136"/>
      <c r="Y88" s="136"/>
      <c r="Z88" s="141"/>
      <c r="AA88" s="136"/>
      <c r="AB88" s="136"/>
      <c r="AC88" s="142"/>
      <c r="AD88" s="143" t="str">
        <f t="shared" ca="1" si="16"/>
        <v/>
      </c>
      <c r="AE88" s="143" t="str">
        <f t="shared" ca="1" si="17"/>
        <v/>
      </c>
      <c r="AF88" s="143" t="str">
        <f t="shared" ca="1" si="18"/>
        <v>D</v>
      </c>
      <c r="AG88" s="144">
        <f t="shared" ca="1" si="19"/>
        <v>3</v>
      </c>
      <c r="AH88" s="144">
        <v>1</v>
      </c>
      <c r="AI88" s="148"/>
    </row>
    <row r="89" spans="1:35" s="145" customFormat="1" ht="30" x14ac:dyDescent="0.25">
      <c r="A89" s="162">
        <v>107</v>
      </c>
      <c r="B89" s="135" t="str">
        <f t="shared" ca="1" si="10"/>
        <v>A.2.10</v>
      </c>
      <c r="C89" s="136">
        <f t="shared" ca="1" si="11"/>
        <v>4</v>
      </c>
      <c r="D89" s="93"/>
      <c r="E89" s="137" t="str">
        <f t="shared" ca="1" si="12"/>
        <v>A.2.10</v>
      </c>
      <c r="F89" s="138" t="str">
        <f t="shared" ca="1" si="13"/>
        <v xml:space="preserve">Does your change management process cover making changes in a secure manner to your organisation's: </v>
      </c>
      <c r="G89" s="164"/>
      <c r="H89" s="164"/>
      <c r="I89" s="164"/>
      <c r="J89" s="164"/>
      <c r="K89" s="164"/>
      <c r="L89" s="164"/>
      <c r="M89" s="164"/>
      <c r="N89" s="139" t="str">
        <f t="shared" ca="1" si="14"/>
        <v/>
      </c>
      <c r="O89" s="136" t="str">
        <f t="shared" ca="1" si="15"/>
        <v/>
      </c>
      <c r="P89" s="140"/>
      <c r="Q89" s="140"/>
      <c r="R89" s="136"/>
      <c r="S89" s="136"/>
      <c r="T89" s="136"/>
      <c r="U89" s="136"/>
      <c r="V89" s="136"/>
      <c r="W89" s="136"/>
      <c r="X89" s="136"/>
      <c r="Y89" s="136"/>
      <c r="Z89" s="141"/>
      <c r="AA89" s="136"/>
      <c r="AB89" s="136"/>
      <c r="AC89" s="142"/>
      <c r="AD89" s="143" t="str">
        <f t="shared" ca="1" si="16"/>
        <v/>
      </c>
      <c r="AE89" s="143" t="str">
        <f t="shared" ca="1" si="17"/>
        <v/>
      </c>
      <c r="AF89" s="143" t="str">
        <f t="shared" ca="1" si="18"/>
        <v>D</v>
      </c>
      <c r="AG89" s="144">
        <f t="shared" ca="1" si="19"/>
        <v>3</v>
      </c>
      <c r="AH89"/>
      <c r="AI89" s="148"/>
    </row>
    <row r="90" spans="1:35" s="145" customFormat="1" ht="30" customHeight="1" x14ac:dyDescent="0.25">
      <c r="A90" s="162">
        <v>108</v>
      </c>
      <c r="B90" s="135" t="str">
        <f t="shared" ca="1" si="10"/>
        <v>A.2.10a</v>
      </c>
      <c r="C90" s="136">
        <f t="shared" ca="1" si="11"/>
        <v>6</v>
      </c>
      <c r="D90" s="93"/>
      <c r="E90" s="137" t="str">
        <f t="shared" ca="1" si="12"/>
        <v>A.2.10a</v>
      </c>
      <c r="F90" s="146" t="str">
        <f t="shared" ca="1" si="13"/>
        <v>Threat landscape?</v>
      </c>
      <c r="G90" s="164"/>
      <c r="H90" s="164"/>
      <c r="I90" s="166"/>
      <c r="J90" s="164"/>
      <c r="K90" s="164"/>
      <c r="L90" s="164"/>
      <c r="M90" s="164"/>
      <c r="N90" s="139" t="str">
        <f t="shared" ca="1" si="14"/>
        <v>x 5</v>
      </c>
      <c r="O90" s="139" t="str">
        <f t="shared" ca="1" si="15"/>
        <v/>
      </c>
      <c r="P90" s="140"/>
      <c r="Q90" s="140"/>
      <c r="R90" s="136"/>
      <c r="S90" s="136"/>
      <c r="T90" s="136"/>
      <c r="U90" s="136"/>
      <c r="V90" s="136"/>
      <c r="W90" s="136"/>
      <c r="X90" s="136"/>
      <c r="Y90" s="136"/>
      <c r="Z90" s="141"/>
      <c r="AA90" s="136"/>
      <c r="AB90" s="136"/>
      <c r="AC90" s="142"/>
      <c r="AD90" s="143" t="str">
        <f t="shared" ca="1" si="16"/>
        <v/>
      </c>
      <c r="AE90" s="143" t="str">
        <f t="shared" ca="1" si="17"/>
        <v/>
      </c>
      <c r="AF90" s="143" t="str">
        <f t="shared" ca="1" si="18"/>
        <v>D</v>
      </c>
      <c r="AG90" s="144">
        <f t="shared" ca="1" si="19"/>
        <v>3</v>
      </c>
      <c r="AH90" s="144">
        <v>1</v>
      </c>
      <c r="AI90" s="148"/>
    </row>
    <row r="91" spans="1:35" s="145" customFormat="1" ht="30" x14ac:dyDescent="0.25">
      <c r="A91" s="162">
        <v>109</v>
      </c>
      <c r="B91" s="135" t="str">
        <f t="shared" ca="1" si="10"/>
        <v>A.2.10b</v>
      </c>
      <c r="C91" s="136">
        <f t="shared" ca="1" si="11"/>
        <v>6</v>
      </c>
      <c r="D91" s="93"/>
      <c r="E91" s="137" t="str">
        <f t="shared" ca="1" si="12"/>
        <v>A.2.10b</v>
      </c>
      <c r="F91" s="146" t="str">
        <f t="shared" ca="1" si="13"/>
        <v>Security governance approach (e.g. a new security organisational set up or risk management programme)?</v>
      </c>
      <c r="G91" s="164"/>
      <c r="H91" s="164"/>
      <c r="I91" s="166"/>
      <c r="J91" s="164"/>
      <c r="K91" s="164"/>
      <c r="L91" s="164"/>
      <c r="M91" s="164"/>
      <c r="N91" s="139" t="str">
        <f t="shared" ca="1" si="14"/>
        <v>x 4</v>
      </c>
      <c r="O91" s="139" t="str">
        <f t="shared" ca="1" si="15"/>
        <v/>
      </c>
      <c r="P91" s="140"/>
      <c r="Q91" s="140"/>
      <c r="R91" s="136"/>
      <c r="S91" s="136"/>
      <c r="T91" s="136"/>
      <c r="U91" s="136"/>
      <c r="V91" s="136"/>
      <c r="W91" s="136"/>
      <c r="X91" s="136"/>
      <c r="Y91" s="136"/>
      <c r="Z91" s="141"/>
      <c r="AA91" s="136"/>
      <c r="AB91" s="136"/>
      <c r="AC91" s="142"/>
      <c r="AD91" s="143" t="str">
        <f t="shared" ca="1" si="16"/>
        <v/>
      </c>
      <c r="AE91" s="143" t="str">
        <f t="shared" ca="1" si="17"/>
        <v/>
      </c>
      <c r="AF91" s="143" t="str">
        <f t="shared" ca="1" si="18"/>
        <v>D</v>
      </c>
      <c r="AG91" s="144">
        <f t="shared" ca="1" si="19"/>
        <v>3</v>
      </c>
      <c r="AH91" s="144">
        <v>1</v>
      </c>
      <c r="AI91" s="148"/>
    </row>
    <row r="92" spans="1:35" s="145" customFormat="1" ht="30" x14ac:dyDescent="0.25">
      <c r="A92" s="162">
        <v>110</v>
      </c>
      <c r="B92" s="135" t="str">
        <f t="shared" ca="1" si="10"/>
        <v>A.2.10c</v>
      </c>
      <c r="C92" s="136">
        <f t="shared" ca="1" si="11"/>
        <v>6</v>
      </c>
      <c r="D92" s="93"/>
      <c r="E92" s="137" t="str">
        <f t="shared" ca="1" si="12"/>
        <v>A.2.10c</v>
      </c>
      <c r="F92" s="146" t="str">
        <f t="shared" ca="1" si="13"/>
        <v>Security controls framework (e.g. ISO 27001, COBIT 5, the SANS top 20 security controls or the ISF Standard of Good Practice)?</v>
      </c>
      <c r="G92" s="164"/>
      <c r="H92" s="164"/>
      <c r="I92" s="166"/>
      <c r="J92" s="164"/>
      <c r="K92" s="164"/>
      <c r="L92" s="164"/>
      <c r="M92" s="164"/>
      <c r="N92" s="139" t="str">
        <f t="shared" ca="1" si="14"/>
        <v>x 3</v>
      </c>
      <c r="O92" s="139" t="str">
        <f t="shared" ca="1" si="15"/>
        <v/>
      </c>
      <c r="P92" s="140"/>
      <c r="Q92" s="140"/>
      <c r="R92" s="136"/>
      <c r="S92" s="136"/>
      <c r="T92" s="136"/>
      <c r="U92" s="136"/>
      <c r="V92" s="136"/>
      <c r="W92" s="136"/>
      <c r="X92" s="136"/>
      <c r="Y92" s="136"/>
      <c r="Z92" s="141"/>
      <c r="AA92" s="136"/>
      <c r="AB92" s="136"/>
      <c r="AC92" s="142"/>
      <c r="AD92" s="143" t="str">
        <f t="shared" ca="1" si="16"/>
        <v/>
      </c>
      <c r="AE92" s="143" t="str">
        <f t="shared" ca="1" si="17"/>
        <v/>
      </c>
      <c r="AF92" s="143" t="str">
        <f t="shared" ca="1" si="18"/>
        <v>D</v>
      </c>
      <c r="AG92" s="144">
        <f t="shared" ca="1" si="19"/>
        <v>3</v>
      </c>
      <c r="AH92" s="144">
        <v>1</v>
      </c>
      <c r="AI92" s="148"/>
    </row>
    <row r="93" spans="1:35" s="145" customFormat="1" ht="30" customHeight="1" x14ac:dyDescent="0.25">
      <c r="A93" s="162">
        <v>111</v>
      </c>
      <c r="B93" s="135" t="str">
        <f t="shared" ca="1" si="10"/>
        <v>A.2.11</v>
      </c>
      <c r="C93" s="136">
        <f t="shared" ca="1" si="11"/>
        <v>4</v>
      </c>
      <c r="D93" s="93"/>
      <c r="E93" s="137" t="str">
        <f t="shared" ca="1" si="12"/>
        <v>A.2.11</v>
      </c>
      <c r="F93" s="138" t="str">
        <f t="shared" ca="1" si="13"/>
        <v xml:space="preserve">To support your penetration testing programme, do you: </v>
      </c>
      <c r="G93" s="164"/>
      <c r="H93" s="164"/>
      <c r="I93" s="164"/>
      <c r="J93" s="164"/>
      <c r="K93" s="164"/>
      <c r="L93" s="164"/>
      <c r="M93" s="164"/>
      <c r="N93" s="139" t="str">
        <f t="shared" ca="1" si="14"/>
        <v/>
      </c>
      <c r="O93" s="136" t="str">
        <f t="shared" ca="1" si="15"/>
        <v/>
      </c>
      <c r="P93" s="140"/>
      <c r="Q93" s="140"/>
      <c r="R93" s="136"/>
      <c r="S93" s="136"/>
      <c r="T93" s="136"/>
      <c r="U93" s="136"/>
      <c r="V93" s="136"/>
      <c r="W93" s="136"/>
      <c r="X93" s="136"/>
      <c r="Y93" s="136"/>
      <c r="Z93" s="141"/>
      <c r="AA93" s="136"/>
      <c r="AB93" s="136"/>
      <c r="AC93" s="142"/>
      <c r="AD93" s="143" t="str">
        <f t="shared" ca="1" si="16"/>
        <v/>
      </c>
      <c r="AE93" s="143" t="str">
        <f t="shared" ca="1" si="17"/>
        <v/>
      </c>
      <c r="AF93" s="143" t="str">
        <f t="shared" ca="1" si="18"/>
        <v>D</v>
      </c>
      <c r="AG93" s="144">
        <f t="shared" ca="1" si="19"/>
        <v>3</v>
      </c>
      <c r="AH93"/>
      <c r="AI93" s="148"/>
    </row>
    <row r="94" spans="1:35" s="145" customFormat="1" ht="45" x14ac:dyDescent="0.25">
      <c r="A94" s="162">
        <v>112</v>
      </c>
      <c r="B94" s="135" t="str">
        <f t="shared" ca="1" si="10"/>
        <v>A.2.11a</v>
      </c>
      <c r="C94" s="136">
        <f t="shared" ca="1" si="11"/>
        <v>6</v>
      </c>
      <c r="D94" s="93"/>
      <c r="E94" s="137" t="str">
        <f t="shared" ca="1" si="12"/>
        <v>A.2.11a</v>
      </c>
      <c r="F94" s="146" t="str">
        <f t="shared" ca="1" si="13"/>
        <v>Maintain key performance indicators for the results of the penetration tests that can be utilised to help establish the 'health' of the overall business?</v>
      </c>
      <c r="G94" s="164"/>
      <c r="H94" s="164"/>
      <c r="I94" s="166"/>
      <c r="J94" s="164"/>
      <c r="K94" s="164"/>
      <c r="L94" s="164"/>
      <c r="M94" s="164"/>
      <c r="N94" s="139" t="str">
        <f t="shared" ca="1" si="14"/>
        <v>x 4</v>
      </c>
      <c r="O94" s="139" t="str">
        <f t="shared" ca="1" si="15"/>
        <v/>
      </c>
      <c r="P94" s="140"/>
      <c r="Q94" s="140"/>
      <c r="R94" s="136"/>
      <c r="S94" s="136"/>
      <c r="T94" s="136"/>
      <c r="U94" s="136"/>
      <c r="V94" s="136"/>
      <c r="W94" s="136"/>
      <c r="X94" s="136"/>
      <c r="Y94" s="136"/>
      <c r="Z94" s="141"/>
      <c r="AA94" s="136"/>
      <c r="AB94" s="136"/>
      <c r="AC94" s="142"/>
      <c r="AD94" s="143" t="str">
        <f t="shared" ca="1" si="16"/>
        <v/>
      </c>
      <c r="AE94" s="143" t="str">
        <f t="shared" ca="1" si="17"/>
        <v/>
      </c>
      <c r="AF94" s="143" t="str">
        <f t="shared" ca="1" si="18"/>
        <v>D</v>
      </c>
      <c r="AG94" s="144">
        <f t="shared" ca="1" si="19"/>
        <v>3</v>
      </c>
      <c r="AH94" s="144">
        <v>1</v>
      </c>
      <c r="AI94" s="148"/>
    </row>
    <row r="95" spans="1:35" s="145" customFormat="1" ht="30" customHeight="1" x14ac:dyDescent="0.25">
      <c r="A95" s="162">
        <v>113</v>
      </c>
      <c r="B95" s="135" t="str">
        <f t="shared" ca="1" si="10"/>
        <v>A.2.11b</v>
      </c>
      <c r="C95" s="136">
        <f t="shared" ca="1" si="11"/>
        <v>6</v>
      </c>
      <c r="D95" s="93"/>
      <c r="E95" s="137" t="str">
        <f t="shared" ca="1" si="12"/>
        <v>A.2.11b</v>
      </c>
      <c r="F95" s="146" t="str">
        <f t="shared" ca="1" si="13"/>
        <v>Subscribe to information sharing platforms or services?</v>
      </c>
      <c r="G95" s="164"/>
      <c r="H95" s="164"/>
      <c r="I95" s="166"/>
      <c r="J95" s="164"/>
      <c r="K95" s="164"/>
      <c r="L95" s="164"/>
      <c r="M95" s="164"/>
      <c r="N95" s="139" t="str">
        <f t="shared" ca="1" si="14"/>
        <v>x 4</v>
      </c>
      <c r="O95" s="139" t="str">
        <f t="shared" ca="1" si="15"/>
        <v/>
      </c>
      <c r="P95" s="140"/>
      <c r="Q95" s="140"/>
      <c r="R95" s="136"/>
      <c r="S95" s="136"/>
      <c r="T95" s="136"/>
      <c r="U95" s="136"/>
      <c r="V95" s="136"/>
      <c r="W95" s="136"/>
      <c r="X95" s="136"/>
      <c r="Y95" s="136"/>
      <c r="Z95" s="141"/>
      <c r="AA95" s="136"/>
      <c r="AB95" s="136"/>
      <c r="AC95" s="142"/>
      <c r="AD95" s="143" t="str">
        <f t="shared" ca="1" si="16"/>
        <v/>
      </c>
      <c r="AE95" s="143" t="str">
        <f t="shared" ca="1" si="17"/>
        <v/>
      </c>
      <c r="AF95" s="143" t="str">
        <f t="shared" ca="1" si="18"/>
        <v>D</v>
      </c>
      <c r="AG95" s="144">
        <f t="shared" ca="1" si="19"/>
        <v>3</v>
      </c>
      <c r="AH95" s="144">
        <v>1</v>
      </c>
      <c r="AI95" s="148"/>
    </row>
    <row r="96" spans="1:35" s="145" customFormat="1" ht="30" x14ac:dyDescent="0.25">
      <c r="A96" s="162">
        <v>114</v>
      </c>
      <c r="B96" s="135" t="str">
        <f t="shared" ca="1" si="10"/>
        <v>A.2.11c</v>
      </c>
      <c r="C96" s="136">
        <f t="shared" ca="1" si="11"/>
        <v>6</v>
      </c>
      <c r="D96" s="93"/>
      <c r="E96" s="137" t="str">
        <f t="shared" ca="1" si="12"/>
        <v>A.2.11c</v>
      </c>
      <c r="F96" s="146" t="str">
        <f t="shared" ca="1" si="13"/>
        <v>Use information from information sharing platforms or services to feed into the penetration testing programme?</v>
      </c>
      <c r="G96" s="164"/>
      <c r="H96" s="164"/>
      <c r="I96" s="166"/>
      <c r="J96" s="164"/>
      <c r="K96" s="164"/>
      <c r="L96" s="164"/>
      <c r="M96" s="164"/>
      <c r="N96" s="139" t="str">
        <f t="shared" ca="1" si="14"/>
        <v>x 5</v>
      </c>
      <c r="O96" s="139" t="str">
        <f t="shared" ca="1" si="15"/>
        <v/>
      </c>
      <c r="P96" s="140"/>
      <c r="Q96" s="140"/>
      <c r="R96" s="136"/>
      <c r="S96" s="136"/>
      <c r="T96" s="136"/>
      <c r="U96" s="136"/>
      <c r="V96" s="136"/>
      <c r="W96" s="136"/>
      <c r="X96" s="136"/>
      <c r="Y96" s="136"/>
      <c r="Z96" s="141"/>
      <c r="AA96" s="136"/>
      <c r="AB96" s="136"/>
      <c r="AC96" s="142"/>
      <c r="AD96" s="143" t="str">
        <f t="shared" ca="1" si="16"/>
        <v/>
      </c>
      <c r="AE96" s="143" t="str">
        <f t="shared" ca="1" si="17"/>
        <v/>
      </c>
      <c r="AF96" s="143" t="str">
        <f t="shared" ca="1" si="18"/>
        <v>D</v>
      </c>
      <c r="AG96" s="144">
        <f t="shared" ca="1" si="19"/>
        <v>3</v>
      </c>
      <c r="AH96" s="144">
        <v>1</v>
      </c>
      <c r="AI96" s="148"/>
    </row>
    <row r="97" spans="1:35" s="145" customFormat="1" ht="30" customHeight="1" x14ac:dyDescent="0.25">
      <c r="A97" s="162">
        <v>115</v>
      </c>
      <c r="B97" s="135" t="str">
        <f t="shared" ca="1" si="10"/>
        <v>A.2.12</v>
      </c>
      <c r="C97" s="136">
        <f t="shared" ca="1" si="11"/>
        <v>4</v>
      </c>
      <c r="D97" s="93"/>
      <c r="E97" s="137" t="str">
        <f t="shared" ca="1" si="12"/>
        <v>A.2.12</v>
      </c>
      <c r="F97" s="138" t="str">
        <f t="shared" ca="1" si="13"/>
        <v xml:space="preserve">Is the suitability and effectiveness of your penetration testing programme assured by: </v>
      </c>
      <c r="G97" s="164"/>
      <c r="H97" s="164"/>
      <c r="I97" s="164"/>
      <c r="J97" s="164"/>
      <c r="K97" s="164"/>
      <c r="L97" s="164"/>
      <c r="M97" s="164"/>
      <c r="N97" s="139" t="str">
        <f t="shared" ca="1" si="14"/>
        <v/>
      </c>
      <c r="O97" s="136" t="str">
        <f t="shared" ca="1" si="15"/>
        <v/>
      </c>
      <c r="P97" s="140"/>
      <c r="Q97" s="140"/>
      <c r="R97" s="136"/>
      <c r="S97" s="136"/>
      <c r="T97" s="136"/>
      <c r="U97" s="136"/>
      <c r="V97" s="136"/>
      <c r="W97" s="136"/>
      <c r="X97" s="136"/>
      <c r="Y97" s="136"/>
      <c r="Z97" s="141"/>
      <c r="AA97" s="136"/>
      <c r="AB97" s="136"/>
      <c r="AC97" s="142"/>
      <c r="AD97" s="143" t="str">
        <f t="shared" ca="1" si="16"/>
        <v/>
      </c>
      <c r="AE97" s="143" t="str">
        <f t="shared" ca="1" si="17"/>
        <v/>
      </c>
      <c r="AF97" s="143" t="str">
        <f t="shared" ca="1" si="18"/>
        <v>D</v>
      </c>
      <c r="AG97" s="144">
        <f t="shared" ca="1" si="19"/>
        <v>3</v>
      </c>
      <c r="AH97"/>
      <c r="AI97" s="148"/>
    </row>
    <row r="98" spans="1:35" s="145" customFormat="1" ht="30" customHeight="1" x14ac:dyDescent="0.25">
      <c r="A98" s="162">
        <v>116</v>
      </c>
      <c r="B98" s="135" t="str">
        <f t="shared" ca="1" si="10"/>
        <v>A.2.12a</v>
      </c>
      <c r="C98" s="136">
        <f t="shared" ca="1" si="11"/>
        <v>6</v>
      </c>
      <c r="D98" s="93"/>
      <c r="E98" s="137" t="str">
        <f t="shared" ca="1" si="12"/>
        <v>A.2.12a</v>
      </c>
      <c r="F98" s="146" t="str">
        <f t="shared" ca="1" si="13"/>
        <v>Traceability and monitoring of the programme?</v>
      </c>
      <c r="G98" s="164"/>
      <c r="H98" s="164"/>
      <c r="I98" s="166"/>
      <c r="J98" s="164"/>
      <c r="K98" s="164"/>
      <c r="L98" s="164"/>
      <c r="M98" s="164"/>
      <c r="N98" s="139" t="str">
        <f t="shared" ca="1" si="14"/>
        <v>x 3</v>
      </c>
      <c r="O98" s="139" t="str">
        <f t="shared" ca="1" si="15"/>
        <v/>
      </c>
      <c r="P98" s="140"/>
      <c r="Q98" s="140"/>
      <c r="R98" s="136"/>
      <c r="S98" s="136"/>
      <c r="T98" s="136"/>
      <c r="U98" s="136"/>
      <c r="V98" s="136"/>
      <c r="W98" s="136"/>
      <c r="X98" s="136"/>
      <c r="Y98" s="136"/>
      <c r="Z98" s="141"/>
      <c r="AA98" s="136"/>
      <c r="AB98" s="136"/>
      <c r="AC98" s="142"/>
      <c r="AD98" s="143" t="str">
        <f t="shared" ca="1" si="16"/>
        <v/>
      </c>
      <c r="AE98" s="143" t="str">
        <f t="shared" ca="1" si="17"/>
        <v/>
      </c>
      <c r="AF98" s="143" t="str">
        <f t="shared" ca="1" si="18"/>
        <v>D</v>
      </c>
      <c r="AG98" s="144">
        <f t="shared" ca="1" si="19"/>
        <v>3</v>
      </c>
      <c r="AH98" s="144">
        <v>1</v>
      </c>
      <c r="AI98" s="148"/>
    </row>
    <row r="99" spans="1:35" s="145" customFormat="1" ht="30" customHeight="1" x14ac:dyDescent="0.25">
      <c r="A99" s="162">
        <v>117</v>
      </c>
      <c r="B99" s="135" t="str">
        <f t="shared" ca="1" si="10"/>
        <v>A.2.12b</v>
      </c>
      <c r="C99" s="136">
        <f t="shared" ca="1" si="11"/>
        <v>6</v>
      </c>
      <c r="D99" s="93"/>
      <c r="E99" s="137" t="str">
        <f t="shared" ca="1" si="12"/>
        <v>A.2.12b</v>
      </c>
      <c r="F99" s="146" t="str">
        <f t="shared" ca="1" si="13"/>
        <v>A continuous improvement process?</v>
      </c>
      <c r="G99" s="164"/>
      <c r="H99" s="164"/>
      <c r="I99" s="166"/>
      <c r="J99" s="164"/>
      <c r="K99" s="164"/>
      <c r="L99" s="164"/>
      <c r="M99" s="164"/>
      <c r="N99" s="139" t="str">
        <f t="shared" ca="1" si="14"/>
        <v>x 5</v>
      </c>
      <c r="O99" s="139" t="str">
        <f t="shared" ca="1" si="15"/>
        <v/>
      </c>
      <c r="P99" s="140"/>
      <c r="Q99" s="140"/>
      <c r="R99" s="136"/>
      <c r="S99" s="136"/>
      <c r="T99" s="136"/>
      <c r="U99" s="136"/>
      <c r="V99" s="136"/>
      <c r="W99" s="136"/>
      <c r="X99" s="136"/>
      <c r="Y99" s="136"/>
      <c r="Z99" s="141"/>
      <c r="AA99" s="136"/>
      <c r="AB99" s="136"/>
      <c r="AC99" s="142"/>
      <c r="AD99" s="143" t="str">
        <f t="shared" ca="1" si="16"/>
        <v/>
      </c>
      <c r="AE99" s="143" t="str">
        <f t="shared" ca="1" si="17"/>
        <v/>
      </c>
      <c r="AF99" s="143" t="str">
        <f t="shared" ca="1" si="18"/>
        <v>D</v>
      </c>
      <c r="AG99" s="144">
        <f t="shared" ca="1" si="19"/>
        <v>3</v>
      </c>
      <c r="AH99" s="144">
        <v>1</v>
      </c>
      <c r="AI99" s="148"/>
    </row>
    <row r="100" spans="1:35" s="145" customFormat="1" ht="30" customHeight="1" x14ac:dyDescent="0.25">
      <c r="A100" s="162">
        <v>118</v>
      </c>
      <c r="B100" s="135" t="str">
        <f t="shared" ca="1" si="10"/>
        <v>A.2.12c</v>
      </c>
      <c r="C100" s="136">
        <f t="shared" ca="1" si="11"/>
        <v>6</v>
      </c>
      <c r="D100" s="93"/>
      <c r="E100" s="137" t="str">
        <f t="shared" ca="1" si="12"/>
        <v>A.2.12c</v>
      </c>
      <c r="F100" s="146" t="str">
        <f t="shared" ca="1" si="13"/>
        <v>Regular management and technical review?</v>
      </c>
      <c r="G100" s="164"/>
      <c r="H100" s="164"/>
      <c r="I100" s="166"/>
      <c r="J100" s="164"/>
      <c r="K100" s="164"/>
      <c r="L100" s="164"/>
      <c r="M100" s="164"/>
      <c r="N100" s="139" t="str">
        <f t="shared" ca="1" si="14"/>
        <v>x 4</v>
      </c>
      <c r="O100" s="139" t="str">
        <f t="shared" ca="1" si="15"/>
        <v/>
      </c>
      <c r="P100" s="140"/>
      <c r="Q100" s="140"/>
      <c r="R100" s="136"/>
      <c r="S100" s="136"/>
      <c r="T100" s="136"/>
      <c r="U100" s="136"/>
      <c r="V100" s="136"/>
      <c r="W100" s="136"/>
      <c r="X100" s="136"/>
      <c r="Y100" s="136"/>
      <c r="Z100" s="141"/>
      <c r="AA100" s="136"/>
      <c r="AB100" s="136"/>
      <c r="AC100" s="142"/>
      <c r="AD100" s="143" t="str">
        <f t="shared" ca="1" si="16"/>
        <v/>
      </c>
      <c r="AE100" s="143" t="str">
        <f t="shared" ca="1" si="17"/>
        <v/>
      </c>
      <c r="AF100" s="143" t="str">
        <f t="shared" ca="1" si="18"/>
        <v>D</v>
      </c>
      <c r="AG100" s="144">
        <f t="shared" ca="1" si="19"/>
        <v>3</v>
      </c>
      <c r="AH100" s="144">
        <v>1</v>
      </c>
      <c r="AI100" s="148"/>
    </row>
    <row r="101" spans="1:35" s="145" customFormat="1" ht="30" customHeight="1" x14ac:dyDescent="0.25">
      <c r="A101" s="162">
        <v>119</v>
      </c>
      <c r="B101" s="135" t="str">
        <f t="shared" ca="1" si="10"/>
        <v>A.2.12d</v>
      </c>
      <c r="C101" s="136">
        <f t="shared" ca="1" si="11"/>
        <v>6</v>
      </c>
      <c r="D101" s="93"/>
      <c r="E101" s="137" t="str">
        <f t="shared" ca="1" si="12"/>
        <v>A.2.12d</v>
      </c>
      <c r="F101" s="146" t="str">
        <f t="shared" ca="1" si="13"/>
        <v>Independent audits (or similar)?</v>
      </c>
      <c r="G101" s="164"/>
      <c r="H101" s="164"/>
      <c r="I101" s="166"/>
      <c r="J101" s="164"/>
      <c r="K101" s="164"/>
      <c r="L101" s="164"/>
      <c r="M101" s="164"/>
      <c r="N101" s="139" t="str">
        <f t="shared" ca="1" si="14"/>
        <v>x 5</v>
      </c>
      <c r="O101" s="139" t="str">
        <f t="shared" ca="1" si="15"/>
        <v/>
      </c>
      <c r="P101" s="140"/>
      <c r="Q101" s="140"/>
      <c r="R101" s="136"/>
      <c r="S101" s="136"/>
      <c r="T101" s="136"/>
      <c r="U101" s="136"/>
      <c r="V101" s="136"/>
      <c r="W101" s="136"/>
      <c r="X101" s="136"/>
      <c r="Y101" s="136"/>
      <c r="Z101" s="141"/>
      <c r="AA101" s="136"/>
      <c r="AB101" s="136"/>
      <c r="AC101" s="142"/>
      <c r="AD101" s="143" t="str">
        <f t="shared" ca="1" si="16"/>
        <v/>
      </c>
      <c r="AE101" s="143" t="str">
        <f t="shared" ca="1" si="17"/>
        <v/>
      </c>
      <c r="AF101" s="143" t="str">
        <f t="shared" ca="1" si="18"/>
        <v>D</v>
      </c>
      <c r="AG101" s="144">
        <f t="shared" ca="1" si="19"/>
        <v>3</v>
      </c>
      <c r="AH101" s="144">
        <v>1</v>
      </c>
      <c r="AI101" s="148"/>
    </row>
    <row r="102" spans="1:35" s="145" customFormat="1" ht="30" customHeight="1" x14ac:dyDescent="0.25">
      <c r="A102" s="156">
        <v>120</v>
      </c>
      <c r="B102" s="135" t="str">
        <f t="shared" ca="1" si="10"/>
        <v>A.3</v>
      </c>
      <c r="C102" s="136">
        <f t="shared" ca="1" si="11"/>
        <v>2</v>
      </c>
      <c r="D102" s="93"/>
      <c r="E102" s="167" t="str">
        <f t="shared" ca="1" si="12"/>
        <v>Step 3</v>
      </c>
      <c r="F102" s="168" t="str">
        <f t="shared" ca="1" si="13"/>
        <v>Evaluate drivers for conducting penetration tests</v>
      </c>
      <c r="G102" s="247"/>
      <c r="H102" s="247"/>
      <c r="I102" s="247"/>
      <c r="J102" s="247"/>
      <c r="K102" s="247"/>
      <c r="L102" s="247"/>
      <c r="M102" s="247"/>
      <c r="N102" s="248" t="str">
        <f t="shared" ca="1" si="14"/>
        <v/>
      </c>
      <c r="O102" s="248" t="str">
        <f t="shared" ca="1" si="15"/>
        <v/>
      </c>
      <c r="P102" s="249"/>
      <c r="Q102" s="249"/>
      <c r="R102" s="249"/>
      <c r="S102" s="248"/>
      <c r="T102" s="248"/>
      <c r="U102" s="248"/>
      <c r="V102" s="248"/>
      <c r="W102" s="248"/>
      <c r="X102" s="248"/>
      <c r="Y102" s="248"/>
      <c r="Z102" s="248"/>
      <c r="AA102" s="248"/>
      <c r="AB102" s="248"/>
      <c r="AC102" s="143"/>
      <c r="AD102" s="143" t="str">
        <f t="shared" ca="1" si="16"/>
        <v>S</v>
      </c>
      <c r="AE102" s="143" t="str">
        <f t="shared" ca="1" si="17"/>
        <v>I</v>
      </c>
      <c r="AF102" s="143" t="str">
        <f t="shared" ca="1" si="18"/>
        <v>D</v>
      </c>
      <c r="AG102" s="144">
        <f t="shared" ca="1" si="19"/>
        <v>1</v>
      </c>
      <c r="AH102"/>
      <c r="AI102" s="148">
        <v>3</v>
      </c>
    </row>
    <row r="103" spans="1:35" s="145" customFormat="1" ht="30" customHeight="1" x14ac:dyDescent="0.25">
      <c r="A103" s="162">
        <v>130</v>
      </c>
      <c r="B103" s="135" t="str">
        <f t="shared" ref="B103:B155" ca="1" si="20">VLOOKUP(A103,contentrefmockup,2,FALSE)</f>
        <v>A.3.01</v>
      </c>
      <c r="C103" s="136">
        <f t="shared" ref="C103:C155" ca="1" si="21">VLOOKUP(A103,contentrefmockup,15,FALSE)</f>
        <v>5</v>
      </c>
      <c r="D103" s="93"/>
      <c r="E103" s="137" t="str">
        <f t="shared" ref="E103:E155" ca="1" si="22">IF(C103=1,"Phase "&amp;B103,IF(C103=2,"Step "&amp;VLOOKUP(A103,contentrefmockup,4,FALSE),B103))</f>
        <v>A.3.01</v>
      </c>
      <c r="F103" s="165" t="str">
        <f t="shared" ref="F103:F155" ca="1" si="23">VLOOKUP(A103,contentrefmockup,7,FALSE)</f>
        <v>Have you identified drivers for carrying out penetration tests?</v>
      </c>
      <c r="G103" s="164"/>
      <c r="H103" s="164"/>
      <c r="I103" s="166"/>
      <c r="J103" s="164"/>
      <c r="K103" s="164"/>
      <c r="L103" s="164"/>
      <c r="M103" s="164"/>
      <c r="N103" s="139" t="str">
        <f t="shared" ref="N103:N155" ca="1" si="24">IFERROR(IF(VLOOKUP(A103,Weightings_Assessments,25,FALSE)=0,"",VLOOKUP(A103,Weightings_Assessments,25,FALSE)),"")</f>
        <v>x 1</v>
      </c>
      <c r="O103" s="139" t="str">
        <f t="shared" ref="O103:O155" ca="1" si="25">IFERROR(VLOOKUP(AH103,detail_maturity_score,3,FALSE)*VLOOKUP(A103,Weightings_Assessments,23,FALSE),"")</f>
        <v/>
      </c>
      <c r="P103" s="140"/>
      <c r="Q103" s="140"/>
      <c r="R103" s="136"/>
      <c r="S103" s="136"/>
      <c r="T103" s="136"/>
      <c r="U103" s="136"/>
      <c r="V103" s="136"/>
      <c r="W103" s="136"/>
      <c r="X103" s="136"/>
      <c r="Y103" s="136"/>
      <c r="Z103" s="141"/>
      <c r="AA103" s="136"/>
      <c r="AB103" s="136"/>
      <c r="AC103" s="142"/>
      <c r="AD103" s="143" t="str">
        <f t="shared" ref="AD103:AD155" ca="1" si="26">VLOOKUP($A103,contentrefmockup,26,FALSE)</f>
        <v/>
      </c>
      <c r="AE103" s="143" t="str">
        <f t="shared" ref="AE103:AE155" ca="1" si="27">VLOOKUP($A103,contentrefmockup,27,FALSE)</f>
        <v/>
      </c>
      <c r="AF103" s="143" t="str">
        <f t="shared" ref="AF103:AF155" ca="1" si="28">VLOOKUP($A103,contentrefmockup,28,FALSE)</f>
        <v>D</v>
      </c>
      <c r="AG103" s="144">
        <f t="shared" ref="AG103:AG155" ca="1" si="29">IF(AD103="S",1,IF(AE103="I",2,IF(AF103="D",3,4)))</f>
        <v>3</v>
      </c>
      <c r="AH103" s="144">
        <v>1</v>
      </c>
      <c r="AI103" s="148"/>
    </row>
    <row r="104" spans="1:35" s="145" customFormat="1" ht="30" customHeight="1" x14ac:dyDescent="0.25">
      <c r="A104" s="162">
        <v>131</v>
      </c>
      <c r="B104" s="135" t="str">
        <f t="shared" ca="1" si="20"/>
        <v>A.3.02</v>
      </c>
      <c r="C104" s="136">
        <f t="shared" ca="1" si="21"/>
        <v>4</v>
      </c>
      <c r="D104" s="93"/>
      <c r="E104" s="137" t="str">
        <f t="shared" ca="1" si="22"/>
        <v>A.3.02</v>
      </c>
      <c r="F104" s="138" t="str">
        <f t="shared" ca="1" si="23"/>
        <v xml:space="preserve">Are your drivers for penetration testing based on evaluation of: </v>
      </c>
      <c r="G104" s="164"/>
      <c r="H104" s="164"/>
      <c r="I104" s="164"/>
      <c r="J104" s="164"/>
      <c r="K104" s="164"/>
      <c r="L104" s="164"/>
      <c r="M104" s="164"/>
      <c r="N104" s="139" t="str">
        <f t="shared" ca="1" si="24"/>
        <v/>
      </c>
      <c r="O104" s="136" t="str">
        <f t="shared" ca="1" si="25"/>
        <v/>
      </c>
      <c r="P104" s="140"/>
      <c r="Q104" s="140"/>
      <c r="R104" s="136"/>
      <c r="S104" s="136"/>
      <c r="T104" s="136"/>
      <c r="U104" s="136"/>
      <c r="V104" s="136"/>
      <c r="W104" s="136"/>
      <c r="X104" s="136"/>
      <c r="Y104" s="136"/>
      <c r="Z104" s="141"/>
      <c r="AA104" s="136"/>
      <c r="AB104" s="136"/>
      <c r="AC104" s="142"/>
      <c r="AD104" s="143" t="str">
        <f t="shared" ca="1" si="26"/>
        <v/>
      </c>
      <c r="AE104" s="143" t="str">
        <f t="shared" ca="1" si="27"/>
        <v/>
      </c>
      <c r="AF104" s="143" t="str">
        <f t="shared" ca="1" si="28"/>
        <v>D</v>
      </c>
      <c r="AG104" s="144">
        <f t="shared" ca="1" si="29"/>
        <v>3</v>
      </c>
      <c r="AH104"/>
      <c r="AI104" s="148"/>
    </row>
    <row r="105" spans="1:35" s="145" customFormat="1" ht="30" customHeight="1" x14ac:dyDescent="0.25">
      <c r="A105" s="162">
        <v>132</v>
      </c>
      <c r="B105" s="135" t="str">
        <f t="shared" ca="1" si="20"/>
        <v>A.3.02a</v>
      </c>
      <c r="C105" s="136">
        <f t="shared" ca="1" si="21"/>
        <v>6</v>
      </c>
      <c r="D105" s="93"/>
      <c r="E105" s="137" t="str">
        <f t="shared" ca="1" si="22"/>
        <v>A.3.02a</v>
      </c>
      <c r="F105" s="146" t="str">
        <f t="shared" ca="1" si="23"/>
        <v>A growing requirement for compliance?</v>
      </c>
      <c r="G105" s="164"/>
      <c r="H105" s="164"/>
      <c r="I105" s="166"/>
      <c r="J105" s="164"/>
      <c r="K105" s="164"/>
      <c r="L105" s="164"/>
      <c r="M105" s="164"/>
      <c r="N105" s="139" t="str">
        <f t="shared" ca="1" si="24"/>
        <v>x 2</v>
      </c>
      <c r="O105" s="139" t="str">
        <f t="shared" ca="1" si="25"/>
        <v/>
      </c>
      <c r="P105" s="140"/>
      <c r="Q105" s="140"/>
      <c r="R105" s="136"/>
      <c r="S105" s="136"/>
      <c r="T105" s="136"/>
      <c r="U105" s="136"/>
      <c r="V105" s="136"/>
      <c r="W105" s="136"/>
      <c r="X105" s="136"/>
      <c r="Y105" s="136"/>
      <c r="Z105" s="141"/>
      <c r="AA105" s="136"/>
      <c r="AB105" s="136"/>
      <c r="AC105" s="142"/>
      <c r="AD105" s="143" t="str">
        <f t="shared" ca="1" si="26"/>
        <v/>
      </c>
      <c r="AE105" s="143" t="str">
        <f t="shared" ca="1" si="27"/>
        <v/>
      </c>
      <c r="AF105" s="143" t="str">
        <f t="shared" ca="1" si="28"/>
        <v>D</v>
      </c>
      <c r="AG105" s="144">
        <f t="shared" ca="1" si="29"/>
        <v>3</v>
      </c>
      <c r="AH105" s="144">
        <v>1</v>
      </c>
      <c r="AI105" s="148"/>
    </row>
    <row r="106" spans="1:35" s="145" customFormat="1" ht="30" x14ac:dyDescent="0.25">
      <c r="A106" s="162">
        <v>133</v>
      </c>
      <c r="B106" s="135" t="str">
        <f t="shared" ca="1" si="20"/>
        <v>A.3.02b</v>
      </c>
      <c r="C106" s="136">
        <f t="shared" ca="1" si="21"/>
        <v>6</v>
      </c>
      <c r="D106" s="93"/>
      <c r="E106" s="137" t="str">
        <f t="shared" ca="1" si="22"/>
        <v>A.3.02b</v>
      </c>
      <c r="F106" s="146" t="str">
        <f t="shared" ca="1" si="23"/>
        <v>The impact of serious (often cyber related) security attacks on other similar organisations?</v>
      </c>
      <c r="G106" s="164"/>
      <c r="H106" s="164"/>
      <c r="I106" s="166"/>
      <c r="J106" s="164"/>
      <c r="K106" s="164"/>
      <c r="L106" s="164"/>
      <c r="M106" s="164"/>
      <c r="N106" s="139" t="str">
        <f t="shared" ca="1" si="24"/>
        <v>x 3</v>
      </c>
      <c r="O106" s="139" t="str">
        <f t="shared" ca="1" si="25"/>
        <v/>
      </c>
      <c r="P106" s="140"/>
      <c r="Q106" s="140"/>
      <c r="R106" s="136"/>
      <c r="S106" s="136"/>
      <c r="T106" s="136"/>
      <c r="U106" s="136"/>
      <c r="V106" s="136"/>
      <c r="W106" s="136"/>
      <c r="X106" s="136"/>
      <c r="Y106" s="136"/>
      <c r="Z106" s="141"/>
      <c r="AA106" s="136"/>
      <c r="AB106" s="136"/>
      <c r="AC106" s="142"/>
      <c r="AD106" s="143" t="str">
        <f t="shared" ca="1" si="26"/>
        <v/>
      </c>
      <c r="AE106" s="143" t="str">
        <f t="shared" ca="1" si="27"/>
        <v/>
      </c>
      <c r="AF106" s="143" t="str">
        <f t="shared" ca="1" si="28"/>
        <v>D</v>
      </c>
      <c r="AG106" s="144">
        <f t="shared" ca="1" si="29"/>
        <v>3</v>
      </c>
      <c r="AH106" s="144">
        <v>1</v>
      </c>
      <c r="AI106" s="148"/>
    </row>
    <row r="107" spans="1:35" s="145" customFormat="1" ht="30" customHeight="1" x14ac:dyDescent="0.25">
      <c r="A107" s="162">
        <v>134</v>
      </c>
      <c r="B107" s="135" t="str">
        <f t="shared" ca="1" si="20"/>
        <v>A.3.02c</v>
      </c>
      <c r="C107" s="136">
        <f t="shared" ca="1" si="21"/>
        <v>6</v>
      </c>
      <c r="D107" s="93"/>
      <c r="E107" s="137" t="str">
        <f t="shared" ca="1" si="22"/>
        <v>A.3.02c</v>
      </c>
      <c r="F107" s="146" t="str">
        <f t="shared" ca="1" si="23"/>
        <v>Use of a greater number and variety of outsourced services?</v>
      </c>
      <c r="G107" s="164"/>
      <c r="H107" s="164"/>
      <c r="I107" s="166"/>
      <c r="J107" s="164"/>
      <c r="K107" s="164"/>
      <c r="L107" s="164"/>
      <c r="M107" s="164"/>
      <c r="N107" s="139" t="str">
        <f t="shared" ca="1" si="24"/>
        <v>x 3</v>
      </c>
      <c r="O107" s="139" t="str">
        <f t="shared" ca="1" si="25"/>
        <v/>
      </c>
      <c r="P107" s="140"/>
      <c r="Q107" s="140"/>
      <c r="R107" s="136"/>
      <c r="S107" s="136"/>
      <c r="T107" s="136"/>
      <c r="U107" s="136"/>
      <c r="V107" s="136"/>
      <c r="W107" s="136"/>
      <c r="X107" s="136"/>
      <c r="Y107" s="136"/>
      <c r="Z107" s="141"/>
      <c r="AA107" s="136"/>
      <c r="AB107" s="136"/>
      <c r="AC107" s="142"/>
      <c r="AD107" s="143" t="str">
        <f t="shared" ca="1" si="26"/>
        <v/>
      </c>
      <c r="AE107" s="143" t="str">
        <f t="shared" ca="1" si="27"/>
        <v/>
      </c>
      <c r="AF107" s="143" t="str">
        <f t="shared" ca="1" si="28"/>
        <v>D</v>
      </c>
      <c r="AG107" s="144">
        <f t="shared" ca="1" si="29"/>
        <v>3</v>
      </c>
      <c r="AH107" s="144">
        <v>1</v>
      </c>
      <c r="AI107" s="148"/>
    </row>
    <row r="108" spans="1:35" s="145" customFormat="1" ht="30" x14ac:dyDescent="0.25">
      <c r="A108" s="162">
        <v>135</v>
      </c>
      <c r="B108" s="135" t="str">
        <f t="shared" ca="1" si="20"/>
        <v>A.3.02e</v>
      </c>
      <c r="C108" s="136">
        <f t="shared" ca="1" si="21"/>
        <v>6</v>
      </c>
      <c r="D108" s="93"/>
      <c r="E108" s="137" t="str">
        <f t="shared" ca="1" si="22"/>
        <v>A.3.02e</v>
      </c>
      <c r="F108" s="146" t="str">
        <f t="shared" ca="1" si="23"/>
        <v>The introduction of new - or significant changes to - important operational processes?</v>
      </c>
      <c r="G108" s="164"/>
      <c r="H108" s="164"/>
      <c r="I108" s="166"/>
      <c r="J108" s="164"/>
      <c r="K108" s="164"/>
      <c r="L108" s="164"/>
      <c r="M108" s="164"/>
      <c r="N108" s="139" t="str">
        <f t="shared" ca="1" si="24"/>
        <v>x 2</v>
      </c>
      <c r="O108" s="139" t="str">
        <f t="shared" ca="1" si="25"/>
        <v/>
      </c>
      <c r="P108" s="140"/>
      <c r="Q108" s="140"/>
      <c r="R108" s="136"/>
      <c r="S108" s="136"/>
      <c r="T108" s="136"/>
      <c r="U108" s="136"/>
      <c r="V108" s="136"/>
      <c r="W108" s="136"/>
      <c r="X108" s="136"/>
      <c r="Y108" s="136"/>
      <c r="Z108" s="141"/>
      <c r="AA108" s="136"/>
      <c r="AB108" s="136"/>
      <c r="AC108" s="142"/>
      <c r="AD108" s="143" t="str">
        <f t="shared" ca="1" si="26"/>
        <v/>
      </c>
      <c r="AE108" s="143" t="str">
        <f t="shared" ca="1" si="27"/>
        <v/>
      </c>
      <c r="AF108" s="143" t="str">
        <f t="shared" ca="1" si="28"/>
        <v>D</v>
      </c>
      <c r="AG108" s="144">
        <f t="shared" ca="1" si="29"/>
        <v>3</v>
      </c>
      <c r="AH108" s="144">
        <v>1</v>
      </c>
      <c r="AI108" s="148"/>
    </row>
    <row r="109" spans="1:35" s="145" customFormat="1" ht="30" customHeight="1" x14ac:dyDescent="0.25">
      <c r="A109" s="162">
        <v>136</v>
      </c>
      <c r="B109" s="135" t="str">
        <f t="shared" ca="1" si="20"/>
        <v>A.3.02f</v>
      </c>
      <c r="C109" s="136">
        <f t="shared" ca="1" si="21"/>
        <v>6</v>
      </c>
      <c r="D109" s="93"/>
      <c r="E109" s="137" t="str">
        <f t="shared" ca="1" si="22"/>
        <v>A.3.02f</v>
      </c>
      <c r="F109" s="146" t="str">
        <f t="shared" ca="1" si="23"/>
        <v>Major change to business applications or IT infrastructure?</v>
      </c>
      <c r="G109" s="164"/>
      <c r="H109" s="164"/>
      <c r="I109" s="166"/>
      <c r="J109" s="164"/>
      <c r="K109" s="164"/>
      <c r="L109" s="164"/>
      <c r="M109" s="164"/>
      <c r="N109" s="139" t="str">
        <f t="shared" ca="1" si="24"/>
        <v>x 3</v>
      </c>
      <c r="O109" s="139" t="str">
        <f t="shared" ca="1" si="25"/>
        <v/>
      </c>
      <c r="P109" s="140"/>
      <c r="Q109" s="140"/>
      <c r="R109" s="136"/>
      <c r="S109" s="136"/>
      <c r="T109" s="136"/>
      <c r="U109" s="136"/>
      <c r="V109" s="136"/>
      <c r="W109" s="136"/>
      <c r="X109" s="136"/>
      <c r="Y109" s="136"/>
      <c r="Z109" s="141"/>
      <c r="AA109" s="136"/>
      <c r="AB109" s="136"/>
      <c r="AC109" s="142"/>
      <c r="AD109" s="143" t="str">
        <f t="shared" ca="1" si="26"/>
        <v/>
      </c>
      <c r="AE109" s="143" t="str">
        <f t="shared" ca="1" si="27"/>
        <v/>
      </c>
      <c r="AF109" s="143" t="str">
        <f t="shared" ca="1" si="28"/>
        <v>D</v>
      </c>
      <c r="AG109" s="144">
        <f t="shared" ca="1" si="29"/>
        <v>3</v>
      </c>
      <c r="AH109" s="144">
        <v>1</v>
      </c>
      <c r="AI109" s="148"/>
    </row>
    <row r="110" spans="1:35" s="145" customFormat="1" ht="30" x14ac:dyDescent="0.25">
      <c r="A110" s="162">
        <v>137</v>
      </c>
      <c r="B110" s="135" t="str">
        <f t="shared" ca="1" si="20"/>
        <v>A.3.02g</v>
      </c>
      <c r="C110" s="136">
        <f t="shared" ca="1" si="21"/>
        <v>6</v>
      </c>
      <c r="D110" s="93"/>
      <c r="E110" s="137" t="str">
        <f t="shared" ca="1" si="22"/>
        <v>A.3.02g</v>
      </c>
      <c r="F110" s="146" t="str">
        <f t="shared" ca="1" si="23"/>
        <v>Changes in the perceived threat based on single point or continuous threat monitoring?</v>
      </c>
      <c r="G110" s="164"/>
      <c r="H110" s="164"/>
      <c r="I110" s="166"/>
      <c r="J110" s="164"/>
      <c r="K110" s="164"/>
      <c r="L110" s="164"/>
      <c r="M110" s="164"/>
      <c r="N110" s="139" t="str">
        <f t="shared" ca="1" si="24"/>
        <v>x 5</v>
      </c>
      <c r="O110" s="139" t="str">
        <f t="shared" ca="1" si="25"/>
        <v/>
      </c>
      <c r="P110" s="140"/>
      <c r="Q110" s="140"/>
      <c r="R110" s="136"/>
      <c r="S110" s="136"/>
      <c r="T110" s="136"/>
      <c r="U110" s="136"/>
      <c r="V110" s="136"/>
      <c r="W110" s="136"/>
      <c r="X110" s="136"/>
      <c r="Y110" s="136"/>
      <c r="Z110" s="141"/>
      <c r="AA110" s="136"/>
      <c r="AB110" s="136"/>
      <c r="AC110" s="142"/>
      <c r="AD110" s="143" t="str">
        <f t="shared" ca="1" si="26"/>
        <v/>
      </c>
      <c r="AE110" s="143" t="str">
        <f t="shared" ca="1" si="27"/>
        <v/>
      </c>
      <c r="AF110" s="143" t="str">
        <f t="shared" ca="1" si="28"/>
        <v>D</v>
      </c>
      <c r="AG110" s="144">
        <f t="shared" ca="1" si="29"/>
        <v>3</v>
      </c>
      <c r="AH110" s="144">
        <v>1</v>
      </c>
      <c r="AI110" s="148"/>
    </row>
    <row r="111" spans="1:35" s="145" customFormat="1" ht="45" x14ac:dyDescent="0.25">
      <c r="A111" s="162">
        <v>138</v>
      </c>
      <c r="B111" s="135" t="str">
        <f t="shared" ca="1" si="20"/>
        <v>A.3.02h</v>
      </c>
      <c r="C111" s="136">
        <f t="shared" ca="1" si="21"/>
        <v>6</v>
      </c>
      <c r="D111" s="93"/>
      <c r="E111" s="137" t="str">
        <f t="shared" ca="1" si="22"/>
        <v>A.3.02h</v>
      </c>
      <c r="F111" s="146" t="str">
        <f t="shared" ca="1" si="23"/>
        <v>A need to perform an independent assessment of your security arrangements (e.g. due to legal / regulatory or customer requirements)?</v>
      </c>
      <c r="G111" s="164"/>
      <c r="H111" s="164"/>
      <c r="I111" s="166"/>
      <c r="J111" s="164"/>
      <c r="K111" s="164"/>
      <c r="L111" s="164"/>
      <c r="M111" s="164"/>
      <c r="N111" s="139" t="str">
        <f t="shared" ca="1" si="24"/>
        <v>x 2</v>
      </c>
      <c r="O111" s="139" t="str">
        <f t="shared" ca="1" si="25"/>
        <v/>
      </c>
      <c r="P111" s="140"/>
      <c r="Q111" s="140"/>
      <c r="R111" s="136"/>
      <c r="S111" s="136"/>
      <c r="T111" s="136"/>
      <c r="U111" s="136"/>
      <c r="V111" s="136"/>
      <c r="W111" s="136"/>
      <c r="X111" s="136"/>
      <c r="Y111" s="136"/>
      <c r="Z111" s="141"/>
      <c r="AA111" s="136"/>
      <c r="AB111" s="136"/>
      <c r="AC111" s="142"/>
      <c r="AD111" s="143" t="str">
        <f t="shared" ca="1" si="26"/>
        <v/>
      </c>
      <c r="AE111" s="143" t="str">
        <f t="shared" ca="1" si="27"/>
        <v/>
      </c>
      <c r="AF111" s="143" t="str">
        <f t="shared" ca="1" si="28"/>
        <v>D</v>
      </c>
      <c r="AG111" s="144">
        <f t="shared" ca="1" si="29"/>
        <v>3</v>
      </c>
      <c r="AH111" s="144">
        <v>1</v>
      </c>
      <c r="AI111" s="148"/>
    </row>
    <row r="112" spans="1:35" s="145" customFormat="1" ht="30" customHeight="1" x14ac:dyDescent="0.25">
      <c r="A112" s="162">
        <v>139</v>
      </c>
      <c r="B112" s="135" t="str">
        <f t="shared" ca="1" si="20"/>
        <v>A.3.03</v>
      </c>
      <c r="C112" s="136">
        <f t="shared" ca="1" si="21"/>
        <v>4</v>
      </c>
      <c r="D112" s="93"/>
      <c r="E112" s="137" t="str">
        <f t="shared" ca="1" si="22"/>
        <v>A.3.03</v>
      </c>
      <c r="F112" s="138" t="str">
        <f t="shared" ca="1" si="23"/>
        <v>Do your drivers for penetration testing take account of:</v>
      </c>
      <c r="G112" s="164"/>
      <c r="H112" s="164"/>
      <c r="I112" s="164"/>
      <c r="J112" s="164"/>
      <c r="K112" s="164"/>
      <c r="L112" s="164"/>
      <c r="M112" s="164"/>
      <c r="N112" s="139" t="str">
        <f t="shared" ca="1" si="24"/>
        <v/>
      </c>
      <c r="O112" s="136" t="str">
        <f t="shared" ca="1" si="25"/>
        <v/>
      </c>
      <c r="P112" s="140"/>
      <c r="Q112" s="140"/>
      <c r="R112" s="136"/>
      <c r="S112" s="136"/>
      <c r="T112" s="136"/>
      <c r="U112" s="136"/>
      <c r="V112" s="136"/>
      <c r="W112" s="136"/>
      <c r="X112" s="136"/>
      <c r="Y112" s="136"/>
      <c r="Z112" s="141"/>
      <c r="AA112" s="136"/>
      <c r="AB112" s="136"/>
      <c r="AC112" s="142"/>
      <c r="AD112" s="143" t="str">
        <f t="shared" ca="1" si="26"/>
        <v/>
      </c>
      <c r="AE112" s="143" t="str">
        <f t="shared" ca="1" si="27"/>
        <v/>
      </c>
      <c r="AF112" s="143" t="str">
        <f t="shared" ca="1" si="28"/>
        <v>D</v>
      </c>
      <c r="AG112" s="144">
        <f t="shared" ca="1" si="29"/>
        <v>3</v>
      </c>
      <c r="AH112"/>
      <c r="AI112" s="148"/>
    </row>
    <row r="113" spans="1:35" s="145" customFormat="1" ht="30" customHeight="1" x14ac:dyDescent="0.25">
      <c r="A113" s="162">
        <v>140</v>
      </c>
      <c r="B113" s="135" t="str">
        <f t="shared" ca="1" si="20"/>
        <v>A.3.03a</v>
      </c>
      <c r="C113" s="136">
        <f t="shared" ca="1" si="21"/>
        <v>6</v>
      </c>
      <c r="D113" s="93"/>
      <c r="E113" s="137" t="str">
        <f t="shared" ca="1" si="22"/>
        <v>A.3.03a</v>
      </c>
      <c r="F113" s="146" t="str">
        <f t="shared" ca="1" si="23"/>
        <v>How a penetration test fits into your organisation's overall security arrangements?</v>
      </c>
      <c r="G113" s="164"/>
      <c r="H113" s="164"/>
      <c r="I113" s="166"/>
      <c r="J113" s="164"/>
      <c r="K113" s="164"/>
      <c r="L113" s="164"/>
      <c r="M113" s="164"/>
      <c r="N113" s="139" t="str">
        <f t="shared" ca="1" si="24"/>
        <v>x 3</v>
      </c>
      <c r="O113" s="139" t="str">
        <f t="shared" ca="1" si="25"/>
        <v/>
      </c>
      <c r="P113" s="140"/>
      <c r="Q113" s="140"/>
      <c r="R113" s="136"/>
      <c r="S113" s="136"/>
      <c r="T113" s="136"/>
      <c r="U113" s="136"/>
      <c r="V113" s="136"/>
      <c r="W113" s="136"/>
      <c r="X113" s="136"/>
      <c r="Y113" s="136"/>
      <c r="Z113" s="141"/>
      <c r="AA113" s="136"/>
      <c r="AB113" s="136"/>
      <c r="AC113" s="142"/>
      <c r="AD113" s="143" t="str">
        <f t="shared" ca="1" si="26"/>
        <v/>
      </c>
      <c r="AE113" s="143" t="str">
        <f t="shared" ca="1" si="27"/>
        <v/>
      </c>
      <c r="AF113" s="143" t="str">
        <f t="shared" ca="1" si="28"/>
        <v>D</v>
      </c>
      <c r="AG113" s="144">
        <f t="shared" ca="1" si="29"/>
        <v>3</v>
      </c>
      <c r="AH113" s="144">
        <v>1</v>
      </c>
      <c r="AI113" s="148"/>
    </row>
    <row r="114" spans="1:35" s="145" customFormat="1" ht="30" customHeight="1" x14ac:dyDescent="0.25">
      <c r="A114" s="162">
        <v>141</v>
      </c>
      <c r="B114" s="135" t="str">
        <f t="shared" ca="1" si="20"/>
        <v>A.3.03b</v>
      </c>
      <c r="C114" s="136">
        <f t="shared" ca="1" si="21"/>
        <v>6</v>
      </c>
      <c r="D114" s="93"/>
      <c r="E114" s="137" t="str">
        <f t="shared" ca="1" si="22"/>
        <v>A.3.03b</v>
      </c>
      <c r="F114" s="146" t="str">
        <f t="shared" ca="1" si="23"/>
        <v>The nature and direction of your business - and your risk appetite?</v>
      </c>
      <c r="G114" s="164"/>
      <c r="H114" s="164"/>
      <c r="I114" s="166"/>
      <c r="J114" s="164"/>
      <c r="K114" s="164"/>
      <c r="L114" s="164"/>
      <c r="M114" s="164"/>
      <c r="N114" s="139" t="str">
        <f t="shared" ca="1" si="24"/>
        <v>x 3</v>
      </c>
      <c r="O114" s="139" t="str">
        <f t="shared" ca="1" si="25"/>
        <v/>
      </c>
      <c r="P114" s="140"/>
      <c r="Q114" s="140"/>
      <c r="R114" s="136"/>
      <c r="S114" s="136"/>
      <c r="T114" s="136"/>
      <c r="U114" s="136"/>
      <c r="V114" s="136"/>
      <c r="W114" s="136"/>
      <c r="X114" s="136"/>
      <c r="Y114" s="136"/>
      <c r="Z114" s="141"/>
      <c r="AA114" s="136"/>
      <c r="AB114" s="136"/>
      <c r="AC114" s="142"/>
      <c r="AD114" s="143" t="str">
        <f t="shared" ca="1" si="26"/>
        <v/>
      </c>
      <c r="AE114" s="143" t="str">
        <f t="shared" ca="1" si="27"/>
        <v/>
      </c>
      <c r="AF114" s="143" t="str">
        <f t="shared" ca="1" si="28"/>
        <v>D</v>
      </c>
      <c r="AG114" s="144">
        <f t="shared" ca="1" si="29"/>
        <v>3</v>
      </c>
      <c r="AH114" s="144">
        <v>1</v>
      </c>
      <c r="AI114" s="148"/>
    </row>
    <row r="115" spans="1:35" s="145" customFormat="1" ht="30" customHeight="1" x14ac:dyDescent="0.25">
      <c r="A115" s="162">
        <v>142</v>
      </c>
      <c r="B115" s="135" t="str">
        <f t="shared" ca="1" si="20"/>
        <v>A.3.03c</v>
      </c>
      <c r="C115" s="136">
        <f t="shared" ca="1" si="21"/>
        <v>6</v>
      </c>
      <c r="D115" s="93"/>
      <c r="E115" s="137" t="str">
        <f t="shared" ca="1" si="22"/>
        <v>A.3.03c</v>
      </c>
      <c r="F115" s="146" t="str">
        <f t="shared" ca="1" si="23"/>
        <v>The benefits of adopting a systematic, structured approach to penetration testing?</v>
      </c>
      <c r="G115" s="164"/>
      <c r="H115" s="164"/>
      <c r="I115" s="166"/>
      <c r="J115" s="164"/>
      <c r="K115" s="164"/>
      <c r="L115" s="164"/>
      <c r="M115" s="164"/>
      <c r="N115" s="139" t="str">
        <f t="shared" ca="1" si="24"/>
        <v>x 3</v>
      </c>
      <c r="O115" s="139" t="str">
        <f t="shared" ca="1" si="25"/>
        <v/>
      </c>
      <c r="P115" s="140"/>
      <c r="Q115" s="140"/>
      <c r="R115" s="136"/>
      <c r="S115" s="136"/>
      <c r="T115" s="136"/>
      <c r="U115" s="136"/>
      <c r="V115" s="136"/>
      <c r="W115" s="136"/>
      <c r="X115" s="136"/>
      <c r="Y115" s="136"/>
      <c r="Z115" s="141"/>
      <c r="AA115" s="136"/>
      <c r="AB115" s="136"/>
      <c r="AC115" s="142"/>
      <c r="AD115" s="143" t="str">
        <f t="shared" ca="1" si="26"/>
        <v/>
      </c>
      <c r="AE115" s="143" t="str">
        <f t="shared" ca="1" si="27"/>
        <v/>
      </c>
      <c r="AF115" s="143" t="str">
        <f t="shared" ca="1" si="28"/>
        <v>D</v>
      </c>
      <c r="AG115" s="144">
        <f t="shared" ca="1" si="29"/>
        <v>3</v>
      </c>
      <c r="AH115" s="144">
        <v>1</v>
      </c>
      <c r="AI115" s="148"/>
    </row>
    <row r="116" spans="1:35" s="145" customFormat="1" ht="45" x14ac:dyDescent="0.25">
      <c r="A116" s="162">
        <v>143</v>
      </c>
      <c r="B116" s="135" t="str">
        <f t="shared" ca="1" si="20"/>
        <v>A.3.03d</v>
      </c>
      <c r="C116" s="136">
        <f t="shared" ca="1" si="21"/>
        <v>6</v>
      </c>
      <c r="D116" s="93"/>
      <c r="E116" s="137" t="str">
        <f t="shared" ca="1" si="22"/>
        <v>A.3.03d</v>
      </c>
      <c r="F116" s="146" t="str">
        <f t="shared" ca="1" si="23"/>
        <v>Findings from risk assessments, audits or reviews carried out by specialists in information security assessments, risk management, business continuity, internal audit or insurance?</v>
      </c>
      <c r="G116" s="164"/>
      <c r="H116" s="164"/>
      <c r="I116" s="166"/>
      <c r="J116" s="164"/>
      <c r="K116" s="164"/>
      <c r="L116" s="164"/>
      <c r="M116" s="164"/>
      <c r="N116" s="139" t="str">
        <f t="shared" ca="1" si="24"/>
        <v>x 4</v>
      </c>
      <c r="O116" s="139" t="str">
        <f t="shared" ca="1" si="25"/>
        <v/>
      </c>
      <c r="P116" s="140"/>
      <c r="Q116" s="140"/>
      <c r="R116" s="136"/>
      <c r="S116" s="136"/>
      <c r="T116" s="136"/>
      <c r="U116" s="136"/>
      <c r="V116" s="136"/>
      <c r="W116" s="136"/>
      <c r="X116" s="136"/>
      <c r="Y116" s="136"/>
      <c r="Z116" s="141"/>
      <c r="AA116" s="136"/>
      <c r="AB116" s="136"/>
      <c r="AC116" s="142"/>
      <c r="AD116" s="143" t="str">
        <f t="shared" ca="1" si="26"/>
        <v/>
      </c>
      <c r="AE116" s="143" t="str">
        <f t="shared" ca="1" si="27"/>
        <v/>
      </c>
      <c r="AF116" s="143" t="str">
        <f t="shared" ca="1" si="28"/>
        <v>D</v>
      </c>
      <c r="AG116" s="144">
        <f t="shared" ca="1" si="29"/>
        <v>3</v>
      </c>
      <c r="AH116" s="144">
        <v>1</v>
      </c>
      <c r="AI116" s="148"/>
    </row>
    <row r="117" spans="1:35" s="145" customFormat="1" ht="30" x14ac:dyDescent="0.25">
      <c r="A117" s="162">
        <v>144</v>
      </c>
      <c r="B117" s="135" t="str">
        <f t="shared" ca="1" si="20"/>
        <v>A.3.03e</v>
      </c>
      <c r="C117" s="136">
        <f t="shared" ca="1" si="21"/>
        <v>6</v>
      </c>
      <c r="D117" s="93"/>
      <c r="E117" s="137" t="str">
        <f t="shared" ca="1" si="22"/>
        <v>A.3.03e</v>
      </c>
      <c r="F117" s="146" t="str">
        <f t="shared" ca="1" si="23"/>
        <v>Overall compliance requirements, not just those directly mentioning penetration tests?</v>
      </c>
      <c r="G117" s="164"/>
      <c r="H117" s="164"/>
      <c r="I117" s="166"/>
      <c r="J117" s="164"/>
      <c r="K117" s="164"/>
      <c r="L117" s="164"/>
      <c r="M117" s="164"/>
      <c r="N117" s="139" t="str">
        <f t="shared" ca="1" si="24"/>
        <v>x 3</v>
      </c>
      <c r="O117" s="139" t="str">
        <f t="shared" ca="1" si="25"/>
        <v/>
      </c>
      <c r="P117" s="140"/>
      <c r="Q117" s="140"/>
      <c r="R117" s="136"/>
      <c r="S117" s="136"/>
      <c r="T117" s="136"/>
      <c r="U117" s="136"/>
      <c r="V117" s="136"/>
      <c r="W117" s="136"/>
      <c r="X117" s="136"/>
      <c r="Y117" s="136"/>
      <c r="Z117" s="141"/>
      <c r="AA117" s="136"/>
      <c r="AB117" s="136"/>
      <c r="AC117" s="142"/>
      <c r="AD117" s="143" t="str">
        <f t="shared" ca="1" si="26"/>
        <v/>
      </c>
      <c r="AE117" s="143" t="str">
        <f t="shared" ca="1" si="27"/>
        <v/>
      </c>
      <c r="AF117" s="143" t="str">
        <f t="shared" ca="1" si="28"/>
        <v>D</v>
      </c>
      <c r="AG117" s="144">
        <f t="shared" ca="1" si="29"/>
        <v>3</v>
      </c>
      <c r="AH117" s="144">
        <v>1</v>
      </c>
      <c r="AI117" s="148"/>
    </row>
    <row r="118" spans="1:35" s="145" customFormat="1" ht="30" x14ac:dyDescent="0.25">
      <c r="A118" s="162">
        <v>145</v>
      </c>
      <c r="B118" s="135" t="str">
        <f t="shared" ca="1" si="20"/>
        <v>A.3.03f</v>
      </c>
      <c r="C118" s="136">
        <f t="shared" ca="1" si="21"/>
        <v>6</v>
      </c>
      <c r="D118" s="93"/>
      <c r="E118" s="137" t="str">
        <f t="shared" ca="1" si="22"/>
        <v>A.3.03f</v>
      </c>
      <c r="F118" s="146" t="str">
        <f t="shared" ca="1" si="23"/>
        <v>Analysis of security incidents that have taken place both in your own organisation and in similar organisations?</v>
      </c>
      <c r="G118" s="164"/>
      <c r="H118" s="164"/>
      <c r="I118" s="166"/>
      <c r="J118" s="164"/>
      <c r="K118" s="164"/>
      <c r="L118" s="164"/>
      <c r="M118" s="164"/>
      <c r="N118" s="139" t="str">
        <f t="shared" ca="1" si="24"/>
        <v>x 4</v>
      </c>
      <c r="O118" s="139" t="str">
        <f t="shared" ca="1" si="25"/>
        <v/>
      </c>
      <c r="P118" s="140"/>
      <c r="Q118" s="140"/>
      <c r="R118" s="136"/>
      <c r="S118" s="136"/>
      <c r="T118" s="136"/>
      <c r="U118" s="136"/>
      <c r="V118" s="136"/>
      <c r="W118" s="136"/>
      <c r="X118" s="136"/>
      <c r="Y118" s="136"/>
      <c r="Z118" s="141"/>
      <c r="AA118" s="136"/>
      <c r="AB118" s="136"/>
      <c r="AC118" s="142"/>
      <c r="AD118" s="143" t="str">
        <f t="shared" ca="1" si="26"/>
        <v/>
      </c>
      <c r="AE118" s="143" t="str">
        <f t="shared" ca="1" si="27"/>
        <v/>
      </c>
      <c r="AF118" s="143" t="str">
        <f t="shared" ca="1" si="28"/>
        <v>D</v>
      </c>
      <c r="AG118" s="144">
        <f t="shared" ca="1" si="29"/>
        <v>3</v>
      </c>
      <c r="AH118" s="144">
        <v>1</v>
      </c>
      <c r="AI118" s="148"/>
    </row>
    <row r="119" spans="1:35" s="145" customFormat="1" ht="30" x14ac:dyDescent="0.25">
      <c r="A119" s="162">
        <v>146</v>
      </c>
      <c r="B119" s="135" t="str">
        <f t="shared" ca="1" si="20"/>
        <v>A.3.03g</v>
      </c>
      <c r="C119" s="136">
        <f t="shared" ca="1" si="21"/>
        <v>6</v>
      </c>
      <c r="D119" s="93"/>
      <c r="E119" s="137" t="str">
        <f t="shared" ca="1" si="22"/>
        <v>A.3.03g</v>
      </c>
      <c r="F119" s="146" t="str">
        <f t="shared" ca="1" si="23"/>
        <v>Lessons learnt from any previous penetration tests conducted within your organisation?</v>
      </c>
      <c r="G119" s="164"/>
      <c r="H119" s="164"/>
      <c r="I119" s="166"/>
      <c r="J119" s="164"/>
      <c r="K119" s="164"/>
      <c r="L119" s="164"/>
      <c r="M119" s="164"/>
      <c r="N119" s="139" t="str">
        <f t="shared" ca="1" si="24"/>
        <v>x 3</v>
      </c>
      <c r="O119" s="139" t="str">
        <f t="shared" ca="1" si="25"/>
        <v/>
      </c>
      <c r="P119" s="140"/>
      <c r="Q119" s="140"/>
      <c r="R119" s="136"/>
      <c r="S119" s="136"/>
      <c r="T119" s="136"/>
      <c r="U119" s="136"/>
      <c r="V119" s="136"/>
      <c r="W119" s="136"/>
      <c r="X119" s="136"/>
      <c r="Y119" s="136"/>
      <c r="Z119" s="141"/>
      <c r="AA119" s="136"/>
      <c r="AB119" s="136"/>
      <c r="AC119" s="142"/>
      <c r="AD119" s="143" t="str">
        <f t="shared" ca="1" si="26"/>
        <v/>
      </c>
      <c r="AE119" s="143" t="str">
        <f t="shared" ca="1" si="27"/>
        <v/>
      </c>
      <c r="AF119" s="143" t="str">
        <f t="shared" ca="1" si="28"/>
        <v>D</v>
      </c>
      <c r="AG119" s="144">
        <f t="shared" ca="1" si="29"/>
        <v>3</v>
      </c>
      <c r="AH119" s="144">
        <v>1</v>
      </c>
      <c r="AI119" s="148"/>
    </row>
    <row r="120" spans="1:35" s="145" customFormat="1" ht="45" x14ac:dyDescent="0.25">
      <c r="A120" s="162">
        <v>147</v>
      </c>
      <c r="B120" s="135" t="str">
        <f t="shared" ca="1" si="20"/>
        <v>A.3.04</v>
      </c>
      <c r="C120" s="136">
        <f t="shared" ca="1" si="21"/>
        <v>5</v>
      </c>
      <c r="D120" s="93"/>
      <c r="E120" s="137" t="str">
        <f t="shared" ca="1" si="22"/>
        <v>A.3.04</v>
      </c>
      <c r="F120" s="165" t="str">
        <f t="shared" ca="1" si="23"/>
        <v>Have you placed your penetration testing requirements within a wider framework of security assessment and strategy to help contextualise the findings and recommendations?</v>
      </c>
      <c r="G120" s="164"/>
      <c r="H120" s="164"/>
      <c r="I120" s="166"/>
      <c r="J120" s="164"/>
      <c r="K120" s="164"/>
      <c r="L120" s="164"/>
      <c r="M120" s="164"/>
      <c r="N120" s="139" t="str">
        <f t="shared" ca="1" si="24"/>
        <v>x 5</v>
      </c>
      <c r="O120" s="139" t="str">
        <f t="shared" ca="1" si="25"/>
        <v/>
      </c>
      <c r="P120" s="140"/>
      <c r="Q120" s="140"/>
      <c r="R120" s="136"/>
      <c r="S120" s="136"/>
      <c r="T120" s="136"/>
      <c r="U120" s="136"/>
      <c r="V120" s="136"/>
      <c r="W120" s="136"/>
      <c r="X120" s="136"/>
      <c r="Y120" s="136"/>
      <c r="Z120" s="141"/>
      <c r="AA120" s="136"/>
      <c r="AB120" s="136"/>
      <c r="AC120" s="142"/>
      <c r="AD120" s="143" t="str">
        <f t="shared" ca="1" si="26"/>
        <v/>
      </c>
      <c r="AE120" s="143" t="str">
        <f t="shared" ca="1" si="27"/>
        <v/>
      </c>
      <c r="AF120" s="143" t="str">
        <f t="shared" ca="1" si="28"/>
        <v>D</v>
      </c>
      <c r="AG120" s="144">
        <f t="shared" ca="1" si="29"/>
        <v>3</v>
      </c>
      <c r="AH120" s="144">
        <v>1</v>
      </c>
      <c r="AI120" s="148"/>
    </row>
    <row r="121" spans="1:35" s="145" customFormat="1" ht="30" customHeight="1" x14ac:dyDescent="0.25">
      <c r="A121" s="162">
        <v>148</v>
      </c>
      <c r="B121" s="135" t="str">
        <f t="shared" ca="1" si="20"/>
        <v>A.3.05</v>
      </c>
      <c r="C121" s="136">
        <f t="shared" ca="1" si="21"/>
        <v>4</v>
      </c>
      <c r="D121" s="93"/>
      <c r="E121" s="137" t="str">
        <f t="shared" ca="1" si="22"/>
        <v>A.3.05</v>
      </c>
      <c r="F121" s="138" t="str">
        <f t="shared" ca="1" si="23"/>
        <v>Do your drivers for penetration testing help to:</v>
      </c>
      <c r="G121" s="164"/>
      <c r="H121" s="164"/>
      <c r="I121" s="164"/>
      <c r="J121" s="164"/>
      <c r="K121" s="164"/>
      <c r="L121" s="164"/>
      <c r="M121" s="164"/>
      <c r="N121" s="139" t="str">
        <f t="shared" ca="1" si="24"/>
        <v/>
      </c>
      <c r="O121" s="136" t="str">
        <f t="shared" ca="1" si="25"/>
        <v/>
      </c>
      <c r="P121" s="140"/>
      <c r="Q121" s="140"/>
      <c r="R121" s="136"/>
      <c r="S121" s="136"/>
      <c r="T121" s="136"/>
      <c r="U121" s="136"/>
      <c r="V121" s="136"/>
      <c r="W121" s="136"/>
      <c r="X121" s="136"/>
      <c r="Y121" s="136"/>
      <c r="Z121" s="141"/>
      <c r="AA121" s="136"/>
      <c r="AB121" s="136"/>
      <c r="AC121" s="142"/>
      <c r="AD121" s="143" t="str">
        <f t="shared" ca="1" si="26"/>
        <v/>
      </c>
      <c r="AE121" s="143" t="str">
        <f t="shared" ca="1" si="27"/>
        <v/>
      </c>
      <c r="AF121" s="143" t="str">
        <f t="shared" ca="1" si="28"/>
        <v>D</v>
      </c>
      <c r="AG121" s="144">
        <f t="shared" ca="1" si="29"/>
        <v>3</v>
      </c>
      <c r="AH121"/>
      <c r="AI121" s="148"/>
    </row>
    <row r="122" spans="1:35" s="145" customFormat="1" ht="30" customHeight="1" x14ac:dyDescent="0.25">
      <c r="A122" s="162">
        <v>149</v>
      </c>
      <c r="B122" s="135" t="str">
        <f t="shared" ca="1" si="20"/>
        <v>A.3.05a</v>
      </c>
      <c r="C122" s="136">
        <f t="shared" ca="1" si="21"/>
        <v>6</v>
      </c>
      <c r="D122" s="93"/>
      <c r="E122" s="137" t="str">
        <f t="shared" ca="1" si="22"/>
        <v>A.3.05a</v>
      </c>
      <c r="F122" s="146" t="str">
        <f t="shared" ca="1" si="23"/>
        <v>Support the adoption of a strategic view of security management?</v>
      </c>
      <c r="G122" s="164"/>
      <c r="H122" s="164"/>
      <c r="I122" s="166"/>
      <c r="J122" s="164"/>
      <c r="K122" s="164"/>
      <c r="L122" s="164"/>
      <c r="M122" s="164"/>
      <c r="N122" s="139" t="str">
        <f t="shared" ca="1" si="24"/>
        <v>x 5</v>
      </c>
      <c r="O122" s="139" t="str">
        <f t="shared" ca="1" si="25"/>
        <v/>
      </c>
      <c r="P122" s="140"/>
      <c r="Q122" s="140"/>
      <c r="R122" s="136"/>
      <c r="S122" s="136"/>
      <c r="T122" s="136"/>
      <c r="U122" s="136"/>
      <c r="V122" s="136"/>
      <c r="W122" s="136"/>
      <c r="X122" s="136"/>
      <c r="Y122" s="136"/>
      <c r="Z122" s="141"/>
      <c r="AA122" s="136"/>
      <c r="AB122" s="136"/>
      <c r="AC122" s="142"/>
      <c r="AD122" s="143" t="str">
        <f t="shared" ca="1" si="26"/>
        <v/>
      </c>
      <c r="AE122" s="143" t="str">
        <f t="shared" ca="1" si="27"/>
        <v/>
      </c>
      <c r="AF122" s="143" t="str">
        <f t="shared" ca="1" si="28"/>
        <v>D</v>
      </c>
      <c r="AG122" s="144">
        <f t="shared" ca="1" si="29"/>
        <v>3</v>
      </c>
      <c r="AH122" s="144">
        <v>1</v>
      </c>
      <c r="AI122" s="148"/>
    </row>
    <row r="123" spans="1:35" s="145" customFormat="1" ht="30" customHeight="1" x14ac:dyDescent="0.25">
      <c r="A123" s="162">
        <v>150</v>
      </c>
      <c r="B123" s="135" t="str">
        <f t="shared" ca="1" si="20"/>
        <v>A.3.05b</v>
      </c>
      <c r="C123" s="136">
        <f t="shared" ca="1" si="21"/>
        <v>6</v>
      </c>
      <c r="D123" s="93"/>
      <c r="E123" s="137" t="str">
        <f t="shared" ca="1" si="22"/>
        <v>A.3.05b</v>
      </c>
      <c r="F123" s="146" t="str">
        <f t="shared" ca="1" si="23"/>
        <v>Ensure that major system vulnerabilities are identified and addressed?</v>
      </c>
      <c r="G123" s="164"/>
      <c r="H123" s="164"/>
      <c r="I123" s="166"/>
      <c r="J123" s="164"/>
      <c r="K123" s="164"/>
      <c r="L123" s="164"/>
      <c r="M123" s="164"/>
      <c r="N123" s="139" t="str">
        <f t="shared" ca="1" si="24"/>
        <v>x 3</v>
      </c>
      <c r="O123" s="139" t="str">
        <f t="shared" ca="1" si="25"/>
        <v/>
      </c>
      <c r="P123" s="140"/>
      <c r="Q123" s="140"/>
      <c r="R123" s="136"/>
      <c r="S123" s="136"/>
      <c r="T123" s="136"/>
      <c r="U123" s="136"/>
      <c r="V123" s="136"/>
      <c r="W123" s="136"/>
      <c r="X123" s="136"/>
      <c r="Y123" s="136"/>
      <c r="Z123" s="141"/>
      <c r="AA123" s="136"/>
      <c r="AB123" s="136"/>
      <c r="AC123" s="142"/>
      <c r="AD123" s="143" t="str">
        <f t="shared" ca="1" si="26"/>
        <v/>
      </c>
      <c r="AE123" s="143" t="str">
        <f t="shared" ca="1" si="27"/>
        <v/>
      </c>
      <c r="AF123" s="143" t="str">
        <f t="shared" ca="1" si="28"/>
        <v>D</v>
      </c>
      <c r="AG123" s="144">
        <f t="shared" ca="1" si="29"/>
        <v>3</v>
      </c>
      <c r="AH123" s="144">
        <v>1</v>
      </c>
      <c r="AI123" s="148"/>
    </row>
    <row r="124" spans="1:35" s="145" customFormat="1" ht="45" x14ac:dyDescent="0.25">
      <c r="A124" s="162">
        <v>151</v>
      </c>
      <c r="B124" s="135" t="str">
        <f t="shared" ca="1" si="20"/>
        <v>A.3.05c</v>
      </c>
      <c r="C124" s="136">
        <f t="shared" ca="1" si="21"/>
        <v>6</v>
      </c>
      <c r="D124" s="93"/>
      <c r="E124" s="137" t="str">
        <f t="shared" ca="1" si="22"/>
        <v>A.3.05c</v>
      </c>
      <c r="F124" s="146" t="str">
        <f t="shared" ca="1" si="23"/>
        <v>Reduce the risk of discovering that the same problems still exits (or exists on a similar system) the next time a penetration test is carried out?</v>
      </c>
      <c r="G124" s="164"/>
      <c r="H124" s="164"/>
      <c r="I124" s="166"/>
      <c r="J124" s="164"/>
      <c r="K124" s="164"/>
      <c r="L124" s="164"/>
      <c r="M124" s="164"/>
      <c r="N124" s="139" t="str">
        <f t="shared" ca="1" si="24"/>
        <v>x 4</v>
      </c>
      <c r="O124" s="139" t="str">
        <f t="shared" ca="1" si="25"/>
        <v/>
      </c>
      <c r="P124" s="140"/>
      <c r="Q124" s="140"/>
      <c r="R124" s="136"/>
      <c r="S124" s="136"/>
      <c r="T124" s="136"/>
      <c r="U124" s="136"/>
      <c r="V124" s="136"/>
      <c r="W124" s="136"/>
      <c r="X124" s="136"/>
      <c r="Y124" s="136"/>
      <c r="Z124" s="141"/>
      <c r="AA124" s="136"/>
      <c r="AB124" s="136"/>
      <c r="AC124" s="142"/>
      <c r="AD124" s="143" t="str">
        <f t="shared" ca="1" si="26"/>
        <v/>
      </c>
      <c r="AE124" s="143" t="str">
        <f t="shared" ca="1" si="27"/>
        <v/>
      </c>
      <c r="AF124" s="143" t="str">
        <f t="shared" ca="1" si="28"/>
        <v>D</v>
      </c>
      <c r="AG124" s="144">
        <f t="shared" ca="1" si="29"/>
        <v>3</v>
      </c>
      <c r="AH124" s="144">
        <v>1</v>
      </c>
      <c r="AI124" s="148"/>
    </row>
    <row r="125" spans="1:35" s="145" customFormat="1" ht="30" customHeight="1" x14ac:dyDescent="0.25">
      <c r="A125" s="156">
        <v>152</v>
      </c>
      <c r="B125" s="135" t="str">
        <f t="shared" ca="1" si="20"/>
        <v>A.4</v>
      </c>
      <c r="C125" s="136">
        <f t="shared" ca="1" si="21"/>
        <v>2</v>
      </c>
      <c r="D125" s="93"/>
      <c r="E125" s="167" t="str">
        <f t="shared" ca="1" si="22"/>
        <v>Step 4</v>
      </c>
      <c r="F125" s="168" t="str">
        <f t="shared" ca="1" si="23"/>
        <v>Identify target environments</v>
      </c>
      <c r="G125" s="247"/>
      <c r="H125" s="247"/>
      <c r="I125" s="247"/>
      <c r="J125" s="247"/>
      <c r="K125" s="247"/>
      <c r="L125" s="247"/>
      <c r="M125" s="247"/>
      <c r="N125" s="248" t="str">
        <f t="shared" ca="1" si="24"/>
        <v/>
      </c>
      <c r="O125" s="248" t="str">
        <f t="shared" ca="1" si="25"/>
        <v/>
      </c>
      <c r="P125" s="249"/>
      <c r="Q125" s="249"/>
      <c r="R125" s="249"/>
      <c r="S125" s="248"/>
      <c r="T125" s="248"/>
      <c r="U125" s="248"/>
      <c r="V125" s="248"/>
      <c r="W125" s="248"/>
      <c r="X125" s="248"/>
      <c r="Y125" s="248"/>
      <c r="Z125" s="248"/>
      <c r="AA125" s="248"/>
      <c r="AB125" s="248"/>
      <c r="AC125" s="143"/>
      <c r="AD125" s="143" t="str">
        <f t="shared" ca="1" si="26"/>
        <v>S</v>
      </c>
      <c r="AE125" s="143" t="str">
        <f t="shared" ca="1" si="27"/>
        <v>I</v>
      </c>
      <c r="AF125" s="143" t="str">
        <f t="shared" ca="1" si="28"/>
        <v>D</v>
      </c>
      <c r="AG125" s="144">
        <f t="shared" ca="1" si="29"/>
        <v>1</v>
      </c>
      <c r="AH125"/>
      <c r="AI125" s="148">
        <v>3</v>
      </c>
    </row>
    <row r="126" spans="1:35" s="145" customFormat="1" ht="30" customHeight="1" x14ac:dyDescent="0.25">
      <c r="A126" s="162">
        <v>164</v>
      </c>
      <c r="B126" s="135" t="str">
        <f t="shared" ca="1" si="20"/>
        <v>A.4.01</v>
      </c>
      <c r="C126" s="136">
        <f t="shared" ca="1" si="21"/>
        <v>5</v>
      </c>
      <c r="D126" s="93"/>
      <c r="E126" s="137" t="str">
        <f t="shared" ca="1" si="22"/>
        <v>A.4.01</v>
      </c>
      <c r="F126" s="165" t="str">
        <f t="shared" ca="1" si="23"/>
        <v>Do you clearly identify the target environments to be tested?</v>
      </c>
      <c r="G126" s="164"/>
      <c r="H126" s="164"/>
      <c r="I126" s="166"/>
      <c r="J126" s="164"/>
      <c r="K126" s="164"/>
      <c r="L126" s="164"/>
      <c r="M126" s="164"/>
      <c r="N126" s="139" t="str">
        <f t="shared" ca="1" si="24"/>
        <v>x 1</v>
      </c>
      <c r="O126" s="139" t="str">
        <f t="shared" ca="1" si="25"/>
        <v/>
      </c>
      <c r="P126" s="140"/>
      <c r="Q126" s="140"/>
      <c r="R126" s="136"/>
      <c r="S126" s="136"/>
      <c r="T126" s="136"/>
      <c r="U126" s="136"/>
      <c r="V126" s="136"/>
      <c r="W126" s="136"/>
      <c r="X126" s="136"/>
      <c r="Y126" s="136"/>
      <c r="Z126" s="141"/>
      <c r="AA126" s="136"/>
      <c r="AB126" s="136"/>
      <c r="AC126" s="142"/>
      <c r="AD126" s="143" t="str">
        <f t="shared" ca="1" si="26"/>
        <v/>
      </c>
      <c r="AE126" s="143" t="str">
        <f t="shared" ca="1" si="27"/>
        <v/>
      </c>
      <c r="AF126" s="143" t="str">
        <f t="shared" ca="1" si="28"/>
        <v>D</v>
      </c>
      <c r="AG126" s="144">
        <f t="shared" ca="1" si="29"/>
        <v>3</v>
      </c>
      <c r="AH126" s="144">
        <v>1</v>
      </c>
      <c r="AI126" s="148"/>
    </row>
    <row r="127" spans="1:35" s="145" customFormat="1" ht="30" x14ac:dyDescent="0.25">
      <c r="A127" s="162">
        <v>165</v>
      </c>
      <c r="B127" s="135" t="str">
        <f t="shared" ca="1" si="20"/>
        <v>A.4.02</v>
      </c>
      <c r="C127" s="136">
        <f t="shared" ca="1" si="21"/>
        <v>4</v>
      </c>
      <c r="D127" s="93"/>
      <c r="E127" s="137" t="str">
        <f t="shared" ca="1" si="22"/>
        <v>A.4.02</v>
      </c>
      <c r="F127" s="138" t="str">
        <f t="shared" ca="1" si="23"/>
        <v>Does your identification of target environments consider carrying out penetration testing on:</v>
      </c>
      <c r="G127" s="164"/>
      <c r="H127" s="164"/>
      <c r="I127" s="164"/>
      <c r="J127" s="164"/>
      <c r="K127" s="164"/>
      <c r="L127" s="164"/>
      <c r="M127" s="164"/>
      <c r="N127" s="139" t="str">
        <f t="shared" ca="1" si="24"/>
        <v/>
      </c>
      <c r="O127" s="136" t="str">
        <f t="shared" ca="1" si="25"/>
        <v/>
      </c>
      <c r="P127" s="140"/>
      <c r="Q127" s="140"/>
      <c r="R127" s="136"/>
      <c r="S127" s="136"/>
      <c r="T127" s="136"/>
      <c r="U127" s="136"/>
      <c r="V127" s="136"/>
      <c r="W127" s="136"/>
      <c r="X127" s="136"/>
      <c r="Y127" s="136"/>
      <c r="Z127" s="141"/>
      <c r="AA127" s="136"/>
      <c r="AB127" s="136"/>
      <c r="AC127" s="142"/>
      <c r="AD127" s="143" t="str">
        <f t="shared" ca="1" si="26"/>
        <v/>
      </c>
      <c r="AE127" s="143" t="str">
        <f t="shared" ca="1" si="27"/>
        <v/>
      </c>
      <c r="AF127" s="143" t="str">
        <f t="shared" ca="1" si="28"/>
        <v>D</v>
      </c>
      <c r="AG127" s="144">
        <f t="shared" ca="1" si="29"/>
        <v>3</v>
      </c>
      <c r="AH127"/>
      <c r="AI127" s="148"/>
    </row>
    <row r="128" spans="1:35" s="145" customFormat="1" ht="30" customHeight="1" x14ac:dyDescent="0.25">
      <c r="A128" s="162">
        <v>166</v>
      </c>
      <c r="B128" s="135" t="str">
        <f t="shared" ca="1" si="20"/>
        <v>A.4.02a</v>
      </c>
      <c r="C128" s="136">
        <f t="shared" ca="1" si="21"/>
        <v>6</v>
      </c>
      <c r="D128" s="93"/>
      <c r="E128" s="137" t="str">
        <f t="shared" ca="1" si="22"/>
        <v>A.4.02a</v>
      </c>
      <c r="F128" s="146" t="str">
        <f t="shared" ca="1" si="23"/>
        <v>Important business processes?</v>
      </c>
      <c r="G128" s="164"/>
      <c r="H128" s="164"/>
      <c r="I128" s="166"/>
      <c r="J128" s="164"/>
      <c r="K128" s="164"/>
      <c r="L128" s="164"/>
      <c r="M128" s="164"/>
      <c r="N128" s="139" t="str">
        <f t="shared" ca="1" si="24"/>
        <v>x 2</v>
      </c>
      <c r="O128" s="139" t="str">
        <f t="shared" ca="1" si="25"/>
        <v/>
      </c>
      <c r="P128" s="140"/>
      <c r="Q128" s="140"/>
      <c r="R128" s="136"/>
      <c r="S128" s="136"/>
      <c r="T128" s="136"/>
      <c r="U128" s="136"/>
      <c r="V128" s="136"/>
      <c r="W128" s="136"/>
      <c r="X128" s="136"/>
      <c r="Y128" s="136"/>
      <c r="Z128" s="141"/>
      <c r="AA128" s="136"/>
      <c r="AB128" s="136"/>
      <c r="AC128" s="142"/>
      <c r="AD128" s="143" t="str">
        <f t="shared" ca="1" si="26"/>
        <v/>
      </c>
      <c r="AE128" s="143" t="str">
        <f t="shared" ca="1" si="27"/>
        <v/>
      </c>
      <c r="AF128" s="143" t="str">
        <f t="shared" ca="1" si="28"/>
        <v>D</v>
      </c>
      <c r="AG128" s="144">
        <f t="shared" ca="1" si="29"/>
        <v>3</v>
      </c>
      <c r="AH128" s="144">
        <v>1</v>
      </c>
      <c r="AI128" s="148"/>
    </row>
    <row r="129" spans="1:35" s="145" customFormat="1" ht="30" customHeight="1" x14ac:dyDescent="0.25">
      <c r="A129" s="162">
        <v>167</v>
      </c>
      <c r="B129" s="135" t="str">
        <f t="shared" ca="1" si="20"/>
        <v>A.4.02b</v>
      </c>
      <c r="C129" s="136">
        <f t="shared" ca="1" si="21"/>
        <v>6</v>
      </c>
      <c r="D129" s="93"/>
      <c r="E129" s="137" t="str">
        <f t="shared" ca="1" si="22"/>
        <v>A.4.02b</v>
      </c>
      <c r="F129" s="146" t="str">
        <f t="shared" ca="1" si="23"/>
        <v>Critical web applications?</v>
      </c>
      <c r="G129" s="164"/>
      <c r="H129" s="164"/>
      <c r="I129" s="166"/>
      <c r="J129" s="164"/>
      <c r="K129" s="164"/>
      <c r="L129" s="164"/>
      <c r="M129" s="164"/>
      <c r="N129" s="139" t="str">
        <f t="shared" ca="1" si="24"/>
        <v>x 3</v>
      </c>
      <c r="O129" s="139" t="str">
        <f t="shared" ca="1" si="25"/>
        <v/>
      </c>
      <c r="P129" s="140"/>
      <c r="Q129" s="140"/>
      <c r="R129" s="136"/>
      <c r="S129" s="136"/>
      <c r="T129" s="136"/>
      <c r="U129" s="136"/>
      <c r="V129" s="136"/>
      <c r="W129" s="136"/>
      <c r="X129" s="136"/>
      <c r="Y129" s="136"/>
      <c r="Z129" s="141"/>
      <c r="AA129" s="136"/>
      <c r="AB129" s="136"/>
      <c r="AC129" s="142"/>
      <c r="AD129" s="143" t="str">
        <f t="shared" ca="1" si="26"/>
        <v/>
      </c>
      <c r="AE129" s="143" t="str">
        <f t="shared" ca="1" si="27"/>
        <v/>
      </c>
      <c r="AF129" s="143" t="str">
        <f t="shared" ca="1" si="28"/>
        <v>D</v>
      </c>
      <c r="AG129" s="144">
        <f t="shared" ca="1" si="29"/>
        <v>3</v>
      </c>
      <c r="AH129" s="144">
        <v>1</v>
      </c>
      <c r="AI129" s="148"/>
    </row>
    <row r="130" spans="1:35" s="145" customFormat="1" ht="30" customHeight="1" x14ac:dyDescent="0.25">
      <c r="A130" s="162">
        <v>168</v>
      </c>
      <c r="B130" s="135" t="str">
        <f t="shared" ca="1" si="20"/>
        <v>A.4.02c</v>
      </c>
      <c r="C130" s="136">
        <f t="shared" ca="1" si="21"/>
        <v>6</v>
      </c>
      <c r="D130" s="93"/>
      <c r="E130" s="137" t="str">
        <f t="shared" ca="1" si="22"/>
        <v>A.4.02c</v>
      </c>
      <c r="F130" s="146" t="str">
        <f t="shared" ca="1" si="23"/>
        <v>Key parts of IT infrastructure (e.g. a major data centre or the corporate network)?</v>
      </c>
      <c r="G130" s="164"/>
      <c r="H130" s="164"/>
      <c r="I130" s="166"/>
      <c r="J130" s="164"/>
      <c r="K130" s="164"/>
      <c r="L130" s="164"/>
      <c r="M130" s="164"/>
      <c r="N130" s="139" t="str">
        <f t="shared" ca="1" si="24"/>
        <v>x 2</v>
      </c>
      <c r="O130" s="139" t="str">
        <f t="shared" ca="1" si="25"/>
        <v/>
      </c>
      <c r="P130" s="140"/>
      <c r="Q130" s="140"/>
      <c r="R130" s="136"/>
      <c r="S130" s="136"/>
      <c r="T130" s="136"/>
      <c r="U130" s="136"/>
      <c r="V130" s="136"/>
      <c r="W130" s="136"/>
      <c r="X130" s="136"/>
      <c r="Y130" s="136"/>
      <c r="Z130" s="141"/>
      <c r="AA130" s="136"/>
      <c r="AB130" s="136"/>
      <c r="AC130" s="142"/>
      <c r="AD130" s="143" t="str">
        <f t="shared" ca="1" si="26"/>
        <v/>
      </c>
      <c r="AE130" s="143" t="str">
        <f t="shared" ca="1" si="27"/>
        <v/>
      </c>
      <c r="AF130" s="143" t="str">
        <f t="shared" ca="1" si="28"/>
        <v>D</v>
      </c>
      <c r="AG130" s="144">
        <f t="shared" ca="1" si="29"/>
        <v>3</v>
      </c>
      <c r="AH130" s="144">
        <v>1</v>
      </c>
      <c r="AI130" s="148"/>
    </row>
    <row r="131" spans="1:35" s="145" customFormat="1" ht="30" customHeight="1" x14ac:dyDescent="0.25">
      <c r="A131" s="162">
        <v>169</v>
      </c>
      <c r="B131" s="135" t="str">
        <f t="shared" ca="1" si="20"/>
        <v>A.4.02d</v>
      </c>
      <c r="C131" s="136">
        <f t="shared" ca="1" si="21"/>
        <v>6</v>
      </c>
      <c r="D131" s="93"/>
      <c r="E131" s="137" t="str">
        <f t="shared" ca="1" si="22"/>
        <v>A.4.02d</v>
      </c>
      <c r="F131" s="146" t="str">
        <f t="shared" ca="1" si="23"/>
        <v>Specialised equipment (e.g. mobile devices and process control systems)?</v>
      </c>
      <c r="G131" s="164"/>
      <c r="H131" s="164"/>
      <c r="I131" s="166"/>
      <c r="J131" s="164"/>
      <c r="K131" s="164"/>
      <c r="L131" s="164"/>
      <c r="M131" s="164"/>
      <c r="N131" s="139" t="str">
        <f t="shared" ca="1" si="24"/>
        <v>x 2</v>
      </c>
      <c r="O131" s="139" t="str">
        <f t="shared" ca="1" si="25"/>
        <v/>
      </c>
      <c r="P131" s="140"/>
      <c r="Q131" s="140"/>
      <c r="R131" s="136"/>
      <c r="S131" s="136"/>
      <c r="T131" s="136"/>
      <c r="U131" s="136"/>
      <c r="V131" s="136"/>
      <c r="W131" s="136"/>
      <c r="X131" s="136"/>
      <c r="Y131" s="136"/>
      <c r="Z131" s="141"/>
      <c r="AA131" s="136"/>
      <c r="AB131" s="136"/>
      <c r="AC131" s="142"/>
      <c r="AD131" s="143" t="str">
        <f t="shared" ca="1" si="26"/>
        <v/>
      </c>
      <c r="AE131" s="143" t="str">
        <f t="shared" ca="1" si="27"/>
        <v/>
      </c>
      <c r="AF131" s="143" t="str">
        <f t="shared" ca="1" si="28"/>
        <v>D</v>
      </c>
      <c r="AG131" s="144">
        <f t="shared" ca="1" si="29"/>
        <v>3</v>
      </c>
      <c r="AH131" s="144">
        <v>1</v>
      </c>
      <c r="AI131" s="148"/>
    </row>
    <row r="132" spans="1:35" s="145" customFormat="1" ht="30" customHeight="1" x14ac:dyDescent="0.25">
      <c r="A132" s="162">
        <v>170</v>
      </c>
      <c r="B132" s="135" t="str">
        <f t="shared" ca="1" si="20"/>
        <v>A.4.02e</v>
      </c>
      <c r="C132" s="136">
        <f t="shared" ca="1" si="21"/>
        <v>6</v>
      </c>
      <c r="D132" s="93"/>
      <c r="E132" s="137" t="str">
        <f t="shared" ca="1" si="22"/>
        <v>A.4.02e</v>
      </c>
      <c r="F132" s="146" t="str">
        <f t="shared" ca="1" si="23"/>
        <v>Relevant systems development lifecycles?</v>
      </c>
      <c r="G132" s="164"/>
      <c r="H132" s="164"/>
      <c r="I132" s="166"/>
      <c r="J132" s="164"/>
      <c r="K132" s="164"/>
      <c r="L132" s="164"/>
      <c r="M132" s="164"/>
      <c r="N132" s="139" t="str">
        <f t="shared" ca="1" si="24"/>
        <v>x 3</v>
      </c>
      <c r="O132" s="139" t="str">
        <f t="shared" ca="1" si="25"/>
        <v/>
      </c>
      <c r="P132" s="140"/>
      <c r="Q132" s="140"/>
      <c r="R132" s="136"/>
      <c r="S132" s="136"/>
      <c r="T132" s="136"/>
      <c r="U132" s="136"/>
      <c r="V132" s="136"/>
      <c r="W132" s="136"/>
      <c r="X132" s="136"/>
      <c r="Y132" s="136"/>
      <c r="Z132" s="141"/>
      <c r="AA132" s="136"/>
      <c r="AB132" s="136"/>
      <c r="AC132" s="142"/>
      <c r="AD132" s="143" t="str">
        <f t="shared" ca="1" si="26"/>
        <v/>
      </c>
      <c r="AE132" s="143" t="str">
        <f t="shared" ca="1" si="27"/>
        <v/>
      </c>
      <c r="AF132" s="143" t="str">
        <f t="shared" ca="1" si="28"/>
        <v>D</v>
      </c>
      <c r="AG132" s="144">
        <f t="shared" ca="1" si="29"/>
        <v>3</v>
      </c>
      <c r="AH132" s="144">
        <v>1</v>
      </c>
      <c r="AI132" s="148"/>
    </row>
    <row r="133" spans="1:35" s="145" customFormat="1" ht="30" customHeight="1" x14ac:dyDescent="0.25">
      <c r="A133" s="162">
        <v>171</v>
      </c>
      <c r="B133" s="135" t="str">
        <f t="shared" ca="1" si="20"/>
        <v>A.4.03</v>
      </c>
      <c r="C133" s="136">
        <f t="shared" ca="1" si="21"/>
        <v>4</v>
      </c>
      <c r="D133" s="93"/>
      <c r="E133" s="137" t="str">
        <f t="shared" ca="1" si="22"/>
        <v>A.4.03</v>
      </c>
      <c r="F133" s="138" t="str">
        <f t="shared" ca="1" si="23"/>
        <v>Does your identification of target environments consider:</v>
      </c>
      <c r="G133" s="164"/>
      <c r="H133" s="164"/>
      <c r="I133" s="164"/>
      <c r="J133" s="164"/>
      <c r="K133" s="164"/>
      <c r="L133" s="164"/>
      <c r="M133" s="164"/>
      <c r="N133" s="139" t="str">
        <f t="shared" ca="1" si="24"/>
        <v/>
      </c>
      <c r="O133" s="136" t="str">
        <f t="shared" ca="1" si="25"/>
        <v/>
      </c>
      <c r="P133" s="140"/>
      <c r="Q133" s="140"/>
      <c r="R133" s="136"/>
      <c r="S133" s="136"/>
      <c r="T133" s="136"/>
      <c r="U133" s="136"/>
      <c r="V133" s="136"/>
      <c r="W133" s="136"/>
      <c r="X133" s="136"/>
      <c r="Y133" s="136"/>
      <c r="Z133" s="141"/>
      <c r="AA133" s="136"/>
      <c r="AB133" s="136"/>
      <c r="AC133" s="142"/>
      <c r="AD133" s="143" t="str">
        <f t="shared" ca="1" si="26"/>
        <v/>
      </c>
      <c r="AE133" s="143" t="str">
        <f t="shared" ca="1" si="27"/>
        <v/>
      </c>
      <c r="AF133" s="143" t="str">
        <f t="shared" ca="1" si="28"/>
        <v>D</v>
      </c>
      <c r="AG133" s="144">
        <f t="shared" ca="1" si="29"/>
        <v>3</v>
      </c>
      <c r="AH133"/>
      <c r="AI133" s="148"/>
    </row>
    <row r="134" spans="1:35" s="145" customFormat="1" ht="30" x14ac:dyDescent="0.25">
      <c r="A134" s="162">
        <v>172</v>
      </c>
      <c r="B134" s="135" t="str">
        <f t="shared" ca="1" si="20"/>
        <v>A.4.03a</v>
      </c>
      <c r="C134" s="136">
        <f t="shared" ca="1" si="21"/>
        <v>6</v>
      </c>
      <c r="D134" s="93"/>
      <c r="E134" s="137" t="str">
        <f t="shared" ca="1" si="22"/>
        <v>A.4.03a</v>
      </c>
      <c r="F134" s="146" t="str">
        <f t="shared" ca="1" si="23"/>
        <v>The criticality of the system to your organisation (often identified by performing a criticality or business impact assessment)?</v>
      </c>
      <c r="G134" s="164"/>
      <c r="H134" s="164"/>
      <c r="I134" s="166"/>
      <c r="J134" s="164"/>
      <c r="K134" s="164"/>
      <c r="L134" s="164"/>
      <c r="M134" s="164"/>
      <c r="N134" s="139" t="str">
        <f t="shared" ca="1" si="24"/>
        <v>x 3</v>
      </c>
      <c r="O134" s="139" t="str">
        <f t="shared" ca="1" si="25"/>
        <v/>
      </c>
      <c r="P134" s="140"/>
      <c r="Q134" s="140"/>
      <c r="R134" s="136"/>
      <c r="S134" s="136"/>
      <c r="T134" s="136"/>
      <c r="U134" s="136"/>
      <c r="V134" s="136"/>
      <c r="W134" s="136"/>
      <c r="X134" s="136"/>
      <c r="Y134" s="136"/>
      <c r="Z134" s="141"/>
      <c r="AA134" s="136"/>
      <c r="AB134" s="136"/>
      <c r="AC134" s="142"/>
      <c r="AD134" s="143" t="str">
        <f t="shared" ca="1" si="26"/>
        <v/>
      </c>
      <c r="AE134" s="143" t="str">
        <f t="shared" ca="1" si="27"/>
        <v/>
      </c>
      <c r="AF134" s="143" t="str">
        <f t="shared" ca="1" si="28"/>
        <v>D</v>
      </c>
      <c r="AG134" s="144">
        <f t="shared" ca="1" si="29"/>
        <v>3</v>
      </c>
      <c r="AH134" s="144">
        <v>1</v>
      </c>
      <c r="AI134" s="148"/>
    </row>
    <row r="135" spans="1:35" s="145" customFormat="1" ht="30" customHeight="1" x14ac:dyDescent="0.25">
      <c r="A135" s="162">
        <v>173</v>
      </c>
      <c r="B135" s="135" t="str">
        <f t="shared" ca="1" si="20"/>
        <v>A.4.03b</v>
      </c>
      <c r="C135" s="136">
        <f t="shared" ca="1" si="21"/>
        <v>6</v>
      </c>
      <c r="D135" s="93"/>
      <c r="E135" s="137" t="str">
        <f t="shared" ca="1" si="22"/>
        <v>A.4.03b</v>
      </c>
      <c r="F135" s="146" t="str">
        <f t="shared" ca="1" si="23"/>
        <v>Regulatory and compliance requirements (e.g. PCI DSS)?</v>
      </c>
      <c r="G135" s="164"/>
      <c r="H135" s="164"/>
      <c r="I135" s="166"/>
      <c r="J135" s="164"/>
      <c r="K135" s="164"/>
      <c r="L135" s="164"/>
      <c r="M135" s="164"/>
      <c r="N135" s="139" t="str">
        <f t="shared" ca="1" si="24"/>
        <v>x 2</v>
      </c>
      <c r="O135" s="139" t="str">
        <f t="shared" ca="1" si="25"/>
        <v/>
      </c>
      <c r="P135" s="140"/>
      <c r="Q135" s="140"/>
      <c r="R135" s="136"/>
      <c r="S135" s="136"/>
      <c r="T135" s="136"/>
      <c r="U135" s="136"/>
      <c r="V135" s="136"/>
      <c r="W135" s="136"/>
      <c r="X135" s="136"/>
      <c r="Y135" s="136"/>
      <c r="Z135" s="141"/>
      <c r="AA135" s="136"/>
      <c r="AB135" s="136"/>
      <c r="AC135" s="142"/>
      <c r="AD135" s="143" t="str">
        <f t="shared" ca="1" si="26"/>
        <v/>
      </c>
      <c r="AE135" s="143" t="str">
        <f t="shared" ca="1" si="27"/>
        <v/>
      </c>
      <c r="AF135" s="143" t="str">
        <f t="shared" ca="1" si="28"/>
        <v>D</v>
      </c>
      <c r="AG135" s="144">
        <f t="shared" ca="1" si="29"/>
        <v>3</v>
      </c>
      <c r="AH135" s="144">
        <v>1</v>
      </c>
      <c r="AI135" s="148"/>
    </row>
    <row r="136" spans="1:35" s="145" customFormat="1" ht="30" customHeight="1" x14ac:dyDescent="0.25">
      <c r="A136" s="162">
        <v>174</v>
      </c>
      <c r="B136" s="135" t="str">
        <f t="shared" ca="1" si="20"/>
        <v>A.4.03c</v>
      </c>
      <c r="C136" s="136">
        <f t="shared" ca="1" si="21"/>
        <v>6</v>
      </c>
      <c r="D136" s="93"/>
      <c r="E136" s="137" t="str">
        <f t="shared" ca="1" si="22"/>
        <v>A.4.03c</v>
      </c>
      <c r="F136" s="146" t="str">
        <f t="shared" ca="1" si="23"/>
        <v>Major business or IT changes?</v>
      </c>
      <c r="G136" s="164"/>
      <c r="H136" s="164"/>
      <c r="I136" s="166"/>
      <c r="J136" s="164"/>
      <c r="K136" s="164"/>
      <c r="L136" s="164"/>
      <c r="M136" s="164"/>
      <c r="N136" s="139" t="str">
        <f t="shared" ca="1" si="24"/>
        <v>x 3</v>
      </c>
      <c r="O136" s="139" t="str">
        <f t="shared" ca="1" si="25"/>
        <v/>
      </c>
      <c r="P136" s="140"/>
      <c r="Q136" s="140"/>
      <c r="R136" s="136"/>
      <c r="S136" s="136"/>
      <c r="T136" s="136"/>
      <c r="U136" s="136"/>
      <c r="V136" s="136"/>
      <c r="W136" s="136"/>
      <c r="X136" s="136"/>
      <c r="Y136" s="136"/>
      <c r="Z136" s="141"/>
      <c r="AA136" s="136"/>
      <c r="AB136" s="136"/>
      <c r="AC136" s="142"/>
      <c r="AD136" s="143" t="str">
        <f t="shared" ca="1" si="26"/>
        <v/>
      </c>
      <c r="AE136" s="143" t="str">
        <f t="shared" ca="1" si="27"/>
        <v/>
      </c>
      <c r="AF136" s="143" t="str">
        <f t="shared" ca="1" si="28"/>
        <v>D</v>
      </c>
      <c r="AG136" s="144">
        <f t="shared" ca="1" si="29"/>
        <v>3</v>
      </c>
      <c r="AH136" s="144">
        <v>1</v>
      </c>
      <c r="AI136" s="148"/>
    </row>
    <row r="137" spans="1:35" s="145" customFormat="1" ht="30" customHeight="1" x14ac:dyDescent="0.25">
      <c r="A137" s="162">
        <v>175</v>
      </c>
      <c r="B137" s="135" t="str">
        <f t="shared" ca="1" si="20"/>
        <v>A.4.03d</v>
      </c>
      <c r="C137" s="136">
        <f t="shared" ca="1" si="21"/>
        <v>6</v>
      </c>
      <c r="D137" s="93"/>
      <c r="E137" s="137" t="str">
        <f t="shared" ca="1" si="22"/>
        <v>A.4.03d</v>
      </c>
      <c r="F137" s="146" t="str">
        <f t="shared" ca="1" si="23"/>
        <v>Critical systems under development?</v>
      </c>
      <c r="G137" s="164"/>
      <c r="H137" s="164"/>
      <c r="I137" s="166"/>
      <c r="J137" s="164"/>
      <c r="K137" s="164"/>
      <c r="L137" s="164"/>
      <c r="M137" s="164"/>
      <c r="N137" s="139" t="str">
        <f t="shared" ca="1" si="24"/>
        <v>x 2</v>
      </c>
      <c r="O137" s="139" t="str">
        <f t="shared" ca="1" si="25"/>
        <v/>
      </c>
      <c r="P137" s="140"/>
      <c r="Q137" s="140"/>
      <c r="R137" s="136"/>
      <c r="S137" s="136"/>
      <c r="T137" s="136"/>
      <c r="U137" s="136"/>
      <c r="V137" s="136"/>
      <c r="W137" s="136"/>
      <c r="X137" s="136"/>
      <c r="Y137" s="136"/>
      <c r="Z137" s="141"/>
      <c r="AA137" s="136"/>
      <c r="AB137" s="136"/>
      <c r="AC137" s="142"/>
      <c r="AD137" s="143" t="str">
        <f t="shared" ca="1" si="26"/>
        <v/>
      </c>
      <c r="AE137" s="143" t="str">
        <f t="shared" ca="1" si="27"/>
        <v/>
      </c>
      <c r="AF137" s="143" t="str">
        <f t="shared" ca="1" si="28"/>
        <v>D</v>
      </c>
      <c r="AG137" s="144">
        <f t="shared" ca="1" si="29"/>
        <v>3</v>
      </c>
      <c r="AH137" s="144">
        <v>1</v>
      </c>
      <c r="AI137" s="148"/>
    </row>
    <row r="138" spans="1:35" s="145" customFormat="1" ht="30" customHeight="1" x14ac:dyDescent="0.25">
      <c r="A138" s="162">
        <v>176</v>
      </c>
      <c r="B138" s="135" t="str">
        <f t="shared" ca="1" si="20"/>
        <v>A.4.03e</v>
      </c>
      <c r="C138" s="136">
        <f t="shared" ca="1" si="21"/>
        <v>6</v>
      </c>
      <c r="D138" s="93"/>
      <c r="E138" s="137" t="str">
        <f t="shared" ca="1" si="22"/>
        <v>A.4.03e</v>
      </c>
      <c r="F138" s="146" t="str">
        <f t="shared" ca="1" si="23"/>
        <v>Outsourced applications or infrastructure (including cloud services)?</v>
      </c>
      <c r="G138" s="164"/>
      <c r="H138" s="164"/>
      <c r="I138" s="166"/>
      <c r="J138" s="164"/>
      <c r="K138" s="164"/>
      <c r="L138" s="164"/>
      <c r="M138" s="164"/>
      <c r="N138" s="139" t="str">
        <f t="shared" ca="1" si="24"/>
        <v>x 4</v>
      </c>
      <c r="O138" s="139" t="str">
        <f t="shared" ca="1" si="25"/>
        <v/>
      </c>
      <c r="P138" s="140"/>
      <c r="Q138" s="140"/>
      <c r="R138" s="136"/>
      <c r="S138" s="136"/>
      <c r="T138" s="136"/>
      <c r="U138" s="136"/>
      <c r="V138" s="136"/>
      <c r="W138" s="136"/>
      <c r="X138" s="136"/>
      <c r="Y138" s="136"/>
      <c r="Z138" s="141"/>
      <c r="AA138" s="136"/>
      <c r="AB138" s="136"/>
      <c r="AC138" s="142"/>
      <c r="AD138" s="143" t="str">
        <f t="shared" ca="1" si="26"/>
        <v/>
      </c>
      <c r="AE138" s="143" t="str">
        <f t="shared" ca="1" si="27"/>
        <v/>
      </c>
      <c r="AF138" s="143" t="str">
        <f t="shared" ca="1" si="28"/>
        <v>D</v>
      </c>
      <c r="AG138" s="144">
        <f t="shared" ca="1" si="29"/>
        <v>3</v>
      </c>
      <c r="AH138" s="144">
        <v>1</v>
      </c>
      <c r="AI138" s="148"/>
    </row>
    <row r="139" spans="1:35" s="145" customFormat="1" ht="30" customHeight="1" x14ac:dyDescent="0.25">
      <c r="A139" s="162">
        <v>177</v>
      </c>
      <c r="B139" s="135" t="str">
        <f t="shared" ca="1" si="20"/>
        <v>A.4.03f</v>
      </c>
      <c r="C139" s="136">
        <f t="shared" ca="1" si="21"/>
        <v>6</v>
      </c>
      <c r="D139" s="93"/>
      <c r="E139" s="137" t="str">
        <f t="shared" ca="1" si="22"/>
        <v>A.4.03f</v>
      </c>
      <c r="F139" s="146" t="str">
        <f t="shared" ca="1" si="23"/>
        <v>Any wider technical security assurance programme?</v>
      </c>
      <c r="G139" s="164"/>
      <c r="H139" s="164"/>
      <c r="I139" s="166"/>
      <c r="J139" s="164"/>
      <c r="K139" s="164"/>
      <c r="L139" s="164"/>
      <c r="M139" s="164"/>
      <c r="N139" s="139" t="str">
        <f t="shared" ca="1" si="24"/>
        <v>x 4</v>
      </c>
      <c r="O139" s="139" t="str">
        <f t="shared" ca="1" si="25"/>
        <v/>
      </c>
      <c r="P139" s="140"/>
      <c r="Q139" s="140"/>
      <c r="R139" s="136"/>
      <c r="S139" s="136"/>
      <c r="T139" s="136"/>
      <c r="U139" s="136"/>
      <c r="V139" s="136"/>
      <c r="W139" s="136"/>
      <c r="X139" s="136"/>
      <c r="Y139" s="136"/>
      <c r="Z139" s="141"/>
      <c r="AA139" s="136"/>
      <c r="AB139" s="136"/>
      <c r="AC139" s="142"/>
      <c r="AD139" s="143" t="str">
        <f t="shared" ca="1" si="26"/>
        <v/>
      </c>
      <c r="AE139" s="143" t="str">
        <f t="shared" ca="1" si="27"/>
        <v/>
      </c>
      <c r="AF139" s="143" t="str">
        <f t="shared" ca="1" si="28"/>
        <v>D</v>
      </c>
      <c r="AG139" s="144">
        <f t="shared" ca="1" si="29"/>
        <v>3</v>
      </c>
      <c r="AH139" s="144">
        <v>1</v>
      </c>
      <c r="AI139" s="148"/>
    </row>
    <row r="140" spans="1:35" s="145" customFormat="1" ht="30" customHeight="1" x14ac:dyDescent="0.25">
      <c r="A140" s="162">
        <v>178</v>
      </c>
      <c r="B140" s="135" t="str">
        <f t="shared" ca="1" si="20"/>
        <v>A.4.04</v>
      </c>
      <c r="C140" s="136">
        <f t="shared" ca="1" si="21"/>
        <v>4</v>
      </c>
      <c r="D140" s="93"/>
      <c r="E140" s="137" t="str">
        <f t="shared" ca="1" si="22"/>
        <v>A.4.04</v>
      </c>
      <c r="F140" s="138" t="str">
        <f t="shared" ca="1" si="23"/>
        <v>Does your identification of target environments consider the:</v>
      </c>
      <c r="G140" s="164"/>
      <c r="H140" s="164"/>
      <c r="I140" s="164"/>
      <c r="J140" s="164"/>
      <c r="K140" s="164"/>
      <c r="L140" s="164"/>
      <c r="M140" s="164"/>
      <c r="N140" s="139" t="str">
        <f t="shared" ca="1" si="24"/>
        <v/>
      </c>
      <c r="O140" s="136" t="str">
        <f t="shared" ca="1" si="25"/>
        <v/>
      </c>
      <c r="P140" s="140"/>
      <c r="Q140" s="140"/>
      <c r="R140" s="136"/>
      <c r="S140" s="136"/>
      <c r="T140" s="136"/>
      <c r="U140" s="136"/>
      <c r="V140" s="136"/>
      <c r="W140" s="136"/>
      <c r="X140" s="136"/>
      <c r="Y140" s="136"/>
      <c r="Z140" s="141"/>
      <c r="AA140" s="136"/>
      <c r="AB140" s="136"/>
      <c r="AC140" s="142"/>
      <c r="AD140" s="143" t="str">
        <f t="shared" ca="1" si="26"/>
        <v/>
      </c>
      <c r="AE140" s="143" t="str">
        <f t="shared" ca="1" si="27"/>
        <v/>
      </c>
      <c r="AF140" s="143" t="str">
        <f t="shared" ca="1" si="28"/>
        <v>D</v>
      </c>
      <c r="AG140" s="144">
        <f t="shared" ca="1" si="29"/>
        <v>3</v>
      </c>
      <c r="AH140"/>
      <c r="AI140" s="148"/>
    </row>
    <row r="141" spans="1:35" s="145" customFormat="1" ht="30" customHeight="1" x14ac:dyDescent="0.25">
      <c r="A141" s="162">
        <v>179</v>
      </c>
      <c r="B141" s="135" t="str">
        <f t="shared" ca="1" si="20"/>
        <v>A.4.04a</v>
      </c>
      <c r="C141" s="136">
        <f t="shared" ca="1" si="21"/>
        <v>6</v>
      </c>
      <c r="D141" s="93"/>
      <c r="E141" s="137" t="str">
        <f t="shared" ca="1" si="22"/>
        <v>A.4.04a</v>
      </c>
      <c r="F141" s="146" t="str">
        <f t="shared" ca="1" si="23"/>
        <v>Nature of the business being conducted?</v>
      </c>
      <c r="G141" s="164"/>
      <c r="H141" s="164"/>
      <c r="I141" s="166"/>
      <c r="J141" s="164"/>
      <c r="K141" s="164"/>
      <c r="L141" s="164"/>
      <c r="M141" s="164"/>
      <c r="N141" s="139" t="str">
        <f t="shared" ca="1" si="24"/>
        <v>x 4</v>
      </c>
      <c r="O141" s="139" t="str">
        <f t="shared" ca="1" si="25"/>
        <v/>
      </c>
      <c r="P141" s="140"/>
      <c r="Q141" s="140"/>
      <c r="R141" s="136"/>
      <c r="S141" s="136"/>
      <c r="T141" s="136"/>
      <c r="U141" s="136"/>
      <c r="V141" s="136"/>
      <c r="W141" s="136"/>
      <c r="X141" s="136"/>
      <c r="Y141" s="136"/>
      <c r="Z141" s="141"/>
      <c r="AA141" s="136"/>
      <c r="AB141" s="136"/>
      <c r="AC141" s="142"/>
      <c r="AD141" s="143" t="str">
        <f t="shared" ca="1" si="26"/>
        <v/>
      </c>
      <c r="AE141" s="143" t="str">
        <f t="shared" ca="1" si="27"/>
        <v/>
      </c>
      <c r="AF141" s="143" t="str">
        <f t="shared" ca="1" si="28"/>
        <v>D</v>
      </c>
      <c r="AG141" s="144">
        <f t="shared" ca="1" si="29"/>
        <v>3</v>
      </c>
      <c r="AH141" s="144">
        <v>1</v>
      </c>
      <c r="AI141" s="148"/>
    </row>
    <row r="142" spans="1:35" s="145" customFormat="1" ht="30" customHeight="1" x14ac:dyDescent="0.25">
      <c r="A142" s="162">
        <v>180</v>
      </c>
      <c r="B142" s="135" t="str">
        <f t="shared" ca="1" si="20"/>
        <v>A.4.04b</v>
      </c>
      <c r="C142" s="136">
        <f t="shared" ca="1" si="21"/>
        <v>6</v>
      </c>
      <c r="D142" s="93"/>
      <c r="E142" s="137" t="str">
        <f t="shared" ca="1" si="22"/>
        <v>A.4.04b</v>
      </c>
      <c r="F142" s="146" t="str">
        <f t="shared" ca="1" si="23"/>
        <v>Size of the target systems - and the sensitivity of data associated with the systems?</v>
      </c>
      <c r="G142" s="164"/>
      <c r="H142" s="164"/>
      <c r="I142" s="166"/>
      <c r="J142" s="164"/>
      <c r="K142" s="164"/>
      <c r="L142" s="164"/>
      <c r="M142" s="164"/>
      <c r="N142" s="139" t="str">
        <f t="shared" ca="1" si="24"/>
        <v>x 4</v>
      </c>
      <c r="O142" s="139" t="str">
        <f t="shared" ca="1" si="25"/>
        <v/>
      </c>
      <c r="P142" s="140"/>
      <c r="Q142" s="140"/>
      <c r="R142" s="136"/>
      <c r="S142" s="136"/>
      <c r="T142" s="136"/>
      <c r="U142" s="136"/>
      <c r="V142" s="136"/>
      <c r="W142" s="136"/>
      <c r="X142" s="136"/>
      <c r="Y142" s="136"/>
      <c r="Z142" s="141"/>
      <c r="AA142" s="136"/>
      <c r="AB142" s="136"/>
      <c r="AC142" s="142"/>
      <c r="AD142" s="143" t="str">
        <f t="shared" ca="1" si="26"/>
        <v/>
      </c>
      <c r="AE142" s="143" t="str">
        <f t="shared" ca="1" si="27"/>
        <v/>
      </c>
      <c r="AF142" s="143" t="str">
        <f t="shared" ca="1" si="28"/>
        <v>D</v>
      </c>
      <c r="AG142" s="144">
        <f t="shared" ca="1" si="29"/>
        <v>3</v>
      </c>
      <c r="AH142" s="144">
        <v>1</v>
      </c>
      <c r="AI142" s="148"/>
    </row>
    <row r="143" spans="1:35" s="145" customFormat="1" ht="30" customHeight="1" x14ac:dyDescent="0.25">
      <c r="A143" s="162">
        <v>181</v>
      </c>
      <c r="B143" s="135" t="str">
        <f t="shared" ca="1" si="20"/>
        <v>A.4.04c</v>
      </c>
      <c r="C143" s="136">
        <f t="shared" ca="1" si="21"/>
        <v>6</v>
      </c>
      <c r="D143" s="93"/>
      <c r="E143" s="137" t="str">
        <f t="shared" ca="1" si="22"/>
        <v>A.4.04c</v>
      </c>
      <c r="F143" s="146" t="str">
        <f t="shared" ca="1" si="23"/>
        <v>Sensitivity of data associated with the target environment?</v>
      </c>
      <c r="G143" s="164"/>
      <c r="H143" s="164"/>
      <c r="I143" s="166"/>
      <c r="J143" s="164"/>
      <c r="K143" s="164"/>
      <c r="L143" s="164"/>
      <c r="M143" s="164"/>
      <c r="N143" s="139" t="str">
        <f t="shared" ca="1" si="24"/>
        <v>x 5</v>
      </c>
      <c r="O143" s="139" t="str">
        <f t="shared" ca="1" si="25"/>
        <v/>
      </c>
      <c r="P143" s="140"/>
      <c r="Q143" s="140"/>
      <c r="R143" s="136"/>
      <c r="S143" s="136"/>
      <c r="T143" s="136"/>
      <c r="U143" s="136"/>
      <c r="V143" s="136"/>
      <c r="W143" s="136"/>
      <c r="X143" s="136"/>
      <c r="Y143" s="136"/>
      <c r="Z143" s="141"/>
      <c r="AA143" s="136"/>
      <c r="AB143" s="136"/>
      <c r="AC143" s="142"/>
      <c r="AD143" s="143" t="str">
        <f t="shared" ca="1" si="26"/>
        <v/>
      </c>
      <c r="AE143" s="143" t="str">
        <f t="shared" ca="1" si="27"/>
        <v/>
      </c>
      <c r="AF143" s="143" t="str">
        <f t="shared" ca="1" si="28"/>
        <v>D</v>
      </c>
      <c r="AG143" s="144">
        <f t="shared" ca="1" si="29"/>
        <v>3</v>
      </c>
      <c r="AH143" s="144">
        <v>1</v>
      </c>
      <c r="AI143" s="148"/>
    </row>
    <row r="144" spans="1:35" s="145" customFormat="1" ht="30" x14ac:dyDescent="0.25">
      <c r="A144" s="162">
        <v>182</v>
      </c>
      <c r="B144" s="135" t="str">
        <f t="shared" ca="1" si="20"/>
        <v>A.4.04d</v>
      </c>
      <c r="C144" s="136">
        <f t="shared" ca="1" si="21"/>
        <v>6</v>
      </c>
      <c r="D144" s="93"/>
      <c r="E144" s="137" t="str">
        <f t="shared" ca="1" si="22"/>
        <v>A.4.04d</v>
      </c>
      <c r="F144" s="146" t="str">
        <f t="shared" ca="1" si="23"/>
        <v>Potential business impact if that system were to be compromised - and the likelihood of the system to actually become compromised?</v>
      </c>
      <c r="G144" s="164"/>
      <c r="H144" s="164"/>
      <c r="I144" s="166"/>
      <c r="J144" s="164"/>
      <c r="K144" s="164"/>
      <c r="L144" s="164"/>
      <c r="M144" s="164"/>
      <c r="N144" s="139" t="str">
        <f t="shared" ca="1" si="24"/>
        <v>x 4</v>
      </c>
      <c r="O144" s="139" t="str">
        <f t="shared" ca="1" si="25"/>
        <v/>
      </c>
      <c r="P144" s="140"/>
      <c r="Q144" s="140"/>
      <c r="R144" s="136"/>
      <c r="S144" s="136"/>
      <c r="T144" s="136"/>
      <c r="U144" s="136"/>
      <c r="V144" s="136"/>
      <c r="W144" s="136"/>
      <c r="X144" s="136"/>
      <c r="Y144" s="136"/>
      <c r="Z144" s="141"/>
      <c r="AA144" s="136"/>
      <c r="AB144" s="136"/>
      <c r="AC144" s="142"/>
      <c r="AD144" s="143" t="str">
        <f t="shared" ca="1" si="26"/>
        <v/>
      </c>
      <c r="AE144" s="143" t="str">
        <f t="shared" ca="1" si="27"/>
        <v/>
      </c>
      <c r="AF144" s="143" t="str">
        <f t="shared" ca="1" si="28"/>
        <v>D</v>
      </c>
      <c r="AG144" s="144">
        <f t="shared" ca="1" si="29"/>
        <v>3</v>
      </c>
      <c r="AH144" s="144">
        <v>1</v>
      </c>
      <c r="AI144" s="148"/>
    </row>
    <row r="145" spans="1:35" s="145" customFormat="1" ht="30" customHeight="1" x14ac:dyDescent="0.25">
      <c r="A145" s="162">
        <v>183</v>
      </c>
      <c r="B145" s="135" t="str">
        <f t="shared" ca="1" si="20"/>
        <v>A.4.05</v>
      </c>
      <c r="C145" s="136">
        <f t="shared" ca="1" si="21"/>
        <v>4</v>
      </c>
      <c r="D145" s="93"/>
      <c r="E145" s="137" t="str">
        <f t="shared" ca="1" si="22"/>
        <v>A.4.05</v>
      </c>
      <c r="F145" s="138" t="str">
        <f t="shared" ca="1" si="23"/>
        <v>Does your identification of target environment systems:</v>
      </c>
      <c r="G145" s="164"/>
      <c r="H145" s="164"/>
      <c r="I145" s="164"/>
      <c r="J145" s="164"/>
      <c r="K145" s="164"/>
      <c r="L145" s="164"/>
      <c r="M145" s="164"/>
      <c r="N145" s="139" t="str">
        <f t="shared" ca="1" si="24"/>
        <v/>
      </c>
      <c r="O145" s="136" t="str">
        <f t="shared" ca="1" si="25"/>
        <v/>
      </c>
      <c r="P145" s="140"/>
      <c r="Q145" s="140"/>
      <c r="R145" s="136"/>
      <c r="S145" s="136"/>
      <c r="T145" s="136"/>
      <c r="U145" s="136"/>
      <c r="V145" s="136"/>
      <c r="W145" s="136"/>
      <c r="X145" s="136"/>
      <c r="Y145" s="136"/>
      <c r="Z145" s="141"/>
      <c r="AA145" s="136"/>
      <c r="AB145" s="136"/>
      <c r="AC145" s="142"/>
      <c r="AD145" s="143" t="str">
        <f t="shared" ca="1" si="26"/>
        <v/>
      </c>
      <c r="AE145" s="143" t="str">
        <f t="shared" ca="1" si="27"/>
        <v/>
      </c>
      <c r="AF145" s="143" t="str">
        <f t="shared" ca="1" si="28"/>
        <v>D</v>
      </c>
      <c r="AG145" s="144">
        <f t="shared" ca="1" si="29"/>
        <v>3</v>
      </c>
      <c r="AH145"/>
      <c r="AI145" s="148"/>
    </row>
    <row r="146" spans="1:35" s="145" customFormat="1" ht="30" customHeight="1" x14ac:dyDescent="0.25">
      <c r="A146" s="162">
        <v>184</v>
      </c>
      <c r="B146" s="135" t="str">
        <f t="shared" ca="1" si="20"/>
        <v>A.4.05a</v>
      </c>
      <c r="C146" s="136">
        <f t="shared" ca="1" si="21"/>
        <v>6</v>
      </c>
      <c r="D146" s="93"/>
      <c r="E146" s="137" t="str">
        <f t="shared" ca="1" si="22"/>
        <v>A.4.05a</v>
      </c>
      <c r="F146" s="146" t="str">
        <f t="shared" ca="1" si="23"/>
        <v>Include a risk assessment of your organisation's critical information and systems?</v>
      </c>
      <c r="G146" s="164"/>
      <c r="H146" s="164"/>
      <c r="I146" s="166"/>
      <c r="J146" s="164"/>
      <c r="K146" s="164"/>
      <c r="L146" s="164"/>
      <c r="M146" s="164"/>
      <c r="N146" s="139" t="str">
        <f t="shared" ca="1" si="24"/>
        <v>x 3</v>
      </c>
      <c r="O146" s="139" t="str">
        <f t="shared" ca="1" si="25"/>
        <v/>
      </c>
      <c r="P146" s="140"/>
      <c r="Q146" s="140"/>
      <c r="R146" s="136"/>
      <c r="S146" s="136"/>
      <c r="T146" s="136"/>
      <c r="U146" s="136"/>
      <c r="V146" s="136"/>
      <c r="W146" s="136"/>
      <c r="X146" s="136"/>
      <c r="Y146" s="136"/>
      <c r="Z146" s="141"/>
      <c r="AA146" s="136"/>
      <c r="AB146" s="136"/>
      <c r="AC146" s="142"/>
      <c r="AD146" s="143" t="str">
        <f t="shared" ca="1" si="26"/>
        <v/>
      </c>
      <c r="AE146" s="143" t="str">
        <f t="shared" ca="1" si="27"/>
        <v/>
      </c>
      <c r="AF146" s="143" t="str">
        <f t="shared" ca="1" si="28"/>
        <v>D</v>
      </c>
      <c r="AG146" s="144">
        <f t="shared" ca="1" si="29"/>
        <v>3</v>
      </c>
      <c r="AH146" s="144">
        <v>1</v>
      </c>
      <c r="AI146" s="148"/>
    </row>
    <row r="147" spans="1:35" s="145" customFormat="1" ht="30" x14ac:dyDescent="0.25">
      <c r="A147" s="162">
        <v>185</v>
      </c>
      <c r="B147" s="135" t="str">
        <f t="shared" ca="1" si="20"/>
        <v>A.4.05b</v>
      </c>
      <c r="C147" s="136">
        <f t="shared" ca="1" si="21"/>
        <v>6</v>
      </c>
      <c r="D147" s="93"/>
      <c r="E147" s="137" t="str">
        <f t="shared" ca="1" si="22"/>
        <v>A.4.05b</v>
      </c>
      <c r="F147" s="146" t="str">
        <f t="shared" ca="1" si="23"/>
        <v>Ensure that the testing will focus on the assets which are at most risk in your organisation?</v>
      </c>
      <c r="G147" s="164"/>
      <c r="H147" s="164"/>
      <c r="I147" s="166"/>
      <c r="J147" s="164"/>
      <c r="K147" s="164"/>
      <c r="L147" s="164"/>
      <c r="M147" s="164"/>
      <c r="N147" s="139" t="str">
        <f t="shared" ca="1" si="24"/>
        <v>x 3</v>
      </c>
      <c r="O147" s="139" t="str">
        <f t="shared" ca="1" si="25"/>
        <v/>
      </c>
      <c r="P147" s="140"/>
      <c r="Q147" s="140"/>
      <c r="R147" s="136"/>
      <c r="S147" s="136"/>
      <c r="T147" s="136"/>
      <c r="U147" s="136"/>
      <c r="V147" s="136"/>
      <c r="W147" s="136"/>
      <c r="X147" s="136"/>
      <c r="Y147" s="136"/>
      <c r="Z147" s="141"/>
      <c r="AA147" s="136"/>
      <c r="AB147" s="136"/>
      <c r="AC147" s="142"/>
      <c r="AD147" s="143" t="str">
        <f t="shared" ca="1" si="26"/>
        <v/>
      </c>
      <c r="AE147" s="143" t="str">
        <f t="shared" ca="1" si="27"/>
        <v/>
      </c>
      <c r="AF147" s="143" t="str">
        <f t="shared" ca="1" si="28"/>
        <v>D</v>
      </c>
      <c r="AG147" s="144">
        <f t="shared" ca="1" si="29"/>
        <v>3</v>
      </c>
      <c r="AH147" s="144">
        <v>1</v>
      </c>
      <c r="AI147" s="148"/>
    </row>
    <row r="148" spans="1:35" s="145" customFormat="1" ht="30" x14ac:dyDescent="0.25">
      <c r="A148" s="162">
        <v>186</v>
      </c>
      <c r="B148" s="135" t="str">
        <f t="shared" ca="1" si="20"/>
        <v>A.4.06</v>
      </c>
      <c r="C148" s="136">
        <f t="shared" ca="1" si="21"/>
        <v>4</v>
      </c>
      <c r="D148" s="93"/>
      <c r="E148" s="137" t="str">
        <f t="shared" ca="1" si="22"/>
        <v>A.4.06</v>
      </c>
      <c r="F148" s="138" t="str">
        <f t="shared" ca="1" si="23"/>
        <v>Does your identification of the target environment take account of significant changes to critical:</v>
      </c>
      <c r="G148" s="164"/>
      <c r="H148" s="164"/>
      <c r="I148" s="164"/>
      <c r="J148" s="164"/>
      <c r="K148" s="164"/>
      <c r="L148" s="164"/>
      <c r="M148" s="164"/>
      <c r="N148" s="139" t="str">
        <f t="shared" ca="1" si="24"/>
        <v/>
      </c>
      <c r="O148" s="136" t="str">
        <f t="shared" ca="1" si="25"/>
        <v/>
      </c>
      <c r="P148" s="140"/>
      <c r="Q148" s="140"/>
      <c r="R148" s="136"/>
      <c r="S148" s="136"/>
      <c r="T148" s="136"/>
      <c r="U148" s="136"/>
      <c r="V148" s="136"/>
      <c r="W148" s="136"/>
      <c r="X148" s="136"/>
      <c r="Y148" s="136"/>
      <c r="Z148" s="141"/>
      <c r="AA148" s="136"/>
      <c r="AB148" s="136"/>
      <c r="AC148" s="142"/>
      <c r="AD148" s="143" t="str">
        <f t="shared" ca="1" si="26"/>
        <v/>
      </c>
      <c r="AE148" s="143" t="str">
        <f t="shared" ca="1" si="27"/>
        <v/>
      </c>
      <c r="AF148" s="143" t="str">
        <f t="shared" ca="1" si="28"/>
        <v>D</v>
      </c>
      <c r="AG148" s="144">
        <f t="shared" ca="1" si="29"/>
        <v>3</v>
      </c>
      <c r="AH148"/>
      <c r="AI148" s="148"/>
    </row>
    <row r="149" spans="1:35" s="145" customFormat="1" ht="30" customHeight="1" x14ac:dyDescent="0.25">
      <c r="A149" s="162">
        <v>187</v>
      </c>
      <c r="B149" s="135" t="str">
        <f t="shared" ca="1" si="20"/>
        <v>A.4.06a</v>
      </c>
      <c r="C149" s="136">
        <f t="shared" ca="1" si="21"/>
        <v>6</v>
      </c>
      <c r="D149" s="93"/>
      <c r="E149" s="137" t="str">
        <f t="shared" ca="1" si="22"/>
        <v>A.4.06a</v>
      </c>
      <c r="F149" s="146" t="str">
        <f t="shared" ca="1" si="23"/>
        <v>Business processes?</v>
      </c>
      <c r="G149" s="164"/>
      <c r="H149" s="164"/>
      <c r="I149" s="166"/>
      <c r="J149" s="164"/>
      <c r="K149" s="164"/>
      <c r="L149" s="164"/>
      <c r="M149" s="164"/>
      <c r="N149" s="139" t="str">
        <f t="shared" ca="1" si="24"/>
        <v>x 4</v>
      </c>
      <c r="O149" s="139" t="str">
        <f t="shared" ca="1" si="25"/>
        <v/>
      </c>
      <c r="P149" s="140"/>
      <c r="Q149" s="140"/>
      <c r="R149" s="136"/>
      <c r="S149" s="136"/>
      <c r="T149" s="136"/>
      <c r="U149" s="136"/>
      <c r="V149" s="136"/>
      <c r="W149" s="136"/>
      <c r="X149" s="136"/>
      <c r="Y149" s="136"/>
      <c r="Z149" s="141"/>
      <c r="AA149" s="136"/>
      <c r="AB149" s="136"/>
      <c r="AC149" s="142"/>
      <c r="AD149" s="143" t="str">
        <f t="shared" ca="1" si="26"/>
        <v/>
      </c>
      <c r="AE149" s="143" t="str">
        <f t="shared" ca="1" si="27"/>
        <v/>
      </c>
      <c r="AF149" s="143" t="str">
        <f t="shared" ca="1" si="28"/>
        <v>D</v>
      </c>
      <c r="AG149" s="144">
        <f t="shared" ca="1" si="29"/>
        <v>3</v>
      </c>
      <c r="AH149" s="144">
        <v>1</v>
      </c>
      <c r="AI149" s="148"/>
    </row>
    <row r="150" spans="1:35" s="145" customFormat="1" ht="30" customHeight="1" x14ac:dyDescent="0.25">
      <c r="A150" s="162">
        <v>188</v>
      </c>
      <c r="B150" s="135" t="str">
        <f t="shared" ca="1" si="20"/>
        <v>A.4.06b</v>
      </c>
      <c r="C150" s="136">
        <f t="shared" ca="1" si="21"/>
        <v>6</v>
      </c>
      <c r="D150" s="93"/>
      <c r="E150" s="137" t="str">
        <f t="shared" ca="1" si="22"/>
        <v>A.4.06b</v>
      </c>
      <c r="F150" s="146" t="str">
        <f t="shared" ca="1" si="23"/>
        <v>Business applications?</v>
      </c>
      <c r="G150" s="164"/>
      <c r="H150" s="164"/>
      <c r="I150" s="166"/>
      <c r="J150" s="164"/>
      <c r="K150" s="164"/>
      <c r="L150" s="164"/>
      <c r="M150" s="164"/>
      <c r="N150" s="139" t="str">
        <f t="shared" ca="1" si="24"/>
        <v>x 3</v>
      </c>
      <c r="O150" s="139" t="str">
        <f t="shared" ca="1" si="25"/>
        <v/>
      </c>
      <c r="P150" s="140"/>
      <c r="Q150" s="140"/>
      <c r="R150" s="136"/>
      <c r="S150" s="136"/>
      <c r="T150" s="136"/>
      <c r="U150" s="136"/>
      <c r="V150" s="136"/>
      <c r="W150" s="136"/>
      <c r="X150" s="136"/>
      <c r="Y150" s="136"/>
      <c r="Z150" s="141"/>
      <c r="AA150" s="136"/>
      <c r="AB150" s="136"/>
      <c r="AC150" s="142"/>
      <c r="AD150" s="143" t="str">
        <f t="shared" ca="1" si="26"/>
        <v/>
      </c>
      <c r="AE150" s="143" t="str">
        <f t="shared" ca="1" si="27"/>
        <v/>
      </c>
      <c r="AF150" s="143" t="str">
        <f t="shared" ca="1" si="28"/>
        <v>D</v>
      </c>
      <c r="AG150" s="144">
        <f t="shared" ca="1" si="29"/>
        <v>3</v>
      </c>
      <c r="AH150" s="144">
        <v>1</v>
      </c>
      <c r="AI150" s="148"/>
    </row>
    <row r="151" spans="1:35" s="145" customFormat="1" ht="30" customHeight="1" x14ac:dyDescent="0.25">
      <c r="A151" s="162">
        <v>189</v>
      </c>
      <c r="B151" s="135" t="str">
        <f t="shared" ca="1" si="20"/>
        <v>A.4.06c</v>
      </c>
      <c r="C151" s="136">
        <f t="shared" ca="1" si="21"/>
        <v>6</v>
      </c>
      <c r="D151" s="93"/>
      <c r="E151" s="137" t="str">
        <f t="shared" ca="1" si="22"/>
        <v>A.4.06c</v>
      </c>
      <c r="F151" s="146" t="str">
        <f t="shared" ca="1" si="23"/>
        <v>IT infrastructure?</v>
      </c>
      <c r="G151" s="164"/>
      <c r="H151" s="164"/>
      <c r="I151" s="166"/>
      <c r="J151" s="164"/>
      <c r="K151" s="164"/>
      <c r="L151" s="164"/>
      <c r="M151" s="164"/>
      <c r="N151" s="139" t="str">
        <f t="shared" ca="1" si="24"/>
        <v>x 3</v>
      </c>
      <c r="O151" s="139" t="str">
        <f t="shared" ca="1" si="25"/>
        <v/>
      </c>
      <c r="P151" s="140"/>
      <c r="Q151" s="140"/>
      <c r="R151" s="136"/>
      <c r="S151" s="136"/>
      <c r="T151" s="136"/>
      <c r="U151" s="136"/>
      <c r="V151" s="136"/>
      <c r="W151" s="136"/>
      <c r="X151" s="136"/>
      <c r="Y151" s="136"/>
      <c r="Z151" s="141"/>
      <c r="AA151" s="136"/>
      <c r="AB151" s="136"/>
      <c r="AC151" s="142"/>
      <c r="AD151" s="143" t="str">
        <f t="shared" ca="1" si="26"/>
        <v/>
      </c>
      <c r="AE151" s="143" t="str">
        <f t="shared" ca="1" si="27"/>
        <v/>
      </c>
      <c r="AF151" s="143" t="str">
        <f t="shared" ca="1" si="28"/>
        <v>D</v>
      </c>
      <c r="AG151" s="144">
        <f t="shared" ca="1" si="29"/>
        <v>3</v>
      </c>
      <c r="AH151" s="144">
        <v>1</v>
      </c>
      <c r="AI151" s="148"/>
    </row>
    <row r="152" spans="1:35" s="145" customFormat="1" ht="30" customHeight="1" x14ac:dyDescent="0.25">
      <c r="A152" s="162">
        <v>190</v>
      </c>
      <c r="B152" s="135" t="str">
        <f t="shared" ca="1" si="20"/>
        <v>A.4.06d</v>
      </c>
      <c r="C152" s="136">
        <f t="shared" ca="1" si="21"/>
        <v>6</v>
      </c>
      <c r="D152" s="93"/>
      <c r="E152" s="137" t="str">
        <f t="shared" ca="1" si="22"/>
        <v>A.4.06d</v>
      </c>
      <c r="F152" s="146" t="str">
        <f t="shared" ca="1" si="23"/>
        <v>Business environments (e.g. in particular business units or jurisdictions)?</v>
      </c>
      <c r="G152" s="164"/>
      <c r="H152" s="164"/>
      <c r="I152" s="166"/>
      <c r="J152" s="164"/>
      <c r="K152" s="164"/>
      <c r="L152" s="164"/>
      <c r="M152" s="164"/>
      <c r="N152" s="139" t="str">
        <f t="shared" ca="1" si="24"/>
        <v>x 4</v>
      </c>
      <c r="O152" s="139" t="str">
        <f t="shared" ca="1" si="25"/>
        <v/>
      </c>
      <c r="P152" s="140"/>
      <c r="Q152" s="140"/>
      <c r="R152" s="136"/>
      <c r="S152" s="136"/>
      <c r="T152" s="136"/>
      <c r="U152" s="136"/>
      <c r="V152" s="136"/>
      <c r="W152" s="136"/>
      <c r="X152" s="136"/>
      <c r="Y152" s="136"/>
      <c r="Z152" s="141"/>
      <c r="AA152" s="136"/>
      <c r="AB152" s="136"/>
      <c r="AC152" s="142"/>
      <c r="AD152" s="143" t="str">
        <f t="shared" ca="1" si="26"/>
        <v/>
      </c>
      <c r="AE152" s="143" t="str">
        <f t="shared" ca="1" si="27"/>
        <v/>
      </c>
      <c r="AF152" s="143" t="str">
        <f t="shared" ca="1" si="28"/>
        <v>D</v>
      </c>
      <c r="AG152" s="144">
        <f t="shared" ca="1" si="29"/>
        <v>3</v>
      </c>
      <c r="AH152" s="144">
        <v>1</v>
      </c>
      <c r="AI152" s="148"/>
    </row>
    <row r="153" spans="1:35" s="145" customFormat="1" ht="30" x14ac:dyDescent="0.25">
      <c r="A153" s="162">
        <v>191</v>
      </c>
      <c r="B153" s="135" t="str">
        <f t="shared" ca="1" si="20"/>
        <v>A.4.07</v>
      </c>
      <c r="C153" s="136">
        <f t="shared" ca="1" si="21"/>
        <v>5</v>
      </c>
      <c r="D153" s="93"/>
      <c r="E153" s="137" t="str">
        <f t="shared" ca="1" si="22"/>
        <v>A.4.07</v>
      </c>
      <c r="F153" s="165" t="str">
        <f t="shared" ca="1" si="23"/>
        <v>Have penetration testing requirements been built into your systems development lifecycle (SDLC)?</v>
      </c>
      <c r="G153" s="164"/>
      <c r="H153" s="164"/>
      <c r="I153" s="166"/>
      <c r="J153" s="164"/>
      <c r="K153" s="164"/>
      <c r="L153" s="164"/>
      <c r="M153" s="164"/>
      <c r="N153" s="139" t="str">
        <f t="shared" ca="1" si="24"/>
        <v>x 3</v>
      </c>
      <c r="O153" s="139" t="str">
        <f t="shared" ca="1" si="25"/>
        <v/>
      </c>
      <c r="P153" s="140"/>
      <c r="Q153" s="140"/>
      <c r="R153" s="136"/>
      <c r="S153" s="136"/>
      <c r="T153" s="136"/>
      <c r="U153" s="136"/>
      <c r="V153" s="136"/>
      <c r="W153" s="136"/>
      <c r="X153" s="136"/>
      <c r="Y153" s="136"/>
      <c r="Z153" s="141"/>
      <c r="AA153" s="136"/>
      <c r="AB153" s="136"/>
      <c r="AC153" s="142"/>
      <c r="AD153" s="143" t="str">
        <f t="shared" ca="1" si="26"/>
        <v/>
      </c>
      <c r="AE153" s="143" t="str">
        <f t="shared" ca="1" si="27"/>
        <v/>
      </c>
      <c r="AF153" s="143" t="str">
        <f t="shared" ca="1" si="28"/>
        <v>D</v>
      </c>
      <c r="AG153" s="144">
        <f t="shared" ca="1" si="29"/>
        <v>3</v>
      </c>
      <c r="AH153" s="144">
        <v>1</v>
      </c>
      <c r="AI153" s="148"/>
    </row>
    <row r="154" spans="1:35" s="145" customFormat="1" ht="30" x14ac:dyDescent="0.25">
      <c r="A154" s="162">
        <v>192</v>
      </c>
      <c r="B154" s="135" t="str">
        <f t="shared" ca="1" si="20"/>
        <v>A.4.08</v>
      </c>
      <c r="C154" s="136">
        <f t="shared" ca="1" si="21"/>
        <v>4</v>
      </c>
      <c r="D154" s="93"/>
      <c r="E154" s="137" t="str">
        <f t="shared" ca="1" si="22"/>
        <v>A.4.08</v>
      </c>
      <c r="F154" s="138" t="str">
        <f t="shared" ca="1" si="23"/>
        <v>Does your systems development lifecycle (SDLC), where possible, consider penetration testing requirements at the:</v>
      </c>
      <c r="G154" s="164"/>
      <c r="H154" s="164"/>
      <c r="I154" s="164"/>
      <c r="J154" s="164"/>
      <c r="K154" s="164"/>
      <c r="L154" s="164"/>
      <c r="M154" s="164"/>
      <c r="N154" s="139" t="str">
        <f t="shared" ca="1" si="24"/>
        <v/>
      </c>
      <c r="O154" s="136" t="str">
        <f t="shared" ca="1" si="25"/>
        <v/>
      </c>
      <c r="P154" s="140"/>
      <c r="Q154" s="140"/>
      <c r="R154" s="136"/>
      <c r="S154" s="136"/>
      <c r="T154" s="136"/>
      <c r="U154" s="136"/>
      <c r="V154" s="136"/>
      <c r="W154" s="136"/>
      <c r="X154" s="136"/>
      <c r="Y154" s="136"/>
      <c r="Z154" s="141"/>
      <c r="AA154" s="136"/>
      <c r="AB154" s="136"/>
      <c r="AC154" s="142"/>
      <c r="AD154" s="143" t="str">
        <f t="shared" ca="1" si="26"/>
        <v/>
      </c>
      <c r="AE154" s="143" t="str">
        <f t="shared" ca="1" si="27"/>
        <v/>
      </c>
      <c r="AF154" s="143" t="str">
        <f t="shared" ca="1" si="28"/>
        <v>D</v>
      </c>
      <c r="AG154" s="144">
        <f t="shared" ca="1" si="29"/>
        <v>3</v>
      </c>
      <c r="AH154"/>
      <c r="AI154" s="148"/>
    </row>
    <row r="155" spans="1:35" s="145" customFormat="1" ht="60" x14ac:dyDescent="0.25">
      <c r="A155" s="162">
        <v>193</v>
      </c>
      <c r="B155" s="135" t="str">
        <f t="shared" ca="1" si="20"/>
        <v>A.4.08a</v>
      </c>
      <c r="C155" s="136">
        <f t="shared" ca="1" si="21"/>
        <v>6</v>
      </c>
      <c r="D155" s="93"/>
      <c r="E155" s="137" t="str">
        <f t="shared" ca="1" si="22"/>
        <v>A.4.08a</v>
      </c>
      <c r="F155" s="146" t="str">
        <f t="shared" ca="1" si="23"/>
        <v>Planning and requirements stage (or equivalent), for example by building the need for independent penetration testing into requirement specifications - allocating sufficient funding and resources - and scheduling at key points in the plan?</v>
      </c>
      <c r="G155" s="164"/>
      <c r="H155" s="164"/>
      <c r="I155" s="166"/>
      <c r="J155" s="164"/>
      <c r="K155" s="164"/>
      <c r="L155" s="164"/>
      <c r="M155" s="164"/>
      <c r="N155" s="139" t="str">
        <f t="shared" ca="1" si="24"/>
        <v>x 3</v>
      </c>
      <c r="O155" s="139" t="str">
        <f t="shared" ca="1" si="25"/>
        <v/>
      </c>
      <c r="P155" s="140"/>
      <c r="Q155" s="140"/>
      <c r="R155" s="136"/>
      <c r="S155" s="136"/>
      <c r="T155" s="136"/>
      <c r="U155" s="136"/>
      <c r="V155" s="136"/>
      <c r="W155" s="136"/>
      <c r="X155" s="136"/>
      <c r="Y155" s="136"/>
      <c r="Z155" s="141"/>
      <c r="AA155" s="136"/>
      <c r="AB155" s="136"/>
      <c r="AC155" s="142"/>
      <c r="AD155" s="143" t="str">
        <f t="shared" ca="1" si="26"/>
        <v/>
      </c>
      <c r="AE155" s="143" t="str">
        <f t="shared" ca="1" si="27"/>
        <v/>
      </c>
      <c r="AF155" s="143" t="str">
        <f t="shared" ca="1" si="28"/>
        <v>D</v>
      </c>
      <c r="AG155" s="144">
        <f t="shared" ca="1" si="29"/>
        <v>3</v>
      </c>
      <c r="AH155" s="144">
        <v>1</v>
      </c>
      <c r="AI155" s="148"/>
    </row>
    <row r="156" spans="1:35" s="145" customFormat="1" ht="60" x14ac:dyDescent="0.25">
      <c r="A156" s="162">
        <v>194</v>
      </c>
      <c r="B156" s="135" t="str">
        <f t="shared" ref="B156:B200" ca="1" si="30">VLOOKUP(A156,contentrefmockup,2,FALSE)</f>
        <v>A.4.08b</v>
      </c>
      <c r="C156" s="136">
        <f t="shared" ref="C156:C200" ca="1" si="31">VLOOKUP(A156,contentrefmockup,15,FALSE)</f>
        <v>6</v>
      </c>
      <c r="D156" s="93"/>
      <c r="E156" s="137" t="str">
        <f t="shared" ref="E156:E200" ca="1" si="32">IF(C156=1,"Phase "&amp;B156,IF(C156=2,"Step "&amp;VLOOKUP(A156,contentrefmockup,4,FALSE),B156))</f>
        <v>A.4.08b</v>
      </c>
      <c r="F156" s="146" t="str">
        <f t="shared" ref="F156:F200" ca="1" si="33">VLOOKUP(A156,contentrefmockup,7,FALSE)</f>
        <v>Design stage (or equivalent), for example by engaging with penetration testing service providers to define scope and incorporate this in to your project plan - and to conduct threat modelling exercises?</v>
      </c>
      <c r="G156" s="164"/>
      <c r="H156" s="164"/>
      <c r="I156" s="166"/>
      <c r="J156" s="164"/>
      <c r="K156" s="164"/>
      <c r="L156" s="164"/>
      <c r="M156" s="164"/>
      <c r="N156" s="139" t="str">
        <f t="shared" ref="N156:N200" ca="1" si="34">IFERROR(IF(VLOOKUP(A156,Weightings_Assessments,25,FALSE)=0,"",VLOOKUP(A156,Weightings_Assessments,25,FALSE)),"")</f>
        <v>x 3</v>
      </c>
      <c r="O156" s="139" t="str">
        <f t="shared" ref="O156:O200" ca="1" si="35">IFERROR(VLOOKUP(AH156,detail_maturity_score,3,FALSE)*VLOOKUP(A156,Weightings_Assessments,23,FALSE),"")</f>
        <v/>
      </c>
      <c r="P156" s="140"/>
      <c r="Q156" s="140"/>
      <c r="R156" s="136"/>
      <c r="S156" s="136"/>
      <c r="T156" s="136"/>
      <c r="U156" s="136"/>
      <c r="V156" s="136"/>
      <c r="W156" s="136"/>
      <c r="X156" s="136"/>
      <c r="Y156" s="136"/>
      <c r="Z156" s="141"/>
      <c r="AA156" s="136"/>
      <c r="AB156" s="136"/>
      <c r="AC156" s="142"/>
      <c r="AD156" s="143" t="str">
        <f t="shared" ref="AD156:AD200" ca="1" si="36">VLOOKUP($A156,contentrefmockup,26,FALSE)</f>
        <v/>
      </c>
      <c r="AE156" s="143" t="str">
        <f t="shared" ref="AE156:AE200" ca="1" si="37">VLOOKUP($A156,contentrefmockup,27,FALSE)</f>
        <v/>
      </c>
      <c r="AF156" s="143" t="str">
        <f t="shared" ref="AF156:AF200" ca="1" si="38">VLOOKUP($A156,contentrefmockup,28,FALSE)</f>
        <v>D</v>
      </c>
      <c r="AG156" s="144">
        <f t="shared" ref="AG156:AG200" ca="1" si="39">IF(AD156="S",1,IF(AE156="I",2,IF(AF156="D",3,4)))</f>
        <v>3</v>
      </c>
      <c r="AH156" s="144">
        <v>1</v>
      </c>
      <c r="AI156" s="148"/>
    </row>
    <row r="157" spans="1:35" s="145" customFormat="1" ht="45" x14ac:dyDescent="0.25">
      <c r="A157" s="162">
        <v>195</v>
      </c>
      <c r="B157" s="135" t="str">
        <f t="shared" ca="1" si="30"/>
        <v>A.4.08c</v>
      </c>
      <c r="C157" s="136">
        <f t="shared" ca="1" si="31"/>
        <v>6</v>
      </c>
      <c r="D157" s="93"/>
      <c r="E157" s="137" t="str">
        <f t="shared" ca="1" si="32"/>
        <v>A.4.08c</v>
      </c>
      <c r="F157" s="146" t="str">
        <f t="shared" ca="1" si="33"/>
        <v>Development and build stage (or equivalent), for example by Integrating penetration tests into your traditional security testing approaches, including source code review?</v>
      </c>
      <c r="G157" s="164"/>
      <c r="H157" s="164"/>
      <c r="I157" s="166"/>
      <c r="J157" s="164"/>
      <c r="K157" s="164"/>
      <c r="L157" s="164"/>
      <c r="M157" s="164"/>
      <c r="N157" s="139" t="str">
        <f t="shared" ca="1" si="34"/>
        <v>x 3</v>
      </c>
      <c r="O157" s="139" t="str">
        <f t="shared" ca="1" si="35"/>
        <v/>
      </c>
      <c r="P157" s="140"/>
      <c r="Q157" s="140"/>
      <c r="R157" s="136"/>
      <c r="S157" s="136"/>
      <c r="T157" s="136"/>
      <c r="U157" s="136"/>
      <c r="V157" s="136"/>
      <c r="W157" s="136"/>
      <c r="X157" s="136"/>
      <c r="Y157" s="136"/>
      <c r="Z157" s="141"/>
      <c r="AA157" s="136"/>
      <c r="AB157" s="136"/>
      <c r="AC157" s="142"/>
      <c r="AD157" s="143" t="str">
        <f t="shared" ca="1" si="36"/>
        <v/>
      </c>
      <c r="AE157" s="143" t="str">
        <f t="shared" ca="1" si="37"/>
        <v/>
      </c>
      <c r="AF157" s="143" t="str">
        <f t="shared" ca="1" si="38"/>
        <v>D</v>
      </c>
      <c r="AG157" s="144">
        <f t="shared" ca="1" si="39"/>
        <v>3</v>
      </c>
      <c r="AH157" s="144">
        <v>1</v>
      </c>
      <c r="AI157" s="148"/>
    </row>
    <row r="158" spans="1:35" s="145" customFormat="1" ht="30" x14ac:dyDescent="0.25">
      <c r="A158" s="162">
        <v>196</v>
      </c>
      <c r="B158" s="135" t="str">
        <f t="shared" ca="1" si="30"/>
        <v>A.4.08d</v>
      </c>
      <c r="C158" s="136">
        <f t="shared" ca="1" si="31"/>
        <v>6</v>
      </c>
      <c r="D158" s="93"/>
      <c r="E158" s="137" t="str">
        <f t="shared" ca="1" si="32"/>
        <v>A.4.08d</v>
      </c>
      <c r="F158" s="146" t="str">
        <f t="shared" ca="1" si="33"/>
        <v>Implementation stage (or equivalent), for example by conducting exploitation testing of applications and networks?</v>
      </c>
      <c r="G158" s="164"/>
      <c r="H158" s="164"/>
      <c r="I158" s="166"/>
      <c r="J158" s="164"/>
      <c r="K158" s="164"/>
      <c r="L158" s="164"/>
      <c r="M158" s="164"/>
      <c r="N158" s="139" t="str">
        <f t="shared" ca="1" si="34"/>
        <v>x 3</v>
      </c>
      <c r="O158" s="139" t="str">
        <f t="shared" ca="1" si="35"/>
        <v/>
      </c>
      <c r="P158" s="140"/>
      <c r="Q158" s="140"/>
      <c r="R158" s="136"/>
      <c r="S158" s="136"/>
      <c r="T158" s="136"/>
      <c r="U158" s="136"/>
      <c r="V158" s="136"/>
      <c r="W158" s="136"/>
      <c r="X158" s="136"/>
      <c r="Y158" s="136"/>
      <c r="Z158" s="141"/>
      <c r="AA158" s="136"/>
      <c r="AB158" s="136"/>
      <c r="AC158" s="142"/>
      <c r="AD158" s="143" t="str">
        <f t="shared" ca="1" si="36"/>
        <v/>
      </c>
      <c r="AE158" s="143" t="str">
        <f t="shared" ca="1" si="37"/>
        <v/>
      </c>
      <c r="AF158" s="143" t="str">
        <f t="shared" ca="1" si="38"/>
        <v>D</v>
      </c>
      <c r="AG158" s="144">
        <f t="shared" ca="1" si="39"/>
        <v>3</v>
      </c>
      <c r="AH158" s="144">
        <v>1</v>
      </c>
      <c r="AI158" s="148"/>
    </row>
    <row r="159" spans="1:35" s="145" customFormat="1" ht="45" x14ac:dyDescent="0.25">
      <c r="A159" s="162">
        <v>197</v>
      </c>
      <c r="B159" s="135" t="str">
        <f t="shared" ca="1" si="30"/>
        <v>A.4.08e</v>
      </c>
      <c r="C159" s="136">
        <f t="shared" ca="1" si="31"/>
        <v>6</v>
      </c>
      <c r="D159" s="93"/>
      <c r="E159" s="137" t="str">
        <f t="shared" ca="1" si="32"/>
        <v>A.4.08e</v>
      </c>
      <c r="F159" s="146" t="str">
        <f t="shared" ca="1" si="33"/>
        <v>Maintenance stage (or equivalent), for example by subjecting critical systems to regular penetration testing (at least yearly) - and after any major change?</v>
      </c>
      <c r="G159" s="164"/>
      <c r="H159" s="164"/>
      <c r="I159" s="166"/>
      <c r="J159" s="164"/>
      <c r="K159" s="164"/>
      <c r="L159" s="164"/>
      <c r="M159" s="164"/>
      <c r="N159" s="139" t="str">
        <f t="shared" ca="1" si="34"/>
        <v>x 3</v>
      </c>
      <c r="O159" s="139" t="str">
        <f t="shared" ca="1" si="35"/>
        <v/>
      </c>
      <c r="P159" s="140"/>
      <c r="Q159" s="140"/>
      <c r="R159" s="136"/>
      <c r="S159" s="136"/>
      <c r="T159" s="136"/>
      <c r="U159" s="136"/>
      <c r="V159" s="136"/>
      <c r="W159" s="136"/>
      <c r="X159" s="136"/>
      <c r="Y159" s="136"/>
      <c r="Z159" s="141"/>
      <c r="AA159" s="136"/>
      <c r="AB159" s="136"/>
      <c r="AC159" s="142"/>
      <c r="AD159" s="143" t="str">
        <f t="shared" ca="1" si="36"/>
        <v/>
      </c>
      <c r="AE159" s="143" t="str">
        <f t="shared" ca="1" si="37"/>
        <v/>
      </c>
      <c r="AF159" s="143" t="str">
        <f t="shared" ca="1" si="38"/>
        <v>D</v>
      </c>
      <c r="AG159" s="144">
        <f t="shared" ca="1" si="39"/>
        <v>3</v>
      </c>
      <c r="AH159" s="144">
        <v>1</v>
      </c>
      <c r="AI159" s="148"/>
    </row>
    <row r="160" spans="1:35" s="145" customFormat="1" ht="30" x14ac:dyDescent="0.25">
      <c r="A160" s="162">
        <v>198</v>
      </c>
      <c r="B160" s="135" t="str">
        <f t="shared" ca="1" si="30"/>
        <v>A.4.09</v>
      </c>
      <c r="C160" s="136">
        <f t="shared" ca="1" si="31"/>
        <v>5</v>
      </c>
      <c r="D160" s="93"/>
      <c r="E160" s="137" t="str">
        <f t="shared" ca="1" si="32"/>
        <v>A.4.09</v>
      </c>
      <c r="F160" s="165" t="str">
        <f t="shared" ca="1" si="33"/>
        <v>Have you gained permission to test important systems / environments controlled by third parties?</v>
      </c>
      <c r="G160" s="164"/>
      <c r="H160" s="164"/>
      <c r="I160" s="166"/>
      <c r="J160" s="164"/>
      <c r="K160" s="164"/>
      <c r="L160" s="164"/>
      <c r="M160" s="164"/>
      <c r="N160" s="139" t="str">
        <f t="shared" ca="1" si="34"/>
        <v>x 5</v>
      </c>
      <c r="O160" s="139" t="str">
        <f t="shared" ca="1" si="35"/>
        <v/>
      </c>
      <c r="P160" s="140"/>
      <c r="Q160" s="140"/>
      <c r="R160" s="136"/>
      <c r="S160" s="136"/>
      <c r="T160" s="136"/>
      <c r="U160" s="136"/>
      <c r="V160" s="136"/>
      <c r="W160" s="136"/>
      <c r="X160" s="136"/>
      <c r="Y160" s="136"/>
      <c r="Z160" s="141"/>
      <c r="AA160" s="136"/>
      <c r="AB160" s="136"/>
      <c r="AC160" s="142"/>
      <c r="AD160" s="143" t="str">
        <f t="shared" ca="1" si="36"/>
        <v/>
      </c>
      <c r="AE160" s="143" t="str">
        <f t="shared" ca="1" si="37"/>
        <v/>
      </c>
      <c r="AF160" s="143" t="str">
        <f t="shared" ca="1" si="38"/>
        <v>D</v>
      </c>
      <c r="AG160" s="144">
        <f t="shared" ca="1" si="39"/>
        <v>3</v>
      </c>
      <c r="AH160" s="144">
        <v>1</v>
      </c>
      <c r="AI160" s="148"/>
    </row>
    <row r="161" spans="1:35" s="145" customFormat="1" ht="30" x14ac:dyDescent="0.25">
      <c r="A161" s="162">
        <v>199</v>
      </c>
      <c r="B161" s="135" t="str">
        <f t="shared" ca="1" si="30"/>
        <v>A.4.10</v>
      </c>
      <c r="C161" s="136">
        <f t="shared" ca="1" si="31"/>
        <v>4</v>
      </c>
      <c r="D161" s="93"/>
      <c r="E161" s="137" t="str">
        <f t="shared" ca="1" si="32"/>
        <v>A.4.10</v>
      </c>
      <c r="F161" s="138" t="str">
        <f t="shared" ca="1" si="33"/>
        <v>If you are not permitted to test important systems / environments controlled by third parties, have you gained assurances that:</v>
      </c>
      <c r="G161" s="164"/>
      <c r="H161" s="164"/>
      <c r="I161" s="164"/>
      <c r="J161" s="164"/>
      <c r="K161" s="164"/>
      <c r="L161" s="164"/>
      <c r="M161" s="164"/>
      <c r="N161" s="139" t="str">
        <f t="shared" ca="1" si="34"/>
        <v/>
      </c>
      <c r="O161" s="136" t="str">
        <f t="shared" ca="1" si="35"/>
        <v/>
      </c>
      <c r="P161" s="140"/>
      <c r="Q161" s="140"/>
      <c r="R161" s="136"/>
      <c r="S161" s="136"/>
      <c r="T161" s="136"/>
      <c r="U161" s="136"/>
      <c r="V161" s="136"/>
      <c r="W161" s="136"/>
      <c r="X161" s="136"/>
      <c r="Y161" s="136"/>
      <c r="Z161" s="141"/>
      <c r="AA161" s="136"/>
      <c r="AB161" s="136"/>
      <c r="AC161" s="142"/>
      <c r="AD161" s="143" t="str">
        <f t="shared" ca="1" si="36"/>
        <v/>
      </c>
      <c r="AE161" s="143" t="str">
        <f t="shared" ca="1" si="37"/>
        <v/>
      </c>
      <c r="AF161" s="143" t="str">
        <f t="shared" ca="1" si="38"/>
        <v>D</v>
      </c>
      <c r="AG161" s="144">
        <f t="shared" ca="1" si="39"/>
        <v>3</v>
      </c>
      <c r="AH161"/>
      <c r="AI161" s="148"/>
    </row>
    <row r="162" spans="1:35" s="145" customFormat="1" ht="30" customHeight="1" x14ac:dyDescent="0.25">
      <c r="A162" s="162">
        <v>200</v>
      </c>
      <c r="B162" s="135" t="str">
        <f t="shared" ca="1" si="30"/>
        <v>A.4.10a</v>
      </c>
      <c r="C162" s="136">
        <f t="shared" ca="1" si="31"/>
        <v>6</v>
      </c>
      <c r="D162" s="93"/>
      <c r="E162" s="137" t="str">
        <f t="shared" ca="1" si="32"/>
        <v>A.4.10a</v>
      </c>
      <c r="F162" s="146" t="str">
        <f t="shared" ca="1" si="33"/>
        <v>Appropriate penetration tests are regularly carried out?</v>
      </c>
      <c r="G162" s="164"/>
      <c r="H162" s="164"/>
      <c r="I162" s="166"/>
      <c r="J162" s="164"/>
      <c r="K162" s="164"/>
      <c r="L162" s="164"/>
      <c r="M162" s="164"/>
      <c r="N162" s="139" t="str">
        <f t="shared" ca="1" si="34"/>
        <v>x 3</v>
      </c>
      <c r="O162" s="139" t="str">
        <f t="shared" ca="1" si="35"/>
        <v/>
      </c>
      <c r="P162" s="140"/>
      <c r="Q162" s="140"/>
      <c r="R162" s="136"/>
      <c r="S162" s="136"/>
      <c r="T162" s="136"/>
      <c r="U162" s="136"/>
      <c r="V162" s="136"/>
      <c r="W162" s="136"/>
      <c r="X162" s="136"/>
      <c r="Y162" s="136"/>
      <c r="Z162" s="141"/>
      <c r="AA162" s="136"/>
      <c r="AB162" s="136"/>
      <c r="AC162" s="142"/>
      <c r="AD162" s="143" t="str">
        <f t="shared" ca="1" si="36"/>
        <v/>
      </c>
      <c r="AE162" s="143" t="str">
        <f t="shared" ca="1" si="37"/>
        <v/>
      </c>
      <c r="AF162" s="143" t="str">
        <f t="shared" ca="1" si="38"/>
        <v>D</v>
      </c>
      <c r="AG162" s="144">
        <f t="shared" ca="1" si="39"/>
        <v>3</v>
      </c>
      <c r="AH162" s="144">
        <v>1</v>
      </c>
      <c r="AI162" s="148"/>
    </row>
    <row r="163" spans="1:35" s="145" customFormat="1" ht="30" x14ac:dyDescent="0.25">
      <c r="A163" s="162">
        <v>201</v>
      </c>
      <c r="B163" s="135" t="str">
        <f t="shared" ca="1" si="30"/>
        <v>A.4.10b</v>
      </c>
      <c r="C163" s="136">
        <f t="shared" ca="1" si="31"/>
        <v>6</v>
      </c>
      <c r="D163" s="93"/>
      <c r="E163" s="137" t="str">
        <f t="shared" ca="1" si="32"/>
        <v>A.4.10b</v>
      </c>
      <c r="F163" s="146" t="str">
        <f t="shared" ca="1" si="33"/>
        <v>These tests are conducted by suitably qualified staff working for a certified organisation?</v>
      </c>
      <c r="G163" s="164"/>
      <c r="H163" s="164"/>
      <c r="I163" s="166"/>
      <c r="J163" s="164"/>
      <c r="K163" s="164"/>
      <c r="L163" s="164"/>
      <c r="M163" s="164"/>
      <c r="N163" s="139" t="str">
        <f t="shared" ca="1" si="34"/>
        <v>x 5</v>
      </c>
      <c r="O163" s="139" t="str">
        <f t="shared" ca="1" si="35"/>
        <v/>
      </c>
      <c r="P163" s="140"/>
      <c r="Q163" s="140"/>
      <c r="R163" s="136"/>
      <c r="S163" s="136"/>
      <c r="T163" s="136"/>
      <c r="U163" s="136"/>
      <c r="V163" s="136"/>
      <c r="W163" s="136"/>
      <c r="X163" s="136"/>
      <c r="Y163" s="136"/>
      <c r="Z163" s="141"/>
      <c r="AA163" s="136"/>
      <c r="AB163" s="136"/>
      <c r="AC163" s="142"/>
      <c r="AD163" s="143" t="str">
        <f t="shared" ca="1" si="36"/>
        <v/>
      </c>
      <c r="AE163" s="143" t="str">
        <f t="shared" ca="1" si="37"/>
        <v/>
      </c>
      <c r="AF163" s="143" t="str">
        <f t="shared" ca="1" si="38"/>
        <v>D</v>
      </c>
      <c r="AG163" s="144">
        <f t="shared" ca="1" si="39"/>
        <v>3</v>
      </c>
      <c r="AH163" s="144">
        <v>1</v>
      </c>
      <c r="AI163" s="148"/>
    </row>
    <row r="164" spans="1:35" s="145" customFormat="1" ht="30" customHeight="1" x14ac:dyDescent="0.25">
      <c r="A164" s="162">
        <v>202</v>
      </c>
      <c r="B164" s="135" t="str">
        <f t="shared" ca="1" si="30"/>
        <v>A.4.10c</v>
      </c>
      <c r="C164" s="136">
        <f t="shared" ca="1" si="31"/>
        <v>6</v>
      </c>
      <c r="D164" s="93"/>
      <c r="E164" s="137" t="str">
        <f t="shared" ca="1" si="32"/>
        <v>A.4.10c</v>
      </c>
      <c r="F164" s="146" t="str">
        <f t="shared" ca="1" si="33"/>
        <v>Recommendations from the tests are acted upon?</v>
      </c>
      <c r="G164" s="164"/>
      <c r="H164" s="164"/>
      <c r="I164" s="166"/>
      <c r="J164" s="164"/>
      <c r="K164" s="164"/>
      <c r="L164" s="164"/>
      <c r="M164" s="164"/>
      <c r="N164" s="139" t="str">
        <f t="shared" ca="1" si="34"/>
        <v>x 4</v>
      </c>
      <c r="O164" s="139" t="str">
        <f t="shared" ca="1" si="35"/>
        <v/>
      </c>
      <c r="P164" s="140"/>
      <c r="Q164" s="140"/>
      <c r="R164" s="136"/>
      <c r="S164" s="136"/>
      <c r="T164" s="136"/>
      <c r="U164" s="136"/>
      <c r="V164" s="136"/>
      <c r="W164" s="136"/>
      <c r="X164" s="136"/>
      <c r="Y164" s="136"/>
      <c r="Z164" s="141"/>
      <c r="AA164" s="136"/>
      <c r="AB164" s="136"/>
      <c r="AC164" s="142"/>
      <c r="AD164" s="143" t="str">
        <f t="shared" ca="1" si="36"/>
        <v/>
      </c>
      <c r="AE164" s="143" t="str">
        <f t="shared" ca="1" si="37"/>
        <v/>
      </c>
      <c r="AF164" s="143" t="str">
        <f t="shared" ca="1" si="38"/>
        <v>D</v>
      </c>
      <c r="AG164" s="144">
        <f t="shared" ca="1" si="39"/>
        <v>3</v>
      </c>
      <c r="AH164" s="144">
        <v>1</v>
      </c>
      <c r="AI164" s="148"/>
    </row>
    <row r="165" spans="1:35" s="145" customFormat="1" ht="30" customHeight="1" x14ac:dyDescent="0.25">
      <c r="A165" s="156">
        <v>203</v>
      </c>
      <c r="B165" s="135" t="str">
        <f t="shared" ca="1" si="30"/>
        <v>A.5</v>
      </c>
      <c r="C165" s="136">
        <f t="shared" ca="1" si="31"/>
        <v>2</v>
      </c>
      <c r="D165" s="93"/>
      <c r="E165" s="167" t="str">
        <f t="shared" ca="1" si="32"/>
        <v>Step 5</v>
      </c>
      <c r="F165" s="168" t="str">
        <f t="shared" ca="1" si="33"/>
        <v>Define the purpose of the penetration tests</v>
      </c>
      <c r="G165" s="247"/>
      <c r="H165" s="247"/>
      <c r="I165" s="247"/>
      <c r="J165" s="247"/>
      <c r="K165" s="247"/>
      <c r="L165" s="247"/>
      <c r="M165" s="247"/>
      <c r="N165" s="248" t="str">
        <f t="shared" ca="1" si="34"/>
        <v/>
      </c>
      <c r="O165" s="248" t="str">
        <f t="shared" ca="1" si="35"/>
        <v/>
      </c>
      <c r="P165" s="249"/>
      <c r="Q165" s="249"/>
      <c r="R165" s="249"/>
      <c r="S165" s="248"/>
      <c r="T165" s="248"/>
      <c r="U165" s="248"/>
      <c r="V165" s="248"/>
      <c r="W165" s="248"/>
      <c r="X165" s="248"/>
      <c r="Y165" s="248"/>
      <c r="Z165" s="248"/>
      <c r="AA165" s="248"/>
      <c r="AB165" s="248"/>
      <c r="AC165" s="143"/>
      <c r="AD165" s="143" t="str">
        <f t="shared" ca="1" si="36"/>
        <v>S</v>
      </c>
      <c r="AE165" s="143" t="str">
        <f t="shared" ca="1" si="37"/>
        <v>I</v>
      </c>
      <c r="AF165" s="143" t="str">
        <f t="shared" ca="1" si="38"/>
        <v>D</v>
      </c>
      <c r="AG165" s="144">
        <f t="shared" ca="1" si="39"/>
        <v>1</v>
      </c>
      <c r="AH165"/>
      <c r="AI165" s="148">
        <v>3</v>
      </c>
    </row>
    <row r="166" spans="1:35" s="145" customFormat="1" ht="30" customHeight="1" x14ac:dyDescent="0.25">
      <c r="A166" s="162">
        <v>218</v>
      </c>
      <c r="B166" s="135" t="str">
        <f t="shared" ca="1" si="30"/>
        <v>A.5.01</v>
      </c>
      <c r="C166" s="136">
        <f t="shared" ca="1" si="31"/>
        <v>5</v>
      </c>
      <c r="D166" s="93"/>
      <c r="E166" s="137" t="str">
        <f t="shared" ca="1" si="32"/>
        <v>A.5.01</v>
      </c>
      <c r="F166" s="165" t="str">
        <f t="shared" ca="1" si="33"/>
        <v>Do you define the purpose of your penetration tests?</v>
      </c>
      <c r="G166" s="164"/>
      <c r="H166" s="164"/>
      <c r="I166" s="166"/>
      <c r="J166" s="164"/>
      <c r="K166" s="164"/>
      <c r="L166" s="164"/>
      <c r="M166" s="164"/>
      <c r="N166" s="139" t="str">
        <f t="shared" ca="1" si="34"/>
        <v>x 1</v>
      </c>
      <c r="O166" s="139" t="str">
        <f t="shared" ca="1" si="35"/>
        <v/>
      </c>
      <c r="P166" s="140"/>
      <c r="Q166" s="140"/>
      <c r="R166" s="136"/>
      <c r="S166" s="136"/>
      <c r="T166" s="136"/>
      <c r="U166" s="136"/>
      <c r="V166" s="136"/>
      <c r="W166" s="136"/>
      <c r="X166" s="136"/>
      <c r="Y166" s="136"/>
      <c r="Z166" s="141"/>
      <c r="AA166" s="136"/>
      <c r="AB166" s="136"/>
      <c r="AC166" s="142"/>
      <c r="AD166" s="143" t="str">
        <f t="shared" ca="1" si="36"/>
        <v/>
      </c>
      <c r="AE166" s="143" t="str">
        <f t="shared" ca="1" si="37"/>
        <v/>
      </c>
      <c r="AF166" s="143" t="str">
        <f t="shared" ca="1" si="38"/>
        <v>D</v>
      </c>
      <c r="AG166" s="144">
        <f t="shared" ca="1" si="39"/>
        <v>3</v>
      </c>
      <c r="AH166" s="144">
        <v>1</v>
      </c>
      <c r="AI166" s="148"/>
    </row>
    <row r="167" spans="1:35" s="145" customFormat="1" ht="30" x14ac:dyDescent="0.25">
      <c r="A167" s="162">
        <v>219</v>
      </c>
      <c r="B167" s="135" t="str">
        <f t="shared" ca="1" si="30"/>
        <v>A.5.02</v>
      </c>
      <c r="C167" s="136">
        <f t="shared" ca="1" si="31"/>
        <v>4</v>
      </c>
      <c r="D167" s="93"/>
      <c r="E167" s="137" t="str">
        <f t="shared" ca="1" si="32"/>
        <v>A.5.02</v>
      </c>
      <c r="F167" s="138" t="str">
        <f t="shared" ca="1" si="33"/>
        <v xml:space="preserve">When you define the purpose of your penetration tests, do you assess whether these tests can help your organisation to: </v>
      </c>
      <c r="G167" s="164"/>
      <c r="H167" s="164"/>
      <c r="I167" s="164"/>
      <c r="J167" s="164"/>
      <c r="K167" s="164"/>
      <c r="L167" s="164"/>
      <c r="M167" s="164"/>
      <c r="N167" s="139" t="str">
        <f t="shared" ca="1" si="34"/>
        <v/>
      </c>
      <c r="O167" s="136" t="str">
        <f t="shared" ca="1" si="35"/>
        <v/>
      </c>
      <c r="P167" s="140"/>
      <c r="Q167" s="140"/>
      <c r="R167" s="136"/>
      <c r="S167" s="136"/>
      <c r="T167" s="136"/>
      <c r="U167" s="136"/>
      <c r="V167" s="136"/>
      <c r="W167" s="136"/>
      <c r="X167" s="136"/>
      <c r="Y167" s="136"/>
      <c r="Z167" s="141"/>
      <c r="AA167" s="136"/>
      <c r="AB167" s="136"/>
      <c r="AC167" s="142"/>
      <c r="AD167" s="143" t="str">
        <f t="shared" ca="1" si="36"/>
        <v/>
      </c>
      <c r="AE167" s="143" t="str">
        <f t="shared" ca="1" si="37"/>
        <v/>
      </c>
      <c r="AF167" s="143" t="str">
        <f t="shared" ca="1" si="38"/>
        <v>D</v>
      </c>
      <c r="AG167" s="144">
        <f t="shared" ca="1" si="39"/>
        <v>3</v>
      </c>
      <c r="AH167"/>
      <c r="AI167" s="148"/>
    </row>
    <row r="168" spans="1:35" s="145" customFormat="1" ht="30" customHeight="1" x14ac:dyDescent="0.25">
      <c r="A168" s="162">
        <v>220</v>
      </c>
      <c r="B168" s="135" t="str">
        <f t="shared" ca="1" si="30"/>
        <v>A.5.02a</v>
      </c>
      <c r="C168" s="136">
        <f t="shared" ca="1" si="31"/>
        <v>6</v>
      </c>
      <c r="D168" s="93"/>
      <c r="E168" s="137" t="str">
        <f t="shared" ca="1" si="32"/>
        <v>A.5.02a</v>
      </c>
      <c r="F168" s="146" t="str">
        <f t="shared" ca="1" si="33"/>
        <v>Identify weaknesses in your security controls?</v>
      </c>
      <c r="G168" s="164"/>
      <c r="H168" s="164"/>
      <c r="I168" s="166"/>
      <c r="J168" s="164"/>
      <c r="K168" s="164"/>
      <c r="L168" s="164"/>
      <c r="M168" s="164"/>
      <c r="N168" s="139" t="str">
        <f t="shared" ca="1" si="34"/>
        <v>x 2</v>
      </c>
      <c r="O168" s="139" t="str">
        <f t="shared" ca="1" si="35"/>
        <v/>
      </c>
      <c r="P168" s="140"/>
      <c r="Q168" s="140"/>
      <c r="R168" s="136"/>
      <c r="S168" s="136"/>
      <c r="T168" s="136"/>
      <c r="U168" s="136"/>
      <c r="V168" s="136"/>
      <c r="W168" s="136"/>
      <c r="X168" s="136"/>
      <c r="Y168" s="136"/>
      <c r="Z168" s="141"/>
      <c r="AA168" s="136"/>
      <c r="AB168" s="136"/>
      <c r="AC168" s="142"/>
      <c r="AD168" s="143" t="str">
        <f t="shared" ca="1" si="36"/>
        <v/>
      </c>
      <c r="AE168" s="143" t="str">
        <f t="shared" ca="1" si="37"/>
        <v/>
      </c>
      <c r="AF168" s="143" t="str">
        <f t="shared" ca="1" si="38"/>
        <v>D</v>
      </c>
      <c r="AG168" s="144">
        <f t="shared" ca="1" si="39"/>
        <v>3</v>
      </c>
      <c r="AH168" s="144">
        <v>1</v>
      </c>
      <c r="AI168" s="148"/>
    </row>
    <row r="169" spans="1:35" s="145" customFormat="1" ht="30" customHeight="1" x14ac:dyDescent="0.25">
      <c r="A169" s="162">
        <v>221</v>
      </c>
      <c r="B169" s="135" t="str">
        <f t="shared" ca="1" si="30"/>
        <v>A.5.02b</v>
      </c>
      <c r="C169" s="136">
        <f t="shared" ca="1" si="31"/>
        <v>6</v>
      </c>
      <c r="D169" s="93"/>
      <c r="E169" s="137" t="str">
        <f t="shared" ca="1" si="32"/>
        <v>A.5.02b</v>
      </c>
      <c r="F169" s="146" t="str">
        <f t="shared" ca="1" si="33"/>
        <v>Enable the business (particularly for electronic commerce)?</v>
      </c>
      <c r="G169" s="164"/>
      <c r="H169" s="164"/>
      <c r="I169" s="166"/>
      <c r="J169" s="164"/>
      <c r="K169" s="164"/>
      <c r="L169" s="164"/>
      <c r="M169" s="164"/>
      <c r="N169" s="139" t="str">
        <f t="shared" ca="1" si="34"/>
        <v>x 4</v>
      </c>
      <c r="O169" s="139" t="str">
        <f t="shared" ca="1" si="35"/>
        <v/>
      </c>
      <c r="P169" s="140"/>
      <c r="Q169" s="140"/>
      <c r="R169" s="136"/>
      <c r="S169" s="136"/>
      <c r="T169" s="136"/>
      <c r="U169" s="136"/>
      <c r="V169" s="136"/>
      <c r="W169" s="136"/>
      <c r="X169" s="136"/>
      <c r="Y169" s="136"/>
      <c r="Z169" s="141"/>
      <c r="AA169" s="136"/>
      <c r="AB169" s="136"/>
      <c r="AC169" s="142"/>
      <c r="AD169" s="143" t="str">
        <f t="shared" ca="1" si="36"/>
        <v/>
      </c>
      <c r="AE169" s="143" t="str">
        <f t="shared" ca="1" si="37"/>
        <v/>
      </c>
      <c r="AF169" s="143" t="str">
        <f t="shared" ca="1" si="38"/>
        <v>D</v>
      </c>
      <c r="AG169" s="144">
        <f t="shared" ca="1" si="39"/>
        <v>3</v>
      </c>
      <c r="AH169" s="144">
        <v>1</v>
      </c>
      <c r="AI169" s="148"/>
    </row>
    <row r="170" spans="1:35" s="145" customFormat="1" ht="30" customHeight="1" x14ac:dyDescent="0.25">
      <c r="A170" s="162">
        <v>222</v>
      </c>
      <c r="B170" s="135" t="str">
        <f t="shared" ca="1" si="30"/>
        <v>A.5.02c</v>
      </c>
      <c r="C170" s="136">
        <f t="shared" ca="1" si="31"/>
        <v>6</v>
      </c>
      <c r="D170" s="93"/>
      <c r="E170" s="137" t="str">
        <f t="shared" ca="1" si="32"/>
        <v>A.5.02c</v>
      </c>
      <c r="F170" s="146" t="str">
        <f t="shared" ca="1" si="33"/>
        <v>Reduce the frequency and impact of security incidents?</v>
      </c>
      <c r="G170" s="164"/>
      <c r="H170" s="164"/>
      <c r="I170" s="166"/>
      <c r="J170" s="164"/>
      <c r="K170" s="164"/>
      <c r="L170" s="164"/>
      <c r="M170" s="164"/>
      <c r="N170" s="139" t="str">
        <f t="shared" ca="1" si="34"/>
        <v>x 2</v>
      </c>
      <c r="O170" s="139" t="str">
        <f t="shared" ca="1" si="35"/>
        <v/>
      </c>
      <c r="P170" s="140"/>
      <c r="Q170" s="140"/>
      <c r="R170" s="136"/>
      <c r="S170" s="136"/>
      <c r="T170" s="136"/>
      <c r="U170" s="136"/>
      <c r="V170" s="136"/>
      <c r="W170" s="136"/>
      <c r="X170" s="136"/>
      <c r="Y170" s="136"/>
      <c r="Z170" s="141"/>
      <c r="AA170" s="136"/>
      <c r="AB170" s="136"/>
      <c r="AC170" s="142"/>
      <c r="AD170" s="143" t="str">
        <f t="shared" ca="1" si="36"/>
        <v/>
      </c>
      <c r="AE170" s="143" t="str">
        <f t="shared" ca="1" si="37"/>
        <v/>
      </c>
      <c r="AF170" s="143" t="str">
        <f t="shared" ca="1" si="38"/>
        <v>D</v>
      </c>
      <c r="AG170" s="144">
        <f t="shared" ca="1" si="39"/>
        <v>3</v>
      </c>
      <c r="AH170" s="144">
        <v>1</v>
      </c>
      <c r="AI170" s="148"/>
    </row>
    <row r="171" spans="1:35" s="145" customFormat="1" ht="30" x14ac:dyDescent="0.25">
      <c r="A171" s="162">
        <v>223</v>
      </c>
      <c r="B171" s="135" t="str">
        <f t="shared" ca="1" si="30"/>
        <v>A.5.02d</v>
      </c>
      <c r="C171" s="136">
        <f t="shared" ca="1" si="31"/>
        <v>6</v>
      </c>
      <c r="D171" s="93"/>
      <c r="E171" s="137" t="str">
        <f t="shared" ca="1" si="32"/>
        <v>A.5.02d</v>
      </c>
      <c r="F171" s="146" t="str">
        <f t="shared" ca="1" si="33"/>
        <v>Comply with legal and regulatory requirements (e.g. PCI / DSS, NERC, ISO 27001, HIPAA or FISMA)?</v>
      </c>
      <c r="G171" s="164"/>
      <c r="H171" s="164"/>
      <c r="I171" s="166"/>
      <c r="J171" s="164"/>
      <c r="K171" s="164"/>
      <c r="L171" s="164"/>
      <c r="M171" s="164"/>
      <c r="N171" s="139" t="str">
        <f t="shared" ca="1" si="34"/>
        <v>x 2</v>
      </c>
      <c r="O171" s="139" t="str">
        <f t="shared" ca="1" si="35"/>
        <v/>
      </c>
      <c r="P171" s="140"/>
      <c r="Q171" s="140"/>
      <c r="R171" s="136"/>
      <c r="S171" s="136"/>
      <c r="T171" s="136"/>
      <c r="U171" s="136"/>
      <c r="V171" s="136"/>
      <c r="W171" s="136"/>
      <c r="X171" s="136"/>
      <c r="Y171" s="136"/>
      <c r="Z171" s="141"/>
      <c r="AA171" s="136"/>
      <c r="AB171" s="136"/>
      <c r="AC171" s="142"/>
      <c r="AD171" s="143" t="str">
        <f t="shared" ca="1" si="36"/>
        <v/>
      </c>
      <c r="AE171" s="143" t="str">
        <f t="shared" ca="1" si="37"/>
        <v/>
      </c>
      <c r="AF171" s="143" t="str">
        <f t="shared" ca="1" si="38"/>
        <v>D</v>
      </c>
      <c r="AG171" s="144">
        <f t="shared" ca="1" si="39"/>
        <v>3</v>
      </c>
      <c r="AH171" s="144">
        <v>1</v>
      </c>
      <c r="AI171" s="148"/>
    </row>
    <row r="172" spans="1:35" s="145" customFormat="1" ht="30" x14ac:dyDescent="0.25">
      <c r="A172" s="162">
        <v>224</v>
      </c>
      <c r="B172" s="135" t="str">
        <f t="shared" ca="1" si="30"/>
        <v>A.5.02e</v>
      </c>
      <c r="C172" s="136">
        <f t="shared" ca="1" si="31"/>
        <v>6</v>
      </c>
      <c r="D172" s="93"/>
      <c r="E172" s="137" t="str">
        <f t="shared" ca="1" si="32"/>
        <v>A.5.02e</v>
      </c>
      <c r="F172" s="146" t="str">
        <f t="shared" ca="1" si="33"/>
        <v xml:space="preserve">Provide assurance to third parties that business applications can be trusted and that customer data is adequately protected?  </v>
      </c>
      <c r="G172" s="164"/>
      <c r="H172" s="164"/>
      <c r="I172" s="166"/>
      <c r="J172" s="164"/>
      <c r="K172" s="164"/>
      <c r="L172" s="164"/>
      <c r="M172" s="164"/>
      <c r="N172" s="139" t="str">
        <f t="shared" ca="1" si="34"/>
        <v>x 4</v>
      </c>
      <c r="O172" s="139" t="str">
        <f t="shared" ca="1" si="35"/>
        <v/>
      </c>
      <c r="P172" s="140"/>
      <c r="Q172" s="140"/>
      <c r="R172" s="136"/>
      <c r="S172" s="136"/>
      <c r="T172" s="136"/>
      <c r="U172" s="136"/>
      <c r="V172" s="136"/>
      <c r="W172" s="136"/>
      <c r="X172" s="136"/>
      <c r="Y172" s="136"/>
      <c r="Z172" s="141"/>
      <c r="AA172" s="136"/>
      <c r="AB172" s="136"/>
      <c r="AC172" s="142"/>
      <c r="AD172" s="143" t="str">
        <f t="shared" ca="1" si="36"/>
        <v/>
      </c>
      <c r="AE172" s="143" t="str">
        <f t="shared" ca="1" si="37"/>
        <v/>
      </c>
      <c r="AF172" s="143" t="str">
        <f t="shared" ca="1" si="38"/>
        <v>D</v>
      </c>
      <c r="AG172" s="144">
        <f t="shared" ca="1" si="39"/>
        <v>3</v>
      </c>
      <c r="AH172" s="144">
        <v>1</v>
      </c>
      <c r="AI172" s="148"/>
    </row>
    <row r="173" spans="1:35" s="145" customFormat="1" ht="30" x14ac:dyDescent="0.25">
      <c r="A173" s="162">
        <v>225</v>
      </c>
      <c r="B173" s="135" t="str">
        <f t="shared" ca="1" si="30"/>
        <v>A.5.02f</v>
      </c>
      <c r="C173" s="136">
        <f t="shared" ca="1" si="31"/>
        <v>6</v>
      </c>
      <c r="D173" s="93"/>
      <c r="E173" s="137" t="str">
        <f t="shared" ca="1" si="32"/>
        <v>A.5.02f</v>
      </c>
      <c r="F173" s="146" t="str">
        <f t="shared" ca="1" si="33"/>
        <v>Limit liabilities if things go wrong, or if there is a court case (i.e. take 'reasonable' precautions)?</v>
      </c>
      <c r="G173" s="164"/>
      <c r="H173" s="164"/>
      <c r="I173" s="166"/>
      <c r="J173" s="164"/>
      <c r="K173" s="164"/>
      <c r="L173" s="164"/>
      <c r="M173" s="164"/>
      <c r="N173" s="139" t="str">
        <f t="shared" ca="1" si="34"/>
        <v>x 3</v>
      </c>
      <c r="O173" s="139" t="str">
        <f t="shared" ca="1" si="35"/>
        <v/>
      </c>
      <c r="P173" s="140"/>
      <c r="Q173" s="140"/>
      <c r="R173" s="136"/>
      <c r="S173" s="136"/>
      <c r="T173" s="136"/>
      <c r="U173" s="136"/>
      <c r="V173" s="136"/>
      <c r="W173" s="136"/>
      <c r="X173" s="136"/>
      <c r="Y173" s="136"/>
      <c r="Z173" s="141"/>
      <c r="AA173" s="136"/>
      <c r="AB173" s="136"/>
      <c r="AC173" s="142"/>
      <c r="AD173" s="143" t="str">
        <f t="shared" ca="1" si="36"/>
        <v/>
      </c>
      <c r="AE173" s="143" t="str">
        <f t="shared" ca="1" si="37"/>
        <v/>
      </c>
      <c r="AF173" s="143" t="str">
        <f t="shared" ca="1" si="38"/>
        <v>D</v>
      </c>
      <c r="AG173" s="144">
        <f t="shared" ca="1" si="39"/>
        <v>3</v>
      </c>
      <c r="AH173" s="144">
        <v>1</v>
      </c>
      <c r="AI173" s="148"/>
    </row>
    <row r="174" spans="1:35" s="145" customFormat="1" ht="30" customHeight="1" x14ac:dyDescent="0.25">
      <c r="A174" s="162">
        <v>226</v>
      </c>
      <c r="B174" s="135" t="str">
        <f t="shared" ca="1" si="30"/>
        <v>A.5.03</v>
      </c>
      <c r="C174" s="136">
        <f t="shared" ca="1" si="31"/>
        <v>5</v>
      </c>
      <c r="D174" s="93"/>
      <c r="E174" s="137" t="str">
        <f t="shared" ca="1" si="32"/>
        <v>A.5.03</v>
      </c>
      <c r="F174" s="165" t="str">
        <f t="shared" ca="1" si="33"/>
        <v>Do you determine what penetration testing will help you achieve (i.e. the benefits)?</v>
      </c>
      <c r="G174" s="164"/>
      <c r="H174" s="164"/>
      <c r="I174" s="166"/>
      <c r="J174" s="164"/>
      <c r="K174" s="164"/>
      <c r="L174" s="164"/>
      <c r="M174" s="164"/>
      <c r="N174" s="139" t="str">
        <f t="shared" ca="1" si="34"/>
        <v>x 3</v>
      </c>
      <c r="O174" s="139" t="str">
        <f t="shared" ca="1" si="35"/>
        <v/>
      </c>
      <c r="P174" s="140"/>
      <c r="Q174" s="140"/>
      <c r="R174" s="136"/>
      <c r="S174" s="136"/>
      <c r="T174" s="136"/>
      <c r="U174" s="136"/>
      <c r="V174" s="136"/>
      <c r="W174" s="136"/>
      <c r="X174" s="136"/>
      <c r="Y174" s="136"/>
      <c r="Z174" s="141"/>
      <c r="AA174" s="136"/>
      <c r="AB174" s="136"/>
      <c r="AC174" s="142"/>
      <c r="AD174" s="143" t="str">
        <f t="shared" ca="1" si="36"/>
        <v/>
      </c>
      <c r="AE174" s="143" t="str">
        <f t="shared" ca="1" si="37"/>
        <v/>
      </c>
      <c r="AF174" s="143" t="str">
        <f t="shared" ca="1" si="38"/>
        <v>D</v>
      </c>
      <c r="AG174" s="144">
        <f t="shared" ca="1" si="39"/>
        <v>3</v>
      </c>
      <c r="AH174" s="144">
        <v>1</v>
      </c>
      <c r="AI174" s="148"/>
    </row>
    <row r="175" spans="1:35" s="145" customFormat="1" ht="30" x14ac:dyDescent="0.25">
      <c r="A175" s="162">
        <v>227</v>
      </c>
      <c r="B175" s="135" t="str">
        <f t="shared" ca="1" si="30"/>
        <v>A.5.04</v>
      </c>
      <c r="C175" s="136">
        <f t="shared" ca="1" si="31"/>
        <v>4</v>
      </c>
      <c r="D175" s="93"/>
      <c r="E175" s="137" t="str">
        <f t="shared" ca="1" si="32"/>
        <v>A.5.04</v>
      </c>
      <c r="F175" s="138" t="str">
        <f t="shared" ca="1" si="33"/>
        <v>When evaluating the potential benefits of effective penetration testing, do you consider:</v>
      </c>
      <c r="G175" s="164"/>
      <c r="H175" s="164"/>
      <c r="I175" s="164"/>
      <c r="J175" s="164"/>
      <c r="K175" s="164"/>
      <c r="L175" s="164"/>
      <c r="M175" s="164"/>
      <c r="N175" s="139" t="str">
        <f t="shared" ca="1" si="34"/>
        <v/>
      </c>
      <c r="O175" s="136" t="str">
        <f t="shared" ca="1" si="35"/>
        <v/>
      </c>
      <c r="P175" s="140"/>
      <c r="Q175" s="140"/>
      <c r="R175" s="136"/>
      <c r="S175" s="136"/>
      <c r="T175" s="136"/>
      <c r="U175" s="136"/>
      <c r="V175" s="136"/>
      <c r="W175" s="136"/>
      <c r="X175" s="136"/>
      <c r="Y175" s="136"/>
      <c r="Z175" s="141"/>
      <c r="AA175" s="136"/>
      <c r="AB175" s="136"/>
      <c r="AC175" s="142"/>
      <c r="AD175" s="143" t="str">
        <f t="shared" ca="1" si="36"/>
        <v/>
      </c>
      <c r="AE175" s="143" t="str">
        <f t="shared" ca="1" si="37"/>
        <v/>
      </c>
      <c r="AF175" s="143" t="str">
        <f t="shared" ca="1" si="38"/>
        <v>D</v>
      </c>
      <c r="AG175" s="144">
        <f t="shared" ca="1" si="39"/>
        <v>3</v>
      </c>
      <c r="AH175"/>
      <c r="AI175" s="148"/>
    </row>
    <row r="176" spans="1:35" s="145" customFormat="1" ht="30" customHeight="1" x14ac:dyDescent="0.25">
      <c r="A176" s="162">
        <v>228</v>
      </c>
      <c r="B176" s="135" t="str">
        <f t="shared" ca="1" si="30"/>
        <v>A.5.04a</v>
      </c>
      <c r="C176" s="136">
        <f t="shared" ca="1" si="31"/>
        <v>6</v>
      </c>
      <c r="D176" s="93"/>
      <c r="E176" s="137" t="str">
        <f t="shared" ca="1" si="32"/>
        <v>A.5.04a</v>
      </c>
      <c r="F176" s="146" t="str">
        <f t="shared" ca="1" si="33"/>
        <v>A possible reduction in your ICT costs over the long term?</v>
      </c>
      <c r="G176" s="164"/>
      <c r="H176" s="164"/>
      <c r="I176" s="166"/>
      <c r="J176" s="164"/>
      <c r="K176" s="164"/>
      <c r="L176" s="164"/>
      <c r="M176" s="164"/>
      <c r="N176" s="139" t="str">
        <f t="shared" ca="1" si="34"/>
        <v>x 4</v>
      </c>
      <c r="O176" s="139" t="str">
        <f t="shared" ca="1" si="35"/>
        <v/>
      </c>
      <c r="P176" s="140"/>
      <c r="Q176" s="140"/>
      <c r="R176" s="136"/>
      <c r="S176" s="136"/>
      <c r="T176" s="136"/>
      <c r="U176" s="136"/>
      <c r="V176" s="136"/>
      <c r="W176" s="136"/>
      <c r="X176" s="136"/>
      <c r="Y176" s="136"/>
      <c r="Z176" s="141"/>
      <c r="AA176" s="136"/>
      <c r="AB176" s="136"/>
      <c r="AC176" s="142"/>
      <c r="AD176" s="143" t="str">
        <f t="shared" ca="1" si="36"/>
        <v/>
      </c>
      <c r="AE176" s="143" t="str">
        <f t="shared" ca="1" si="37"/>
        <v/>
      </c>
      <c r="AF176" s="143" t="str">
        <f t="shared" ca="1" si="38"/>
        <v>D</v>
      </c>
      <c r="AG176" s="144">
        <f t="shared" ca="1" si="39"/>
        <v>3</v>
      </c>
      <c r="AH176" s="144">
        <v>1</v>
      </c>
      <c r="AI176" s="148"/>
    </row>
    <row r="177" spans="1:35" s="145" customFormat="1" ht="30" customHeight="1" x14ac:dyDescent="0.25">
      <c r="A177" s="162">
        <v>229</v>
      </c>
      <c r="B177" s="135" t="str">
        <f t="shared" ca="1" si="30"/>
        <v>A.5.04b</v>
      </c>
      <c r="C177" s="136">
        <f t="shared" ca="1" si="31"/>
        <v>6</v>
      </c>
      <c r="D177" s="93"/>
      <c r="E177" s="137" t="str">
        <f t="shared" ca="1" si="32"/>
        <v>A.5.04b</v>
      </c>
      <c r="F177" s="146" t="str">
        <f t="shared" ca="1" si="33"/>
        <v>Improvements in your technical environment, reducing support calls?</v>
      </c>
      <c r="G177" s="164"/>
      <c r="H177" s="164"/>
      <c r="I177" s="166"/>
      <c r="J177" s="164"/>
      <c r="K177" s="164"/>
      <c r="L177" s="164"/>
      <c r="M177" s="164"/>
      <c r="N177" s="139" t="str">
        <f t="shared" ca="1" si="34"/>
        <v>x 3</v>
      </c>
      <c r="O177" s="139" t="str">
        <f t="shared" ca="1" si="35"/>
        <v/>
      </c>
      <c r="P177" s="140"/>
      <c r="Q177" s="140"/>
      <c r="R177" s="136"/>
      <c r="S177" s="136"/>
      <c r="T177" s="136"/>
      <c r="U177" s="136"/>
      <c r="V177" s="136"/>
      <c r="W177" s="136"/>
      <c r="X177" s="136"/>
      <c r="Y177" s="136"/>
      <c r="Z177" s="141"/>
      <c r="AA177" s="136"/>
      <c r="AB177" s="136"/>
      <c r="AC177" s="142"/>
      <c r="AD177" s="143" t="str">
        <f t="shared" ca="1" si="36"/>
        <v/>
      </c>
      <c r="AE177" s="143" t="str">
        <f t="shared" ca="1" si="37"/>
        <v/>
      </c>
      <c r="AF177" s="143" t="str">
        <f t="shared" ca="1" si="38"/>
        <v>D</v>
      </c>
      <c r="AG177" s="144">
        <f t="shared" ca="1" si="39"/>
        <v>3</v>
      </c>
      <c r="AH177" s="144">
        <v>1</v>
      </c>
      <c r="AI177" s="148"/>
    </row>
    <row r="178" spans="1:35" s="145" customFormat="1" ht="30" customHeight="1" x14ac:dyDescent="0.25">
      <c r="A178" s="162">
        <v>230</v>
      </c>
      <c r="B178" s="135" t="str">
        <f t="shared" ca="1" si="30"/>
        <v>A.5.04c</v>
      </c>
      <c r="C178" s="136">
        <f t="shared" ca="1" si="31"/>
        <v>6</v>
      </c>
      <c r="D178" s="93"/>
      <c r="E178" s="137" t="str">
        <f t="shared" ca="1" si="32"/>
        <v>A.5.04c</v>
      </c>
      <c r="F178" s="146" t="str">
        <f t="shared" ca="1" si="33"/>
        <v>Greater levels of confidence in the security of your IT environments?</v>
      </c>
      <c r="G178" s="164"/>
      <c r="H178" s="164"/>
      <c r="I178" s="166"/>
      <c r="J178" s="164"/>
      <c r="K178" s="164"/>
      <c r="L178" s="164"/>
      <c r="M178" s="164"/>
      <c r="N178" s="139" t="str">
        <f t="shared" ca="1" si="34"/>
        <v>x 4</v>
      </c>
      <c r="O178" s="139" t="str">
        <f t="shared" ca="1" si="35"/>
        <v/>
      </c>
      <c r="P178" s="140"/>
      <c r="Q178" s="140"/>
      <c r="R178" s="136"/>
      <c r="S178" s="136"/>
      <c r="T178" s="136"/>
      <c r="U178" s="136"/>
      <c r="V178" s="136"/>
      <c r="W178" s="136"/>
      <c r="X178" s="136"/>
      <c r="Y178" s="136"/>
      <c r="Z178" s="141"/>
      <c r="AA178" s="136"/>
      <c r="AB178" s="136"/>
      <c r="AC178" s="142"/>
      <c r="AD178" s="143" t="str">
        <f t="shared" ca="1" si="36"/>
        <v/>
      </c>
      <c r="AE178" s="143" t="str">
        <f t="shared" ca="1" si="37"/>
        <v/>
      </c>
      <c r="AF178" s="143" t="str">
        <f t="shared" ca="1" si="38"/>
        <v>D</v>
      </c>
      <c r="AG178" s="144">
        <f t="shared" ca="1" si="39"/>
        <v>3</v>
      </c>
      <c r="AH178" s="144">
        <v>1</v>
      </c>
      <c r="AI178" s="148"/>
    </row>
    <row r="179" spans="1:35" s="145" customFormat="1" ht="30" customHeight="1" x14ac:dyDescent="0.25">
      <c r="A179" s="162">
        <v>231</v>
      </c>
      <c r="B179" s="135" t="str">
        <f t="shared" ca="1" si="30"/>
        <v>A.5.04d</v>
      </c>
      <c r="C179" s="136">
        <f t="shared" ca="1" si="31"/>
        <v>6</v>
      </c>
      <c r="D179" s="93"/>
      <c r="E179" s="137" t="str">
        <f t="shared" ca="1" si="32"/>
        <v>A.5.04d</v>
      </c>
      <c r="F179" s="146" t="str">
        <f t="shared" ca="1" si="33"/>
        <v>Increased awareness of the need for appropriate technical controls?</v>
      </c>
      <c r="G179" s="164"/>
      <c r="H179" s="164"/>
      <c r="I179" s="166"/>
      <c r="J179" s="164"/>
      <c r="K179" s="164"/>
      <c r="L179" s="164"/>
      <c r="M179" s="164"/>
      <c r="N179" s="139" t="str">
        <f t="shared" ca="1" si="34"/>
        <v>x 4</v>
      </c>
      <c r="O179" s="139" t="str">
        <f t="shared" ca="1" si="35"/>
        <v/>
      </c>
      <c r="P179" s="140"/>
      <c r="Q179" s="140"/>
      <c r="R179" s="136"/>
      <c r="S179" s="136"/>
      <c r="T179" s="136"/>
      <c r="U179" s="136"/>
      <c r="V179" s="136"/>
      <c r="W179" s="136"/>
      <c r="X179" s="136"/>
      <c r="Y179" s="136"/>
      <c r="Z179" s="141"/>
      <c r="AA179" s="136"/>
      <c r="AB179" s="136"/>
      <c r="AC179" s="142"/>
      <c r="AD179" s="143" t="str">
        <f t="shared" ca="1" si="36"/>
        <v/>
      </c>
      <c r="AE179" s="143" t="str">
        <f t="shared" ca="1" si="37"/>
        <v/>
      </c>
      <c r="AF179" s="143" t="str">
        <f t="shared" ca="1" si="38"/>
        <v>D</v>
      </c>
      <c r="AG179" s="144">
        <f t="shared" ca="1" si="39"/>
        <v>3</v>
      </c>
      <c r="AH179" s="144">
        <v>1</v>
      </c>
      <c r="AI179" s="148"/>
    </row>
    <row r="180" spans="1:35" s="145" customFormat="1" ht="30" customHeight="1" x14ac:dyDescent="0.25">
      <c r="A180" s="162">
        <v>232</v>
      </c>
      <c r="B180" s="135" t="str">
        <f t="shared" ca="1" si="30"/>
        <v>A.5.05</v>
      </c>
      <c r="C180" s="136">
        <f t="shared" ca="1" si="31"/>
        <v>5</v>
      </c>
      <c r="D180" s="93"/>
      <c r="E180" s="137" t="str">
        <f t="shared" ca="1" si="32"/>
        <v>A.5.05</v>
      </c>
      <c r="F180" s="165" t="str">
        <f t="shared" ca="1" si="33"/>
        <v>Do you consider the limitations of penetration testing?</v>
      </c>
      <c r="G180" s="164"/>
      <c r="H180" s="164"/>
      <c r="I180" s="166"/>
      <c r="J180" s="164"/>
      <c r="K180" s="164"/>
      <c r="L180" s="164"/>
      <c r="M180" s="164"/>
      <c r="N180" s="139" t="str">
        <f t="shared" ca="1" si="34"/>
        <v>x 3</v>
      </c>
      <c r="O180" s="139" t="str">
        <f t="shared" ca="1" si="35"/>
        <v/>
      </c>
      <c r="P180" s="140"/>
      <c r="Q180" s="140"/>
      <c r="R180" s="136"/>
      <c r="S180" s="136"/>
      <c r="T180" s="136"/>
      <c r="U180" s="136"/>
      <c r="V180" s="136"/>
      <c r="W180" s="136"/>
      <c r="X180" s="136"/>
      <c r="Y180" s="136"/>
      <c r="Z180" s="141"/>
      <c r="AA180" s="136"/>
      <c r="AB180" s="136"/>
      <c r="AC180" s="142"/>
      <c r="AD180" s="143" t="str">
        <f t="shared" ca="1" si="36"/>
        <v/>
      </c>
      <c r="AE180" s="143" t="str">
        <f t="shared" ca="1" si="37"/>
        <v/>
      </c>
      <c r="AF180" s="143" t="str">
        <f t="shared" ca="1" si="38"/>
        <v>D</v>
      </c>
      <c r="AG180" s="144">
        <f t="shared" ca="1" si="39"/>
        <v>3</v>
      </c>
      <c r="AH180" s="144">
        <v>1</v>
      </c>
      <c r="AI180" s="148"/>
    </row>
    <row r="181" spans="1:35" s="145" customFormat="1" ht="30" x14ac:dyDescent="0.25">
      <c r="A181" s="162">
        <v>233</v>
      </c>
      <c r="B181" s="135" t="str">
        <f t="shared" ca="1" si="30"/>
        <v>A.5.06</v>
      </c>
      <c r="C181" s="136">
        <f t="shared" ca="1" si="31"/>
        <v>4</v>
      </c>
      <c r="D181" s="93"/>
      <c r="E181" s="137" t="str">
        <f t="shared" ca="1" si="32"/>
        <v>A.5.06</v>
      </c>
      <c r="F181" s="138" t="str">
        <f t="shared" ca="1" si="33"/>
        <v>When evaluating the limitations of penetration testing do you take into account that a test:</v>
      </c>
      <c r="G181" s="164"/>
      <c r="H181" s="164"/>
      <c r="I181" s="164"/>
      <c r="J181" s="164"/>
      <c r="K181" s="164"/>
      <c r="L181" s="164"/>
      <c r="M181" s="164"/>
      <c r="N181" s="139" t="str">
        <f t="shared" ca="1" si="34"/>
        <v/>
      </c>
      <c r="O181" s="136" t="str">
        <f t="shared" ca="1" si="35"/>
        <v/>
      </c>
      <c r="P181" s="140"/>
      <c r="Q181" s="140"/>
      <c r="R181" s="136"/>
      <c r="S181" s="136"/>
      <c r="T181" s="136"/>
      <c r="U181" s="136"/>
      <c r="V181" s="136"/>
      <c r="W181" s="136"/>
      <c r="X181" s="136"/>
      <c r="Y181" s="136"/>
      <c r="Z181" s="141"/>
      <c r="AA181" s="136"/>
      <c r="AB181" s="136"/>
      <c r="AC181" s="142"/>
      <c r="AD181" s="143" t="str">
        <f t="shared" ca="1" si="36"/>
        <v/>
      </c>
      <c r="AE181" s="143" t="str">
        <f t="shared" ca="1" si="37"/>
        <v/>
      </c>
      <c r="AF181" s="143" t="str">
        <f t="shared" ca="1" si="38"/>
        <v>D</v>
      </c>
      <c r="AG181" s="144">
        <f t="shared" ca="1" si="39"/>
        <v>3</v>
      </c>
      <c r="AH181"/>
      <c r="AI181" s="148"/>
    </row>
    <row r="182" spans="1:35" s="145" customFormat="1" ht="30" x14ac:dyDescent="0.25">
      <c r="A182" s="162">
        <v>234</v>
      </c>
      <c r="B182" s="135" t="str">
        <f t="shared" ca="1" si="30"/>
        <v>A.5.06a</v>
      </c>
      <c r="C182" s="136">
        <f t="shared" ca="1" si="31"/>
        <v>6</v>
      </c>
      <c r="D182" s="93"/>
      <c r="E182" s="137" t="str">
        <f t="shared" ca="1" si="32"/>
        <v>A.5.06a</v>
      </c>
      <c r="F182" s="146" t="str">
        <f t="shared" ca="1" si="33"/>
        <v>Covers just the target application, infrastructure or environment that has been selected?</v>
      </c>
      <c r="G182" s="164"/>
      <c r="H182" s="164"/>
      <c r="I182" s="166"/>
      <c r="J182" s="164"/>
      <c r="K182" s="164"/>
      <c r="L182" s="164"/>
      <c r="M182" s="164"/>
      <c r="N182" s="139" t="str">
        <f t="shared" ca="1" si="34"/>
        <v>x 3</v>
      </c>
      <c r="O182" s="139" t="str">
        <f t="shared" ca="1" si="35"/>
        <v/>
      </c>
      <c r="P182" s="140"/>
      <c r="Q182" s="140"/>
      <c r="R182" s="136"/>
      <c r="S182" s="136"/>
      <c r="T182" s="136"/>
      <c r="U182" s="136"/>
      <c r="V182" s="136"/>
      <c r="W182" s="136"/>
      <c r="X182" s="136"/>
      <c r="Y182" s="136"/>
      <c r="Z182" s="141"/>
      <c r="AA182" s="136"/>
      <c r="AB182" s="136"/>
      <c r="AC182" s="142"/>
      <c r="AD182" s="143" t="str">
        <f t="shared" ca="1" si="36"/>
        <v/>
      </c>
      <c r="AE182" s="143" t="str">
        <f t="shared" ca="1" si="37"/>
        <v/>
      </c>
      <c r="AF182" s="143" t="str">
        <f t="shared" ca="1" si="38"/>
        <v>D</v>
      </c>
      <c r="AG182" s="144">
        <f t="shared" ca="1" si="39"/>
        <v>3</v>
      </c>
      <c r="AH182" s="144">
        <v>1</v>
      </c>
      <c r="AI182" s="148"/>
    </row>
    <row r="183" spans="1:35" s="145" customFormat="1" ht="30" customHeight="1" x14ac:dyDescent="0.25">
      <c r="A183" s="162">
        <v>235</v>
      </c>
      <c r="B183" s="135" t="str">
        <f t="shared" ca="1" si="30"/>
        <v>A.5.06b</v>
      </c>
      <c r="C183" s="136">
        <f t="shared" ca="1" si="31"/>
        <v>6</v>
      </c>
      <c r="D183" s="93"/>
      <c r="E183" s="137" t="str">
        <f t="shared" ca="1" si="32"/>
        <v>A.5.06b</v>
      </c>
      <c r="F183" s="146" t="str">
        <f t="shared" ca="1" si="33"/>
        <v>Is only a snapshot of a system at a point in time?</v>
      </c>
      <c r="G183" s="164"/>
      <c r="H183" s="164"/>
      <c r="I183" s="166"/>
      <c r="J183" s="164"/>
      <c r="K183" s="164"/>
      <c r="L183" s="164"/>
      <c r="M183" s="164"/>
      <c r="N183" s="139" t="str">
        <f t="shared" ca="1" si="34"/>
        <v>x 4</v>
      </c>
      <c r="O183" s="139" t="str">
        <f t="shared" ca="1" si="35"/>
        <v/>
      </c>
      <c r="P183" s="140"/>
      <c r="Q183" s="140"/>
      <c r="R183" s="136"/>
      <c r="S183" s="136"/>
      <c r="T183" s="136"/>
      <c r="U183" s="136"/>
      <c r="V183" s="136"/>
      <c r="W183" s="136"/>
      <c r="X183" s="136"/>
      <c r="Y183" s="136"/>
      <c r="Z183" s="141"/>
      <c r="AA183" s="136"/>
      <c r="AB183" s="136"/>
      <c r="AC183" s="142"/>
      <c r="AD183" s="143" t="str">
        <f t="shared" ca="1" si="36"/>
        <v/>
      </c>
      <c r="AE183" s="143" t="str">
        <f t="shared" ca="1" si="37"/>
        <v/>
      </c>
      <c r="AF183" s="143" t="str">
        <f t="shared" ca="1" si="38"/>
        <v>D</v>
      </c>
      <c r="AG183" s="144">
        <f t="shared" ca="1" si="39"/>
        <v>3</v>
      </c>
      <c r="AH183" s="144">
        <v>1</v>
      </c>
      <c r="AI183" s="148"/>
    </row>
    <row r="184" spans="1:35" s="145" customFormat="1" ht="45" x14ac:dyDescent="0.25">
      <c r="A184" s="162">
        <v>236</v>
      </c>
      <c r="B184" s="135" t="str">
        <f t="shared" ca="1" si="30"/>
        <v>A.5.06c</v>
      </c>
      <c r="C184" s="136">
        <f t="shared" ca="1" si="31"/>
        <v>6</v>
      </c>
      <c r="D184" s="93"/>
      <c r="E184" s="137" t="str">
        <f t="shared" ca="1" si="32"/>
        <v>A.5.06c</v>
      </c>
      <c r="F184" s="146" t="str">
        <f t="shared" ca="1" si="33"/>
        <v>Focuses on the exposures in technical infrastructure, so is not intended to cover all ways in which critical or sensitive information could leak out of your organisation?</v>
      </c>
      <c r="G184" s="164"/>
      <c r="H184" s="164"/>
      <c r="I184" s="166"/>
      <c r="J184" s="164"/>
      <c r="K184" s="164"/>
      <c r="L184" s="164"/>
      <c r="M184" s="164"/>
      <c r="N184" s="139" t="str">
        <f t="shared" ca="1" si="34"/>
        <v>x 4</v>
      </c>
      <c r="O184" s="139" t="str">
        <f t="shared" ca="1" si="35"/>
        <v/>
      </c>
      <c r="P184" s="140"/>
      <c r="Q184" s="140"/>
      <c r="R184" s="136"/>
      <c r="S184" s="136"/>
      <c r="T184" s="136"/>
      <c r="U184" s="136"/>
      <c r="V184" s="136"/>
      <c r="W184" s="136"/>
      <c r="X184" s="136"/>
      <c r="Y184" s="136"/>
      <c r="Z184" s="141"/>
      <c r="AA184" s="136"/>
      <c r="AB184" s="136"/>
      <c r="AC184" s="142"/>
      <c r="AD184" s="143" t="str">
        <f t="shared" ca="1" si="36"/>
        <v/>
      </c>
      <c r="AE184" s="143" t="str">
        <f t="shared" ca="1" si="37"/>
        <v/>
      </c>
      <c r="AF184" s="143" t="str">
        <f t="shared" ca="1" si="38"/>
        <v>D</v>
      </c>
      <c r="AG184" s="144">
        <f t="shared" ca="1" si="39"/>
        <v>3</v>
      </c>
      <c r="AH184" s="144">
        <v>1</v>
      </c>
      <c r="AI184" s="148"/>
    </row>
    <row r="185" spans="1:35" s="145" customFormat="1" ht="45" x14ac:dyDescent="0.25">
      <c r="A185" s="162">
        <v>237</v>
      </c>
      <c r="B185" s="135" t="str">
        <f t="shared" ca="1" si="30"/>
        <v>A.5.06d</v>
      </c>
      <c r="C185" s="136">
        <f t="shared" ca="1" si="31"/>
        <v>6</v>
      </c>
      <c r="D185" s="93"/>
      <c r="E185" s="137" t="str">
        <f t="shared" ca="1" si="32"/>
        <v>A.5.06d</v>
      </c>
      <c r="F185" s="146" t="str">
        <f t="shared" ca="1" si="33"/>
        <v>Plays only a small part (despite often including social engineering tests in reviewing the people element (often the most important element) of an organisation's defence system)?</v>
      </c>
      <c r="G185" s="164"/>
      <c r="H185" s="164"/>
      <c r="I185" s="166"/>
      <c r="J185" s="164"/>
      <c r="K185" s="164"/>
      <c r="L185" s="164"/>
      <c r="M185" s="164"/>
      <c r="N185" s="139" t="str">
        <f t="shared" ca="1" si="34"/>
        <v>x 4</v>
      </c>
      <c r="O185" s="139" t="str">
        <f t="shared" ca="1" si="35"/>
        <v/>
      </c>
      <c r="P185" s="140"/>
      <c r="Q185" s="140"/>
      <c r="R185" s="136"/>
      <c r="S185" s="136"/>
      <c r="T185" s="136"/>
      <c r="U185" s="136"/>
      <c r="V185" s="136"/>
      <c r="W185" s="136"/>
      <c r="X185" s="136"/>
      <c r="Y185" s="136"/>
      <c r="Z185" s="141"/>
      <c r="AA185" s="136"/>
      <c r="AB185" s="136"/>
      <c r="AC185" s="142"/>
      <c r="AD185" s="143" t="str">
        <f t="shared" ca="1" si="36"/>
        <v/>
      </c>
      <c r="AE185" s="143" t="str">
        <f t="shared" ca="1" si="37"/>
        <v/>
      </c>
      <c r="AF185" s="143" t="str">
        <f t="shared" ca="1" si="38"/>
        <v>D</v>
      </c>
      <c r="AG185" s="144">
        <f t="shared" ca="1" si="39"/>
        <v>3</v>
      </c>
      <c r="AH185" s="144">
        <v>1</v>
      </c>
      <c r="AI185" s="148"/>
    </row>
    <row r="186" spans="1:35" s="145" customFormat="1" ht="30" x14ac:dyDescent="0.25">
      <c r="A186" s="162">
        <v>238</v>
      </c>
      <c r="B186" s="135" t="str">
        <f t="shared" ca="1" si="30"/>
        <v>A.5.06e</v>
      </c>
      <c r="C186" s="136">
        <f t="shared" ca="1" si="31"/>
        <v>6</v>
      </c>
      <c r="D186" s="93"/>
      <c r="E186" s="137" t="str">
        <f t="shared" ca="1" si="32"/>
        <v>A.5.06e</v>
      </c>
      <c r="F186" s="146" t="str">
        <f t="shared" ca="1" si="33"/>
        <v>Can be limited by legal or commercial considerations, limiting the breadth or depth of a test?</v>
      </c>
      <c r="G186" s="164"/>
      <c r="H186" s="164"/>
      <c r="I186" s="166"/>
      <c r="J186" s="164"/>
      <c r="K186" s="164"/>
      <c r="L186" s="164"/>
      <c r="M186" s="164"/>
      <c r="N186" s="139" t="str">
        <f t="shared" ca="1" si="34"/>
        <v>x 5</v>
      </c>
      <c r="O186" s="139" t="str">
        <f t="shared" ca="1" si="35"/>
        <v/>
      </c>
      <c r="P186" s="140"/>
      <c r="Q186" s="140"/>
      <c r="R186" s="136"/>
      <c r="S186" s="136"/>
      <c r="T186" s="136"/>
      <c r="U186" s="136"/>
      <c r="V186" s="136"/>
      <c r="W186" s="136"/>
      <c r="X186" s="136"/>
      <c r="Y186" s="136"/>
      <c r="Z186" s="141"/>
      <c r="AA186" s="136"/>
      <c r="AB186" s="136"/>
      <c r="AC186" s="142"/>
      <c r="AD186" s="143" t="str">
        <f t="shared" ca="1" si="36"/>
        <v/>
      </c>
      <c r="AE186" s="143" t="str">
        <f t="shared" ca="1" si="37"/>
        <v/>
      </c>
      <c r="AF186" s="143" t="str">
        <f t="shared" ca="1" si="38"/>
        <v>D</v>
      </c>
      <c r="AG186" s="144">
        <f t="shared" ca="1" si="39"/>
        <v>3</v>
      </c>
      <c r="AH186" s="144">
        <v>1</v>
      </c>
      <c r="AI186" s="148"/>
    </row>
    <row r="187" spans="1:35" s="145" customFormat="1" ht="30" x14ac:dyDescent="0.25">
      <c r="A187" s="162">
        <v>239</v>
      </c>
      <c r="B187" s="135" t="str">
        <f t="shared" ca="1" si="30"/>
        <v>A.5.06f</v>
      </c>
      <c r="C187" s="136">
        <f t="shared" ca="1" si="31"/>
        <v>6</v>
      </c>
      <c r="D187" s="93"/>
      <c r="E187" s="137" t="str">
        <f t="shared" ca="1" si="32"/>
        <v>A.5.06f</v>
      </c>
      <c r="F187" s="146" t="str">
        <f t="shared" ca="1" si="33"/>
        <v>May not uncover all security weaknesses, for example due to a restricted scope or inadequate testing?</v>
      </c>
      <c r="G187" s="164"/>
      <c r="H187" s="164"/>
      <c r="I187" s="166"/>
      <c r="J187" s="164"/>
      <c r="K187" s="164"/>
      <c r="L187" s="164"/>
      <c r="M187" s="164"/>
      <c r="N187" s="139" t="str">
        <f t="shared" ca="1" si="34"/>
        <v>x 4</v>
      </c>
      <c r="O187" s="139" t="str">
        <f t="shared" ca="1" si="35"/>
        <v/>
      </c>
      <c r="P187" s="140"/>
      <c r="Q187" s="140"/>
      <c r="R187" s="136"/>
      <c r="S187" s="136"/>
      <c r="T187" s="136"/>
      <c r="U187" s="136"/>
      <c r="V187" s="136"/>
      <c r="W187" s="136"/>
      <c r="X187" s="136"/>
      <c r="Y187" s="136"/>
      <c r="Z187" s="141"/>
      <c r="AA187" s="136"/>
      <c r="AB187" s="136"/>
      <c r="AC187" s="142"/>
      <c r="AD187" s="143" t="str">
        <f t="shared" ca="1" si="36"/>
        <v/>
      </c>
      <c r="AE187" s="143" t="str">
        <f t="shared" ca="1" si="37"/>
        <v/>
      </c>
      <c r="AF187" s="143" t="str">
        <f t="shared" ca="1" si="38"/>
        <v>D</v>
      </c>
      <c r="AG187" s="144">
        <f t="shared" ca="1" si="39"/>
        <v>3</v>
      </c>
      <c r="AH187" s="144">
        <v>1</v>
      </c>
      <c r="AI187" s="148"/>
    </row>
    <row r="188" spans="1:35" s="145" customFormat="1" ht="30" x14ac:dyDescent="0.25">
      <c r="A188" s="162">
        <v>240</v>
      </c>
      <c r="B188" s="135" t="str">
        <f t="shared" ca="1" si="30"/>
        <v>A.5.06g</v>
      </c>
      <c r="C188" s="136">
        <f t="shared" ca="1" si="31"/>
        <v>6</v>
      </c>
      <c r="D188" s="93"/>
      <c r="E188" s="137" t="str">
        <f t="shared" ca="1" si="32"/>
        <v>A.5.06g</v>
      </c>
      <c r="F188" s="146" t="str">
        <f t="shared" ca="1" si="33"/>
        <v>Provides results that are often technical nature and need to be interpreted in a business context?</v>
      </c>
      <c r="G188" s="164"/>
      <c r="H188" s="164"/>
      <c r="I188" s="166"/>
      <c r="J188" s="164"/>
      <c r="K188" s="164"/>
      <c r="L188" s="164"/>
      <c r="M188" s="164"/>
      <c r="N188" s="139" t="str">
        <f t="shared" ca="1" si="34"/>
        <v>x 4</v>
      </c>
      <c r="O188" s="139" t="str">
        <f t="shared" ca="1" si="35"/>
        <v/>
      </c>
      <c r="P188" s="140"/>
      <c r="Q188" s="140"/>
      <c r="R188" s="136"/>
      <c r="S188" s="136"/>
      <c r="T188" s="136"/>
      <c r="U188" s="136"/>
      <c r="V188" s="136"/>
      <c r="W188" s="136"/>
      <c r="X188" s="136"/>
      <c r="Y188" s="136"/>
      <c r="Z188" s="141"/>
      <c r="AA188" s="136"/>
      <c r="AB188" s="136"/>
      <c r="AC188" s="142"/>
      <c r="AD188" s="143" t="str">
        <f t="shared" ca="1" si="36"/>
        <v/>
      </c>
      <c r="AE188" s="143" t="str">
        <f t="shared" ca="1" si="37"/>
        <v/>
      </c>
      <c r="AF188" s="143" t="str">
        <f t="shared" ca="1" si="38"/>
        <v>D</v>
      </c>
      <c r="AG188" s="144">
        <f t="shared" ca="1" si="39"/>
        <v>3</v>
      </c>
      <c r="AH188" s="144">
        <v>1</v>
      </c>
      <c r="AI188" s="148"/>
    </row>
    <row r="189" spans="1:35" s="145" customFormat="1" ht="30" x14ac:dyDescent="0.25">
      <c r="A189" s="162">
        <v>241</v>
      </c>
      <c r="B189" s="135" t="str">
        <f t="shared" ca="1" si="30"/>
        <v>A.5.07</v>
      </c>
      <c r="C189" s="136">
        <f t="shared" ca="1" si="31"/>
        <v>5</v>
      </c>
      <c r="D189" s="93"/>
      <c r="E189" s="137" t="str">
        <f t="shared" ca="1" si="32"/>
        <v>A.5.07</v>
      </c>
      <c r="F189" s="165" t="str">
        <f t="shared" ca="1" si="33"/>
        <v>Do you evaluate the potential difficulties involved with carrying out penetration testing?</v>
      </c>
      <c r="G189" s="164"/>
      <c r="H189" s="164"/>
      <c r="I189" s="166"/>
      <c r="J189" s="164"/>
      <c r="K189" s="164"/>
      <c r="L189" s="164"/>
      <c r="M189" s="164"/>
      <c r="N189" s="139" t="str">
        <f t="shared" ca="1" si="34"/>
        <v>x 3</v>
      </c>
      <c r="O189" s="139" t="str">
        <f t="shared" ca="1" si="35"/>
        <v/>
      </c>
      <c r="P189" s="140"/>
      <c r="Q189" s="140"/>
      <c r="R189" s="136"/>
      <c r="S189" s="136"/>
      <c r="T189" s="136"/>
      <c r="U189" s="136"/>
      <c r="V189" s="136"/>
      <c r="W189" s="136"/>
      <c r="X189" s="136"/>
      <c r="Y189" s="136"/>
      <c r="Z189" s="141"/>
      <c r="AA189" s="136"/>
      <c r="AB189" s="136"/>
      <c r="AC189" s="142"/>
      <c r="AD189" s="143" t="str">
        <f t="shared" ca="1" si="36"/>
        <v/>
      </c>
      <c r="AE189" s="143" t="str">
        <f t="shared" ca="1" si="37"/>
        <v/>
      </c>
      <c r="AF189" s="143" t="str">
        <f t="shared" ca="1" si="38"/>
        <v>D</v>
      </c>
      <c r="AG189" s="144">
        <f t="shared" ca="1" si="39"/>
        <v>3</v>
      </c>
      <c r="AH189" s="144">
        <v>1</v>
      </c>
      <c r="AI189" s="148"/>
    </row>
    <row r="190" spans="1:35" s="145" customFormat="1" ht="30" x14ac:dyDescent="0.25">
      <c r="A190" s="162">
        <v>242</v>
      </c>
      <c r="B190" s="135" t="str">
        <f t="shared" ca="1" si="30"/>
        <v>A.5.08</v>
      </c>
      <c r="C190" s="136">
        <f t="shared" ca="1" si="31"/>
        <v>4</v>
      </c>
      <c r="D190" s="93"/>
      <c r="E190" s="137" t="str">
        <f t="shared" ca="1" si="32"/>
        <v>A.5.08</v>
      </c>
      <c r="F190" s="138" t="str">
        <f t="shared" ca="1" si="33"/>
        <v>Do you evaluate the potential difficulties involved with penetration testing associated with:</v>
      </c>
      <c r="G190" s="164"/>
      <c r="H190" s="164"/>
      <c r="I190" s="164"/>
      <c r="J190" s="164"/>
      <c r="K190" s="164"/>
      <c r="L190" s="164"/>
      <c r="M190" s="164"/>
      <c r="N190" s="139" t="str">
        <f t="shared" ca="1" si="34"/>
        <v/>
      </c>
      <c r="O190" s="136" t="str">
        <f t="shared" ca="1" si="35"/>
        <v/>
      </c>
      <c r="P190" s="140"/>
      <c r="Q190" s="140"/>
      <c r="R190" s="136"/>
      <c r="S190" s="136"/>
      <c r="T190" s="136"/>
      <c r="U190" s="136"/>
      <c r="V190" s="136"/>
      <c r="W190" s="136"/>
      <c r="X190" s="136"/>
      <c r="Y190" s="136"/>
      <c r="Z190" s="141"/>
      <c r="AA190" s="136"/>
      <c r="AB190" s="136"/>
      <c r="AC190" s="142"/>
      <c r="AD190" s="143" t="str">
        <f t="shared" ca="1" si="36"/>
        <v/>
      </c>
      <c r="AE190" s="143" t="str">
        <f t="shared" ca="1" si="37"/>
        <v/>
      </c>
      <c r="AF190" s="143" t="str">
        <f t="shared" ca="1" si="38"/>
        <v>D</v>
      </c>
      <c r="AG190" s="144">
        <f t="shared" ca="1" si="39"/>
        <v>3</v>
      </c>
      <c r="AH190"/>
      <c r="AI190" s="148"/>
    </row>
    <row r="191" spans="1:35" s="145" customFormat="1" ht="30" customHeight="1" x14ac:dyDescent="0.25">
      <c r="A191" s="162">
        <v>243</v>
      </c>
      <c r="B191" s="135" t="str">
        <f t="shared" ca="1" si="30"/>
        <v>A.5.08a</v>
      </c>
      <c r="C191" s="136">
        <f t="shared" ca="1" si="31"/>
        <v>6</v>
      </c>
      <c r="D191" s="93"/>
      <c r="E191" s="137" t="str">
        <f t="shared" ca="1" si="32"/>
        <v>A.5.08a</v>
      </c>
      <c r="F191" s="146" t="str">
        <f t="shared" ca="1" si="33"/>
        <v>Determining the depth and breadth of coverage of the test?</v>
      </c>
      <c r="G191" s="164"/>
      <c r="H191" s="164"/>
      <c r="I191" s="166"/>
      <c r="J191" s="164"/>
      <c r="K191" s="164"/>
      <c r="L191" s="164"/>
      <c r="M191" s="164"/>
      <c r="N191" s="139" t="str">
        <f t="shared" ca="1" si="34"/>
        <v>x 5</v>
      </c>
      <c r="O191" s="139" t="str">
        <f t="shared" ca="1" si="35"/>
        <v/>
      </c>
      <c r="P191" s="140"/>
      <c r="Q191" s="140"/>
      <c r="R191" s="136"/>
      <c r="S191" s="136"/>
      <c r="T191" s="136"/>
      <c r="U191" s="136"/>
      <c r="V191" s="136"/>
      <c r="W191" s="136"/>
      <c r="X191" s="136"/>
      <c r="Y191" s="136"/>
      <c r="Z191" s="141"/>
      <c r="AA191" s="136"/>
      <c r="AB191" s="136"/>
      <c r="AC191" s="142"/>
      <c r="AD191" s="143" t="str">
        <f t="shared" ca="1" si="36"/>
        <v/>
      </c>
      <c r="AE191" s="143" t="str">
        <f t="shared" ca="1" si="37"/>
        <v/>
      </c>
      <c r="AF191" s="143" t="str">
        <f t="shared" ca="1" si="38"/>
        <v>D</v>
      </c>
      <c r="AG191" s="144">
        <f t="shared" ca="1" si="39"/>
        <v>3</v>
      </c>
      <c r="AH191" s="144">
        <v>1</v>
      </c>
      <c r="AI191" s="148"/>
    </row>
    <row r="192" spans="1:35" s="145" customFormat="1" ht="30" customHeight="1" x14ac:dyDescent="0.25">
      <c r="A192" s="162">
        <v>244</v>
      </c>
      <c r="B192" s="135" t="str">
        <f t="shared" ca="1" si="30"/>
        <v>A.5.08b</v>
      </c>
      <c r="C192" s="136">
        <f t="shared" ca="1" si="31"/>
        <v>6</v>
      </c>
      <c r="D192" s="93"/>
      <c r="E192" s="137" t="str">
        <f t="shared" ca="1" si="32"/>
        <v>A.5.08b</v>
      </c>
      <c r="F192" s="146" t="str">
        <f t="shared" ca="1" si="33"/>
        <v>Identifying what type of penetration test is required?</v>
      </c>
      <c r="G192" s="164"/>
      <c r="H192" s="164"/>
      <c r="I192" s="166"/>
      <c r="J192" s="164"/>
      <c r="K192" s="164"/>
      <c r="L192" s="164"/>
      <c r="M192" s="164"/>
      <c r="N192" s="139" t="str">
        <f t="shared" ca="1" si="34"/>
        <v>x 4</v>
      </c>
      <c r="O192" s="139" t="str">
        <f t="shared" ca="1" si="35"/>
        <v/>
      </c>
      <c r="P192" s="140"/>
      <c r="Q192" s="140"/>
      <c r="R192" s="136"/>
      <c r="S192" s="136"/>
      <c r="T192" s="136"/>
      <c r="U192" s="136"/>
      <c r="V192" s="136"/>
      <c r="W192" s="136"/>
      <c r="X192" s="136"/>
      <c r="Y192" s="136"/>
      <c r="Z192" s="141"/>
      <c r="AA192" s="136"/>
      <c r="AB192" s="136"/>
      <c r="AC192" s="142"/>
      <c r="AD192" s="143" t="str">
        <f t="shared" ca="1" si="36"/>
        <v/>
      </c>
      <c r="AE192" s="143" t="str">
        <f t="shared" ca="1" si="37"/>
        <v/>
      </c>
      <c r="AF192" s="143" t="str">
        <f t="shared" ca="1" si="38"/>
        <v>D</v>
      </c>
      <c r="AG192" s="144">
        <f t="shared" ca="1" si="39"/>
        <v>3</v>
      </c>
      <c r="AH192" s="144">
        <v>1</v>
      </c>
      <c r="AI192" s="148"/>
    </row>
    <row r="193" spans="1:35" s="145" customFormat="1" ht="30" x14ac:dyDescent="0.25">
      <c r="A193" s="162">
        <v>245</v>
      </c>
      <c r="B193" s="135" t="str">
        <f t="shared" ca="1" si="30"/>
        <v>A.5.08c</v>
      </c>
      <c r="C193" s="136">
        <f t="shared" ca="1" si="31"/>
        <v>6</v>
      </c>
      <c r="D193" s="93"/>
      <c r="E193" s="137" t="str">
        <f t="shared" ca="1" si="32"/>
        <v>A.5.08c</v>
      </c>
      <c r="F193" s="146" t="str">
        <f t="shared" ca="1" si="33"/>
        <v>Understanding the difference between vulnerability scanning and penetration testing?</v>
      </c>
      <c r="G193" s="164"/>
      <c r="H193" s="164"/>
      <c r="I193" s="166"/>
      <c r="J193" s="164"/>
      <c r="K193" s="164"/>
      <c r="L193" s="164"/>
      <c r="M193" s="164"/>
      <c r="N193" s="139" t="str">
        <f t="shared" ca="1" si="34"/>
        <v>x 3</v>
      </c>
      <c r="O193" s="139" t="str">
        <f t="shared" ca="1" si="35"/>
        <v/>
      </c>
      <c r="P193" s="140"/>
      <c r="Q193" s="140"/>
      <c r="R193" s="136"/>
      <c r="S193" s="136"/>
      <c r="T193" s="136"/>
      <c r="U193" s="136"/>
      <c r="V193" s="136"/>
      <c r="W193" s="136"/>
      <c r="X193" s="136"/>
      <c r="Y193" s="136"/>
      <c r="Z193" s="141"/>
      <c r="AA193" s="136"/>
      <c r="AB193" s="136"/>
      <c r="AC193" s="142"/>
      <c r="AD193" s="143" t="str">
        <f t="shared" ca="1" si="36"/>
        <v/>
      </c>
      <c r="AE193" s="143" t="str">
        <f t="shared" ca="1" si="37"/>
        <v/>
      </c>
      <c r="AF193" s="143" t="str">
        <f t="shared" ca="1" si="38"/>
        <v>D</v>
      </c>
      <c r="AG193" s="144">
        <f t="shared" ca="1" si="39"/>
        <v>3</v>
      </c>
      <c r="AH193" s="144">
        <v>1</v>
      </c>
      <c r="AI193" s="148"/>
    </row>
    <row r="194" spans="1:35" s="145" customFormat="1" ht="30" x14ac:dyDescent="0.25">
      <c r="A194" s="162">
        <v>246</v>
      </c>
      <c r="B194" s="135" t="str">
        <f t="shared" ca="1" si="30"/>
        <v>A.5.08d</v>
      </c>
      <c r="C194" s="136">
        <f t="shared" ca="1" si="31"/>
        <v>6</v>
      </c>
      <c r="D194" s="93"/>
      <c r="E194" s="137" t="str">
        <f t="shared" ca="1" si="32"/>
        <v>A.5.08d</v>
      </c>
      <c r="F194" s="146" t="str">
        <f t="shared" ca="1" si="33"/>
        <v>Managing risks associated with potential system failure and exposure of sensitive data?</v>
      </c>
      <c r="G194" s="164"/>
      <c r="H194" s="164"/>
      <c r="I194" s="166"/>
      <c r="J194" s="164"/>
      <c r="K194" s="164"/>
      <c r="L194" s="164"/>
      <c r="M194" s="164"/>
      <c r="N194" s="139" t="str">
        <f t="shared" ca="1" si="34"/>
        <v>x 5</v>
      </c>
      <c r="O194" s="139" t="str">
        <f t="shared" ca="1" si="35"/>
        <v/>
      </c>
      <c r="P194" s="140"/>
      <c r="Q194" s="140"/>
      <c r="R194" s="136"/>
      <c r="S194" s="136"/>
      <c r="T194" s="136"/>
      <c r="U194" s="136"/>
      <c r="V194" s="136"/>
      <c r="W194" s="136"/>
      <c r="X194" s="136"/>
      <c r="Y194" s="136"/>
      <c r="Z194" s="141"/>
      <c r="AA194" s="136"/>
      <c r="AB194" s="136"/>
      <c r="AC194" s="142"/>
      <c r="AD194" s="143" t="str">
        <f t="shared" ca="1" si="36"/>
        <v/>
      </c>
      <c r="AE194" s="143" t="str">
        <f t="shared" ca="1" si="37"/>
        <v/>
      </c>
      <c r="AF194" s="143" t="str">
        <f t="shared" ca="1" si="38"/>
        <v>D</v>
      </c>
      <c r="AG194" s="144">
        <f t="shared" ca="1" si="39"/>
        <v>3</v>
      </c>
      <c r="AH194" s="144">
        <v>1</v>
      </c>
      <c r="AI194" s="148"/>
    </row>
    <row r="195" spans="1:35" s="145" customFormat="1" ht="30" customHeight="1" x14ac:dyDescent="0.25">
      <c r="A195" s="162">
        <v>247</v>
      </c>
      <c r="B195" s="135" t="str">
        <f t="shared" ca="1" si="30"/>
        <v>A.5.08e</v>
      </c>
      <c r="C195" s="136">
        <f t="shared" ca="1" si="31"/>
        <v>6</v>
      </c>
      <c r="D195" s="93"/>
      <c r="E195" s="137" t="str">
        <f t="shared" ca="1" si="32"/>
        <v>A.5.08e</v>
      </c>
      <c r="F195" s="146" t="str">
        <f t="shared" ca="1" si="33"/>
        <v>Agreeing the targets and frequency of tests?</v>
      </c>
      <c r="G195" s="164"/>
      <c r="H195" s="164"/>
      <c r="I195" s="166"/>
      <c r="J195" s="164"/>
      <c r="K195" s="164"/>
      <c r="L195" s="164"/>
      <c r="M195" s="164"/>
      <c r="N195" s="139" t="str">
        <f t="shared" ca="1" si="34"/>
        <v>x 3</v>
      </c>
      <c r="O195" s="139" t="str">
        <f t="shared" ca="1" si="35"/>
        <v/>
      </c>
      <c r="P195" s="140"/>
      <c r="Q195" s="140"/>
      <c r="R195" s="136"/>
      <c r="S195" s="136"/>
      <c r="T195" s="136"/>
      <c r="U195" s="136"/>
      <c r="V195" s="136"/>
      <c r="W195" s="136"/>
      <c r="X195" s="136"/>
      <c r="Y195" s="136"/>
      <c r="Z195" s="141"/>
      <c r="AA195" s="136"/>
      <c r="AB195" s="136"/>
      <c r="AC195" s="142"/>
      <c r="AD195" s="143" t="str">
        <f t="shared" ca="1" si="36"/>
        <v/>
      </c>
      <c r="AE195" s="143" t="str">
        <f t="shared" ca="1" si="37"/>
        <v/>
      </c>
      <c r="AF195" s="143" t="str">
        <f t="shared" ca="1" si="38"/>
        <v>D</v>
      </c>
      <c r="AG195" s="144">
        <f t="shared" ca="1" si="39"/>
        <v>3</v>
      </c>
      <c r="AH195" s="144">
        <v>1</v>
      </c>
      <c r="AI195" s="148"/>
    </row>
    <row r="196" spans="1:35" s="145" customFormat="1" ht="30" customHeight="1" x14ac:dyDescent="0.25">
      <c r="A196" s="162">
        <v>248</v>
      </c>
      <c r="B196" s="135" t="str">
        <f t="shared" ca="1" si="30"/>
        <v>A.5.08f</v>
      </c>
      <c r="C196" s="136">
        <f t="shared" ca="1" si="31"/>
        <v>6</v>
      </c>
      <c r="D196" s="93"/>
      <c r="E196" s="137" t="str">
        <f t="shared" ca="1" si="32"/>
        <v>A.5.08f</v>
      </c>
      <c r="F196" s="146" t="str">
        <f t="shared" ca="1" si="33"/>
        <v>Remediating system vulnerabilities effectively?</v>
      </c>
      <c r="G196" s="164"/>
      <c r="H196" s="164"/>
      <c r="I196" s="166"/>
      <c r="J196" s="164"/>
      <c r="K196" s="164"/>
      <c r="L196" s="164"/>
      <c r="M196" s="164"/>
      <c r="N196" s="139" t="str">
        <f t="shared" ca="1" si="34"/>
        <v>x 4</v>
      </c>
      <c r="O196" s="139" t="str">
        <f t="shared" ca="1" si="35"/>
        <v/>
      </c>
      <c r="P196" s="140"/>
      <c r="Q196" s="140"/>
      <c r="R196" s="136"/>
      <c r="S196" s="136"/>
      <c r="T196" s="136"/>
      <c r="U196" s="136"/>
      <c r="V196" s="136"/>
      <c r="W196" s="136"/>
      <c r="X196" s="136"/>
      <c r="Y196" s="136"/>
      <c r="Z196" s="141"/>
      <c r="AA196" s="136"/>
      <c r="AB196" s="136"/>
      <c r="AC196" s="142"/>
      <c r="AD196" s="143" t="str">
        <f t="shared" ca="1" si="36"/>
        <v/>
      </c>
      <c r="AE196" s="143" t="str">
        <f t="shared" ca="1" si="37"/>
        <v/>
      </c>
      <c r="AF196" s="143" t="str">
        <f t="shared" ca="1" si="38"/>
        <v>D</v>
      </c>
      <c r="AG196" s="144">
        <f t="shared" ca="1" si="39"/>
        <v>3</v>
      </c>
      <c r="AH196" s="144">
        <v>1</v>
      </c>
      <c r="AI196" s="148"/>
    </row>
    <row r="197" spans="1:35" s="145" customFormat="1" ht="30" x14ac:dyDescent="0.25">
      <c r="A197" s="162">
        <v>249</v>
      </c>
      <c r="B197" s="135" t="str">
        <f t="shared" ca="1" si="30"/>
        <v>A.5.08g</v>
      </c>
      <c r="C197" s="136">
        <f t="shared" ca="1" si="31"/>
        <v>6</v>
      </c>
      <c r="D197" s="93"/>
      <c r="E197" s="137" t="str">
        <f t="shared" ca="1" si="32"/>
        <v>A.5.08g</v>
      </c>
      <c r="F197" s="146" t="str">
        <f t="shared" ca="1" si="33"/>
        <v>Assuming that by fixing vulnerabilities uncovered during a penetration test your systems will be 'secure'?</v>
      </c>
      <c r="G197" s="164"/>
      <c r="H197" s="164"/>
      <c r="I197" s="166"/>
      <c r="J197" s="164"/>
      <c r="K197" s="164"/>
      <c r="L197" s="164"/>
      <c r="M197" s="164"/>
      <c r="N197" s="139" t="str">
        <f t="shared" ca="1" si="34"/>
        <v>x 3</v>
      </c>
      <c r="O197" s="139" t="str">
        <f t="shared" ca="1" si="35"/>
        <v/>
      </c>
      <c r="P197" s="140"/>
      <c r="Q197" s="140"/>
      <c r="R197" s="136"/>
      <c r="S197" s="136"/>
      <c r="T197" s="136"/>
      <c r="U197" s="136"/>
      <c r="V197" s="136"/>
      <c r="W197" s="136"/>
      <c r="X197" s="136"/>
      <c r="Y197" s="136"/>
      <c r="Z197" s="141"/>
      <c r="AA197" s="136"/>
      <c r="AB197" s="136"/>
      <c r="AC197" s="142"/>
      <c r="AD197" s="143" t="str">
        <f t="shared" ca="1" si="36"/>
        <v/>
      </c>
      <c r="AE197" s="143" t="str">
        <f t="shared" ca="1" si="37"/>
        <v/>
      </c>
      <c r="AF197" s="143" t="str">
        <f t="shared" ca="1" si="38"/>
        <v>D</v>
      </c>
      <c r="AG197" s="144">
        <f t="shared" ca="1" si="39"/>
        <v>3</v>
      </c>
      <c r="AH197" s="144">
        <v>1</v>
      </c>
      <c r="AI197" s="148"/>
    </row>
    <row r="198" spans="1:35" s="145" customFormat="1" ht="30" x14ac:dyDescent="0.25">
      <c r="A198" s="162">
        <v>250</v>
      </c>
      <c r="B198" s="135" t="str">
        <f t="shared" ca="1" si="30"/>
        <v>A.5.08h</v>
      </c>
      <c r="C198" s="136">
        <f t="shared" ca="1" si="31"/>
        <v>6</v>
      </c>
      <c r="D198" s="93"/>
      <c r="E198" s="137" t="str">
        <f t="shared" ca="1" si="32"/>
        <v>A.5.08h</v>
      </c>
      <c r="F198" s="146" t="str">
        <f t="shared" ca="1" si="33"/>
        <v>Understanding the costs of external services - and in determining the true overall cost of testing?</v>
      </c>
      <c r="G198" s="164"/>
      <c r="H198" s="164"/>
      <c r="I198" s="166"/>
      <c r="J198" s="164"/>
      <c r="K198" s="164"/>
      <c r="L198" s="164"/>
      <c r="M198" s="164"/>
      <c r="N198" s="139" t="str">
        <f t="shared" ca="1" si="34"/>
        <v>x 5</v>
      </c>
      <c r="O198" s="139" t="str">
        <f t="shared" ca="1" si="35"/>
        <v/>
      </c>
      <c r="P198" s="140"/>
      <c r="Q198" s="140"/>
      <c r="R198" s="136"/>
      <c r="S198" s="136"/>
      <c r="T198" s="136"/>
      <c r="U198" s="136"/>
      <c r="V198" s="136"/>
      <c r="W198" s="136"/>
      <c r="X198" s="136"/>
      <c r="Y198" s="136"/>
      <c r="Z198" s="141"/>
      <c r="AA198" s="136"/>
      <c r="AB198" s="136"/>
      <c r="AC198" s="142"/>
      <c r="AD198" s="143" t="str">
        <f t="shared" ca="1" si="36"/>
        <v/>
      </c>
      <c r="AE198" s="143" t="str">
        <f t="shared" ca="1" si="37"/>
        <v/>
      </c>
      <c r="AF198" s="143" t="str">
        <f t="shared" ca="1" si="38"/>
        <v>D</v>
      </c>
      <c r="AG198" s="144">
        <f t="shared" ca="1" si="39"/>
        <v>3</v>
      </c>
      <c r="AH198" s="144">
        <v>1</v>
      </c>
      <c r="AI198" s="148"/>
    </row>
    <row r="199" spans="1:35" s="145" customFormat="1" ht="30" customHeight="1" x14ac:dyDescent="0.25">
      <c r="A199" s="162">
        <v>251</v>
      </c>
      <c r="B199" s="135" t="str">
        <f t="shared" ca="1" si="30"/>
        <v>A.5.08i</v>
      </c>
      <c r="C199" s="136">
        <f t="shared" ca="1" si="31"/>
        <v>6</v>
      </c>
      <c r="D199" s="93"/>
      <c r="E199" s="137" t="str">
        <f t="shared" ca="1" si="32"/>
        <v>A.5.08i</v>
      </c>
      <c r="F199" s="146" t="str">
        <f t="shared" ca="1" si="33"/>
        <v>Finding a suitable penetration testing expert when required (e.g. at short notice)?</v>
      </c>
      <c r="G199" s="164"/>
      <c r="H199" s="164"/>
      <c r="I199" s="166"/>
      <c r="J199" s="164"/>
      <c r="K199" s="164"/>
      <c r="L199" s="164"/>
      <c r="M199" s="164"/>
      <c r="N199" s="139" t="str">
        <f t="shared" ca="1" si="34"/>
        <v>x 4</v>
      </c>
      <c r="O199" s="139" t="str">
        <f t="shared" ca="1" si="35"/>
        <v/>
      </c>
      <c r="P199" s="140"/>
      <c r="Q199" s="140"/>
      <c r="R199" s="136"/>
      <c r="S199" s="136"/>
      <c r="T199" s="136"/>
      <c r="U199" s="136"/>
      <c r="V199" s="136"/>
      <c r="W199" s="136"/>
      <c r="X199" s="136"/>
      <c r="Y199" s="136"/>
      <c r="Z199" s="141"/>
      <c r="AA199" s="136"/>
      <c r="AB199" s="136"/>
      <c r="AC199" s="142"/>
      <c r="AD199" s="143" t="str">
        <f t="shared" ca="1" si="36"/>
        <v/>
      </c>
      <c r="AE199" s="143" t="str">
        <f t="shared" ca="1" si="37"/>
        <v/>
      </c>
      <c r="AF199" s="143" t="str">
        <f t="shared" ca="1" si="38"/>
        <v>D</v>
      </c>
      <c r="AG199" s="144">
        <f t="shared" ca="1" si="39"/>
        <v>3</v>
      </c>
      <c r="AH199" s="144">
        <v>1</v>
      </c>
      <c r="AI199" s="148"/>
    </row>
    <row r="200" spans="1:35" s="145" customFormat="1" ht="30" customHeight="1" x14ac:dyDescent="0.25">
      <c r="A200" s="156">
        <v>252</v>
      </c>
      <c r="B200" s="135" t="str">
        <f t="shared" ca="1" si="30"/>
        <v>A.6</v>
      </c>
      <c r="C200" s="136">
        <f t="shared" ca="1" si="31"/>
        <v>2</v>
      </c>
      <c r="D200" s="93"/>
      <c r="E200" s="167" t="str">
        <f t="shared" ca="1" si="32"/>
        <v>Step 6</v>
      </c>
      <c r="F200" s="168" t="str">
        <f t="shared" ca="1" si="33"/>
        <v>Produce requirements specifications</v>
      </c>
      <c r="G200" s="247"/>
      <c r="H200" s="247"/>
      <c r="I200" s="247"/>
      <c r="J200" s="247"/>
      <c r="K200" s="247"/>
      <c r="L200" s="247"/>
      <c r="M200" s="247"/>
      <c r="N200" s="248" t="str">
        <f t="shared" ca="1" si="34"/>
        <v/>
      </c>
      <c r="O200" s="248" t="str">
        <f t="shared" ca="1" si="35"/>
        <v/>
      </c>
      <c r="P200" s="249"/>
      <c r="Q200" s="249"/>
      <c r="R200" s="249"/>
      <c r="S200" s="248"/>
      <c r="T200" s="248"/>
      <c r="U200" s="248"/>
      <c r="V200" s="248"/>
      <c r="W200" s="248"/>
      <c r="X200" s="248"/>
      <c r="Y200" s="248"/>
      <c r="Z200" s="248"/>
      <c r="AA200" s="248"/>
      <c r="AB200" s="248"/>
      <c r="AC200" s="143"/>
      <c r="AD200" s="143" t="str">
        <f t="shared" ca="1" si="36"/>
        <v>S</v>
      </c>
      <c r="AE200" s="143" t="str">
        <f t="shared" ca="1" si="37"/>
        <v>I</v>
      </c>
      <c r="AF200" s="143" t="str">
        <f t="shared" ca="1" si="38"/>
        <v>D</v>
      </c>
      <c r="AG200" s="144">
        <f t="shared" ca="1" si="39"/>
        <v>1</v>
      </c>
      <c r="AH200"/>
      <c r="AI200" s="148">
        <v>3</v>
      </c>
    </row>
    <row r="201" spans="1:35" s="145" customFormat="1" ht="30" customHeight="1" x14ac:dyDescent="0.25">
      <c r="A201" s="162">
        <v>259</v>
      </c>
      <c r="B201" s="135" t="str">
        <f t="shared" ref="B201:B251" ca="1" si="40">VLOOKUP(A201,contentrefmockup,2,FALSE)</f>
        <v>A.6.01</v>
      </c>
      <c r="C201" s="136">
        <f t="shared" ref="C201:C251" ca="1" si="41">VLOOKUP(A201,contentrefmockup,15,FALSE)</f>
        <v>5</v>
      </c>
      <c r="D201" s="93"/>
      <c r="E201" s="137" t="str">
        <f t="shared" ref="E201:E251" ca="1" si="42">IF(C201=1,"Phase "&amp;B201,IF(C201=2,"Step "&amp;VLOOKUP(A201,contentrefmockup,4,FALSE),B201))</f>
        <v>A.6.01</v>
      </c>
      <c r="F201" s="165" t="str">
        <f t="shared" ref="F201:F251" ca="1" si="43">VLOOKUP(A201,contentrefmockup,7,FALSE)</f>
        <v xml:space="preserve">Do you define requirements for penetration testing carried out in your organisation? </v>
      </c>
      <c r="G201" s="164"/>
      <c r="H201" s="164"/>
      <c r="I201" s="166"/>
      <c r="J201" s="164"/>
      <c r="K201" s="164"/>
      <c r="L201" s="164"/>
      <c r="M201" s="164"/>
      <c r="N201" s="139" t="str">
        <f t="shared" ref="N201:N251" ca="1" si="44">IFERROR(IF(VLOOKUP(A201,Weightings_Assessments,25,FALSE)=0,"",VLOOKUP(A201,Weightings_Assessments,25,FALSE)),"")</f>
        <v>x 1</v>
      </c>
      <c r="O201" s="139" t="str">
        <f t="shared" ref="O201:O251" ca="1" si="45">IFERROR(VLOOKUP(AH201,detail_maturity_score,3,FALSE)*VLOOKUP(A201,Weightings_Assessments,23,FALSE),"")</f>
        <v/>
      </c>
      <c r="P201" s="140"/>
      <c r="Q201" s="140"/>
      <c r="R201" s="136"/>
      <c r="S201" s="136"/>
      <c r="T201" s="136"/>
      <c r="U201" s="136"/>
      <c r="V201" s="136"/>
      <c r="W201" s="136"/>
      <c r="X201" s="136"/>
      <c r="Y201" s="136"/>
      <c r="Z201" s="141"/>
      <c r="AA201" s="136"/>
      <c r="AB201" s="136"/>
      <c r="AC201" s="142"/>
      <c r="AD201" s="143" t="str">
        <f t="shared" ref="AD201:AD251" ca="1" si="46">VLOOKUP($A201,contentrefmockup,26,FALSE)</f>
        <v/>
      </c>
      <c r="AE201" s="143" t="str">
        <f t="shared" ref="AE201:AE251" ca="1" si="47">VLOOKUP($A201,contentrefmockup,27,FALSE)</f>
        <v/>
      </c>
      <c r="AF201" s="143" t="str">
        <f t="shared" ref="AF201:AF251" ca="1" si="48">VLOOKUP($A201,contentrefmockup,28,FALSE)</f>
        <v>D</v>
      </c>
      <c r="AG201" s="144">
        <f t="shared" ref="AG201:AG251" ca="1" si="49">IF(AD201="S",1,IF(AE201="I",2,IF(AF201="D",3,4)))</f>
        <v>3</v>
      </c>
      <c r="AH201" s="144">
        <v>1</v>
      </c>
      <c r="AI201" s="148"/>
    </row>
    <row r="202" spans="1:35" s="145" customFormat="1" ht="30" customHeight="1" x14ac:dyDescent="0.25">
      <c r="A202" s="162">
        <v>260</v>
      </c>
      <c r="B202" s="135" t="str">
        <f t="shared" ca="1" si="40"/>
        <v>A.6.02</v>
      </c>
      <c r="C202" s="136">
        <f t="shared" ca="1" si="41"/>
        <v>4</v>
      </c>
      <c r="D202" s="93"/>
      <c r="E202" s="137" t="str">
        <f t="shared" ca="1" si="42"/>
        <v>A.6.02</v>
      </c>
      <c r="F202" s="138" t="str">
        <f t="shared" ca="1" si="43"/>
        <v>Do your requirements for penetration testing specify:</v>
      </c>
      <c r="G202" s="164"/>
      <c r="H202" s="164"/>
      <c r="I202" s="164"/>
      <c r="J202" s="164"/>
      <c r="K202" s="164"/>
      <c r="L202" s="164"/>
      <c r="M202" s="164"/>
      <c r="N202" s="139" t="str">
        <f t="shared" ca="1" si="44"/>
        <v/>
      </c>
      <c r="O202" s="136" t="str">
        <f t="shared" ca="1" si="45"/>
        <v/>
      </c>
      <c r="P202" s="140"/>
      <c r="Q202" s="140"/>
      <c r="R202" s="136"/>
      <c r="S202" s="136"/>
      <c r="T202" s="136"/>
      <c r="U202" s="136"/>
      <c r="V202" s="136"/>
      <c r="W202" s="136"/>
      <c r="X202" s="136"/>
      <c r="Y202" s="136"/>
      <c r="Z202" s="141"/>
      <c r="AA202" s="136"/>
      <c r="AB202" s="136"/>
      <c r="AC202" s="142"/>
      <c r="AD202" s="143" t="str">
        <f t="shared" ca="1" si="46"/>
        <v/>
      </c>
      <c r="AE202" s="143" t="str">
        <f t="shared" ca="1" si="47"/>
        <v/>
      </c>
      <c r="AF202" s="143" t="str">
        <f t="shared" ca="1" si="48"/>
        <v>D</v>
      </c>
      <c r="AG202" s="144">
        <f t="shared" ca="1" si="49"/>
        <v>3</v>
      </c>
      <c r="AH202"/>
      <c r="AI202" s="148"/>
    </row>
    <row r="203" spans="1:35" s="145" customFormat="1" ht="30" x14ac:dyDescent="0.25">
      <c r="A203" s="162">
        <v>261</v>
      </c>
      <c r="B203" s="135" t="str">
        <f t="shared" ca="1" si="40"/>
        <v>A.6.02a</v>
      </c>
      <c r="C203" s="136">
        <f t="shared" ca="1" si="41"/>
        <v>6</v>
      </c>
      <c r="D203" s="93"/>
      <c r="E203" s="137" t="str">
        <f t="shared" ca="1" si="42"/>
        <v>A.6.02a</v>
      </c>
      <c r="F203" s="146" t="str">
        <f t="shared" ca="1" si="43"/>
        <v>The scope of the testing to be undertaken (e.g. a critical web application or some important IT infrastructure)?</v>
      </c>
      <c r="G203" s="164"/>
      <c r="H203" s="164"/>
      <c r="I203" s="166"/>
      <c r="J203" s="164"/>
      <c r="K203" s="164"/>
      <c r="L203" s="164"/>
      <c r="M203" s="164"/>
      <c r="N203" s="139" t="str">
        <f t="shared" ca="1" si="44"/>
        <v>x 2</v>
      </c>
      <c r="O203" s="139" t="str">
        <f t="shared" ca="1" si="45"/>
        <v/>
      </c>
      <c r="P203" s="140"/>
      <c r="Q203" s="140"/>
      <c r="R203" s="136"/>
      <c r="S203" s="136"/>
      <c r="T203" s="136"/>
      <c r="U203" s="136"/>
      <c r="V203" s="136"/>
      <c r="W203" s="136"/>
      <c r="X203" s="136"/>
      <c r="Y203" s="136"/>
      <c r="Z203" s="141"/>
      <c r="AA203" s="136"/>
      <c r="AB203" s="136"/>
      <c r="AC203" s="142"/>
      <c r="AD203" s="143" t="str">
        <f t="shared" ca="1" si="46"/>
        <v/>
      </c>
      <c r="AE203" s="143" t="str">
        <f t="shared" ca="1" si="47"/>
        <v/>
      </c>
      <c r="AF203" s="143" t="str">
        <f t="shared" ca="1" si="48"/>
        <v>D</v>
      </c>
      <c r="AG203" s="144">
        <f t="shared" ca="1" si="49"/>
        <v>3</v>
      </c>
      <c r="AH203" s="144">
        <v>1</v>
      </c>
      <c r="AI203" s="148"/>
    </row>
    <row r="204" spans="1:35" s="145" customFormat="1" ht="30" customHeight="1" x14ac:dyDescent="0.25">
      <c r="A204" s="162">
        <v>262</v>
      </c>
      <c r="B204" s="135" t="str">
        <f t="shared" ca="1" si="40"/>
        <v>A.6.02b</v>
      </c>
      <c r="C204" s="136">
        <f t="shared" ca="1" si="41"/>
        <v>6</v>
      </c>
      <c r="D204" s="93"/>
      <c r="E204" s="137" t="str">
        <f t="shared" ca="1" si="42"/>
        <v>A.6.02b</v>
      </c>
      <c r="F204" s="146" t="str">
        <f t="shared" ca="1" si="43"/>
        <v>What will be specifically excluded from the testing scope?</v>
      </c>
      <c r="G204" s="164"/>
      <c r="H204" s="164"/>
      <c r="I204" s="166"/>
      <c r="J204" s="164"/>
      <c r="K204" s="164"/>
      <c r="L204" s="164"/>
      <c r="M204" s="164"/>
      <c r="N204" s="139" t="str">
        <f t="shared" ca="1" si="44"/>
        <v>x 3</v>
      </c>
      <c r="O204" s="139" t="str">
        <f t="shared" ca="1" si="45"/>
        <v/>
      </c>
      <c r="P204" s="140"/>
      <c r="Q204" s="140"/>
      <c r="R204" s="136"/>
      <c r="S204" s="136"/>
      <c r="T204" s="136"/>
      <c r="U204" s="136"/>
      <c r="V204" s="136"/>
      <c r="W204" s="136"/>
      <c r="X204" s="136"/>
      <c r="Y204" s="136"/>
      <c r="Z204" s="141"/>
      <c r="AA204" s="136"/>
      <c r="AB204" s="136"/>
      <c r="AC204" s="142"/>
      <c r="AD204" s="143" t="str">
        <f t="shared" ca="1" si="46"/>
        <v/>
      </c>
      <c r="AE204" s="143" t="str">
        <f t="shared" ca="1" si="47"/>
        <v/>
      </c>
      <c r="AF204" s="143" t="str">
        <f t="shared" ca="1" si="48"/>
        <v>D</v>
      </c>
      <c r="AG204" s="144">
        <f t="shared" ca="1" si="49"/>
        <v>3</v>
      </c>
      <c r="AH204" s="144">
        <v>1</v>
      </c>
      <c r="AI204" s="148"/>
    </row>
    <row r="205" spans="1:35" s="145" customFormat="1" ht="30" x14ac:dyDescent="0.25">
      <c r="A205" s="162">
        <v>263</v>
      </c>
      <c r="B205" s="135" t="str">
        <f t="shared" ca="1" si="40"/>
        <v>A.6.02c</v>
      </c>
      <c r="C205" s="136">
        <f t="shared" ca="1" si="41"/>
        <v>6</v>
      </c>
      <c r="D205" s="93"/>
      <c r="E205" s="137" t="str">
        <f t="shared" ca="1" si="42"/>
        <v>A.6.02c</v>
      </c>
      <c r="F205" s="146" t="str">
        <f t="shared" ca="1" si="43"/>
        <v>How regularly the penetration testing is carried out (e.g. weekly, monthly, quarterly, biannually, annually, less often)?</v>
      </c>
      <c r="G205" s="164"/>
      <c r="H205" s="164"/>
      <c r="I205" s="166"/>
      <c r="J205" s="164"/>
      <c r="K205" s="164"/>
      <c r="L205" s="164"/>
      <c r="M205" s="164"/>
      <c r="N205" s="139" t="str">
        <f t="shared" ca="1" si="44"/>
        <v>x 3</v>
      </c>
      <c r="O205" s="139" t="str">
        <f t="shared" ca="1" si="45"/>
        <v/>
      </c>
      <c r="P205" s="140"/>
      <c r="Q205" s="140"/>
      <c r="R205" s="136"/>
      <c r="S205" s="136"/>
      <c r="T205" s="136"/>
      <c r="U205" s="136"/>
      <c r="V205" s="136"/>
      <c r="W205" s="136"/>
      <c r="X205" s="136"/>
      <c r="Y205" s="136"/>
      <c r="Z205" s="141"/>
      <c r="AA205" s="136"/>
      <c r="AB205" s="136"/>
      <c r="AC205" s="142"/>
      <c r="AD205" s="143" t="str">
        <f t="shared" ca="1" si="46"/>
        <v/>
      </c>
      <c r="AE205" s="143" t="str">
        <f t="shared" ca="1" si="47"/>
        <v/>
      </c>
      <c r="AF205" s="143" t="str">
        <f t="shared" ca="1" si="48"/>
        <v>D</v>
      </c>
      <c r="AG205" s="144">
        <f t="shared" ca="1" si="49"/>
        <v>3</v>
      </c>
      <c r="AH205" s="144">
        <v>1</v>
      </c>
      <c r="AI205" s="148"/>
    </row>
    <row r="206" spans="1:35" s="145" customFormat="1" ht="30" customHeight="1" x14ac:dyDescent="0.25">
      <c r="A206" s="162">
        <v>264</v>
      </c>
      <c r="B206" s="135" t="str">
        <f t="shared" ca="1" si="40"/>
        <v>A.6.03</v>
      </c>
      <c r="C206" s="136">
        <f t="shared" ca="1" si="41"/>
        <v>4</v>
      </c>
      <c r="D206" s="93"/>
      <c r="E206" s="137" t="str">
        <f t="shared" ca="1" si="42"/>
        <v>A.6.03</v>
      </c>
      <c r="F206" s="138" t="str">
        <f t="shared" ca="1" si="43"/>
        <v xml:space="preserve">Do your requirements for penetration testing include consideration of any impact on: </v>
      </c>
      <c r="G206" s="164"/>
      <c r="H206" s="164"/>
      <c r="I206" s="164"/>
      <c r="J206" s="164"/>
      <c r="K206" s="164"/>
      <c r="L206" s="164"/>
      <c r="M206" s="164"/>
      <c r="N206" s="139" t="str">
        <f t="shared" ca="1" si="44"/>
        <v/>
      </c>
      <c r="O206" s="136" t="str">
        <f t="shared" ca="1" si="45"/>
        <v/>
      </c>
      <c r="P206" s="140"/>
      <c r="Q206" s="140"/>
      <c r="R206" s="136"/>
      <c r="S206" s="136"/>
      <c r="T206" s="136"/>
      <c r="U206" s="136"/>
      <c r="V206" s="136"/>
      <c r="W206" s="136"/>
      <c r="X206" s="136"/>
      <c r="Y206" s="136"/>
      <c r="Z206" s="141"/>
      <c r="AA206" s="136"/>
      <c r="AB206" s="136"/>
      <c r="AC206" s="142"/>
      <c r="AD206" s="143" t="str">
        <f t="shared" ca="1" si="46"/>
        <v/>
      </c>
      <c r="AE206" s="143" t="str">
        <f t="shared" ca="1" si="47"/>
        <v/>
      </c>
      <c r="AF206" s="143" t="str">
        <f t="shared" ca="1" si="48"/>
        <v>D</v>
      </c>
      <c r="AG206" s="144">
        <f t="shared" ca="1" si="49"/>
        <v>3</v>
      </c>
      <c r="AH206"/>
      <c r="AI206" s="148"/>
    </row>
    <row r="207" spans="1:35" s="145" customFormat="1" ht="30" customHeight="1" x14ac:dyDescent="0.25">
      <c r="A207" s="162">
        <v>265</v>
      </c>
      <c r="B207" s="135" t="str">
        <f t="shared" ca="1" si="40"/>
        <v>A.6.03a</v>
      </c>
      <c r="C207" s="136">
        <f t="shared" ca="1" si="41"/>
        <v>6</v>
      </c>
      <c r="D207" s="93"/>
      <c r="E207" s="137" t="str">
        <f t="shared" ca="1" si="42"/>
        <v>A.6.03a</v>
      </c>
      <c r="F207" s="146" t="str">
        <f t="shared" ca="1" si="43"/>
        <v>Important business applications?</v>
      </c>
      <c r="G207" s="164"/>
      <c r="H207" s="164"/>
      <c r="I207" s="166"/>
      <c r="J207" s="164"/>
      <c r="K207" s="164"/>
      <c r="L207" s="164"/>
      <c r="M207" s="164"/>
      <c r="N207" s="139" t="str">
        <f t="shared" ca="1" si="44"/>
        <v>x 2</v>
      </c>
      <c r="O207" s="139" t="str">
        <f t="shared" ca="1" si="45"/>
        <v/>
      </c>
      <c r="P207" s="140"/>
      <c r="Q207" s="140"/>
      <c r="R207" s="136"/>
      <c r="S207" s="136"/>
      <c r="T207" s="136"/>
      <c r="U207" s="136"/>
      <c r="V207" s="136"/>
      <c r="W207" s="136"/>
      <c r="X207" s="136"/>
      <c r="Y207" s="136"/>
      <c r="Z207" s="141"/>
      <c r="AA207" s="136"/>
      <c r="AB207" s="136"/>
      <c r="AC207" s="142"/>
      <c r="AD207" s="143" t="str">
        <f t="shared" ca="1" si="46"/>
        <v/>
      </c>
      <c r="AE207" s="143" t="str">
        <f t="shared" ca="1" si="47"/>
        <v/>
      </c>
      <c r="AF207" s="143" t="str">
        <f t="shared" ca="1" si="48"/>
        <v>D</v>
      </c>
      <c r="AG207" s="144">
        <f t="shared" ca="1" si="49"/>
        <v>3</v>
      </c>
      <c r="AH207" s="144">
        <v>1</v>
      </c>
      <c r="AI207" s="148"/>
    </row>
    <row r="208" spans="1:35" s="145" customFormat="1" ht="30" customHeight="1" x14ac:dyDescent="0.25">
      <c r="A208" s="162">
        <v>266</v>
      </c>
      <c r="B208" s="135" t="str">
        <f t="shared" ca="1" si="40"/>
        <v>A.6.03b</v>
      </c>
      <c r="C208" s="136">
        <f t="shared" ca="1" si="41"/>
        <v>6</v>
      </c>
      <c r="D208" s="93"/>
      <c r="E208" s="137" t="str">
        <f t="shared" ca="1" si="42"/>
        <v>A.6.03b</v>
      </c>
      <c r="F208" s="146" t="str">
        <f t="shared" ca="1" si="43"/>
        <v>Key systems and networks (IT infrastructure)?</v>
      </c>
      <c r="G208" s="164"/>
      <c r="H208" s="164"/>
      <c r="I208" s="166"/>
      <c r="J208" s="164"/>
      <c r="K208" s="164"/>
      <c r="L208" s="164"/>
      <c r="M208" s="164"/>
      <c r="N208" s="139" t="str">
        <f t="shared" ca="1" si="44"/>
        <v>x 1</v>
      </c>
      <c r="O208" s="139" t="str">
        <f t="shared" ca="1" si="45"/>
        <v/>
      </c>
      <c r="P208" s="140"/>
      <c r="Q208" s="140"/>
      <c r="R208" s="136"/>
      <c r="S208" s="136"/>
      <c r="T208" s="136"/>
      <c r="U208" s="136"/>
      <c r="V208" s="136"/>
      <c r="W208" s="136"/>
      <c r="X208" s="136"/>
      <c r="Y208" s="136"/>
      <c r="Z208" s="141"/>
      <c r="AA208" s="136"/>
      <c r="AB208" s="136"/>
      <c r="AC208" s="142"/>
      <c r="AD208" s="143" t="str">
        <f t="shared" ca="1" si="46"/>
        <v/>
      </c>
      <c r="AE208" s="143" t="str">
        <f t="shared" ca="1" si="47"/>
        <v/>
      </c>
      <c r="AF208" s="143" t="str">
        <f t="shared" ca="1" si="48"/>
        <v>D</v>
      </c>
      <c r="AG208" s="144">
        <f t="shared" ca="1" si="49"/>
        <v>3</v>
      </c>
      <c r="AH208" s="144">
        <v>1</v>
      </c>
      <c r="AI208" s="148"/>
    </row>
    <row r="209" spans="1:35" s="145" customFormat="1" ht="30" customHeight="1" x14ac:dyDescent="0.25">
      <c r="A209" s="162">
        <v>267</v>
      </c>
      <c r="B209" s="135" t="str">
        <f t="shared" ca="1" si="40"/>
        <v>A.6.03c</v>
      </c>
      <c r="C209" s="136">
        <f t="shared" ca="1" si="41"/>
        <v>6</v>
      </c>
      <c r="D209" s="93"/>
      <c r="E209" s="137" t="str">
        <f t="shared" ca="1" si="42"/>
        <v>A.6.03c</v>
      </c>
      <c r="F209" s="146" t="str">
        <f t="shared" ca="1" si="43"/>
        <v>Confidential data?</v>
      </c>
      <c r="G209" s="164"/>
      <c r="H209" s="164"/>
      <c r="I209" s="166"/>
      <c r="J209" s="164"/>
      <c r="K209" s="164"/>
      <c r="L209" s="164"/>
      <c r="M209" s="164"/>
      <c r="N209" s="139" t="str">
        <f t="shared" ca="1" si="44"/>
        <v>x 3</v>
      </c>
      <c r="O209" s="139" t="str">
        <f t="shared" ca="1" si="45"/>
        <v/>
      </c>
      <c r="P209" s="140"/>
      <c r="Q209" s="140"/>
      <c r="R209" s="136"/>
      <c r="S209" s="136"/>
      <c r="T209" s="136"/>
      <c r="U209" s="136"/>
      <c r="V209" s="136"/>
      <c r="W209" s="136"/>
      <c r="X209" s="136"/>
      <c r="Y209" s="136"/>
      <c r="Z209" s="141"/>
      <c r="AA209" s="136"/>
      <c r="AB209" s="136"/>
      <c r="AC209" s="142"/>
      <c r="AD209" s="143" t="str">
        <f t="shared" ca="1" si="46"/>
        <v/>
      </c>
      <c r="AE209" s="143" t="str">
        <f t="shared" ca="1" si="47"/>
        <v/>
      </c>
      <c r="AF209" s="143" t="str">
        <f t="shared" ca="1" si="48"/>
        <v>D</v>
      </c>
      <c r="AG209" s="144">
        <f t="shared" ca="1" si="49"/>
        <v>3</v>
      </c>
      <c r="AH209" s="144">
        <v>1</v>
      </c>
      <c r="AI209" s="148"/>
    </row>
    <row r="210" spans="1:35" s="145" customFormat="1" ht="30" customHeight="1" x14ac:dyDescent="0.25">
      <c r="A210" s="162">
        <v>268</v>
      </c>
      <c r="B210" s="135" t="str">
        <f t="shared" ca="1" si="40"/>
        <v>A.6.04</v>
      </c>
      <c r="C210" s="136">
        <f t="shared" ca="1" si="41"/>
        <v>4</v>
      </c>
      <c r="D210" s="93"/>
      <c r="E210" s="137" t="str">
        <f t="shared" ca="1" si="42"/>
        <v>A.6.04</v>
      </c>
      <c r="F210" s="138" t="str">
        <f t="shared" ca="1" si="43"/>
        <v xml:space="preserve">Do your requirements for penetration testing specify that testers must validate that: </v>
      </c>
      <c r="G210" s="164"/>
      <c r="H210" s="164"/>
      <c r="I210" s="164"/>
      <c r="J210" s="164"/>
      <c r="K210" s="164"/>
      <c r="L210" s="164"/>
      <c r="M210" s="164"/>
      <c r="N210" s="139" t="str">
        <f t="shared" ca="1" si="44"/>
        <v/>
      </c>
      <c r="O210" s="136" t="str">
        <f t="shared" ca="1" si="45"/>
        <v/>
      </c>
      <c r="P210" s="140"/>
      <c r="Q210" s="140"/>
      <c r="R210" s="136"/>
      <c r="S210" s="136"/>
      <c r="T210" s="136"/>
      <c r="U210" s="136"/>
      <c r="V210" s="136"/>
      <c r="W210" s="136"/>
      <c r="X210" s="136"/>
      <c r="Y210" s="136"/>
      <c r="Z210" s="141"/>
      <c r="AA210" s="136"/>
      <c r="AB210" s="136"/>
      <c r="AC210" s="142"/>
      <c r="AD210" s="143" t="str">
        <f t="shared" ca="1" si="46"/>
        <v/>
      </c>
      <c r="AE210" s="143" t="str">
        <f t="shared" ca="1" si="47"/>
        <v/>
      </c>
      <c r="AF210" s="143" t="str">
        <f t="shared" ca="1" si="48"/>
        <v>D</v>
      </c>
      <c r="AG210" s="144">
        <f t="shared" ca="1" si="49"/>
        <v>3</v>
      </c>
      <c r="AH210"/>
      <c r="AI210" s="148"/>
    </row>
    <row r="211" spans="1:35" s="145" customFormat="1" ht="30" customHeight="1" x14ac:dyDescent="0.25">
      <c r="A211" s="162">
        <v>269</v>
      </c>
      <c r="B211" s="135" t="str">
        <f t="shared" ca="1" si="40"/>
        <v>A.6.04a</v>
      </c>
      <c r="C211" s="136">
        <f t="shared" ca="1" si="41"/>
        <v>6</v>
      </c>
      <c r="D211" s="93"/>
      <c r="E211" s="137" t="str">
        <f t="shared" ca="1" si="42"/>
        <v>A.6.04a</v>
      </c>
      <c r="F211" s="146" t="str">
        <f t="shared" ca="1" si="43"/>
        <v>The test will be legal?</v>
      </c>
      <c r="G211" s="164"/>
      <c r="H211" s="164"/>
      <c r="I211" s="166"/>
      <c r="J211" s="164"/>
      <c r="K211" s="164"/>
      <c r="L211" s="164"/>
      <c r="M211" s="164"/>
      <c r="N211" s="139" t="str">
        <f t="shared" ca="1" si="44"/>
        <v>x 4</v>
      </c>
      <c r="O211" s="139" t="str">
        <f t="shared" ca="1" si="45"/>
        <v/>
      </c>
      <c r="P211" s="140"/>
      <c r="Q211" s="140"/>
      <c r="R211" s="136"/>
      <c r="S211" s="136"/>
      <c r="T211" s="136"/>
      <c r="U211" s="136"/>
      <c r="V211" s="136"/>
      <c r="W211" s="136"/>
      <c r="X211" s="136"/>
      <c r="Y211" s="136"/>
      <c r="Z211" s="141"/>
      <c r="AA211" s="136"/>
      <c r="AB211" s="136"/>
      <c r="AC211" s="142"/>
      <c r="AD211" s="143" t="str">
        <f t="shared" ca="1" si="46"/>
        <v/>
      </c>
      <c r="AE211" s="143" t="str">
        <f t="shared" ca="1" si="47"/>
        <v/>
      </c>
      <c r="AF211" s="143" t="str">
        <f t="shared" ca="1" si="48"/>
        <v>D</v>
      </c>
      <c r="AG211" s="144">
        <f t="shared" ca="1" si="49"/>
        <v>3</v>
      </c>
      <c r="AH211" s="144">
        <v>1</v>
      </c>
      <c r="AI211" s="148"/>
    </row>
    <row r="212" spans="1:35" s="145" customFormat="1" ht="30" customHeight="1" x14ac:dyDescent="0.25">
      <c r="A212" s="162">
        <v>270</v>
      </c>
      <c r="B212" s="135" t="str">
        <f t="shared" ca="1" si="40"/>
        <v>A.6.04b</v>
      </c>
      <c r="C212" s="136">
        <f t="shared" ca="1" si="41"/>
        <v>6</v>
      </c>
      <c r="D212" s="93"/>
      <c r="E212" s="137" t="str">
        <f t="shared" ca="1" si="42"/>
        <v>A.6.04b</v>
      </c>
      <c r="F212" s="146" t="str">
        <f t="shared" ca="1" si="43"/>
        <v>The test will not compromise data protection requirements?</v>
      </c>
      <c r="G212" s="164"/>
      <c r="H212" s="164"/>
      <c r="I212" s="166"/>
      <c r="J212" s="164"/>
      <c r="K212" s="164"/>
      <c r="L212" s="164"/>
      <c r="M212" s="164"/>
      <c r="N212" s="139" t="str">
        <f t="shared" ca="1" si="44"/>
        <v>x 4</v>
      </c>
      <c r="O212" s="139" t="str">
        <f t="shared" ca="1" si="45"/>
        <v/>
      </c>
      <c r="P212" s="140"/>
      <c r="Q212" s="140"/>
      <c r="R212" s="136"/>
      <c r="S212" s="136"/>
      <c r="T212" s="136"/>
      <c r="U212" s="136"/>
      <c r="V212" s="136"/>
      <c r="W212" s="136"/>
      <c r="X212" s="136"/>
      <c r="Y212" s="136"/>
      <c r="Z212" s="141"/>
      <c r="AA212" s="136"/>
      <c r="AB212" s="136"/>
      <c r="AC212" s="142"/>
      <c r="AD212" s="143" t="str">
        <f t="shared" ca="1" si="46"/>
        <v/>
      </c>
      <c r="AE212" s="143" t="str">
        <f t="shared" ca="1" si="47"/>
        <v/>
      </c>
      <c r="AF212" s="143" t="str">
        <f t="shared" ca="1" si="48"/>
        <v>D</v>
      </c>
      <c r="AG212" s="144">
        <f t="shared" ca="1" si="49"/>
        <v>3</v>
      </c>
      <c r="AH212" s="144">
        <v>1</v>
      </c>
      <c r="AI212" s="148"/>
    </row>
    <row r="213" spans="1:35" s="145" customFormat="1" ht="30" x14ac:dyDescent="0.25">
      <c r="A213" s="162">
        <v>271</v>
      </c>
      <c r="B213" s="135" t="str">
        <f t="shared" ca="1" si="40"/>
        <v>A.6.04c</v>
      </c>
      <c r="C213" s="136">
        <f t="shared" ca="1" si="41"/>
        <v>6</v>
      </c>
      <c r="D213" s="93"/>
      <c r="E213" s="137" t="str">
        <f t="shared" ca="1" si="42"/>
        <v>A.6.04c</v>
      </c>
      <c r="F213" s="146" t="str">
        <f t="shared" ca="1" si="43"/>
        <v>They have the relevant qualifications and experience to perform required testing to the required standard?</v>
      </c>
      <c r="G213" s="164"/>
      <c r="H213" s="164"/>
      <c r="I213" s="166"/>
      <c r="J213" s="164"/>
      <c r="K213" s="164"/>
      <c r="L213" s="164"/>
      <c r="M213" s="164"/>
      <c r="N213" s="139" t="str">
        <f t="shared" ca="1" si="44"/>
        <v>x 4</v>
      </c>
      <c r="O213" s="139" t="str">
        <f t="shared" ca="1" si="45"/>
        <v/>
      </c>
      <c r="P213" s="140"/>
      <c r="Q213" s="140"/>
      <c r="R213" s="136"/>
      <c r="S213" s="136"/>
      <c r="T213" s="136"/>
      <c r="U213" s="136"/>
      <c r="V213" s="136"/>
      <c r="W213" s="136"/>
      <c r="X213" s="136"/>
      <c r="Y213" s="136"/>
      <c r="Z213" s="141"/>
      <c r="AA213" s="136"/>
      <c r="AB213" s="136"/>
      <c r="AC213" s="142"/>
      <c r="AD213" s="143" t="str">
        <f t="shared" ca="1" si="46"/>
        <v/>
      </c>
      <c r="AE213" s="143" t="str">
        <f t="shared" ca="1" si="47"/>
        <v/>
      </c>
      <c r="AF213" s="143" t="str">
        <f t="shared" ca="1" si="48"/>
        <v>D</v>
      </c>
      <c r="AG213" s="144">
        <f t="shared" ca="1" si="49"/>
        <v>3</v>
      </c>
      <c r="AH213" s="144">
        <v>1</v>
      </c>
      <c r="AI213" s="148"/>
    </row>
    <row r="214" spans="1:35" s="145" customFormat="1" ht="30" x14ac:dyDescent="0.25">
      <c r="A214" s="162">
        <v>272</v>
      </c>
      <c r="B214" s="135" t="str">
        <f t="shared" ca="1" si="40"/>
        <v>A.6.04d</v>
      </c>
      <c r="C214" s="136">
        <f t="shared" ca="1" si="41"/>
        <v>6</v>
      </c>
      <c r="D214" s="93"/>
      <c r="E214" s="137" t="str">
        <f t="shared" ca="1" si="42"/>
        <v>A.6.04d</v>
      </c>
      <c r="F214" s="146" t="str">
        <f t="shared" ca="1" si="43"/>
        <v>They will act in a professional manner (e.g.in line with a reputable code of conduct)?</v>
      </c>
      <c r="G214" s="164"/>
      <c r="H214" s="164"/>
      <c r="I214" s="166"/>
      <c r="J214" s="164"/>
      <c r="K214" s="164"/>
      <c r="L214" s="164"/>
      <c r="M214" s="164"/>
      <c r="N214" s="139" t="str">
        <f t="shared" ca="1" si="44"/>
        <v>x 4</v>
      </c>
      <c r="O214" s="139" t="str">
        <f t="shared" ca="1" si="45"/>
        <v/>
      </c>
      <c r="P214" s="140"/>
      <c r="Q214" s="140"/>
      <c r="R214" s="136"/>
      <c r="S214" s="136"/>
      <c r="T214" s="136"/>
      <c r="U214" s="136"/>
      <c r="V214" s="136"/>
      <c r="W214" s="136"/>
      <c r="X214" s="136"/>
      <c r="Y214" s="136"/>
      <c r="Z214" s="141"/>
      <c r="AA214" s="136"/>
      <c r="AB214" s="136"/>
      <c r="AC214" s="142"/>
      <c r="AD214" s="143" t="str">
        <f t="shared" ca="1" si="46"/>
        <v/>
      </c>
      <c r="AE214" s="143" t="str">
        <f t="shared" ca="1" si="47"/>
        <v/>
      </c>
      <c r="AF214" s="143" t="str">
        <f t="shared" ca="1" si="48"/>
        <v>D</v>
      </c>
      <c r="AG214" s="144">
        <f t="shared" ca="1" si="49"/>
        <v>3</v>
      </c>
      <c r="AH214" s="144">
        <v>1</v>
      </c>
      <c r="AI214" s="148"/>
    </row>
    <row r="215" spans="1:35" s="145" customFormat="1" ht="30" customHeight="1" x14ac:dyDescent="0.25">
      <c r="A215" s="162">
        <v>273</v>
      </c>
      <c r="B215" s="135" t="str">
        <f t="shared" ca="1" si="40"/>
        <v>A.6.05</v>
      </c>
      <c r="C215" s="136">
        <f t="shared" ca="1" si="41"/>
        <v>4</v>
      </c>
      <c r="D215" s="93"/>
      <c r="E215" s="137" t="str">
        <f t="shared" ca="1" si="42"/>
        <v>A.6.05</v>
      </c>
      <c r="F215" s="138" t="str">
        <f t="shared" ca="1" si="43"/>
        <v>Are your requirements for a penetration test:</v>
      </c>
      <c r="G215" s="164"/>
      <c r="H215" s="164"/>
      <c r="I215" s="164"/>
      <c r="J215" s="164"/>
      <c r="K215" s="164"/>
      <c r="L215" s="164"/>
      <c r="M215" s="164"/>
      <c r="N215" s="139" t="str">
        <f t="shared" ca="1" si="44"/>
        <v/>
      </c>
      <c r="O215" s="136" t="str">
        <f t="shared" ca="1" si="45"/>
        <v/>
      </c>
      <c r="P215" s="140"/>
      <c r="Q215" s="140"/>
      <c r="R215" s="136"/>
      <c r="S215" s="136"/>
      <c r="T215" s="136"/>
      <c r="U215" s="136"/>
      <c r="V215" s="136"/>
      <c r="W215" s="136"/>
      <c r="X215" s="136"/>
      <c r="Y215" s="136"/>
      <c r="Z215" s="141"/>
      <c r="AA215" s="136"/>
      <c r="AB215" s="136"/>
      <c r="AC215" s="142"/>
      <c r="AD215" s="143" t="str">
        <f t="shared" ca="1" si="46"/>
        <v/>
      </c>
      <c r="AE215" s="143" t="str">
        <f t="shared" ca="1" si="47"/>
        <v/>
      </c>
      <c r="AF215" s="143" t="str">
        <f t="shared" ca="1" si="48"/>
        <v>D</v>
      </c>
      <c r="AG215" s="144">
        <f t="shared" ca="1" si="49"/>
        <v>3</v>
      </c>
      <c r="AH215"/>
      <c r="AI215" s="148"/>
    </row>
    <row r="216" spans="1:35" s="145" customFormat="1" ht="30" customHeight="1" x14ac:dyDescent="0.25">
      <c r="A216" s="162">
        <v>274</v>
      </c>
      <c r="B216" s="135" t="str">
        <f t="shared" ca="1" si="40"/>
        <v>A.6.05a</v>
      </c>
      <c r="C216" s="136">
        <f t="shared" ca="1" si="41"/>
        <v>6</v>
      </c>
      <c r="D216" s="93"/>
      <c r="E216" s="137" t="str">
        <f t="shared" ca="1" si="42"/>
        <v>A.6.05a</v>
      </c>
      <c r="F216" s="146" t="str">
        <f t="shared" ca="1" si="43"/>
        <v>Formally recorded in a requirements specification?</v>
      </c>
      <c r="G216" s="164"/>
      <c r="H216" s="164"/>
      <c r="I216" s="166"/>
      <c r="J216" s="164"/>
      <c r="K216" s="164"/>
      <c r="L216" s="164"/>
      <c r="M216" s="164"/>
      <c r="N216" s="139" t="str">
        <f t="shared" ca="1" si="44"/>
        <v>x 4</v>
      </c>
      <c r="O216" s="139" t="str">
        <f t="shared" ca="1" si="45"/>
        <v/>
      </c>
      <c r="P216" s="140"/>
      <c r="Q216" s="140"/>
      <c r="R216" s="136"/>
      <c r="S216" s="136"/>
      <c r="T216" s="136"/>
      <c r="U216" s="136"/>
      <c r="V216" s="136"/>
      <c r="W216" s="136"/>
      <c r="X216" s="136"/>
      <c r="Y216" s="136"/>
      <c r="Z216" s="141"/>
      <c r="AA216" s="136"/>
      <c r="AB216" s="136"/>
      <c r="AC216" s="142"/>
      <c r="AD216" s="143" t="str">
        <f t="shared" ca="1" si="46"/>
        <v/>
      </c>
      <c r="AE216" s="143" t="str">
        <f t="shared" ca="1" si="47"/>
        <v/>
      </c>
      <c r="AF216" s="143" t="str">
        <f t="shared" ca="1" si="48"/>
        <v>D</v>
      </c>
      <c r="AG216" s="144">
        <f t="shared" ca="1" si="49"/>
        <v>3</v>
      </c>
      <c r="AH216" s="144">
        <v>1</v>
      </c>
      <c r="AI216" s="148"/>
    </row>
    <row r="217" spans="1:35" s="145" customFormat="1" ht="30" customHeight="1" x14ac:dyDescent="0.25">
      <c r="A217" s="162">
        <v>275</v>
      </c>
      <c r="B217" s="135" t="str">
        <f t="shared" ca="1" si="40"/>
        <v>A.6.05b</v>
      </c>
      <c r="C217" s="136">
        <f t="shared" ca="1" si="41"/>
        <v>6</v>
      </c>
      <c r="D217" s="93"/>
      <c r="E217" s="137" t="str">
        <f t="shared" ca="1" si="42"/>
        <v>A.6.05b</v>
      </c>
      <c r="F217" s="146" t="str">
        <f t="shared" ca="1" si="43"/>
        <v>Formulated and reviewed by competent technical experts?</v>
      </c>
      <c r="G217" s="164"/>
      <c r="H217" s="164"/>
      <c r="I217" s="166"/>
      <c r="J217" s="164"/>
      <c r="K217" s="164"/>
      <c r="L217" s="164"/>
      <c r="M217" s="164"/>
      <c r="N217" s="139" t="str">
        <f t="shared" ca="1" si="44"/>
        <v>x 4</v>
      </c>
      <c r="O217" s="139" t="str">
        <f t="shared" ca="1" si="45"/>
        <v/>
      </c>
      <c r="P217" s="140"/>
      <c r="Q217" s="140"/>
      <c r="R217" s="136"/>
      <c r="S217" s="136"/>
      <c r="T217" s="136"/>
      <c r="U217" s="136"/>
      <c r="V217" s="136"/>
      <c r="W217" s="136"/>
      <c r="X217" s="136"/>
      <c r="Y217" s="136"/>
      <c r="Z217" s="141"/>
      <c r="AA217" s="136"/>
      <c r="AB217" s="136"/>
      <c r="AC217" s="142"/>
      <c r="AD217" s="143" t="str">
        <f t="shared" ca="1" si="46"/>
        <v/>
      </c>
      <c r="AE217" s="143" t="str">
        <f t="shared" ca="1" si="47"/>
        <v/>
      </c>
      <c r="AF217" s="143" t="str">
        <f t="shared" ca="1" si="48"/>
        <v>D</v>
      </c>
      <c r="AG217" s="144">
        <f t="shared" ca="1" si="49"/>
        <v>3</v>
      </c>
      <c r="AH217" s="144">
        <v>1</v>
      </c>
      <c r="AI217" s="148"/>
    </row>
    <row r="218" spans="1:35" s="145" customFormat="1" ht="30" customHeight="1" x14ac:dyDescent="0.25">
      <c r="A218" s="162">
        <v>276</v>
      </c>
      <c r="B218" s="135" t="str">
        <f t="shared" ca="1" si="40"/>
        <v>A.6.05c</v>
      </c>
      <c r="C218" s="136">
        <f t="shared" ca="1" si="41"/>
        <v>6</v>
      </c>
      <c r="D218" s="93"/>
      <c r="E218" s="137" t="str">
        <f t="shared" ca="1" si="42"/>
        <v>A.6.05c</v>
      </c>
      <c r="F218" s="146" t="str">
        <f t="shared" ca="1" si="43"/>
        <v>Reviewed by business management?</v>
      </c>
      <c r="G218" s="164"/>
      <c r="H218" s="164"/>
      <c r="I218" s="166"/>
      <c r="J218" s="164"/>
      <c r="K218" s="164"/>
      <c r="L218" s="164"/>
      <c r="M218" s="164"/>
      <c r="N218" s="139" t="str">
        <f t="shared" ca="1" si="44"/>
        <v>x 3</v>
      </c>
      <c r="O218" s="139" t="str">
        <f t="shared" ca="1" si="45"/>
        <v/>
      </c>
      <c r="P218" s="140"/>
      <c r="Q218" s="140"/>
      <c r="R218" s="136"/>
      <c r="S218" s="136"/>
      <c r="T218" s="136"/>
      <c r="U218" s="136"/>
      <c r="V218" s="136"/>
      <c r="W218" s="136"/>
      <c r="X218" s="136"/>
      <c r="Y218" s="136"/>
      <c r="Z218" s="141"/>
      <c r="AA218" s="136"/>
      <c r="AB218" s="136"/>
      <c r="AC218" s="142"/>
      <c r="AD218" s="143" t="str">
        <f t="shared" ca="1" si="46"/>
        <v/>
      </c>
      <c r="AE218" s="143" t="str">
        <f t="shared" ca="1" si="47"/>
        <v/>
      </c>
      <c r="AF218" s="143" t="str">
        <f t="shared" ca="1" si="48"/>
        <v>D</v>
      </c>
      <c r="AG218" s="144">
        <f t="shared" ca="1" si="49"/>
        <v>3</v>
      </c>
      <c r="AH218" s="144">
        <v>1</v>
      </c>
      <c r="AI218" s="148"/>
    </row>
    <row r="219" spans="1:35" s="145" customFormat="1" ht="30" customHeight="1" x14ac:dyDescent="0.25">
      <c r="A219" s="162">
        <v>277</v>
      </c>
      <c r="B219" s="135" t="str">
        <f t="shared" ca="1" si="40"/>
        <v>A.6.05d</v>
      </c>
      <c r="C219" s="136">
        <f t="shared" ca="1" si="41"/>
        <v>6</v>
      </c>
      <c r="D219" s="93"/>
      <c r="E219" s="137" t="str">
        <f t="shared" ca="1" si="42"/>
        <v>A.6.05d</v>
      </c>
      <c r="F219" s="146" t="str">
        <f t="shared" ca="1" si="43"/>
        <v>Signed-off by senior management?</v>
      </c>
      <c r="G219" s="164"/>
      <c r="H219" s="164"/>
      <c r="I219" s="166"/>
      <c r="J219" s="164"/>
      <c r="K219" s="164"/>
      <c r="L219" s="164"/>
      <c r="M219" s="164"/>
      <c r="N219" s="139" t="str">
        <f t="shared" ca="1" si="44"/>
        <v>x 3</v>
      </c>
      <c r="O219" s="139" t="str">
        <f t="shared" ca="1" si="45"/>
        <v/>
      </c>
      <c r="P219" s="140"/>
      <c r="Q219" s="140"/>
      <c r="R219" s="136"/>
      <c r="S219" s="136"/>
      <c r="T219" s="136"/>
      <c r="U219" s="136"/>
      <c r="V219" s="136"/>
      <c r="W219" s="136"/>
      <c r="X219" s="136"/>
      <c r="Y219" s="136"/>
      <c r="Z219" s="141"/>
      <c r="AA219" s="136"/>
      <c r="AB219" s="136"/>
      <c r="AC219" s="142"/>
      <c r="AD219" s="143" t="str">
        <f t="shared" ca="1" si="46"/>
        <v/>
      </c>
      <c r="AE219" s="143" t="str">
        <f t="shared" ca="1" si="47"/>
        <v/>
      </c>
      <c r="AF219" s="143" t="str">
        <f t="shared" ca="1" si="48"/>
        <v>D</v>
      </c>
      <c r="AG219" s="144">
        <f t="shared" ca="1" si="49"/>
        <v>3</v>
      </c>
      <c r="AH219" s="144">
        <v>1</v>
      </c>
      <c r="AI219" s="148"/>
    </row>
    <row r="220" spans="1:35" s="145" customFormat="1" ht="30" customHeight="1" x14ac:dyDescent="0.25">
      <c r="A220" s="162">
        <v>278</v>
      </c>
      <c r="B220" s="135" t="str">
        <f t="shared" ca="1" si="40"/>
        <v>A.6.05e</v>
      </c>
      <c r="C220" s="136">
        <f t="shared" ca="1" si="41"/>
        <v>6</v>
      </c>
      <c r="D220" s="93"/>
      <c r="E220" s="137" t="str">
        <f t="shared" ca="1" si="42"/>
        <v>A.6.05e</v>
      </c>
      <c r="F220" s="146" t="str">
        <f t="shared" ca="1" si="43"/>
        <v>Monitored to ensure they are met?</v>
      </c>
      <c r="G220" s="164"/>
      <c r="H220" s="164"/>
      <c r="I220" s="166"/>
      <c r="J220" s="164"/>
      <c r="K220" s="164"/>
      <c r="L220" s="164"/>
      <c r="M220" s="164"/>
      <c r="N220" s="139" t="str">
        <f t="shared" ca="1" si="44"/>
        <v>x 5</v>
      </c>
      <c r="O220" s="139" t="str">
        <f t="shared" ca="1" si="45"/>
        <v/>
      </c>
      <c r="P220" s="140"/>
      <c r="Q220" s="140"/>
      <c r="R220" s="136"/>
      <c r="S220" s="136"/>
      <c r="T220" s="136"/>
      <c r="U220" s="136"/>
      <c r="V220" s="136"/>
      <c r="W220" s="136"/>
      <c r="X220" s="136"/>
      <c r="Y220" s="136"/>
      <c r="Z220" s="141"/>
      <c r="AA220" s="136"/>
      <c r="AB220" s="136"/>
      <c r="AC220" s="142"/>
      <c r="AD220" s="143" t="str">
        <f t="shared" ca="1" si="46"/>
        <v/>
      </c>
      <c r="AE220" s="143" t="str">
        <f t="shared" ca="1" si="47"/>
        <v/>
      </c>
      <c r="AF220" s="143" t="str">
        <f t="shared" ca="1" si="48"/>
        <v>D</v>
      </c>
      <c r="AG220" s="144">
        <f t="shared" ca="1" si="49"/>
        <v>3</v>
      </c>
      <c r="AH220" s="144">
        <v>1</v>
      </c>
      <c r="AI220" s="148"/>
    </row>
    <row r="221" spans="1:35" s="145" customFormat="1" ht="30" customHeight="1" x14ac:dyDescent="0.25">
      <c r="A221" s="162">
        <v>279</v>
      </c>
      <c r="B221" s="135" t="str">
        <f t="shared" ca="1" si="40"/>
        <v>A.6.05f</v>
      </c>
      <c r="C221" s="136">
        <f t="shared" ca="1" si="41"/>
        <v>6</v>
      </c>
      <c r="D221" s="93"/>
      <c r="E221" s="137" t="str">
        <f t="shared" ca="1" si="42"/>
        <v>A.6.05f</v>
      </c>
      <c r="F221" s="146" t="str">
        <f t="shared" ca="1" si="43"/>
        <v>Reviewed and revised on a regular basis?</v>
      </c>
      <c r="G221" s="164"/>
      <c r="H221" s="164"/>
      <c r="I221" s="166"/>
      <c r="J221" s="164"/>
      <c r="K221" s="164"/>
      <c r="L221" s="164"/>
      <c r="M221" s="164"/>
      <c r="N221" s="139" t="str">
        <f t="shared" ca="1" si="44"/>
        <v>x 4</v>
      </c>
      <c r="O221" s="139" t="str">
        <f t="shared" ca="1" si="45"/>
        <v/>
      </c>
      <c r="P221" s="140"/>
      <c r="Q221" s="140"/>
      <c r="R221" s="136"/>
      <c r="S221" s="136"/>
      <c r="T221" s="136"/>
      <c r="U221" s="136"/>
      <c r="V221" s="136"/>
      <c r="W221" s="136"/>
      <c r="X221" s="136"/>
      <c r="Y221" s="136"/>
      <c r="Z221" s="141"/>
      <c r="AA221" s="136"/>
      <c r="AB221" s="136"/>
      <c r="AC221" s="142"/>
      <c r="AD221" s="143" t="str">
        <f t="shared" ca="1" si="46"/>
        <v/>
      </c>
      <c r="AE221" s="143" t="str">
        <f t="shared" ca="1" si="47"/>
        <v/>
      </c>
      <c r="AF221" s="143" t="str">
        <f t="shared" ca="1" si="48"/>
        <v>D</v>
      </c>
      <c r="AG221" s="144">
        <f t="shared" ca="1" si="49"/>
        <v>3</v>
      </c>
      <c r="AH221" s="144">
        <v>1</v>
      </c>
      <c r="AI221" s="148"/>
    </row>
    <row r="222" spans="1:35" s="145" customFormat="1" ht="30" x14ac:dyDescent="0.25">
      <c r="A222" s="162">
        <v>280</v>
      </c>
      <c r="B222" s="135" t="str">
        <f t="shared" ca="1" si="40"/>
        <v>A.6.06</v>
      </c>
      <c r="C222" s="136">
        <f t="shared" ca="1" si="41"/>
        <v>5</v>
      </c>
      <c r="D222" s="93"/>
      <c r="E222" s="137" t="str">
        <f t="shared" ca="1" si="42"/>
        <v>A.6.06</v>
      </c>
      <c r="F222" s="165" t="str">
        <f t="shared" ca="1" si="43"/>
        <v>Do requirements for penetration testing take account of the benefits of using external suppliers?</v>
      </c>
      <c r="G222" s="164"/>
      <c r="H222" s="164"/>
      <c r="I222" s="166"/>
      <c r="J222" s="164"/>
      <c r="K222" s="164"/>
      <c r="L222" s="164"/>
      <c r="M222" s="164"/>
      <c r="N222" s="139" t="str">
        <f t="shared" ca="1" si="44"/>
        <v>x 5</v>
      </c>
      <c r="O222" s="139" t="str">
        <f t="shared" ca="1" si="45"/>
        <v/>
      </c>
      <c r="P222" s="140"/>
      <c r="Q222" s="140"/>
      <c r="R222" s="136"/>
      <c r="S222" s="136"/>
      <c r="T222" s="136"/>
      <c r="U222" s="136"/>
      <c r="V222" s="136"/>
      <c r="W222" s="136"/>
      <c r="X222" s="136"/>
      <c r="Y222" s="136"/>
      <c r="Z222" s="141"/>
      <c r="AA222" s="136"/>
      <c r="AB222" s="136"/>
      <c r="AC222" s="142"/>
      <c r="AD222" s="143" t="str">
        <f t="shared" ca="1" si="46"/>
        <v/>
      </c>
      <c r="AE222" s="143" t="str">
        <f t="shared" ca="1" si="47"/>
        <v/>
      </c>
      <c r="AF222" s="143" t="str">
        <f t="shared" ca="1" si="48"/>
        <v>D</v>
      </c>
      <c r="AG222" s="144">
        <f t="shared" ca="1" si="49"/>
        <v>3</v>
      </c>
      <c r="AH222" s="144">
        <v>1</v>
      </c>
      <c r="AI222" s="148"/>
    </row>
    <row r="223" spans="1:35" s="145" customFormat="1" ht="30" customHeight="1" x14ac:dyDescent="0.25">
      <c r="A223" s="156">
        <v>281</v>
      </c>
      <c r="B223" s="135" t="str">
        <f t="shared" ca="1" si="40"/>
        <v>A.7</v>
      </c>
      <c r="C223" s="136">
        <f t="shared" ca="1" si="41"/>
        <v>2</v>
      </c>
      <c r="D223" s="93"/>
      <c r="E223" s="167" t="str">
        <f t="shared" ca="1" si="42"/>
        <v>Step 7</v>
      </c>
      <c r="F223" s="168" t="str">
        <f t="shared" ca="1" si="43"/>
        <v>Select suitable suppliers</v>
      </c>
      <c r="G223" s="247"/>
      <c r="H223" s="247"/>
      <c r="I223" s="247"/>
      <c r="J223" s="247"/>
      <c r="K223" s="247"/>
      <c r="L223" s="247"/>
      <c r="M223" s="247"/>
      <c r="N223" s="248" t="str">
        <f t="shared" ca="1" si="44"/>
        <v/>
      </c>
      <c r="O223" s="248" t="str">
        <f t="shared" ca="1" si="45"/>
        <v/>
      </c>
      <c r="P223" s="249"/>
      <c r="Q223" s="249"/>
      <c r="R223" s="249"/>
      <c r="S223" s="248"/>
      <c r="T223" s="248"/>
      <c r="U223" s="248"/>
      <c r="V223" s="248"/>
      <c r="W223" s="248"/>
      <c r="X223" s="248"/>
      <c r="Y223" s="248"/>
      <c r="Z223" s="248"/>
      <c r="AA223" s="248"/>
      <c r="AB223" s="248"/>
      <c r="AC223" s="143"/>
      <c r="AD223" s="143" t="str">
        <f t="shared" ca="1" si="46"/>
        <v>S</v>
      </c>
      <c r="AE223" s="143" t="str">
        <f t="shared" ca="1" si="47"/>
        <v>I</v>
      </c>
      <c r="AF223" s="143" t="str">
        <f t="shared" ca="1" si="48"/>
        <v>D</v>
      </c>
      <c r="AG223" s="144">
        <f t="shared" ca="1" si="49"/>
        <v>1</v>
      </c>
      <c r="AH223"/>
      <c r="AI223" s="148">
        <v>3</v>
      </c>
    </row>
    <row r="224" spans="1:35" s="145" customFormat="1" ht="30" x14ac:dyDescent="0.25">
      <c r="A224" s="162">
        <v>294</v>
      </c>
      <c r="B224" s="135" t="str">
        <f t="shared" ca="1" si="40"/>
        <v>A.7.01</v>
      </c>
      <c r="C224" s="136">
        <f t="shared" ca="1" si="41"/>
        <v>5</v>
      </c>
      <c r="D224" s="93"/>
      <c r="E224" s="137" t="str">
        <f t="shared" ca="1" si="42"/>
        <v>A.7.01</v>
      </c>
      <c r="F224" s="165" t="str">
        <f t="shared" ca="1" si="43"/>
        <v>Do you appoint suitable third party suppliers to undertake independent penetration testing?</v>
      </c>
      <c r="G224" s="164"/>
      <c r="H224" s="164"/>
      <c r="I224" s="166"/>
      <c r="J224" s="164"/>
      <c r="K224" s="164"/>
      <c r="L224" s="164"/>
      <c r="M224" s="164"/>
      <c r="N224" s="139" t="str">
        <f t="shared" ca="1" si="44"/>
        <v>x 1</v>
      </c>
      <c r="O224" s="139" t="str">
        <f t="shared" ca="1" si="45"/>
        <v/>
      </c>
      <c r="P224" s="140"/>
      <c r="Q224" s="140"/>
      <c r="R224" s="136"/>
      <c r="S224" s="136"/>
      <c r="T224" s="136"/>
      <c r="U224" s="136"/>
      <c r="V224" s="136"/>
      <c r="W224" s="136"/>
      <c r="X224" s="136"/>
      <c r="Y224" s="136"/>
      <c r="Z224" s="141"/>
      <c r="AA224" s="136"/>
      <c r="AB224" s="136"/>
      <c r="AC224" s="142"/>
      <c r="AD224" s="143" t="str">
        <f t="shared" ca="1" si="46"/>
        <v/>
      </c>
      <c r="AE224" s="143" t="str">
        <f t="shared" ca="1" si="47"/>
        <v/>
      </c>
      <c r="AF224" s="143" t="str">
        <f t="shared" ca="1" si="48"/>
        <v>D</v>
      </c>
      <c r="AG224" s="144">
        <f t="shared" ca="1" si="49"/>
        <v>3</v>
      </c>
      <c r="AH224" s="144">
        <v>1</v>
      </c>
      <c r="AI224" s="148"/>
    </row>
    <row r="225" spans="1:35" s="145" customFormat="1" ht="30" customHeight="1" x14ac:dyDescent="0.25">
      <c r="A225" s="162">
        <v>295</v>
      </c>
      <c r="B225" s="135" t="str">
        <f t="shared" ca="1" si="40"/>
        <v>A.7.02</v>
      </c>
      <c r="C225" s="136">
        <f t="shared" ca="1" si="41"/>
        <v>5</v>
      </c>
      <c r="D225" s="93"/>
      <c r="E225" s="137" t="str">
        <f t="shared" ca="1" si="42"/>
        <v>A.7.02</v>
      </c>
      <c r="F225" s="165" t="str">
        <f t="shared" ca="1" si="43"/>
        <v>Do you define requirements for penetration testing suppliers?</v>
      </c>
      <c r="G225" s="164"/>
      <c r="H225" s="164"/>
      <c r="I225" s="166"/>
      <c r="J225" s="164"/>
      <c r="K225" s="164"/>
      <c r="L225" s="164"/>
      <c r="M225" s="164"/>
      <c r="N225" s="139" t="str">
        <f t="shared" ca="1" si="44"/>
        <v>x 3</v>
      </c>
      <c r="O225" s="139" t="str">
        <f t="shared" ca="1" si="45"/>
        <v/>
      </c>
      <c r="P225" s="140"/>
      <c r="Q225" s="140"/>
      <c r="R225" s="136"/>
      <c r="S225" s="136"/>
      <c r="T225" s="136"/>
      <c r="U225" s="136"/>
      <c r="V225" s="136"/>
      <c r="W225" s="136"/>
      <c r="X225" s="136"/>
      <c r="Y225" s="136"/>
      <c r="Z225" s="141"/>
      <c r="AA225" s="136"/>
      <c r="AB225" s="136"/>
      <c r="AC225" s="142"/>
      <c r="AD225" s="143" t="str">
        <f t="shared" ca="1" si="46"/>
        <v/>
      </c>
      <c r="AE225" s="143" t="str">
        <f t="shared" ca="1" si="47"/>
        <v/>
      </c>
      <c r="AF225" s="143" t="str">
        <f t="shared" ca="1" si="48"/>
        <v>D</v>
      </c>
      <c r="AG225" s="144">
        <f t="shared" ca="1" si="49"/>
        <v>3</v>
      </c>
      <c r="AH225" s="144">
        <v>1</v>
      </c>
      <c r="AI225" s="148"/>
    </row>
    <row r="226" spans="1:35" s="145" customFormat="1" ht="30" customHeight="1" x14ac:dyDescent="0.25">
      <c r="A226" s="162">
        <v>296</v>
      </c>
      <c r="B226" s="135" t="str">
        <f t="shared" ca="1" si="40"/>
        <v>A.7.03</v>
      </c>
      <c r="C226" s="136">
        <f t="shared" ca="1" si="41"/>
        <v>4</v>
      </c>
      <c r="D226" s="93"/>
      <c r="E226" s="137" t="str">
        <f t="shared" ca="1" si="42"/>
        <v>A.7.03</v>
      </c>
      <c r="F226" s="138" t="str">
        <f t="shared" ca="1" si="43"/>
        <v>Are requirements for penetration testing suppliers:</v>
      </c>
      <c r="G226" s="164"/>
      <c r="H226" s="164"/>
      <c r="I226" s="164"/>
      <c r="J226" s="164"/>
      <c r="K226" s="164"/>
      <c r="L226" s="164"/>
      <c r="M226" s="164"/>
      <c r="N226" s="139" t="str">
        <f t="shared" ca="1" si="44"/>
        <v/>
      </c>
      <c r="O226" s="136" t="str">
        <f t="shared" ca="1" si="45"/>
        <v/>
      </c>
      <c r="P226" s="140"/>
      <c r="Q226" s="140"/>
      <c r="R226" s="136"/>
      <c r="S226" s="136"/>
      <c r="T226" s="136"/>
      <c r="U226" s="136"/>
      <c r="V226" s="136"/>
      <c r="W226" s="136"/>
      <c r="X226" s="136"/>
      <c r="Y226" s="136"/>
      <c r="Z226" s="141"/>
      <c r="AA226" s="136"/>
      <c r="AB226" s="136"/>
      <c r="AC226" s="142"/>
      <c r="AD226" s="143" t="str">
        <f t="shared" ca="1" si="46"/>
        <v/>
      </c>
      <c r="AE226" s="143" t="str">
        <f t="shared" ca="1" si="47"/>
        <v/>
      </c>
      <c r="AF226" s="143" t="str">
        <f t="shared" ca="1" si="48"/>
        <v>D</v>
      </c>
      <c r="AG226" s="144">
        <f t="shared" ca="1" si="49"/>
        <v>3</v>
      </c>
      <c r="AH226"/>
      <c r="AI226" s="148"/>
    </row>
    <row r="227" spans="1:35" s="145" customFormat="1" ht="30" customHeight="1" x14ac:dyDescent="0.25">
      <c r="A227" s="162">
        <v>297</v>
      </c>
      <c r="B227" s="135" t="str">
        <f t="shared" ca="1" si="40"/>
        <v>A.7.03a</v>
      </c>
      <c r="C227" s="136">
        <f t="shared" ca="1" si="41"/>
        <v>6</v>
      </c>
      <c r="D227" s="93"/>
      <c r="E227" s="137" t="str">
        <f t="shared" ca="1" si="42"/>
        <v>A.7.03a</v>
      </c>
      <c r="F227" s="146" t="str">
        <f t="shared" ca="1" si="43"/>
        <v>Formally identified?</v>
      </c>
      <c r="G227" s="164"/>
      <c r="H227" s="164"/>
      <c r="I227" s="166"/>
      <c r="J227" s="164"/>
      <c r="K227" s="164"/>
      <c r="L227" s="164"/>
      <c r="M227" s="164"/>
      <c r="N227" s="139" t="str">
        <f t="shared" ca="1" si="44"/>
        <v>x 2</v>
      </c>
      <c r="O227" s="139" t="str">
        <f t="shared" ca="1" si="45"/>
        <v/>
      </c>
      <c r="P227" s="140"/>
      <c r="Q227" s="140"/>
      <c r="R227" s="136"/>
      <c r="S227" s="136"/>
      <c r="T227" s="136"/>
      <c r="U227" s="136"/>
      <c r="V227" s="136"/>
      <c r="W227" s="136"/>
      <c r="X227" s="136"/>
      <c r="Y227" s="136"/>
      <c r="Z227" s="141"/>
      <c r="AA227" s="136"/>
      <c r="AB227" s="136"/>
      <c r="AC227" s="142"/>
      <c r="AD227" s="143" t="str">
        <f t="shared" ca="1" si="46"/>
        <v/>
      </c>
      <c r="AE227" s="143" t="str">
        <f t="shared" ca="1" si="47"/>
        <v/>
      </c>
      <c r="AF227" s="143" t="str">
        <f t="shared" ca="1" si="48"/>
        <v>D</v>
      </c>
      <c r="AG227" s="144">
        <f t="shared" ca="1" si="49"/>
        <v>3</v>
      </c>
      <c r="AH227" s="144">
        <v>1</v>
      </c>
      <c r="AI227" s="148"/>
    </row>
    <row r="228" spans="1:35" s="145" customFormat="1" ht="30" customHeight="1" x14ac:dyDescent="0.25">
      <c r="A228" s="162">
        <v>298</v>
      </c>
      <c r="B228" s="135" t="str">
        <f t="shared" ca="1" si="40"/>
        <v>A.7.03b</v>
      </c>
      <c r="C228" s="136">
        <f t="shared" ca="1" si="41"/>
        <v>6</v>
      </c>
      <c r="D228" s="93"/>
      <c r="E228" s="137" t="str">
        <f t="shared" ca="1" si="42"/>
        <v>A.7.03b</v>
      </c>
      <c r="F228" s="146" t="str">
        <f t="shared" ca="1" si="43"/>
        <v>Based on a cost / benefit analysis?</v>
      </c>
      <c r="G228" s="164"/>
      <c r="H228" s="164"/>
      <c r="I228" s="166"/>
      <c r="J228" s="164"/>
      <c r="K228" s="164"/>
      <c r="L228" s="164"/>
      <c r="M228" s="164"/>
      <c r="N228" s="139" t="str">
        <f t="shared" ca="1" si="44"/>
        <v>x 5</v>
      </c>
      <c r="O228" s="139" t="str">
        <f t="shared" ca="1" si="45"/>
        <v/>
      </c>
      <c r="P228" s="140"/>
      <c r="Q228" s="140"/>
      <c r="R228" s="136"/>
      <c r="S228" s="136"/>
      <c r="T228" s="136"/>
      <c r="U228" s="136"/>
      <c r="V228" s="136"/>
      <c r="W228" s="136"/>
      <c r="X228" s="136"/>
      <c r="Y228" s="136"/>
      <c r="Z228" s="141"/>
      <c r="AA228" s="136"/>
      <c r="AB228" s="136"/>
      <c r="AC228" s="142"/>
      <c r="AD228" s="143" t="str">
        <f t="shared" ca="1" si="46"/>
        <v/>
      </c>
      <c r="AE228" s="143" t="str">
        <f t="shared" ca="1" si="47"/>
        <v/>
      </c>
      <c r="AF228" s="143" t="str">
        <f t="shared" ca="1" si="48"/>
        <v>D</v>
      </c>
      <c r="AG228" s="144">
        <f t="shared" ca="1" si="49"/>
        <v>3</v>
      </c>
      <c r="AH228" s="144">
        <v>1</v>
      </c>
      <c r="AI228" s="148"/>
    </row>
    <row r="229" spans="1:35" s="145" customFormat="1" ht="30" customHeight="1" x14ac:dyDescent="0.25">
      <c r="A229" s="162">
        <v>299</v>
      </c>
      <c r="B229" s="135" t="str">
        <f t="shared" ca="1" si="40"/>
        <v>A.7.03c</v>
      </c>
      <c r="C229" s="136">
        <f t="shared" ca="1" si="41"/>
        <v>6</v>
      </c>
      <c r="D229" s="93"/>
      <c r="E229" s="137" t="str">
        <f t="shared" ca="1" si="42"/>
        <v>A.7.03c</v>
      </c>
      <c r="F229" s="146" t="str">
        <f t="shared" ca="1" si="43"/>
        <v>Driven by clear objectives?</v>
      </c>
      <c r="G229" s="164"/>
      <c r="H229" s="164"/>
      <c r="I229" s="166"/>
      <c r="J229" s="164"/>
      <c r="K229" s="164"/>
      <c r="L229" s="164"/>
      <c r="M229" s="164"/>
      <c r="N229" s="139" t="str">
        <f t="shared" ca="1" si="44"/>
        <v>x 4</v>
      </c>
      <c r="O229" s="139" t="str">
        <f t="shared" ca="1" si="45"/>
        <v/>
      </c>
      <c r="P229" s="140"/>
      <c r="Q229" s="140"/>
      <c r="R229" s="136"/>
      <c r="S229" s="136"/>
      <c r="T229" s="136"/>
      <c r="U229" s="136"/>
      <c r="V229" s="136"/>
      <c r="W229" s="136"/>
      <c r="X229" s="136"/>
      <c r="Y229" s="136"/>
      <c r="Z229" s="141"/>
      <c r="AA229" s="136"/>
      <c r="AB229" s="136"/>
      <c r="AC229" s="142"/>
      <c r="AD229" s="143" t="str">
        <f t="shared" ca="1" si="46"/>
        <v/>
      </c>
      <c r="AE229" s="143" t="str">
        <f t="shared" ca="1" si="47"/>
        <v/>
      </c>
      <c r="AF229" s="143" t="str">
        <f t="shared" ca="1" si="48"/>
        <v>D</v>
      </c>
      <c r="AG229" s="144">
        <f t="shared" ca="1" si="49"/>
        <v>3</v>
      </c>
      <c r="AH229" s="144">
        <v>1</v>
      </c>
      <c r="AI229" s="148"/>
    </row>
    <row r="230" spans="1:35" s="145" customFormat="1" ht="30" customHeight="1" x14ac:dyDescent="0.25">
      <c r="A230" s="162">
        <v>300</v>
      </c>
      <c r="B230" s="135" t="str">
        <f t="shared" ca="1" si="40"/>
        <v>A.7.03d</v>
      </c>
      <c r="C230" s="136">
        <f t="shared" ca="1" si="41"/>
        <v>6</v>
      </c>
      <c r="D230" s="93"/>
      <c r="E230" s="137" t="str">
        <f t="shared" ca="1" si="42"/>
        <v>A.7.03d</v>
      </c>
      <c r="F230" s="146" t="str">
        <f t="shared" ca="1" si="43"/>
        <v>Recorded in a requirements specification?</v>
      </c>
      <c r="G230" s="164"/>
      <c r="H230" s="164"/>
      <c r="I230" s="166"/>
      <c r="J230" s="164"/>
      <c r="K230" s="164"/>
      <c r="L230" s="164"/>
      <c r="M230" s="164"/>
      <c r="N230" s="139" t="str">
        <f t="shared" ca="1" si="44"/>
        <v>x 2</v>
      </c>
      <c r="O230" s="139" t="str">
        <f t="shared" ca="1" si="45"/>
        <v/>
      </c>
      <c r="P230" s="140"/>
      <c r="Q230" s="140"/>
      <c r="R230" s="136"/>
      <c r="S230" s="136"/>
      <c r="T230" s="136"/>
      <c r="U230" s="136"/>
      <c r="V230" s="136"/>
      <c r="W230" s="136"/>
      <c r="X230" s="136"/>
      <c r="Y230" s="136"/>
      <c r="Z230" s="141"/>
      <c r="AA230" s="136"/>
      <c r="AB230" s="136"/>
      <c r="AC230" s="142"/>
      <c r="AD230" s="143" t="str">
        <f t="shared" ca="1" si="46"/>
        <v/>
      </c>
      <c r="AE230" s="143" t="str">
        <f t="shared" ca="1" si="47"/>
        <v/>
      </c>
      <c r="AF230" s="143" t="str">
        <f t="shared" ca="1" si="48"/>
        <v>D</v>
      </c>
      <c r="AG230" s="144">
        <f t="shared" ca="1" si="49"/>
        <v>3</v>
      </c>
      <c r="AH230" s="144">
        <v>1</v>
      </c>
      <c r="AI230" s="148"/>
    </row>
    <row r="231" spans="1:35" s="145" customFormat="1" ht="30" customHeight="1" x14ac:dyDescent="0.25">
      <c r="A231" s="162">
        <v>301</v>
      </c>
      <c r="B231" s="135" t="str">
        <f t="shared" ca="1" si="40"/>
        <v>A.7.03e</v>
      </c>
      <c r="C231" s="136">
        <f t="shared" ca="1" si="41"/>
        <v>6</v>
      </c>
      <c r="D231" s="93"/>
      <c r="E231" s="137" t="str">
        <f t="shared" ca="1" si="42"/>
        <v>A.7.03e</v>
      </c>
      <c r="F231" s="146" t="str">
        <f t="shared" ca="1" si="43"/>
        <v>Integrated into your organisation's procurement process?</v>
      </c>
      <c r="G231" s="164"/>
      <c r="H231" s="164"/>
      <c r="I231" s="166"/>
      <c r="J231" s="164"/>
      <c r="K231" s="164"/>
      <c r="L231" s="164"/>
      <c r="M231" s="164"/>
      <c r="N231" s="139" t="str">
        <f t="shared" ca="1" si="44"/>
        <v>x 4</v>
      </c>
      <c r="O231" s="139" t="str">
        <f t="shared" ca="1" si="45"/>
        <v/>
      </c>
      <c r="P231" s="140"/>
      <c r="Q231" s="140"/>
      <c r="R231" s="136"/>
      <c r="S231" s="136"/>
      <c r="T231" s="136"/>
      <c r="U231" s="136"/>
      <c r="V231" s="136"/>
      <c r="W231" s="136"/>
      <c r="X231" s="136"/>
      <c r="Y231" s="136"/>
      <c r="Z231" s="141"/>
      <c r="AA231" s="136"/>
      <c r="AB231" s="136"/>
      <c r="AC231" s="142"/>
      <c r="AD231" s="143" t="str">
        <f t="shared" ca="1" si="46"/>
        <v/>
      </c>
      <c r="AE231" s="143" t="str">
        <f t="shared" ca="1" si="47"/>
        <v/>
      </c>
      <c r="AF231" s="143" t="str">
        <f t="shared" ca="1" si="48"/>
        <v>D</v>
      </c>
      <c r="AG231" s="144">
        <f t="shared" ca="1" si="49"/>
        <v>3</v>
      </c>
      <c r="AH231" s="144">
        <v>1</v>
      </c>
      <c r="AI231" s="148"/>
    </row>
    <row r="232" spans="1:35" s="145" customFormat="1" ht="60" x14ac:dyDescent="0.25">
      <c r="A232" s="162">
        <v>302</v>
      </c>
      <c r="B232" s="135" t="str">
        <f t="shared" ca="1" si="40"/>
        <v>A.7.04</v>
      </c>
      <c r="C232" s="136">
        <f t="shared" ca="1" si="41"/>
        <v>5</v>
      </c>
      <c r="D232" s="93"/>
      <c r="E232" s="137" t="str">
        <f t="shared" ca="1" si="42"/>
        <v>A.7.04</v>
      </c>
      <c r="F232" s="165" t="str">
        <f t="shared" ca="1" si="43"/>
        <v xml:space="preserve">Do the individuals (or department) who will select your penetration testing supplier fully understand your organisation's security requirements, taking into account any necessary management, planning and preparation activities? </v>
      </c>
      <c r="G232" s="164"/>
      <c r="H232" s="164"/>
      <c r="I232" s="166"/>
      <c r="J232" s="164"/>
      <c r="K232" s="164"/>
      <c r="L232" s="164"/>
      <c r="M232" s="164"/>
      <c r="N232" s="139" t="str">
        <f t="shared" ca="1" si="44"/>
        <v>x 3</v>
      </c>
      <c r="O232" s="139" t="str">
        <f t="shared" ca="1" si="45"/>
        <v/>
      </c>
      <c r="P232" s="140"/>
      <c r="Q232" s="140"/>
      <c r="R232" s="136"/>
      <c r="S232" s="136"/>
      <c r="T232" s="136"/>
      <c r="U232" s="136"/>
      <c r="V232" s="136"/>
      <c r="W232" s="136"/>
      <c r="X232" s="136"/>
      <c r="Y232" s="136"/>
      <c r="Z232" s="141"/>
      <c r="AA232" s="136"/>
      <c r="AB232" s="136"/>
      <c r="AC232" s="142"/>
      <c r="AD232" s="143" t="str">
        <f t="shared" ca="1" si="46"/>
        <v/>
      </c>
      <c r="AE232" s="143" t="str">
        <f t="shared" ca="1" si="47"/>
        <v/>
      </c>
      <c r="AF232" s="143" t="str">
        <f t="shared" ca="1" si="48"/>
        <v>D</v>
      </c>
      <c r="AG232" s="144">
        <f t="shared" ca="1" si="49"/>
        <v>3</v>
      </c>
      <c r="AH232" s="144">
        <v>1</v>
      </c>
      <c r="AI232" s="148"/>
    </row>
    <row r="233" spans="1:35" s="145" customFormat="1" ht="30" x14ac:dyDescent="0.25">
      <c r="A233" s="162">
        <v>303</v>
      </c>
      <c r="B233" s="135" t="str">
        <f t="shared" ca="1" si="40"/>
        <v>A.7.05</v>
      </c>
      <c r="C233" s="136">
        <f t="shared" ca="1" si="41"/>
        <v>4</v>
      </c>
      <c r="D233" s="93"/>
      <c r="E233" s="137" t="str">
        <f t="shared" ca="1" si="42"/>
        <v>A.7.05</v>
      </c>
      <c r="F233" s="138" t="str">
        <f t="shared" ca="1" si="43"/>
        <v>When evaluating the benefits of using external suppliers, do you consider their ability to help you:</v>
      </c>
      <c r="G233" s="164"/>
      <c r="H233" s="164"/>
      <c r="I233" s="164"/>
      <c r="J233" s="164"/>
      <c r="K233" s="164"/>
      <c r="L233" s="164"/>
      <c r="M233" s="164"/>
      <c r="N233" s="139" t="str">
        <f t="shared" ca="1" si="44"/>
        <v/>
      </c>
      <c r="O233" s="136" t="str">
        <f t="shared" ca="1" si="45"/>
        <v/>
      </c>
      <c r="P233" s="140"/>
      <c r="Q233" s="140"/>
      <c r="R233" s="136"/>
      <c r="S233" s="136"/>
      <c r="T233" s="136"/>
      <c r="U233" s="136"/>
      <c r="V233" s="136"/>
      <c r="W233" s="136"/>
      <c r="X233" s="136"/>
      <c r="Y233" s="136"/>
      <c r="Z233" s="141"/>
      <c r="AA233" s="136"/>
      <c r="AB233" s="136"/>
      <c r="AC233" s="142"/>
      <c r="AD233" s="143" t="str">
        <f t="shared" ca="1" si="46"/>
        <v/>
      </c>
      <c r="AE233" s="143" t="str">
        <f t="shared" ca="1" si="47"/>
        <v/>
      </c>
      <c r="AF233" s="143" t="str">
        <f t="shared" ca="1" si="48"/>
        <v>D</v>
      </c>
      <c r="AG233" s="144">
        <f t="shared" ca="1" si="49"/>
        <v>3</v>
      </c>
      <c r="AH233"/>
      <c r="AI233" s="148"/>
    </row>
    <row r="234" spans="1:35" s="145" customFormat="1" ht="30" customHeight="1" x14ac:dyDescent="0.25">
      <c r="A234" s="162">
        <v>304</v>
      </c>
      <c r="B234" s="135" t="str">
        <f t="shared" ca="1" si="40"/>
        <v>A.7.05a</v>
      </c>
      <c r="C234" s="136">
        <f t="shared" ca="1" si="41"/>
        <v>6</v>
      </c>
      <c r="D234" s="93"/>
      <c r="E234" s="137" t="str">
        <f t="shared" ca="1" si="42"/>
        <v>A.7.05a</v>
      </c>
      <c r="F234" s="146" t="str">
        <f t="shared" ca="1" si="43"/>
        <v>Deploy a structured penetration testing process and plan, developed by experts?</v>
      </c>
      <c r="G234" s="164"/>
      <c r="H234" s="164"/>
      <c r="I234" s="166"/>
      <c r="J234" s="164"/>
      <c r="K234" s="164"/>
      <c r="L234" s="164"/>
      <c r="M234" s="164"/>
      <c r="N234" s="139" t="str">
        <f t="shared" ca="1" si="44"/>
        <v>x 3</v>
      </c>
      <c r="O234" s="139" t="str">
        <f t="shared" ca="1" si="45"/>
        <v/>
      </c>
      <c r="P234" s="140"/>
      <c r="Q234" s="140"/>
      <c r="R234" s="136"/>
      <c r="S234" s="136"/>
      <c r="T234" s="136"/>
      <c r="U234" s="136"/>
      <c r="V234" s="136"/>
      <c r="W234" s="136"/>
      <c r="X234" s="136"/>
      <c r="Y234" s="136"/>
      <c r="Z234" s="141"/>
      <c r="AA234" s="136"/>
      <c r="AB234" s="136"/>
      <c r="AC234" s="142"/>
      <c r="AD234" s="143" t="str">
        <f t="shared" ca="1" si="46"/>
        <v/>
      </c>
      <c r="AE234" s="143" t="str">
        <f t="shared" ca="1" si="47"/>
        <v/>
      </c>
      <c r="AF234" s="143" t="str">
        <f t="shared" ca="1" si="48"/>
        <v>D</v>
      </c>
      <c r="AG234" s="144">
        <f t="shared" ca="1" si="49"/>
        <v>3</v>
      </c>
      <c r="AH234" s="144">
        <v>1</v>
      </c>
      <c r="AI234" s="148"/>
    </row>
    <row r="235" spans="1:35" s="145" customFormat="1" ht="30" customHeight="1" x14ac:dyDescent="0.25">
      <c r="A235" s="162">
        <v>305</v>
      </c>
      <c r="B235" s="135" t="str">
        <f t="shared" ca="1" si="40"/>
        <v>A.7.05b</v>
      </c>
      <c r="C235" s="136">
        <f t="shared" ca="1" si="41"/>
        <v>6</v>
      </c>
      <c r="D235" s="93"/>
      <c r="E235" s="137" t="str">
        <f t="shared" ca="1" si="42"/>
        <v>A.7.05b</v>
      </c>
      <c r="F235" s="146" t="str">
        <f t="shared" ca="1" si="43"/>
        <v>Specify the purpose and scope of tests?</v>
      </c>
      <c r="G235" s="164"/>
      <c r="H235" s="164"/>
      <c r="I235" s="166"/>
      <c r="J235" s="164"/>
      <c r="K235" s="164"/>
      <c r="L235" s="164"/>
      <c r="M235" s="164"/>
      <c r="N235" s="139" t="str">
        <f t="shared" ca="1" si="44"/>
        <v>x 3</v>
      </c>
      <c r="O235" s="139" t="str">
        <f t="shared" ca="1" si="45"/>
        <v/>
      </c>
      <c r="P235" s="140"/>
      <c r="Q235" s="140"/>
      <c r="R235" s="136"/>
      <c r="S235" s="136"/>
      <c r="T235" s="136"/>
      <c r="U235" s="136"/>
      <c r="V235" s="136"/>
      <c r="W235" s="136"/>
      <c r="X235" s="136"/>
      <c r="Y235" s="136"/>
      <c r="Z235" s="141"/>
      <c r="AA235" s="136"/>
      <c r="AB235" s="136"/>
      <c r="AC235" s="142"/>
      <c r="AD235" s="143" t="str">
        <f t="shared" ca="1" si="46"/>
        <v/>
      </c>
      <c r="AE235" s="143" t="str">
        <f t="shared" ca="1" si="47"/>
        <v/>
      </c>
      <c r="AF235" s="143" t="str">
        <f t="shared" ca="1" si="48"/>
        <v>D</v>
      </c>
      <c r="AG235" s="144">
        <f t="shared" ca="1" si="49"/>
        <v>3</v>
      </c>
      <c r="AH235" s="144">
        <v>1</v>
      </c>
      <c r="AI235" s="148"/>
    </row>
    <row r="236" spans="1:35" s="145" customFormat="1" ht="30" customHeight="1" x14ac:dyDescent="0.25">
      <c r="A236" s="162">
        <v>306</v>
      </c>
      <c r="B236" s="135" t="str">
        <f t="shared" ca="1" si="40"/>
        <v>A.7.05c</v>
      </c>
      <c r="C236" s="136">
        <f t="shared" ca="1" si="41"/>
        <v>6</v>
      </c>
      <c r="D236" s="93"/>
      <c r="E236" s="137" t="str">
        <f t="shared" ca="1" si="42"/>
        <v>A.7.05c</v>
      </c>
      <c r="F236" s="146" t="str">
        <f t="shared" ca="1" si="43"/>
        <v>Increase the scope and frequency of tests?</v>
      </c>
      <c r="G236" s="164"/>
      <c r="H236" s="164"/>
      <c r="I236" s="166"/>
      <c r="J236" s="164"/>
      <c r="K236" s="164"/>
      <c r="L236" s="164"/>
      <c r="M236" s="164"/>
      <c r="N236" s="139" t="str">
        <f t="shared" ca="1" si="44"/>
        <v>x 3</v>
      </c>
      <c r="O236" s="139" t="str">
        <f t="shared" ca="1" si="45"/>
        <v/>
      </c>
      <c r="P236" s="140"/>
      <c r="Q236" s="140"/>
      <c r="R236" s="136"/>
      <c r="S236" s="136"/>
      <c r="T236" s="136"/>
      <c r="U236" s="136"/>
      <c r="V236" s="136"/>
      <c r="W236" s="136"/>
      <c r="X236" s="136"/>
      <c r="Y236" s="136"/>
      <c r="Z236" s="141"/>
      <c r="AA236" s="136"/>
      <c r="AB236" s="136"/>
      <c r="AC236" s="142"/>
      <c r="AD236" s="143" t="str">
        <f t="shared" ca="1" si="46"/>
        <v/>
      </c>
      <c r="AE236" s="143" t="str">
        <f t="shared" ca="1" si="47"/>
        <v/>
      </c>
      <c r="AF236" s="143" t="str">
        <f t="shared" ca="1" si="48"/>
        <v>D</v>
      </c>
      <c r="AG236" s="144">
        <f t="shared" ca="1" si="49"/>
        <v>3</v>
      </c>
      <c r="AH236" s="144">
        <v>1</v>
      </c>
      <c r="AI236" s="148"/>
    </row>
    <row r="237" spans="1:35" s="145" customFormat="1" ht="45" x14ac:dyDescent="0.25">
      <c r="A237" s="162">
        <v>307</v>
      </c>
      <c r="B237" s="135" t="str">
        <f t="shared" ca="1" si="40"/>
        <v>A.7.05d</v>
      </c>
      <c r="C237" s="136">
        <f t="shared" ca="1" si="41"/>
        <v>6</v>
      </c>
      <c r="D237" s="93"/>
      <c r="E237" s="137" t="str">
        <f t="shared" ca="1" si="42"/>
        <v>A.7.05d</v>
      </c>
      <c r="F237" s="146" t="str">
        <f t="shared" ca="1" si="43"/>
        <v>Conduct short term engagements, eliminating the need to employ your own specialised (and often expensive) staff - and reducing the cost of training (and re-training) internal teams?</v>
      </c>
      <c r="G237" s="164"/>
      <c r="H237" s="164"/>
      <c r="I237" s="166"/>
      <c r="J237" s="164"/>
      <c r="K237" s="164"/>
      <c r="L237" s="164"/>
      <c r="M237" s="164"/>
      <c r="N237" s="139" t="str">
        <f t="shared" ca="1" si="44"/>
        <v>x 3</v>
      </c>
      <c r="O237" s="139" t="str">
        <f t="shared" ca="1" si="45"/>
        <v/>
      </c>
      <c r="P237" s="140"/>
      <c r="Q237" s="140"/>
      <c r="R237" s="136"/>
      <c r="S237" s="136"/>
      <c r="T237" s="136"/>
      <c r="U237" s="136"/>
      <c r="V237" s="136"/>
      <c r="W237" s="136"/>
      <c r="X237" s="136"/>
      <c r="Y237" s="136"/>
      <c r="Z237" s="141"/>
      <c r="AA237" s="136"/>
      <c r="AB237" s="136"/>
      <c r="AC237" s="142"/>
      <c r="AD237" s="143" t="str">
        <f t="shared" ca="1" si="46"/>
        <v/>
      </c>
      <c r="AE237" s="143" t="str">
        <f t="shared" ca="1" si="47"/>
        <v/>
      </c>
      <c r="AF237" s="143" t="str">
        <f t="shared" ca="1" si="48"/>
        <v>D</v>
      </c>
      <c r="AG237" s="144">
        <f t="shared" ca="1" si="49"/>
        <v>3</v>
      </c>
      <c r="AH237" s="144">
        <v>1</v>
      </c>
      <c r="AI237" s="148"/>
    </row>
    <row r="238" spans="1:35" s="145" customFormat="1" ht="30" x14ac:dyDescent="0.25">
      <c r="A238" s="162">
        <v>308</v>
      </c>
      <c r="B238" s="135" t="str">
        <f t="shared" ca="1" si="40"/>
        <v>A.7.05e</v>
      </c>
      <c r="C238" s="136">
        <f t="shared" ca="1" si="41"/>
        <v>6</v>
      </c>
      <c r="D238" s="93"/>
      <c r="E238" s="137" t="str">
        <f t="shared" ca="1" si="42"/>
        <v>A.7.05e</v>
      </c>
      <c r="F238" s="146" t="str">
        <f t="shared" ca="1" si="43"/>
        <v>Take advantage of automation (e.g. by using penetration testing workflows and importing vulnerability management reports)?</v>
      </c>
      <c r="G238" s="164"/>
      <c r="H238" s="164"/>
      <c r="I238" s="166"/>
      <c r="J238" s="164"/>
      <c r="K238" s="164"/>
      <c r="L238" s="164"/>
      <c r="M238" s="164"/>
      <c r="N238" s="139" t="str">
        <f t="shared" ca="1" si="44"/>
        <v>x 4</v>
      </c>
      <c r="O238" s="139" t="str">
        <f t="shared" ca="1" si="45"/>
        <v/>
      </c>
      <c r="P238" s="140"/>
      <c r="Q238" s="140"/>
      <c r="R238" s="136"/>
      <c r="S238" s="136"/>
      <c r="T238" s="136"/>
      <c r="U238" s="136"/>
      <c r="V238" s="136"/>
      <c r="W238" s="136"/>
      <c r="X238" s="136"/>
      <c r="Y238" s="136"/>
      <c r="Z238" s="141"/>
      <c r="AA238" s="136"/>
      <c r="AB238" s="136"/>
      <c r="AC238" s="142"/>
      <c r="AD238" s="143" t="str">
        <f t="shared" ca="1" si="46"/>
        <v/>
      </c>
      <c r="AE238" s="143" t="str">
        <f t="shared" ca="1" si="47"/>
        <v/>
      </c>
      <c r="AF238" s="143" t="str">
        <f t="shared" ca="1" si="48"/>
        <v>D</v>
      </c>
      <c r="AG238" s="144">
        <f t="shared" ca="1" si="49"/>
        <v>3</v>
      </c>
      <c r="AH238" s="144">
        <v>1</v>
      </c>
      <c r="AI238" s="148"/>
    </row>
    <row r="239" spans="1:35" s="145" customFormat="1" ht="30" x14ac:dyDescent="0.25">
      <c r="A239" s="162">
        <v>309</v>
      </c>
      <c r="B239" s="135" t="str">
        <f t="shared" ca="1" si="40"/>
        <v>A.7.06</v>
      </c>
      <c r="C239" s="136">
        <f t="shared" ca="1" si="41"/>
        <v>5</v>
      </c>
      <c r="D239" s="93"/>
      <c r="E239" s="137" t="str">
        <f t="shared" ca="1" si="42"/>
        <v>A.7.06</v>
      </c>
      <c r="F239" s="165" t="str">
        <f t="shared" ca="1" si="43"/>
        <v>Do you define supplier selection criteria to help you choose suitable penetration testing suppliers?</v>
      </c>
      <c r="G239" s="164"/>
      <c r="H239" s="164"/>
      <c r="I239" s="166"/>
      <c r="J239" s="164"/>
      <c r="K239" s="164"/>
      <c r="L239" s="164"/>
      <c r="M239" s="164"/>
      <c r="N239" s="139" t="str">
        <f t="shared" ca="1" si="44"/>
        <v>x 1</v>
      </c>
      <c r="O239" s="139" t="str">
        <f t="shared" ca="1" si="45"/>
        <v/>
      </c>
      <c r="P239" s="140"/>
      <c r="Q239" s="140"/>
      <c r="R239" s="136"/>
      <c r="S239" s="136"/>
      <c r="T239" s="136"/>
      <c r="U239" s="136"/>
      <c r="V239" s="136"/>
      <c r="W239" s="136"/>
      <c r="X239" s="136"/>
      <c r="Y239" s="136"/>
      <c r="Z239" s="141"/>
      <c r="AA239" s="136"/>
      <c r="AB239" s="136"/>
      <c r="AC239" s="142"/>
      <c r="AD239" s="143" t="str">
        <f t="shared" ca="1" si="46"/>
        <v/>
      </c>
      <c r="AE239" s="143" t="str">
        <f t="shared" ca="1" si="47"/>
        <v/>
      </c>
      <c r="AF239" s="143" t="str">
        <f t="shared" ca="1" si="48"/>
        <v>D</v>
      </c>
      <c r="AG239" s="144">
        <f t="shared" ca="1" si="49"/>
        <v>3</v>
      </c>
      <c r="AH239" s="144">
        <v>1</v>
      </c>
      <c r="AI239" s="148"/>
    </row>
    <row r="240" spans="1:35" s="145" customFormat="1" ht="30" customHeight="1" x14ac:dyDescent="0.25">
      <c r="A240" s="162">
        <v>310</v>
      </c>
      <c r="B240" s="135" t="str">
        <f t="shared" ca="1" si="40"/>
        <v>A.7.07</v>
      </c>
      <c r="C240" s="136">
        <f t="shared" ca="1" si="41"/>
        <v>4</v>
      </c>
      <c r="D240" s="93"/>
      <c r="E240" s="137" t="str">
        <f t="shared" ca="1" si="42"/>
        <v>A.7.07</v>
      </c>
      <c r="F240" s="138" t="str">
        <f t="shared" ca="1" si="43"/>
        <v xml:space="preserve">Does your supplier selection criteria specify that potential suppliers should be able to: </v>
      </c>
      <c r="G240" s="164"/>
      <c r="H240" s="164"/>
      <c r="I240" s="164"/>
      <c r="J240" s="164"/>
      <c r="K240" s="164"/>
      <c r="L240" s="164"/>
      <c r="M240" s="164"/>
      <c r="N240" s="139" t="str">
        <f t="shared" ca="1" si="44"/>
        <v/>
      </c>
      <c r="O240" s="136" t="str">
        <f t="shared" ca="1" si="45"/>
        <v/>
      </c>
      <c r="P240" s="140"/>
      <c r="Q240" s="140"/>
      <c r="R240" s="136"/>
      <c r="S240" s="136"/>
      <c r="T240" s="136"/>
      <c r="U240" s="136"/>
      <c r="V240" s="136"/>
      <c r="W240" s="136"/>
      <c r="X240" s="136"/>
      <c r="Y240" s="136"/>
      <c r="Z240" s="141"/>
      <c r="AA240" s="136"/>
      <c r="AB240" s="136"/>
      <c r="AC240" s="142"/>
      <c r="AD240" s="143" t="str">
        <f t="shared" ca="1" si="46"/>
        <v/>
      </c>
      <c r="AE240" s="143" t="str">
        <f t="shared" ca="1" si="47"/>
        <v/>
      </c>
      <c r="AF240" s="143" t="str">
        <f t="shared" ca="1" si="48"/>
        <v>D</v>
      </c>
      <c r="AG240" s="144">
        <f t="shared" ca="1" si="49"/>
        <v>3</v>
      </c>
      <c r="AH240"/>
      <c r="AI240" s="148"/>
    </row>
    <row r="241" spans="1:35" s="145" customFormat="1" ht="30" x14ac:dyDescent="0.25">
      <c r="A241" s="162">
        <v>311</v>
      </c>
      <c r="B241" s="135" t="str">
        <f t="shared" ca="1" si="40"/>
        <v>A.7.07a</v>
      </c>
      <c r="C241" s="136">
        <f t="shared" ca="1" si="41"/>
        <v>6</v>
      </c>
      <c r="D241" s="93"/>
      <c r="E241" s="137" t="str">
        <f t="shared" ca="1" si="42"/>
        <v>A.7.07a</v>
      </c>
      <c r="F241" s="146" t="str">
        <f t="shared" ca="1" si="43"/>
        <v>Provide a reliable, effective and proven penetration testing service at a reasonable price, within specified timescales?</v>
      </c>
      <c r="G241" s="164"/>
      <c r="H241" s="164"/>
      <c r="I241" s="166"/>
      <c r="J241" s="164"/>
      <c r="K241" s="164"/>
      <c r="L241" s="164"/>
      <c r="M241" s="164"/>
      <c r="N241" s="139" t="str">
        <f t="shared" ca="1" si="44"/>
        <v>x 2</v>
      </c>
      <c r="O241" s="139" t="str">
        <f t="shared" ca="1" si="45"/>
        <v/>
      </c>
      <c r="P241" s="140"/>
      <c r="Q241" s="140"/>
      <c r="R241" s="136"/>
      <c r="S241" s="136"/>
      <c r="T241" s="136"/>
      <c r="U241" s="136"/>
      <c r="V241" s="136"/>
      <c r="W241" s="136"/>
      <c r="X241" s="136"/>
      <c r="Y241" s="136"/>
      <c r="Z241" s="141"/>
      <c r="AA241" s="136"/>
      <c r="AB241" s="136"/>
      <c r="AC241" s="142"/>
      <c r="AD241" s="143" t="str">
        <f t="shared" ca="1" si="46"/>
        <v/>
      </c>
      <c r="AE241" s="143" t="str">
        <f t="shared" ca="1" si="47"/>
        <v/>
      </c>
      <c r="AF241" s="143" t="str">
        <f t="shared" ca="1" si="48"/>
        <v>D</v>
      </c>
      <c r="AG241" s="144">
        <f t="shared" ca="1" si="49"/>
        <v>3</v>
      </c>
      <c r="AH241" s="144">
        <v>1</v>
      </c>
      <c r="AI241" s="148"/>
    </row>
    <row r="242" spans="1:35" s="145" customFormat="1" ht="45" x14ac:dyDescent="0.25">
      <c r="A242" s="162">
        <v>312</v>
      </c>
      <c r="B242" s="135" t="str">
        <f t="shared" ca="1" si="40"/>
        <v>A.7.07b</v>
      </c>
      <c r="C242" s="136">
        <f t="shared" ca="1" si="41"/>
        <v>6</v>
      </c>
      <c r="D242" s="93"/>
      <c r="E242" s="137" t="str">
        <f t="shared" ca="1" si="42"/>
        <v>A.7.07b</v>
      </c>
      <c r="F242" s="146" t="str">
        <f t="shared" ca="1" si="43"/>
        <v>Meet compliance standards and the requirements of corporate or government policy, protecting client information and systems both during and after testing?</v>
      </c>
      <c r="G242" s="164"/>
      <c r="H242" s="164"/>
      <c r="I242" s="166"/>
      <c r="J242" s="164"/>
      <c r="K242" s="164"/>
      <c r="L242" s="164"/>
      <c r="M242" s="164"/>
      <c r="N242" s="139" t="str">
        <f t="shared" ca="1" si="44"/>
        <v>x 3</v>
      </c>
      <c r="O242" s="139" t="str">
        <f t="shared" ca="1" si="45"/>
        <v/>
      </c>
      <c r="P242" s="140"/>
      <c r="Q242" s="140"/>
      <c r="R242" s="136"/>
      <c r="S242" s="136"/>
      <c r="T242" s="136"/>
      <c r="U242" s="136"/>
      <c r="V242" s="136"/>
      <c r="W242" s="136"/>
      <c r="X242" s="136"/>
      <c r="Y242" s="136"/>
      <c r="Z242" s="141"/>
      <c r="AA242" s="136"/>
      <c r="AB242" s="136"/>
      <c r="AC242" s="142"/>
      <c r="AD242" s="143" t="str">
        <f t="shared" ca="1" si="46"/>
        <v/>
      </c>
      <c r="AE242" s="143" t="str">
        <f t="shared" ca="1" si="47"/>
        <v/>
      </c>
      <c r="AF242" s="143" t="str">
        <f t="shared" ca="1" si="48"/>
        <v>D</v>
      </c>
      <c r="AG242" s="144">
        <f t="shared" ca="1" si="49"/>
        <v>3</v>
      </c>
      <c r="AH242" s="144">
        <v>1</v>
      </c>
      <c r="AI242" s="148"/>
    </row>
    <row r="243" spans="1:35" s="145" customFormat="1" ht="30" x14ac:dyDescent="0.25">
      <c r="A243" s="162">
        <v>313</v>
      </c>
      <c r="B243" s="135" t="str">
        <f t="shared" ca="1" si="40"/>
        <v>A.7.07c</v>
      </c>
      <c r="C243" s="136">
        <f t="shared" ca="1" si="41"/>
        <v>6</v>
      </c>
      <c r="D243" s="93"/>
      <c r="E243" s="137" t="str">
        <f t="shared" ca="1" si="42"/>
        <v>A.7.07c</v>
      </c>
      <c r="F243" s="146" t="str">
        <f t="shared" ca="1" si="43"/>
        <v>Perform rigorous and effective penetration tests, ensuring that a wide range of system attacks are simulated?</v>
      </c>
      <c r="G243" s="164"/>
      <c r="H243" s="164"/>
      <c r="I243" s="166"/>
      <c r="J243" s="164"/>
      <c r="K243" s="164"/>
      <c r="L243" s="164"/>
      <c r="M243" s="164"/>
      <c r="N243" s="139" t="str">
        <f t="shared" ca="1" si="44"/>
        <v>x 2</v>
      </c>
      <c r="O243" s="139" t="str">
        <f t="shared" ca="1" si="45"/>
        <v/>
      </c>
      <c r="P243" s="140"/>
      <c r="Q243" s="140"/>
      <c r="R243" s="136"/>
      <c r="S243" s="136"/>
      <c r="T243" s="136"/>
      <c r="U243" s="136"/>
      <c r="V243" s="136"/>
      <c r="W243" s="136"/>
      <c r="X243" s="136"/>
      <c r="Y243" s="136"/>
      <c r="Z243" s="141"/>
      <c r="AA243" s="136"/>
      <c r="AB243" s="136"/>
      <c r="AC243" s="142"/>
      <c r="AD243" s="143" t="str">
        <f t="shared" ca="1" si="46"/>
        <v/>
      </c>
      <c r="AE243" s="143" t="str">
        <f t="shared" ca="1" si="47"/>
        <v/>
      </c>
      <c r="AF243" s="143" t="str">
        <f t="shared" ca="1" si="48"/>
        <v>D</v>
      </c>
      <c r="AG243" s="144">
        <f t="shared" ca="1" si="49"/>
        <v>3</v>
      </c>
      <c r="AH243" s="144">
        <v>1</v>
      </c>
      <c r="AI243" s="148"/>
    </row>
    <row r="244" spans="1:35" s="145" customFormat="1" ht="30" customHeight="1" x14ac:dyDescent="0.25">
      <c r="A244" s="162">
        <v>314</v>
      </c>
      <c r="B244" s="135" t="str">
        <f t="shared" ca="1" si="40"/>
        <v>A.7.07d</v>
      </c>
      <c r="C244" s="136">
        <f t="shared" ca="1" si="41"/>
        <v>6</v>
      </c>
      <c r="D244" s="93"/>
      <c r="E244" s="137" t="str">
        <f t="shared" ca="1" si="42"/>
        <v>A.7.07d</v>
      </c>
      <c r="F244" s="146" t="str">
        <f t="shared" ca="1" si="43"/>
        <v>Adhere to a proven testing methodology, allowing sufficient time for remediation?</v>
      </c>
      <c r="G244" s="164"/>
      <c r="H244" s="164"/>
      <c r="I244" s="166"/>
      <c r="J244" s="164"/>
      <c r="K244" s="164"/>
      <c r="L244" s="164"/>
      <c r="M244" s="164"/>
      <c r="N244" s="139" t="str">
        <f t="shared" ca="1" si="44"/>
        <v>x 3</v>
      </c>
      <c r="O244" s="139" t="str">
        <f t="shared" ca="1" si="45"/>
        <v/>
      </c>
      <c r="P244" s="140"/>
      <c r="Q244" s="140"/>
      <c r="R244" s="136"/>
      <c r="S244" s="136"/>
      <c r="T244" s="136"/>
      <c r="U244" s="136"/>
      <c r="V244" s="136"/>
      <c r="W244" s="136"/>
      <c r="X244" s="136"/>
      <c r="Y244" s="136"/>
      <c r="Z244" s="141"/>
      <c r="AA244" s="136"/>
      <c r="AB244" s="136"/>
      <c r="AC244" s="142"/>
      <c r="AD244" s="143" t="str">
        <f t="shared" ca="1" si="46"/>
        <v/>
      </c>
      <c r="AE244" s="143" t="str">
        <f t="shared" ca="1" si="47"/>
        <v/>
      </c>
      <c r="AF244" s="143" t="str">
        <f t="shared" ca="1" si="48"/>
        <v>D</v>
      </c>
      <c r="AG244" s="144">
        <f t="shared" ca="1" si="49"/>
        <v>3</v>
      </c>
      <c r="AH244" s="144">
        <v>1</v>
      </c>
      <c r="AI244" s="148"/>
    </row>
    <row r="245" spans="1:35" s="145" customFormat="1" ht="45" x14ac:dyDescent="0.25">
      <c r="A245" s="162">
        <v>315</v>
      </c>
      <c r="B245" s="135" t="str">
        <f t="shared" ca="1" si="40"/>
        <v>A.7.07e</v>
      </c>
      <c r="C245" s="136">
        <f t="shared" ca="1" si="41"/>
        <v>6</v>
      </c>
      <c r="D245" s="93"/>
      <c r="E245" s="137" t="str">
        <f t="shared" ca="1" si="42"/>
        <v>A.7.07e</v>
      </c>
      <c r="F245" s="146" t="str">
        <f t="shared" ca="1" si="43"/>
        <v>Carry out a full range of testing (e.g. black, white or grey box; internal or external infrastructure or web application; source code review; and social engineering)?</v>
      </c>
      <c r="G245" s="164"/>
      <c r="H245" s="164"/>
      <c r="I245" s="166"/>
      <c r="J245" s="164"/>
      <c r="K245" s="164"/>
      <c r="L245" s="164"/>
      <c r="M245" s="164"/>
      <c r="N245" s="139" t="str">
        <f t="shared" ca="1" si="44"/>
        <v>x 3</v>
      </c>
      <c r="O245" s="139" t="str">
        <f t="shared" ca="1" si="45"/>
        <v/>
      </c>
      <c r="P245" s="140"/>
      <c r="Q245" s="140"/>
      <c r="R245" s="136"/>
      <c r="S245" s="136"/>
      <c r="T245" s="136"/>
      <c r="U245" s="136"/>
      <c r="V245" s="136"/>
      <c r="W245" s="136"/>
      <c r="X245" s="136"/>
      <c r="Y245" s="136"/>
      <c r="Z245" s="141"/>
      <c r="AA245" s="136"/>
      <c r="AB245" s="136"/>
      <c r="AC245" s="142"/>
      <c r="AD245" s="143" t="str">
        <f t="shared" ca="1" si="46"/>
        <v/>
      </c>
      <c r="AE245" s="143" t="str">
        <f t="shared" ca="1" si="47"/>
        <v/>
      </c>
      <c r="AF245" s="143" t="str">
        <f t="shared" ca="1" si="48"/>
        <v>D</v>
      </c>
      <c r="AG245" s="144">
        <f t="shared" ca="1" si="49"/>
        <v>3</v>
      </c>
      <c r="AH245" s="144">
        <v>1</v>
      </c>
      <c r="AI245" s="148"/>
    </row>
    <row r="246" spans="1:35" s="145" customFormat="1" ht="30" x14ac:dyDescent="0.25">
      <c r="A246" s="162">
        <v>316</v>
      </c>
      <c r="B246" s="135" t="str">
        <f t="shared" ca="1" si="40"/>
        <v>A.7.07f</v>
      </c>
      <c r="C246" s="136">
        <f t="shared" ca="1" si="41"/>
        <v>6</v>
      </c>
      <c r="D246" s="93"/>
      <c r="E246" s="137" t="str">
        <f t="shared" ca="1" si="42"/>
        <v>A.7.07f</v>
      </c>
      <c r="F246" s="146" t="str">
        <f t="shared" ca="1" si="43"/>
        <v>Discover all major vulnerabilities, identify associated 'root causes' and strategically analyse key findings in business terms?</v>
      </c>
      <c r="G246" s="164"/>
      <c r="H246" s="164"/>
      <c r="I246" s="166"/>
      <c r="J246" s="164"/>
      <c r="K246" s="164"/>
      <c r="L246" s="164"/>
      <c r="M246" s="164"/>
      <c r="N246" s="139" t="str">
        <f t="shared" ca="1" si="44"/>
        <v>x 5</v>
      </c>
      <c r="O246" s="139" t="str">
        <f t="shared" ca="1" si="45"/>
        <v/>
      </c>
      <c r="P246" s="140"/>
      <c r="Q246" s="140"/>
      <c r="R246" s="136"/>
      <c r="S246" s="136"/>
      <c r="T246" s="136"/>
      <c r="U246" s="136"/>
      <c r="V246" s="136"/>
      <c r="W246" s="136"/>
      <c r="X246" s="136"/>
      <c r="Y246" s="136"/>
      <c r="Z246" s="141"/>
      <c r="AA246" s="136"/>
      <c r="AB246" s="136"/>
      <c r="AC246" s="142"/>
      <c r="AD246" s="143" t="str">
        <f t="shared" ca="1" si="46"/>
        <v/>
      </c>
      <c r="AE246" s="143" t="str">
        <f t="shared" ca="1" si="47"/>
        <v/>
      </c>
      <c r="AF246" s="143" t="str">
        <f t="shared" ca="1" si="48"/>
        <v>D</v>
      </c>
      <c r="AG246" s="144">
        <f t="shared" ca="1" si="49"/>
        <v>3</v>
      </c>
      <c r="AH246" s="144">
        <v>1</v>
      </c>
      <c r="AI246" s="148"/>
    </row>
    <row r="247" spans="1:35" s="145" customFormat="1" ht="45" x14ac:dyDescent="0.25">
      <c r="A247" s="162">
        <v>317</v>
      </c>
      <c r="B247" s="135" t="str">
        <f t="shared" ca="1" si="40"/>
        <v>A.7.07g</v>
      </c>
      <c r="C247" s="136">
        <f t="shared" ca="1" si="41"/>
        <v>6</v>
      </c>
      <c r="D247" s="93"/>
      <c r="E247" s="137" t="str">
        <f t="shared" ca="1" si="42"/>
        <v>A.7.07g</v>
      </c>
      <c r="F247" s="146" t="str">
        <f t="shared" ca="1" si="43"/>
        <v>Co-develop security improvement strategies and programmes, recommending countermeasures to both address vulnerabilities and prevent them from recurring?</v>
      </c>
      <c r="G247" s="164"/>
      <c r="H247" s="164"/>
      <c r="I247" s="166"/>
      <c r="J247" s="164"/>
      <c r="K247" s="164"/>
      <c r="L247" s="164"/>
      <c r="M247" s="164"/>
      <c r="N247" s="139" t="str">
        <f t="shared" ca="1" si="44"/>
        <v>x 5</v>
      </c>
      <c r="O247" s="139" t="str">
        <f t="shared" ca="1" si="45"/>
        <v/>
      </c>
      <c r="P247" s="140"/>
      <c r="Q247" s="140"/>
      <c r="R247" s="136"/>
      <c r="S247" s="136"/>
      <c r="T247" s="136"/>
      <c r="U247" s="136"/>
      <c r="V247" s="136"/>
      <c r="W247" s="136"/>
      <c r="X247" s="136"/>
      <c r="Y247" s="136"/>
      <c r="Z247" s="141"/>
      <c r="AA247" s="136"/>
      <c r="AB247" s="136"/>
      <c r="AC247" s="142"/>
      <c r="AD247" s="143" t="str">
        <f t="shared" ca="1" si="46"/>
        <v/>
      </c>
      <c r="AE247" s="143" t="str">
        <f t="shared" ca="1" si="47"/>
        <v/>
      </c>
      <c r="AF247" s="143" t="str">
        <f t="shared" ca="1" si="48"/>
        <v>D</v>
      </c>
      <c r="AG247" s="144">
        <f t="shared" ca="1" si="49"/>
        <v>3</v>
      </c>
      <c r="AH247" s="144">
        <v>1</v>
      </c>
      <c r="AI247" s="148"/>
    </row>
    <row r="248" spans="1:35" s="145" customFormat="1" ht="60" x14ac:dyDescent="0.25">
      <c r="A248" s="162">
        <v>318</v>
      </c>
      <c r="B248" s="135" t="str">
        <f t="shared" ca="1" si="40"/>
        <v>A.7.07h</v>
      </c>
      <c r="C248" s="136">
        <f t="shared" ca="1" si="41"/>
        <v>6</v>
      </c>
      <c r="D248" s="93"/>
      <c r="E248" s="137" t="str">
        <f t="shared" ca="1" si="42"/>
        <v>A.7.07h</v>
      </c>
      <c r="F248" s="146" t="str">
        <f t="shared" ca="1" si="43"/>
        <v>Produce insightful, structured, practical and easy to read reports, engaging with senior management in business terms, resolving issues with IT service providers, and addressing global risk management issues?</v>
      </c>
      <c r="G248" s="164"/>
      <c r="H248" s="164"/>
      <c r="I248" s="166"/>
      <c r="J248" s="164"/>
      <c r="K248" s="164"/>
      <c r="L248" s="164"/>
      <c r="M248" s="164"/>
      <c r="N248" s="139" t="str">
        <f t="shared" ca="1" si="44"/>
        <v>x 4</v>
      </c>
      <c r="O248" s="139" t="str">
        <f t="shared" ca="1" si="45"/>
        <v/>
      </c>
      <c r="P248" s="140"/>
      <c r="Q248" s="140"/>
      <c r="R248" s="136"/>
      <c r="S248" s="136"/>
      <c r="T248" s="136"/>
      <c r="U248" s="136"/>
      <c r="V248" s="136"/>
      <c r="W248" s="136"/>
      <c r="X248" s="136"/>
      <c r="Y248" s="136"/>
      <c r="Z248" s="141"/>
      <c r="AA248" s="136"/>
      <c r="AB248" s="136"/>
      <c r="AC248" s="142"/>
      <c r="AD248" s="143" t="str">
        <f t="shared" ca="1" si="46"/>
        <v/>
      </c>
      <c r="AE248" s="143" t="str">
        <f t="shared" ca="1" si="47"/>
        <v/>
      </c>
      <c r="AF248" s="143" t="str">
        <f t="shared" ca="1" si="48"/>
        <v>D</v>
      </c>
      <c r="AG248" s="144">
        <f t="shared" ca="1" si="49"/>
        <v>3</v>
      </c>
      <c r="AH248" s="144">
        <v>1</v>
      </c>
      <c r="AI248" s="148"/>
    </row>
    <row r="249" spans="1:35" s="145" customFormat="1" ht="30" x14ac:dyDescent="0.25">
      <c r="A249" s="162">
        <v>319</v>
      </c>
      <c r="B249" s="135" t="str">
        <f t="shared" ca="1" si="40"/>
        <v>A.7.07i</v>
      </c>
      <c r="C249" s="136">
        <f t="shared" ca="1" si="41"/>
        <v>6</v>
      </c>
      <c r="D249" s="93"/>
      <c r="E249" s="137" t="str">
        <f t="shared" ca="1" si="42"/>
        <v>A.7.07i</v>
      </c>
      <c r="F249" s="146" t="str">
        <f t="shared" ca="1" si="43"/>
        <v>Provide on-going advice on how to manage systems effectively over time as part of a trusted relationship?</v>
      </c>
      <c r="G249" s="164"/>
      <c r="H249" s="164"/>
      <c r="I249" s="166"/>
      <c r="J249" s="164"/>
      <c r="K249" s="164"/>
      <c r="L249" s="164"/>
      <c r="M249" s="164"/>
      <c r="N249" s="139" t="str">
        <f t="shared" ca="1" si="44"/>
        <v>x 4</v>
      </c>
      <c r="O249" s="139" t="str">
        <f t="shared" ca="1" si="45"/>
        <v/>
      </c>
      <c r="P249" s="140"/>
      <c r="Q249" s="140"/>
      <c r="R249" s="136"/>
      <c r="S249" s="136"/>
      <c r="T249" s="136"/>
      <c r="U249" s="136"/>
      <c r="V249" s="136"/>
      <c r="W249" s="136"/>
      <c r="X249" s="136"/>
      <c r="Y249" s="136"/>
      <c r="Z249" s="141"/>
      <c r="AA249" s="136"/>
      <c r="AB249" s="136"/>
      <c r="AC249" s="142"/>
      <c r="AD249" s="143" t="str">
        <f t="shared" ca="1" si="46"/>
        <v/>
      </c>
      <c r="AE249" s="143" t="str">
        <f t="shared" ca="1" si="47"/>
        <v/>
      </c>
      <c r="AF249" s="143" t="str">
        <f t="shared" ca="1" si="48"/>
        <v>D</v>
      </c>
      <c r="AG249" s="144">
        <f t="shared" ca="1" si="49"/>
        <v>3</v>
      </c>
      <c r="AH249" s="144">
        <v>1</v>
      </c>
      <c r="AI249" s="148"/>
    </row>
    <row r="250" spans="1:35" s="145" customFormat="1" ht="30" customHeight="1" x14ac:dyDescent="0.25">
      <c r="A250" s="162">
        <v>320</v>
      </c>
      <c r="B250" s="135" t="str">
        <f t="shared" ca="1" si="40"/>
        <v>A.7.08</v>
      </c>
      <c r="C250" s="136">
        <f t="shared" ca="1" si="41"/>
        <v>4</v>
      </c>
      <c r="D250" s="93"/>
      <c r="E250" s="137" t="str">
        <f t="shared" ca="1" si="42"/>
        <v>A.7.08</v>
      </c>
      <c r="F250" s="138" t="str">
        <f t="shared" ca="1" si="43"/>
        <v xml:space="preserve">Does your supplier selection criteria consider if potential suppliers can provide: </v>
      </c>
      <c r="G250" s="164"/>
      <c r="H250" s="164"/>
      <c r="I250" s="164"/>
      <c r="J250" s="164"/>
      <c r="K250" s="164"/>
      <c r="L250" s="164"/>
      <c r="M250" s="164"/>
      <c r="N250" s="139" t="str">
        <f t="shared" ca="1" si="44"/>
        <v/>
      </c>
      <c r="O250" s="136" t="str">
        <f t="shared" ca="1" si="45"/>
        <v/>
      </c>
      <c r="P250" s="140"/>
      <c r="Q250" s="140"/>
      <c r="R250" s="136"/>
      <c r="S250" s="136"/>
      <c r="T250" s="136"/>
      <c r="U250" s="136"/>
      <c r="V250" s="136"/>
      <c r="W250" s="136"/>
      <c r="X250" s="136"/>
      <c r="Y250" s="136"/>
      <c r="Z250" s="141"/>
      <c r="AA250" s="136"/>
      <c r="AB250" s="136"/>
      <c r="AC250" s="142"/>
      <c r="AD250" s="143" t="str">
        <f t="shared" ca="1" si="46"/>
        <v/>
      </c>
      <c r="AE250" s="143" t="str">
        <f t="shared" ca="1" si="47"/>
        <v/>
      </c>
      <c r="AF250" s="143" t="str">
        <f t="shared" ca="1" si="48"/>
        <v>D</v>
      </c>
      <c r="AG250" s="144">
        <f t="shared" ca="1" si="49"/>
        <v>3</v>
      </c>
      <c r="AH250"/>
      <c r="AI250" s="148"/>
    </row>
    <row r="251" spans="1:35" s="145" customFormat="1" ht="30" customHeight="1" x14ac:dyDescent="0.25">
      <c r="A251" s="162">
        <v>321</v>
      </c>
      <c r="B251" s="135" t="str">
        <f t="shared" ca="1" si="40"/>
        <v>A.7.08a</v>
      </c>
      <c r="C251" s="136">
        <f t="shared" ca="1" si="41"/>
        <v>6</v>
      </c>
      <c r="D251" s="93"/>
      <c r="E251" s="137" t="str">
        <f t="shared" ca="1" si="42"/>
        <v>A.7.08a</v>
      </c>
      <c r="F251" s="146" t="str">
        <f t="shared" ca="1" si="43"/>
        <v xml:space="preserve">Solid reputation, history and ethics? </v>
      </c>
      <c r="G251" s="164"/>
      <c r="H251" s="164"/>
      <c r="I251" s="166"/>
      <c r="J251" s="164"/>
      <c r="K251" s="164"/>
      <c r="L251" s="164"/>
      <c r="M251" s="164"/>
      <c r="N251" s="139" t="str">
        <f t="shared" ca="1" si="44"/>
        <v>x 3</v>
      </c>
      <c r="O251" s="139" t="str">
        <f t="shared" ca="1" si="45"/>
        <v/>
      </c>
      <c r="P251" s="140"/>
      <c r="Q251" s="140"/>
      <c r="R251" s="136"/>
      <c r="S251" s="136"/>
      <c r="T251" s="136"/>
      <c r="U251" s="136"/>
      <c r="V251" s="136"/>
      <c r="W251" s="136"/>
      <c r="X251" s="136"/>
      <c r="Y251" s="136"/>
      <c r="Z251" s="141"/>
      <c r="AA251" s="136"/>
      <c r="AB251" s="136"/>
      <c r="AC251" s="142"/>
      <c r="AD251" s="143" t="str">
        <f t="shared" ca="1" si="46"/>
        <v/>
      </c>
      <c r="AE251" s="143" t="str">
        <f t="shared" ca="1" si="47"/>
        <v/>
      </c>
      <c r="AF251" s="143" t="str">
        <f t="shared" ca="1" si="48"/>
        <v>D</v>
      </c>
      <c r="AG251" s="144">
        <f t="shared" ca="1" si="49"/>
        <v>3</v>
      </c>
      <c r="AH251" s="144">
        <v>1</v>
      </c>
      <c r="AI251" s="148"/>
    </row>
    <row r="252" spans="1:35" s="145" customFormat="1" ht="30" customHeight="1" x14ac:dyDescent="0.25">
      <c r="A252" s="162">
        <v>322</v>
      </c>
      <c r="B252" s="135" t="str">
        <f t="shared" ref="B252:B264" ca="1" si="50">VLOOKUP(A252,contentrefmockup,2,FALSE)</f>
        <v>A.7.08b</v>
      </c>
      <c r="C252" s="136">
        <f t="shared" ref="C252:C264" ca="1" si="51">VLOOKUP(A252,contentrefmockup,15,FALSE)</f>
        <v>6</v>
      </c>
      <c r="D252" s="93"/>
      <c r="E252" s="137" t="str">
        <f t="shared" ref="E252:E264" ca="1" si="52">IF(C252=1,"Phase "&amp;B252,IF(C252=2,"Step "&amp;VLOOKUP(A252,contentrefmockup,4,FALSE),B252))</f>
        <v>A.7.08b</v>
      </c>
      <c r="F252" s="146" t="str">
        <f t="shared" ref="F252:F264" ca="1" si="53">VLOOKUP(A252,contentrefmockup,7,FALSE)</f>
        <v>High quality, value-for-money services?</v>
      </c>
      <c r="G252" s="164"/>
      <c r="H252" s="164"/>
      <c r="I252" s="166"/>
      <c r="J252" s="164"/>
      <c r="K252" s="164"/>
      <c r="L252" s="164"/>
      <c r="M252" s="164"/>
      <c r="N252" s="139" t="str">
        <f t="shared" ref="N252:N264" ca="1" si="54">IFERROR(IF(VLOOKUP(A252,Weightings_Assessments,25,FALSE)=0,"",VLOOKUP(A252,Weightings_Assessments,25,FALSE)),"")</f>
        <v>x 3</v>
      </c>
      <c r="O252" s="139" t="str">
        <f t="shared" ref="O252:O264" ca="1" si="55">IFERROR(VLOOKUP(AH252,detail_maturity_score,3,FALSE)*VLOOKUP(A252,Weightings_Assessments,23,FALSE),"")</f>
        <v/>
      </c>
      <c r="P252" s="140"/>
      <c r="Q252" s="140"/>
      <c r="R252" s="136"/>
      <c r="S252" s="136"/>
      <c r="T252" s="136"/>
      <c r="U252" s="136"/>
      <c r="V252" s="136"/>
      <c r="W252" s="136"/>
      <c r="X252" s="136"/>
      <c r="Y252" s="136"/>
      <c r="Z252" s="141"/>
      <c r="AA252" s="136"/>
      <c r="AB252" s="136"/>
      <c r="AC252" s="142"/>
      <c r="AD252" s="143" t="str">
        <f t="shared" ref="AD252:AD264" ca="1" si="56">VLOOKUP($A252,contentrefmockup,26,FALSE)</f>
        <v/>
      </c>
      <c r="AE252" s="143" t="str">
        <f t="shared" ref="AE252:AE264" ca="1" si="57">VLOOKUP($A252,contentrefmockup,27,FALSE)</f>
        <v/>
      </c>
      <c r="AF252" s="143" t="str">
        <f t="shared" ref="AF252:AF264" ca="1" si="58">VLOOKUP($A252,contentrefmockup,28,FALSE)</f>
        <v>D</v>
      </c>
      <c r="AG252" s="144">
        <f t="shared" ref="AG252:AG264" ca="1" si="59">IF(AD252="S",1,IF(AE252="I",2,IF(AF252="D",3,4)))</f>
        <v>3</v>
      </c>
      <c r="AH252" s="144">
        <v>1</v>
      </c>
      <c r="AI252" s="148"/>
    </row>
    <row r="253" spans="1:35" s="145" customFormat="1" ht="30" customHeight="1" x14ac:dyDescent="0.25">
      <c r="A253" s="162">
        <v>323</v>
      </c>
      <c r="B253" s="135" t="str">
        <f t="shared" ca="1" si="50"/>
        <v>A.7.08c</v>
      </c>
      <c r="C253" s="136">
        <f t="shared" ca="1" si="51"/>
        <v>6</v>
      </c>
      <c r="D253" s="93"/>
      <c r="E253" s="137" t="str">
        <f t="shared" ca="1" si="52"/>
        <v>A.7.08c</v>
      </c>
      <c r="F253" s="146" t="str">
        <f t="shared" ca="1" si="53"/>
        <v>Research and development capability?</v>
      </c>
      <c r="G253" s="164"/>
      <c r="H253" s="164"/>
      <c r="I253" s="166"/>
      <c r="J253" s="164"/>
      <c r="K253" s="164"/>
      <c r="L253" s="164"/>
      <c r="M253" s="164"/>
      <c r="N253" s="139" t="str">
        <f t="shared" ca="1" si="54"/>
        <v>x 3</v>
      </c>
      <c r="O253" s="139" t="str">
        <f t="shared" ca="1" si="55"/>
        <v/>
      </c>
      <c r="P253" s="140"/>
      <c r="Q253" s="140"/>
      <c r="R253" s="136"/>
      <c r="S253" s="136"/>
      <c r="T253" s="136"/>
      <c r="U253" s="136"/>
      <c r="V253" s="136"/>
      <c r="W253" s="136"/>
      <c r="X253" s="136"/>
      <c r="Y253" s="136"/>
      <c r="Z253" s="141"/>
      <c r="AA253" s="136"/>
      <c r="AB253" s="136"/>
      <c r="AC253" s="142"/>
      <c r="AD253" s="143" t="str">
        <f t="shared" ca="1" si="56"/>
        <v/>
      </c>
      <c r="AE253" s="143" t="str">
        <f t="shared" ca="1" si="57"/>
        <v/>
      </c>
      <c r="AF253" s="143" t="str">
        <f t="shared" ca="1" si="58"/>
        <v>D</v>
      </c>
      <c r="AG253" s="144">
        <f t="shared" ca="1" si="59"/>
        <v>3</v>
      </c>
      <c r="AH253" s="144">
        <v>1</v>
      </c>
      <c r="AI253" s="148"/>
    </row>
    <row r="254" spans="1:35" s="145" customFormat="1" ht="30" customHeight="1" x14ac:dyDescent="0.25">
      <c r="A254" s="162">
        <v>324</v>
      </c>
      <c r="B254" s="135" t="str">
        <f t="shared" ca="1" si="50"/>
        <v>A.7.08d</v>
      </c>
      <c r="C254" s="136">
        <f t="shared" ca="1" si="51"/>
        <v>6</v>
      </c>
      <c r="D254" s="93"/>
      <c r="E254" s="137" t="str">
        <f t="shared" ca="1" si="52"/>
        <v>A.7.08d</v>
      </c>
      <c r="F254" s="146" t="str">
        <f t="shared" ca="1" si="53"/>
        <v>Highly competent, technical testers?</v>
      </c>
      <c r="G254" s="164"/>
      <c r="H254" s="164"/>
      <c r="I254" s="166"/>
      <c r="J254" s="164"/>
      <c r="K254" s="164"/>
      <c r="L254" s="164"/>
      <c r="M254" s="164"/>
      <c r="N254" s="139" t="str">
        <f t="shared" ca="1" si="54"/>
        <v>x 3</v>
      </c>
      <c r="O254" s="139" t="str">
        <f t="shared" ca="1" si="55"/>
        <v/>
      </c>
      <c r="P254" s="140"/>
      <c r="Q254" s="140"/>
      <c r="R254" s="136"/>
      <c r="S254" s="136"/>
      <c r="T254" s="136"/>
      <c r="U254" s="136"/>
      <c r="V254" s="136"/>
      <c r="W254" s="136"/>
      <c r="X254" s="136"/>
      <c r="Y254" s="136"/>
      <c r="Z254" s="141"/>
      <c r="AA254" s="136"/>
      <c r="AB254" s="136"/>
      <c r="AC254" s="142"/>
      <c r="AD254" s="143" t="str">
        <f t="shared" ca="1" si="56"/>
        <v/>
      </c>
      <c r="AE254" s="143" t="str">
        <f t="shared" ca="1" si="57"/>
        <v/>
      </c>
      <c r="AF254" s="143" t="str">
        <f t="shared" ca="1" si="58"/>
        <v>D</v>
      </c>
      <c r="AG254" s="144">
        <f t="shared" ca="1" si="59"/>
        <v>3</v>
      </c>
      <c r="AH254" s="144">
        <v>1</v>
      </c>
      <c r="AI254" s="148"/>
    </row>
    <row r="255" spans="1:35" s="145" customFormat="1" ht="30" customHeight="1" x14ac:dyDescent="0.25">
      <c r="A255" s="162">
        <v>325</v>
      </c>
      <c r="B255" s="135" t="str">
        <f t="shared" ca="1" si="50"/>
        <v>A.7.08e</v>
      </c>
      <c r="C255" s="136">
        <f t="shared" ca="1" si="51"/>
        <v>6</v>
      </c>
      <c r="D255" s="93"/>
      <c r="E255" s="137" t="str">
        <f t="shared" ca="1" si="52"/>
        <v>A.7.08e</v>
      </c>
      <c r="F255" s="146" t="str">
        <f t="shared" ca="1" si="53"/>
        <v>Security and risk management?</v>
      </c>
      <c r="G255" s="164"/>
      <c r="H255" s="164"/>
      <c r="I255" s="166"/>
      <c r="J255" s="164"/>
      <c r="K255" s="164"/>
      <c r="L255" s="164"/>
      <c r="M255" s="164"/>
      <c r="N255" s="139" t="str">
        <f t="shared" ca="1" si="54"/>
        <v>x 3</v>
      </c>
      <c r="O255" s="139" t="str">
        <f t="shared" ca="1" si="55"/>
        <v/>
      </c>
      <c r="P255" s="140"/>
      <c r="Q255" s="140"/>
      <c r="R255" s="136"/>
      <c r="S255" s="136"/>
      <c r="T255" s="136"/>
      <c r="U255" s="136"/>
      <c r="V255" s="136"/>
      <c r="W255" s="136"/>
      <c r="X255" s="136"/>
      <c r="Y255" s="136"/>
      <c r="Z255" s="141"/>
      <c r="AA255" s="136"/>
      <c r="AB255" s="136"/>
      <c r="AC255" s="142"/>
      <c r="AD255" s="143" t="str">
        <f t="shared" ca="1" si="56"/>
        <v/>
      </c>
      <c r="AE255" s="143" t="str">
        <f t="shared" ca="1" si="57"/>
        <v/>
      </c>
      <c r="AF255" s="143" t="str">
        <f t="shared" ca="1" si="58"/>
        <v>D</v>
      </c>
      <c r="AG255" s="144">
        <f t="shared" ca="1" si="59"/>
        <v>3</v>
      </c>
      <c r="AH255" s="144">
        <v>1</v>
      </c>
      <c r="AI255" s="148"/>
    </row>
    <row r="256" spans="1:35" s="145" customFormat="1" ht="30" customHeight="1" x14ac:dyDescent="0.25">
      <c r="A256" s="162">
        <v>326</v>
      </c>
      <c r="B256" s="135" t="str">
        <f t="shared" ca="1" si="50"/>
        <v>A.7.08f</v>
      </c>
      <c r="C256" s="136">
        <f t="shared" ca="1" si="51"/>
        <v>6</v>
      </c>
      <c r="D256" s="93"/>
      <c r="E256" s="137" t="str">
        <f t="shared" ca="1" si="52"/>
        <v>A.7.08f</v>
      </c>
      <c r="F256" s="146" t="str">
        <f t="shared" ca="1" si="53"/>
        <v>A strong professional accreditation and complaint process?</v>
      </c>
      <c r="G256" s="164"/>
      <c r="H256" s="164"/>
      <c r="I256" s="166"/>
      <c r="J256" s="164"/>
      <c r="K256" s="164"/>
      <c r="L256" s="164"/>
      <c r="M256" s="164"/>
      <c r="N256" s="139" t="str">
        <f t="shared" ca="1" si="54"/>
        <v>x 3</v>
      </c>
      <c r="O256" s="139" t="str">
        <f t="shared" ca="1" si="55"/>
        <v/>
      </c>
      <c r="P256" s="140"/>
      <c r="Q256" s="140"/>
      <c r="R256" s="136"/>
      <c r="S256" s="136"/>
      <c r="T256" s="136"/>
      <c r="U256" s="136"/>
      <c r="V256" s="136"/>
      <c r="W256" s="136"/>
      <c r="X256" s="136"/>
      <c r="Y256" s="136"/>
      <c r="Z256" s="141"/>
      <c r="AA256" s="136"/>
      <c r="AB256" s="136"/>
      <c r="AC256" s="142"/>
      <c r="AD256" s="143" t="str">
        <f t="shared" ca="1" si="56"/>
        <v/>
      </c>
      <c r="AE256" s="143" t="str">
        <f t="shared" ca="1" si="57"/>
        <v/>
      </c>
      <c r="AF256" s="143" t="str">
        <f t="shared" ca="1" si="58"/>
        <v>D</v>
      </c>
      <c r="AG256" s="144">
        <f t="shared" ca="1" si="59"/>
        <v>3</v>
      </c>
      <c r="AH256" s="144">
        <v>1</v>
      </c>
      <c r="AI256" s="148"/>
    </row>
    <row r="257" spans="1:35" s="145" customFormat="1" ht="45" x14ac:dyDescent="0.25">
      <c r="A257" s="162">
        <v>327</v>
      </c>
      <c r="B257" s="135" t="str">
        <f t="shared" ca="1" si="50"/>
        <v>A.7.09</v>
      </c>
      <c r="C257" s="136">
        <f t="shared" ca="1" si="51"/>
        <v>5</v>
      </c>
      <c r="D257" s="93"/>
      <c r="E257" s="137" t="str">
        <f t="shared" ca="1" si="52"/>
        <v>A.7.09</v>
      </c>
      <c r="F257" s="165" t="str">
        <f t="shared" ca="1" si="53"/>
        <v>Is your supplier selection criteria recorded in a document that can be passed to potential suppliers - and your procurement department - sometimes as part of an RFP (Request for Proposal)?</v>
      </c>
      <c r="G257" s="164"/>
      <c r="H257" s="164"/>
      <c r="I257" s="166"/>
      <c r="J257" s="164"/>
      <c r="K257" s="164"/>
      <c r="L257" s="164"/>
      <c r="M257" s="164"/>
      <c r="N257" s="139" t="str">
        <f t="shared" ca="1" si="54"/>
        <v>x 4</v>
      </c>
      <c r="O257" s="139" t="str">
        <f t="shared" ca="1" si="55"/>
        <v/>
      </c>
      <c r="P257" s="140"/>
      <c r="Q257" s="140"/>
      <c r="R257" s="136"/>
      <c r="S257" s="136"/>
      <c r="T257" s="136"/>
      <c r="U257" s="136"/>
      <c r="V257" s="136"/>
      <c r="W257" s="136"/>
      <c r="X257" s="136"/>
      <c r="Y257" s="136"/>
      <c r="Z257" s="141"/>
      <c r="AA257" s="136"/>
      <c r="AB257" s="136"/>
      <c r="AC257" s="142"/>
      <c r="AD257" s="143" t="str">
        <f t="shared" ca="1" si="56"/>
        <v/>
      </c>
      <c r="AE257" s="143" t="str">
        <f t="shared" ca="1" si="57"/>
        <v/>
      </c>
      <c r="AF257" s="143" t="str">
        <f t="shared" ca="1" si="58"/>
        <v>D</v>
      </c>
      <c r="AG257" s="144">
        <f t="shared" ca="1" si="59"/>
        <v>3</v>
      </c>
      <c r="AH257" s="144">
        <v>1</v>
      </c>
      <c r="AI257" s="148"/>
    </row>
    <row r="258" spans="1:35" s="145" customFormat="1" ht="30" customHeight="1" x14ac:dyDescent="0.25">
      <c r="A258" s="162">
        <v>328</v>
      </c>
      <c r="B258" s="135" t="str">
        <f t="shared" ca="1" si="50"/>
        <v>A.7.10</v>
      </c>
      <c r="C258" s="136">
        <f t="shared" ca="1" si="51"/>
        <v>4</v>
      </c>
      <c r="D258" s="93"/>
      <c r="E258" s="137" t="str">
        <f t="shared" ca="1" si="52"/>
        <v>A.7.10</v>
      </c>
      <c r="F258" s="138" t="str">
        <f t="shared" ca="1" si="53"/>
        <v>Do you ensure that your chosen suppliers are able to:</v>
      </c>
      <c r="G258" s="164"/>
      <c r="H258" s="164"/>
      <c r="I258" s="164"/>
      <c r="J258" s="164"/>
      <c r="K258" s="164"/>
      <c r="L258" s="164"/>
      <c r="M258" s="164"/>
      <c r="N258" s="139" t="str">
        <f t="shared" ca="1" si="54"/>
        <v/>
      </c>
      <c r="O258" s="136" t="str">
        <f t="shared" ca="1" si="55"/>
        <v/>
      </c>
      <c r="P258" s="140"/>
      <c r="Q258" s="140"/>
      <c r="R258" s="136"/>
      <c r="S258" s="136"/>
      <c r="T258" s="136"/>
      <c r="U258" s="136"/>
      <c r="V258" s="136"/>
      <c r="W258" s="136"/>
      <c r="X258" s="136"/>
      <c r="Y258" s="136"/>
      <c r="Z258" s="141"/>
      <c r="AA258" s="136"/>
      <c r="AB258" s="136"/>
      <c r="AC258" s="142"/>
      <c r="AD258" s="143" t="str">
        <f t="shared" ca="1" si="56"/>
        <v/>
      </c>
      <c r="AE258" s="143" t="str">
        <f t="shared" ca="1" si="57"/>
        <v/>
      </c>
      <c r="AF258" s="143" t="str">
        <f t="shared" ca="1" si="58"/>
        <v>D</v>
      </c>
      <c r="AG258" s="144">
        <f t="shared" ca="1" si="59"/>
        <v>3</v>
      </c>
      <c r="AH258"/>
      <c r="AI258" s="148"/>
    </row>
    <row r="259" spans="1:35" s="145" customFormat="1" ht="30" customHeight="1" x14ac:dyDescent="0.25">
      <c r="A259" s="162">
        <v>329</v>
      </c>
      <c r="B259" s="135" t="str">
        <f t="shared" ca="1" si="50"/>
        <v>A.7.10a</v>
      </c>
      <c r="C259" s="136">
        <f t="shared" ca="1" si="51"/>
        <v>6</v>
      </c>
      <c r="D259" s="93"/>
      <c r="E259" s="137" t="str">
        <f t="shared" ca="1" si="52"/>
        <v>A.7.10a</v>
      </c>
      <c r="F259" s="146" t="str">
        <f t="shared" ca="1" si="53"/>
        <v>Effectively meet - or exceed - your supplier selection criteria?</v>
      </c>
      <c r="G259" s="164"/>
      <c r="H259" s="164"/>
      <c r="I259" s="166"/>
      <c r="J259" s="164"/>
      <c r="K259" s="164"/>
      <c r="L259" s="164"/>
      <c r="M259" s="164"/>
      <c r="N259" s="139" t="str">
        <f t="shared" ca="1" si="54"/>
        <v>x 3</v>
      </c>
      <c r="O259" s="139" t="str">
        <f t="shared" ca="1" si="55"/>
        <v/>
      </c>
      <c r="P259" s="140"/>
      <c r="Q259" s="140"/>
      <c r="R259" s="136"/>
      <c r="S259" s="136"/>
      <c r="T259" s="136"/>
      <c r="U259" s="136"/>
      <c r="V259" s="136"/>
      <c r="W259" s="136"/>
      <c r="X259" s="136"/>
      <c r="Y259" s="136"/>
      <c r="Z259" s="141"/>
      <c r="AA259" s="136"/>
      <c r="AB259" s="136"/>
      <c r="AC259" s="142"/>
      <c r="AD259" s="143" t="str">
        <f t="shared" ca="1" si="56"/>
        <v/>
      </c>
      <c r="AE259" s="143" t="str">
        <f t="shared" ca="1" si="57"/>
        <v/>
      </c>
      <c r="AF259" s="143" t="str">
        <f t="shared" ca="1" si="58"/>
        <v>D</v>
      </c>
      <c r="AG259" s="144">
        <f t="shared" ca="1" si="59"/>
        <v>3</v>
      </c>
      <c r="AH259" s="144">
        <v>1</v>
      </c>
      <c r="AI259" s="148"/>
    </row>
    <row r="260" spans="1:35" s="145" customFormat="1" ht="30" customHeight="1" x14ac:dyDescent="0.25">
      <c r="A260" s="162">
        <v>330</v>
      </c>
      <c r="B260" s="135" t="str">
        <f t="shared" ca="1" si="50"/>
        <v>A.7.10b</v>
      </c>
      <c r="C260" s="136">
        <f t="shared" ca="1" si="51"/>
        <v>6</v>
      </c>
      <c r="D260" s="93"/>
      <c r="E260" s="137" t="str">
        <f t="shared" ca="1" si="52"/>
        <v>A.7.10b</v>
      </c>
      <c r="F260" s="146" t="str">
        <f t="shared" ca="1" si="53"/>
        <v>Provide tangible value for money?</v>
      </c>
      <c r="G260" s="164"/>
      <c r="H260" s="164"/>
      <c r="I260" s="166"/>
      <c r="J260" s="164"/>
      <c r="K260" s="164"/>
      <c r="L260" s="164"/>
      <c r="M260" s="164"/>
      <c r="N260" s="139" t="str">
        <f t="shared" ca="1" si="54"/>
        <v>x 2</v>
      </c>
      <c r="O260" s="139" t="str">
        <f t="shared" ca="1" si="55"/>
        <v/>
      </c>
      <c r="P260" s="140"/>
      <c r="Q260" s="140"/>
      <c r="R260" s="136"/>
      <c r="S260" s="136"/>
      <c r="T260" s="136"/>
      <c r="U260" s="136"/>
      <c r="V260" s="136"/>
      <c r="W260" s="136"/>
      <c r="X260" s="136"/>
      <c r="Y260" s="136"/>
      <c r="Z260" s="141"/>
      <c r="AA260" s="136"/>
      <c r="AB260" s="136"/>
      <c r="AC260" s="142"/>
      <c r="AD260" s="143" t="str">
        <f t="shared" ca="1" si="56"/>
        <v/>
      </c>
      <c r="AE260" s="143" t="str">
        <f t="shared" ca="1" si="57"/>
        <v/>
      </c>
      <c r="AF260" s="143" t="str">
        <f t="shared" ca="1" si="58"/>
        <v>D</v>
      </c>
      <c r="AG260" s="144">
        <f t="shared" ca="1" si="59"/>
        <v>3</v>
      </c>
      <c r="AH260" s="144">
        <v>1</v>
      </c>
      <c r="AI260" s="148"/>
    </row>
    <row r="261" spans="1:35" s="145" customFormat="1" ht="30" x14ac:dyDescent="0.25">
      <c r="A261" s="162">
        <v>331</v>
      </c>
      <c r="B261" s="135" t="str">
        <f t="shared" ca="1" si="50"/>
        <v>A.7.11</v>
      </c>
      <c r="C261" s="136">
        <f t="shared" ca="1" si="51"/>
        <v>5</v>
      </c>
      <c r="D261" s="93"/>
      <c r="E261" s="137" t="str">
        <f t="shared" ca="1" si="52"/>
        <v>A.7.11</v>
      </c>
      <c r="F261" s="165" t="str">
        <f t="shared" ca="1" si="53"/>
        <v>Do you produce a short list of potential suppliers, based on evaluation of at least three different suppliers?</v>
      </c>
      <c r="G261" s="164"/>
      <c r="H261" s="164"/>
      <c r="I261" s="166"/>
      <c r="J261" s="164"/>
      <c r="K261" s="164"/>
      <c r="L261" s="164"/>
      <c r="M261" s="164"/>
      <c r="N261" s="139" t="str">
        <f t="shared" ca="1" si="54"/>
        <v>x 1</v>
      </c>
      <c r="O261" s="139" t="str">
        <f t="shared" ca="1" si="55"/>
        <v/>
      </c>
      <c r="P261" s="140"/>
      <c r="Q261" s="140"/>
      <c r="R261" s="136"/>
      <c r="S261" s="136"/>
      <c r="T261" s="136"/>
      <c r="U261" s="136"/>
      <c r="V261" s="136"/>
      <c r="W261" s="136"/>
      <c r="X261" s="136"/>
      <c r="Y261" s="136"/>
      <c r="Z261" s="141"/>
      <c r="AA261" s="136"/>
      <c r="AB261" s="136"/>
      <c r="AC261" s="142"/>
      <c r="AD261" s="143" t="str">
        <f t="shared" ca="1" si="56"/>
        <v/>
      </c>
      <c r="AE261" s="143" t="str">
        <f t="shared" ca="1" si="57"/>
        <v/>
      </c>
      <c r="AF261" s="143" t="str">
        <f t="shared" ca="1" si="58"/>
        <v>D</v>
      </c>
      <c r="AG261" s="144">
        <f t="shared" ca="1" si="59"/>
        <v>3</v>
      </c>
      <c r="AH261" s="144">
        <v>1</v>
      </c>
      <c r="AI261" s="148"/>
    </row>
    <row r="262" spans="1:35" s="145" customFormat="1" ht="45" x14ac:dyDescent="0.25">
      <c r="A262" s="162">
        <v>332</v>
      </c>
      <c r="B262" s="135" t="str">
        <f t="shared" ca="1" si="50"/>
        <v>A.7.12</v>
      </c>
      <c r="C262" s="136">
        <f t="shared" ca="1" si="51"/>
        <v>5</v>
      </c>
      <c r="D262" s="93"/>
      <c r="E262" s="137" t="str">
        <f t="shared" ca="1" si="52"/>
        <v>A.7.12</v>
      </c>
      <c r="F262" s="165" t="str">
        <f t="shared" ca="1" si="53"/>
        <v>Do you validate the ability of potential suppliers to meet your specific requirements (not just one who can offer a variety of often impressive products and services, some of which may not necessarily be relevant)?</v>
      </c>
      <c r="G262" s="164"/>
      <c r="H262" s="164"/>
      <c r="I262" s="166"/>
      <c r="J262" s="164"/>
      <c r="K262" s="164"/>
      <c r="L262" s="164"/>
      <c r="M262" s="164"/>
      <c r="N262" s="139" t="str">
        <f t="shared" ca="1" si="54"/>
        <v>x 3</v>
      </c>
      <c r="O262" s="139" t="str">
        <f t="shared" ca="1" si="55"/>
        <v/>
      </c>
      <c r="P262" s="140"/>
      <c r="Q262" s="140"/>
      <c r="R262" s="136"/>
      <c r="S262" s="136"/>
      <c r="T262" s="136"/>
      <c r="U262" s="136"/>
      <c r="V262" s="136"/>
      <c r="W262" s="136"/>
      <c r="X262" s="136"/>
      <c r="Y262" s="136"/>
      <c r="Z262" s="141"/>
      <c r="AA262" s="136"/>
      <c r="AB262" s="136"/>
      <c r="AC262" s="142"/>
      <c r="AD262" s="143" t="str">
        <f t="shared" ca="1" si="56"/>
        <v/>
      </c>
      <c r="AE262" s="143" t="str">
        <f t="shared" ca="1" si="57"/>
        <v/>
      </c>
      <c r="AF262" s="143" t="str">
        <f t="shared" ca="1" si="58"/>
        <v>D</v>
      </c>
      <c r="AG262" s="144">
        <f t="shared" ca="1" si="59"/>
        <v>3</v>
      </c>
      <c r="AH262" s="144">
        <v>1</v>
      </c>
      <c r="AI262" s="148"/>
    </row>
    <row r="263" spans="1:35" s="145" customFormat="1" ht="30" x14ac:dyDescent="0.25">
      <c r="A263" s="162">
        <v>333</v>
      </c>
      <c r="B263" s="135" t="str">
        <f t="shared" ca="1" si="50"/>
        <v>A.7.13</v>
      </c>
      <c r="C263" s="136">
        <f t="shared" ca="1" si="51"/>
        <v>5</v>
      </c>
      <c r="D263" s="93"/>
      <c r="E263" s="137" t="str">
        <f t="shared" ca="1" si="52"/>
        <v>A.7.13</v>
      </c>
      <c r="F263" s="165" t="str">
        <f t="shared" ca="1" si="53"/>
        <v>Do you consider rotating vendors, with a timescale dependent on the type and number of tests to be performed?</v>
      </c>
      <c r="G263" s="164"/>
      <c r="H263" s="164"/>
      <c r="I263" s="166"/>
      <c r="J263" s="164"/>
      <c r="K263" s="164"/>
      <c r="L263" s="164"/>
      <c r="M263" s="164"/>
      <c r="N263" s="139" t="str">
        <f t="shared" ca="1" si="54"/>
        <v>x 4</v>
      </c>
      <c r="O263" s="139" t="str">
        <f t="shared" ca="1" si="55"/>
        <v/>
      </c>
      <c r="P263" s="140"/>
      <c r="Q263" s="140"/>
      <c r="R263" s="136"/>
      <c r="S263" s="136"/>
      <c r="T263" s="136"/>
      <c r="U263" s="136"/>
      <c r="V263" s="136"/>
      <c r="W263" s="136"/>
      <c r="X263" s="136"/>
      <c r="Y263" s="136"/>
      <c r="Z263" s="141"/>
      <c r="AA263" s="136"/>
      <c r="AB263" s="136"/>
      <c r="AC263" s="142"/>
      <c r="AD263" s="143" t="str">
        <f t="shared" ca="1" si="56"/>
        <v/>
      </c>
      <c r="AE263" s="143" t="str">
        <f t="shared" ca="1" si="57"/>
        <v/>
      </c>
      <c r="AF263" s="143" t="str">
        <f t="shared" ca="1" si="58"/>
        <v>D</v>
      </c>
      <c r="AG263" s="144">
        <f t="shared" ca="1" si="59"/>
        <v>3</v>
      </c>
      <c r="AH263" s="144">
        <v>1</v>
      </c>
      <c r="AI263" s="148"/>
    </row>
    <row r="264" spans="1:35" s="145" customFormat="1" ht="30" x14ac:dyDescent="0.25">
      <c r="A264" s="162">
        <v>334</v>
      </c>
      <c r="B264" s="135" t="str">
        <f t="shared" ca="1" si="50"/>
        <v>A.7.14</v>
      </c>
      <c r="C264" s="136">
        <f t="shared" ca="1" si="51"/>
        <v>5</v>
      </c>
      <c r="D264" s="93"/>
      <c r="E264" s="137" t="str">
        <f t="shared" ca="1" si="52"/>
        <v>A.7.14</v>
      </c>
      <c r="F264" s="165" t="str">
        <f t="shared" ca="1" si="53"/>
        <v>Do you go through a formal, approved appointment process for selected penetration testing suppliers?</v>
      </c>
      <c r="G264" s="164"/>
      <c r="H264" s="164"/>
      <c r="I264" s="166"/>
      <c r="J264" s="164"/>
      <c r="K264" s="164"/>
      <c r="L264" s="164"/>
      <c r="M264" s="164"/>
      <c r="N264" s="139" t="str">
        <f t="shared" ca="1" si="54"/>
        <v>x 4</v>
      </c>
      <c r="O264" s="139" t="str">
        <f t="shared" ca="1" si="55"/>
        <v/>
      </c>
      <c r="P264" s="140"/>
      <c r="Q264" s="140"/>
      <c r="R264" s="136"/>
      <c r="S264" s="136"/>
      <c r="T264" s="136"/>
      <c r="U264" s="136"/>
      <c r="V264" s="136"/>
      <c r="W264" s="136"/>
      <c r="X264" s="136"/>
      <c r="Y264" s="136"/>
      <c r="Z264" s="141"/>
      <c r="AA264" s="136"/>
      <c r="AB264" s="136"/>
      <c r="AC264" s="142"/>
      <c r="AD264" s="143" t="str">
        <f t="shared" ca="1" si="56"/>
        <v/>
      </c>
      <c r="AE264" s="143" t="str">
        <f t="shared" ca="1" si="57"/>
        <v/>
      </c>
      <c r="AF264" s="143" t="str">
        <f t="shared" ca="1" si="58"/>
        <v>D</v>
      </c>
      <c r="AG264" s="144">
        <f t="shared" ca="1" si="59"/>
        <v>3</v>
      </c>
      <c r="AH264" s="144">
        <v>1</v>
      </c>
      <c r="AI264" s="148"/>
    </row>
  </sheetData>
  <sortState xmlns:xlrd2="http://schemas.microsoft.com/office/spreadsheetml/2017/richdata2" ref="A8:AJ264">
    <sortCondition ref="A8:A264"/>
  </sortState>
  <dataConsolidate/>
  <mergeCells count="2">
    <mergeCell ref="F2:F5"/>
    <mergeCell ref="G7:M7"/>
  </mergeCells>
  <conditionalFormatting sqref="G8:M8">
    <cfRule type="expression" dxfId="107" priority="59" stopIfTrue="1">
      <formula>$C8=2</formula>
    </cfRule>
    <cfRule type="expression" dxfId="106" priority="60">
      <formula>$C8&gt;4</formula>
    </cfRule>
  </conditionalFormatting>
  <conditionalFormatting sqref="G56:M56 G224:M264 G201:M222 G166:M199 G126:M164 G103:M124 G9:M28">
    <cfRule type="expression" dxfId="105" priority="41" stopIfTrue="1">
      <formula>$C9=2</formula>
    </cfRule>
    <cfRule type="expression" dxfId="104" priority="42">
      <formula>$C9&gt;4</formula>
    </cfRule>
  </conditionalFormatting>
  <conditionalFormatting sqref="G223:M223">
    <cfRule type="expression" dxfId="103" priority="1" stopIfTrue="1">
      <formula>$C223=2</formula>
    </cfRule>
    <cfRule type="expression" dxfId="102" priority="2">
      <formula>$C223&gt;4</formula>
    </cfRule>
  </conditionalFormatting>
  <conditionalFormatting sqref="G29:M54">
    <cfRule type="expression" dxfId="101" priority="21" stopIfTrue="1">
      <formula>$C29=2</formula>
    </cfRule>
    <cfRule type="expression" dxfId="100" priority="22">
      <formula>$C29&gt;4</formula>
    </cfRule>
  </conditionalFormatting>
  <conditionalFormatting sqref="G57:M101">
    <cfRule type="expression" dxfId="99" priority="17" stopIfTrue="1">
      <formula>$C57=2</formula>
    </cfRule>
    <cfRule type="expression" dxfId="98" priority="18">
      <formula>$C57&gt;4</formula>
    </cfRule>
  </conditionalFormatting>
  <conditionalFormatting sqref="G55:M55">
    <cfRule type="expression" dxfId="97" priority="11" stopIfTrue="1">
      <formula>$C55=2</formula>
    </cfRule>
    <cfRule type="expression" dxfId="96" priority="12">
      <formula>$C55&gt;4</formula>
    </cfRule>
  </conditionalFormatting>
  <conditionalFormatting sqref="G102:M102">
    <cfRule type="expression" dxfId="95" priority="9" stopIfTrue="1">
      <formula>$C102=2</formula>
    </cfRule>
    <cfRule type="expression" dxfId="94" priority="10">
      <formula>$C102&gt;4</formula>
    </cfRule>
  </conditionalFormatting>
  <conditionalFormatting sqref="G125:M125">
    <cfRule type="expression" dxfId="93" priority="7" stopIfTrue="1">
      <formula>$C125=2</formula>
    </cfRule>
    <cfRule type="expression" dxfId="92" priority="8">
      <formula>$C125&gt;4</formula>
    </cfRule>
  </conditionalFormatting>
  <conditionalFormatting sqref="G165:M165">
    <cfRule type="expression" dxfId="91" priority="5" stopIfTrue="1">
      <formula>$C165=2</formula>
    </cfRule>
    <cfRule type="expression" dxfId="90" priority="6">
      <formula>$C165&gt;4</formula>
    </cfRule>
  </conditionalFormatting>
  <conditionalFormatting sqref="G200:M200">
    <cfRule type="expression" dxfId="89" priority="3" stopIfTrue="1">
      <formula>$C200=2</formula>
    </cfRule>
    <cfRule type="expression" dxfId="88" priority="4">
      <formula>$C200&gt;4</formula>
    </cfRule>
  </conditionalFormatting>
  <dataValidations count="1">
    <dataValidation type="custom" allowBlank="1" sqref="G29:M125" xr:uid="{00000000-0002-0000-0A00-000000000000}">
      <formula1>"""X"""</formula1>
    </dataValidation>
  </dataValidations>
  <pageMargins left="0.7" right="0.7" top="0.75" bottom="0.75" header="0.3" footer="0.3"/>
  <pageSetup paperSize="9" scale="38" fitToHeight="0" orientation="landscape" horizontalDpi="4294967293" r:id="rId1"/>
  <drawing r:id="rId2"/>
  <legacyDrawing r:id="rId3"/>
  <mc:AlternateContent xmlns:mc="http://schemas.openxmlformats.org/markup-compatibility/2006">
    <mc:Choice Requires="x14">
      <controls>
        <mc:AlternateContent xmlns:mc="http://schemas.openxmlformats.org/markup-compatibility/2006">
          <mc:Choice Requires="x14">
            <control shapeId="129070" r:id="rId4" name="Drop Down 46">
              <controlPr defaultSize="0" autoFill="0" autoPict="0">
                <anchor moveWithCells="1">
                  <from>
                    <xdr:col>6</xdr:col>
                    <xdr:colOff>381000</xdr:colOff>
                    <xdr:row>8</xdr:row>
                    <xdr:rowOff>76200</xdr:rowOff>
                  </from>
                  <to>
                    <xdr:col>6</xdr:col>
                    <xdr:colOff>1752600</xdr:colOff>
                    <xdr:row>8</xdr:row>
                    <xdr:rowOff>304800</xdr:rowOff>
                  </to>
                </anchor>
              </controlPr>
            </control>
          </mc:Choice>
        </mc:AlternateContent>
        <mc:AlternateContent xmlns:mc="http://schemas.openxmlformats.org/markup-compatibility/2006">
          <mc:Choice Requires="x14">
            <control shapeId="129071" r:id="rId5" name="Drop Down 47">
              <controlPr defaultSize="0" autoFill="0" autoPict="0">
                <anchor moveWithCells="1">
                  <from>
                    <xdr:col>6</xdr:col>
                    <xdr:colOff>381000</xdr:colOff>
                    <xdr:row>9</xdr:row>
                    <xdr:rowOff>76200</xdr:rowOff>
                  </from>
                  <to>
                    <xdr:col>6</xdr:col>
                    <xdr:colOff>1752600</xdr:colOff>
                    <xdr:row>9</xdr:row>
                    <xdr:rowOff>304800</xdr:rowOff>
                  </to>
                </anchor>
              </controlPr>
            </control>
          </mc:Choice>
        </mc:AlternateContent>
        <mc:AlternateContent xmlns:mc="http://schemas.openxmlformats.org/markup-compatibility/2006">
          <mc:Choice Requires="x14">
            <control shapeId="129072" r:id="rId6" name="Drop Down 48">
              <controlPr defaultSize="0" autoFill="0" autoPict="0">
                <anchor moveWithCells="1">
                  <from>
                    <xdr:col>6</xdr:col>
                    <xdr:colOff>381000</xdr:colOff>
                    <xdr:row>11</xdr:row>
                    <xdr:rowOff>76200</xdr:rowOff>
                  </from>
                  <to>
                    <xdr:col>6</xdr:col>
                    <xdr:colOff>1752600</xdr:colOff>
                    <xdr:row>11</xdr:row>
                    <xdr:rowOff>304800</xdr:rowOff>
                  </to>
                </anchor>
              </controlPr>
            </control>
          </mc:Choice>
        </mc:AlternateContent>
        <mc:AlternateContent xmlns:mc="http://schemas.openxmlformats.org/markup-compatibility/2006">
          <mc:Choice Requires="x14">
            <control shapeId="129073" r:id="rId7" name="Drop Down 49">
              <controlPr defaultSize="0" autoFill="0" autoPict="0">
                <anchor moveWithCells="1">
                  <from>
                    <xdr:col>6</xdr:col>
                    <xdr:colOff>381000</xdr:colOff>
                    <xdr:row>12</xdr:row>
                    <xdr:rowOff>76200</xdr:rowOff>
                  </from>
                  <to>
                    <xdr:col>6</xdr:col>
                    <xdr:colOff>1752600</xdr:colOff>
                    <xdr:row>12</xdr:row>
                    <xdr:rowOff>304800</xdr:rowOff>
                  </to>
                </anchor>
              </controlPr>
            </control>
          </mc:Choice>
        </mc:AlternateContent>
        <mc:AlternateContent xmlns:mc="http://schemas.openxmlformats.org/markup-compatibility/2006">
          <mc:Choice Requires="x14">
            <control shapeId="129074" r:id="rId8" name="Drop Down 50">
              <controlPr defaultSize="0" autoFill="0" autoPict="0">
                <anchor moveWithCells="1">
                  <from>
                    <xdr:col>6</xdr:col>
                    <xdr:colOff>381000</xdr:colOff>
                    <xdr:row>13</xdr:row>
                    <xdr:rowOff>76200</xdr:rowOff>
                  </from>
                  <to>
                    <xdr:col>6</xdr:col>
                    <xdr:colOff>1752600</xdr:colOff>
                    <xdr:row>13</xdr:row>
                    <xdr:rowOff>304800</xdr:rowOff>
                  </to>
                </anchor>
              </controlPr>
            </control>
          </mc:Choice>
        </mc:AlternateContent>
        <mc:AlternateContent xmlns:mc="http://schemas.openxmlformats.org/markup-compatibility/2006">
          <mc:Choice Requires="x14">
            <control shapeId="129075" r:id="rId9" name="Drop Down 51">
              <controlPr defaultSize="0" autoFill="0" autoPict="0">
                <anchor moveWithCells="1">
                  <from>
                    <xdr:col>6</xdr:col>
                    <xdr:colOff>381000</xdr:colOff>
                    <xdr:row>14</xdr:row>
                    <xdr:rowOff>76200</xdr:rowOff>
                  </from>
                  <to>
                    <xdr:col>6</xdr:col>
                    <xdr:colOff>1752600</xdr:colOff>
                    <xdr:row>14</xdr:row>
                    <xdr:rowOff>304800</xdr:rowOff>
                  </to>
                </anchor>
              </controlPr>
            </control>
          </mc:Choice>
        </mc:AlternateContent>
        <mc:AlternateContent xmlns:mc="http://schemas.openxmlformats.org/markup-compatibility/2006">
          <mc:Choice Requires="x14">
            <control shapeId="129076" r:id="rId10" name="Drop Down 52">
              <controlPr defaultSize="0" autoFill="0" autoPict="0">
                <anchor moveWithCells="1">
                  <from>
                    <xdr:col>6</xdr:col>
                    <xdr:colOff>381000</xdr:colOff>
                    <xdr:row>15</xdr:row>
                    <xdr:rowOff>76200</xdr:rowOff>
                  </from>
                  <to>
                    <xdr:col>6</xdr:col>
                    <xdr:colOff>1752600</xdr:colOff>
                    <xdr:row>15</xdr:row>
                    <xdr:rowOff>304800</xdr:rowOff>
                  </to>
                </anchor>
              </controlPr>
            </control>
          </mc:Choice>
        </mc:AlternateContent>
        <mc:AlternateContent xmlns:mc="http://schemas.openxmlformats.org/markup-compatibility/2006">
          <mc:Choice Requires="x14">
            <control shapeId="129077" r:id="rId11" name="Drop Down 53">
              <controlPr defaultSize="0" autoFill="0" autoPict="0">
                <anchor moveWithCells="1">
                  <from>
                    <xdr:col>6</xdr:col>
                    <xdr:colOff>381000</xdr:colOff>
                    <xdr:row>16</xdr:row>
                    <xdr:rowOff>76200</xdr:rowOff>
                  </from>
                  <to>
                    <xdr:col>6</xdr:col>
                    <xdr:colOff>1752600</xdr:colOff>
                    <xdr:row>16</xdr:row>
                    <xdr:rowOff>304800</xdr:rowOff>
                  </to>
                </anchor>
              </controlPr>
            </control>
          </mc:Choice>
        </mc:AlternateContent>
        <mc:AlternateContent xmlns:mc="http://schemas.openxmlformats.org/markup-compatibility/2006">
          <mc:Choice Requires="x14">
            <control shapeId="129078" r:id="rId12" name="Drop Down 54">
              <controlPr defaultSize="0" autoFill="0" autoPict="0">
                <anchor moveWithCells="1">
                  <from>
                    <xdr:col>6</xdr:col>
                    <xdr:colOff>381000</xdr:colOff>
                    <xdr:row>17</xdr:row>
                    <xdr:rowOff>76200</xdr:rowOff>
                  </from>
                  <to>
                    <xdr:col>6</xdr:col>
                    <xdr:colOff>1752600</xdr:colOff>
                    <xdr:row>17</xdr:row>
                    <xdr:rowOff>304800</xdr:rowOff>
                  </to>
                </anchor>
              </controlPr>
            </control>
          </mc:Choice>
        </mc:AlternateContent>
        <mc:AlternateContent xmlns:mc="http://schemas.openxmlformats.org/markup-compatibility/2006">
          <mc:Choice Requires="x14">
            <control shapeId="129079" r:id="rId13" name="Drop Down 55">
              <controlPr defaultSize="0" autoFill="0" autoPict="0">
                <anchor moveWithCells="1">
                  <from>
                    <xdr:col>6</xdr:col>
                    <xdr:colOff>381000</xdr:colOff>
                    <xdr:row>18</xdr:row>
                    <xdr:rowOff>76200</xdr:rowOff>
                  </from>
                  <to>
                    <xdr:col>6</xdr:col>
                    <xdr:colOff>1752600</xdr:colOff>
                    <xdr:row>18</xdr:row>
                    <xdr:rowOff>304800</xdr:rowOff>
                  </to>
                </anchor>
              </controlPr>
            </control>
          </mc:Choice>
        </mc:AlternateContent>
        <mc:AlternateContent xmlns:mc="http://schemas.openxmlformats.org/markup-compatibility/2006">
          <mc:Choice Requires="x14">
            <control shapeId="129080" r:id="rId14" name="Drop Down 56">
              <controlPr defaultSize="0" autoFill="0" autoPict="0">
                <anchor moveWithCells="1">
                  <from>
                    <xdr:col>6</xdr:col>
                    <xdr:colOff>381000</xdr:colOff>
                    <xdr:row>19</xdr:row>
                    <xdr:rowOff>76200</xdr:rowOff>
                  </from>
                  <to>
                    <xdr:col>6</xdr:col>
                    <xdr:colOff>1752600</xdr:colOff>
                    <xdr:row>19</xdr:row>
                    <xdr:rowOff>304800</xdr:rowOff>
                  </to>
                </anchor>
              </controlPr>
            </control>
          </mc:Choice>
        </mc:AlternateContent>
        <mc:AlternateContent xmlns:mc="http://schemas.openxmlformats.org/markup-compatibility/2006">
          <mc:Choice Requires="x14">
            <control shapeId="129081" r:id="rId15" name="Drop Down 57">
              <controlPr defaultSize="0" autoFill="0" autoPict="0">
                <anchor moveWithCells="1">
                  <from>
                    <xdr:col>6</xdr:col>
                    <xdr:colOff>381000</xdr:colOff>
                    <xdr:row>21</xdr:row>
                    <xdr:rowOff>76200</xdr:rowOff>
                  </from>
                  <to>
                    <xdr:col>6</xdr:col>
                    <xdr:colOff>1752600</xdr:colOff>
                    <xdr:row>21</xdr:row>
                    <xdr:rowOff>304800</xdr:rowOff>
                  </to>
                </anchor>
              </controlPr>
            </control>
          </mc:Choice>
        </mc:AlternateContent>
        <mc:AlternateContent xmlns:mc="http://schemas.openxmlformats.org/markup-compatibility/2006">
          <mc:Choice Requires="x14">
            <control shapeId="129082" r:id="rId16" name="Drop Down 58">
              <controlPr defaultSize="0" autoFill="0" autoPict="0">
                <anchor moveWithCells="1">
                  <from>
                    <xdr:col>6</xdr:col>
                    <xdr:colOff>381000</xdr:colOff>
                    <xdr:row>22</xdr:row>
                    <xdr:rowOff>76200</xdr:rowOff>
                  </from>
                  <to>
                    <xdr:col>6</xdr:col>
                    <xdr:colOff>1752600</xdr:colOff>
                    <xdr:row>22</xdr:row>
                    <xdr:rowOff>304800</xdr:rowOff>
                  </to>
                </anchor>
              </controlPr>
            </control>
          </mc:Choice>
        </mc:AlternateContent>
        <mc:AlternateContent xmlns:mc="http://schemas.openxmlformats.org/markup-compatibility/2006">
          <mc:Choice Requires="x14">
            <control shapeId="129083" r:id="rId17" name="Drop Down 59">
              <controlPr defaultSize="0" autoFill="0" autoPict="0">
                <anchor moveWithCells="1">
                  <from>
                    <xdr:col>6</xdr:col>
                    <xdr:colOff>381000</xdr:colOff>
                    <xdr:row>23</xdr:row>
                    <xdr:rowOff>76200</xdr:rowOff>
                  </from>
                  <to>
                    <xdr:col>6</xdr:col>
                    <xdr:colOff>1752600</xdr:colOff>
                    <xdr:row>23</xdr:row>
                    <xdr:rowOff>304800</xdr:rowOff>
                  </to>
                </anchor>
              </controlPr>
            </control>
          </mc:Choice>
        </mc:AlternateContent>
        <mc:AlternateContent xmlns:mc="http://schemas.openxmlformats.org/markup-compatibility/2006">
          <mc:Choice Requires="x14">
            <control shapeId="129084" r:id="rId18" name="Drop Down 60">
              <controlPr defaultSize="0" autoFill="0" autoPict="0">
                <anchor moveWithCells="1">
                  <from>
                    <xdr:col>6</xdr:col>
                    <xdr:colOff>381000</xdr:colOff>
                    <xdr:row>25</xdr:row>
                    <xdr:rowOff>76200</xdr:rowOff>
                  </from>
                  <to>
                    <xdr:col>6</xdr:col>
                    <xdr:colOff>1752600</xdr:colOff>
                    <xdr:row>25</xdr:row>
                    <xdr:rowOff>304800</xdr:rowOff>
                  </to>
                </anchor>
              </controlPr>
            </control>
          </mc:Choice>
        </mc:AlternateContent>
        <mc:AlternateContent xmlns:mc="http://schemas.openxmlformats.org/markup-compatibility/2006">
          <mc:Choice Requires="x14">
            <control shapeId="129085" r:id="rId19" name="Drop Down 61">
              <controlPr defaultSize="0" autoFill="0" autoPict="0">
                <anchor moveWithCells="1">
                  <from>
                    <xdr:col>6</xdr:col>
                    <xdr:colOff>381000</xdr:colOff>
                    <xdr:row>26</xdr:row>
                    <xdr:rowOff>76200</xdr:rowOff>
                  </from>
                  <to>
                    <xdr:col>6</xdr:col>
                    <xdr:colOff>1752600</xdr:colOff>
                    <xdr:row>26</xdr:row>
                    <xdr:rowOff>304800</xdr:rowOff>
                  </to>
                </anchor>
              </controlPr>
            </control>
          </mc:Choice>
        </mc:AlternateContent>
        <mc:AlternateContent xmlns:mc="http://schemas.openxmlformats.org/markup-compatibility/2006">
          <mc:Choice Requires="x14">
            <control shapeId="129086" r:id="rId20" name="Drop Down 62">
              <controlPr defaultSize="0" autoFill="0" autoPict="0">
                <anchor moveWithCells="1">
                  <from>
                    <xdr:col>6</xdr:col>
                    <xdr:colOff>381000</xdr:colOff>
                    <xdr:row>27</xdr:row>
                    <xdr:rowOff>76200</xdr:rowOff>
                  </from>
                  <to>
                    <xdr:col>6</xdr:col>
                    <xdr:colOff>1752600</xdr:colOff>
                    <xdr:row>27</xdr:row>
                    <xdr:rowOff>304800</xdr:rowOff>
                  </to>
                </anchor>
              </controlPr>
            </control>
          </mc:Choice>
        </mc:AlternateContent>
        <mc:AlternateContent xmlns:mc="http://schemas.openxmlformats.org/markup-compatibility/2006">
          <mc:Choice Requires="x14">
            <control shapeId="129087" r:id="rId21" name="Drop Down 63">
              <controlPr defaultSize="0" autoFill="0" autoPict="0">
                <anchor moveWithCells="1">
                  <from>
                    <xdr:col>6</xdr:col>
                    <xdr:colOff>381000</xdr:colOff>
                    <xdr:row>28</xdr:row>
                    <xdr:rowOff>76200</xdr:rowOff>
                  </from>
                  <to>
                    <xdr:col>6</xdr:col>
                    <xdr:colOff>1752600</xdr:colOff>
                    <xdr:row>28</xdr:row>
                    <xdr:rowOff>304800</xdr:rowOff>
                  </to>
                </anchor>
              </controlPr>
            </control>
          </mc:Choice>
        </mc:AlternateContent>
        <mc:AlternateContent xmlns:mc="http://schemas.openxmlformats.org/markup-compatibility/2006">
          <mc:Choice Requires="x14">
            <control shapeId="129088" r:id="rId22" name="Drop Down 64">
              <controlPr defaultSize="0" autoFill="0" autoPict="0">
                <anchor moveWithCells="1">
                  <from>
                    <xdr:col>6</xdr:col>
                    <xdr:colOff>381000</xdr:colOff>
                    <xdr:row>29</xdr:row>
                    <xdr:rowOff>76200</xdr:rowOff>
                  </from>
                  <to>
                    <xdr:col>6</xdr:col>
                    <xdr:colOff>1752600</xdr:colOff>
                    <xdr:row>29</xdr:row>
                    <xdr:rowOff>304800</xdr:rowOff>
                  </to>
                </anchor>
              </controlPr>
            </control>
          </mc:Choice>
        </mc:AlternateContent>
        <mc:AlternateContent xmlns:mc="http://schemas.openxmlformats.org/markup-compatibility/2006">
          <mc:Choice Requires="x14">
            <control shapeId="129089" r:id="rId23" name="Drop Down 65">
              <controlPr defaultSize="0" autoFill="0" autoPict="0">
                <anchor moveWithCells="1">
                  <from>
                    <xdr:col>6</xdr:col>
                    <xdr:colOff>381000</xdr:colOff>
                    <xdr:row>30</xdr:row>
                    <xdr:rowOff>76200</xdr:rowOff>
                  </from>
                  <to>
                    <xdr:col>6</xdr:col>
                    <xdr:colOff>1752600</xdr:colOff>
                    <xdr:row>30</xdr:row>
                    <xdr:rowOff>304800</xdr:rowOff>
                  </to>
                </anchor>
              </controlPr>
            </control>
          </mc:Choice>
        </mc:AlternateContent>
        <mc:AlternateContent xmlns:mc="http://schemas.openxmlformats.org/markup-compatibility/2006">
          <mc:Choice Requires="x14">
            <control shapeId="129090" r:id="rId24" name="Drop Down 66">
              <controlPr defaultSize="0" autoFill="0" autoPict="0">
                <anchor moveWithCells="1">
                  <from>
                    <xdr:col>6</xdr:col>
                    <xdr:colOff>381000</xdr:colOff>
                    <xdr:row>31</xdr:row>
                    <xdr:rowOff>76200</xdr:rowOff>
                  </from>
                  <to>
                    <xdr:col>6</xdr:col>
                    <xdr:colOff>1752600</xdr:colOff>
                    <xdr:row>31</xdr:row>
                    <xdr:rowOff>304800</xdr:rowOff>
                  </to>
                </anchor>
              </controlPr>
            </control>
          </mc:Choice>
        </mc:AlternateContent>
        <mc:AlternateContent xmlns:mc="http://schemas.openxmlformats.org/markup-compatibility/2006">
          <mc:Choice Requires="x14">
            <control shapeId="129091" r:id="rId25" name="Drop Down 67">
              <controlPr defaultSize="0" autoFill="0" autoPict="0">
                <anchor moveWithCells="1">
                  <from>
                    <xdr:col>6</xdr:col>
                    <xdr:colOff>381000</xdr:colOff>
                    <xdr:row>32</xdr:row>
                    <xdr:rowOff>76200</xdr:rowOff>
                  </from>
                  <to>
                    <xdr:col>6</xdr:col>
                    <xdr:colOff>1752600</xdr:colOff>
                    <xdr:row>32</xdr:row>
                    <xdr:rowOff>304800</xdr:rowOff>
                  </to>
                </anchor>
              </controlPr>
            </control>
          </mc:Choice>
        </mc:AlternateContent>
        <mc:AlternateContent xmlns:mc="http://schemas.openxmlformats.org/markup-compatibility/2006">
          <mc:Choice Requires="x14">
            <control shapeId="129092" r:id="rId26" name="Drop Down 68">
              <controlPr defaultSize="0" autoFill="0" autoPict="0">
                <anchor moveWithCells="1">
                  <from>
                    <xdr:col>6</xdr:col>
                    <xdr:colOff>381000</xdr:colOff>
                    <xdr:row>34</xdr:row>
                    <xdr:rowOff>76200</xdr:rowOff>
                  </from>
                  <to>
                    <xdr:col>6</xdr:col>
                    <xdr:colOff>1752600</xdr:colOff>
                    <xdr:row>34</xdr:row>
                    <xdr:rowOff>304800</xdr:rowOff>
                  </to>
                </anchor>
              </controlPr>
            </control>
          </mc:Choice>
        </mc:AlternateContent>
        <mc:AlternateContent xmlns:mc="http://schemas.openxmlformats.org/markup-compatibility/2006">
          <mc:Choice Requires="x14">
            <control shapeId="129093" r:id="rId27" name="Drop Down 69">
              <controlPr defaultSize="0" autoFill="0" autoPict="0">
                <anchor moveWithCells="1">
                  <from>
                    <xdr:col>6</xdr:col>
                    <xdr:colOff>381000</xdr:colOff>
                    <xdr:row>35</xdr:row>
                    <xdr:rowOff>76200</xdr:rowOff>
                  </from>
                  <to>
                    <xdr:col>6</xdr:col>
                    <xdr:colOff>1752600</xdr:colOff>
                    <xdr:row>35</xdr:row>
                    <xdr:rowOff>304800</xdr:rowOff>
                  </to>
                </anchor>
              </controlPr>
            </control>
          </mc:Choice>
        </mc:AlternateContent>
        <mc:AlternateContent xmlns:mc="http://schemas.openxmlformats.org/markup-compatibility/2006">
          <mc:Choice Requires="x14">
            <control shapeId="129094" r:id="rId28" name="Drop Down 70">
              <controlPr defaultSize="0" autoFill="0" autoPict="0">
                <anchor moveWithCells="1">
                  <from>
                    <xdr:col>6</xdr:col>
                    <xdr:colOff>381000</xdr:colOff>
                    <xdr:row>36</xdr:row>
                    <xdr:rowOff>76200</xdr:rowOff>
                  </from>
                  <to>
                    <xdr:col>6</xdr:col>
                    <xdr:colOff>1752600</xdr:colOff>
                    <xdr:row>36</xdr:row>
                    <xdr:rowOff>304800</xdr:rowOff>
                  </to>
                </anchor>
              </controlPr>
            </control>
          </mc:Choice>
        </mc:AlternateContent>
        <mc:AlternateContent xmlns:mc="http://schemas.openxmlformats.org/markup-compatibility/2006">
          <mc:Choice Requires="x14">
            <control shapeId="129095" r:id="rId29" name="Drop Down 71">
              <controlPr defaultSize="0" autoFill="0" autoPict="0">
                <anchor moveWithCells="1">
                  <from>
                    <xdr:col>6</xdr:col>
                    <xdr:colOff>381000</xdr:colOff>
                    <xdr:row>38</xdr:row>
                    <xdr:rowOff>76200</xdr:rowOff>
                  </from>
                  <to>
                    <xdr:col>6</xdr:col>
                    <xdr:colOff>1752600</xdr:colOff>
                    <xdr:row>38</xdr:row>
                    <xdr:rowOff>304800</xdr:rowOff>
                  </to>
                </anchor>
              </controlPr>
            </control>
          </mc:Choice>
        </mc:AlternateContent>
        <mc:AlternateContent xmlns:mc="http://schemas.openxmlformats.org/markup-compatibility/2006">
          <mc:Choice Requires="x14">
            <control shapeId="129096" r:id="rId30" name="Drop Down 72">
              <controlPr defaultSize="0" autoFill="0" autoPict="0">
                <anchor moveWithCells="1">
                  <from>
                    <xdr:col>6</xdr:col>
                    <xdr:colOff>381000</xdr:colOff>
                    <xdr:row>39</xdr:row>
                    <xdr:rowOff>76200</xdr:rowOff>
                  </from>
                  <to>
                    <xdr:col>6</xdr:col>
                    <xdr:colOff>1752600</xdr:colOff>
                    <xdr:row>39</xdr:row>
                    <xdr:rowOff>304800</xdr:rowOff>
                  </to>
                </anchor>
              </controlPr>
            </control>
          </mc:Choice>
        </mc:AlternateContent>
        <mc:AlternateContent xmlns:mc="http://schemas.openxmlformats.org/markup-compatibility/2006">
          <mc:Choice Requires="x14">
            <control shapeId="129097" r:id="rId31" name="Drop Down 73">
              <controlPr defaultSize="0" autoFill="0" autoPict="0">
                <anchor moveWithCells="1">
                  <from>
                    <xdr:col>6</xdr:col>
                    <xdr:colOff>381000</xdr:colOff>
                    <xdr:row>40</xdr:row>
                    <xdr:rowOff>76200</xdr:rowOff>
                  </from>
                  <to>
                    <xdr:col>6</xdr:col>
                    <xdr:colOff>1752600</xdr:colOff>
                    <xdr:row>40</xdr:row>
                    <xdr:rowOff>304800</xdr:rowOff>
                  </to>
                </anchor>
              </controlPr>
            </control>
          </mc:Choice>
        </mc:AlternateContent>
        <mc:AlternateContent xmlns:mc="http://schemas.openxmlformats.org/markup-compatibility/2006">
          <mc:Choice Requires="x14">
            <control shapeId="129098" r:id="rId32" name="Drop Down 74">
              <controlPr defaultSize="0" autoFill="0" autoPict="0">
                <anchor moveWithCells="1">
                  <from>
                    <xdr:col>6</xdr:col>
                    <xdr:colOff>381000</xdr:colOff>
                    <xdr:row>41</xdr:row>
                    <xdr:rowOff>76200</xdr:rowOff>
                  </from>
                  <to>
                    <xdr:col>6</xdr:col>
                    <xdr:colOff>1752600</xdr:colOff>
                    <xdr:row>41</xdr:row>
                    <xdr:rowOff>304800</xdr:rowOff>
                  </to>
                </anchor>
              </controlPr>
            </control>
          </mc:Choice>
        </mc:AlternateContent>
        <mc:AlternateContent xmlns:mc="http://schemas.openxmlformats.org/markup-compatibility/2006">
          <mc:Choice Requires="x14">
            <control shapeId="129099" r:id="rId33" name="Drop Down 75">
              <controlPr defaultSize="0" autoFill="0" autoPict="0">
                <anchor moveWithCells="1">
                  <from>
                    <xdr:col>6</xdr:col>
                    <xdr:colOff>381000</xdr:colOff>
                    <xdr:row>43</xdr:row>
                    <xdr:rowOff>76200</xdr:rowOff>
                  </from>
                  <to>
                    <xdr:col>6</xdr:col>
                    <xdr:colOff>1752600</xdr:colOff>
                    <xdr:row>43</xdr:row>
                    <xdr:rowOff>304800</xdr:rowOff>
                  </to>
                </anchor>
              </controlPr>
            </control>
          </mc:Choice>
        </mc:AlternateContent>
        <mc:AlternateContent xmlns:mc="http://schemas.openxmlformats.org/markup-compatibility/2006">
          <mc:Choice Requires="x14">
            <control shapeId="129100" r:id="rId34" name="Drop Down 76">
              <controlPr defaultSize="0" autoFill="0" autoPict="0">
                <anchor moveWithCells="1">
                  <from>
                    <xdr:col>6</xdr:col>
                    <xdr:colOff>381000</xdr:colOff>
                    <xdr:row>44</xdr:row>
                    <xdr:rowOff>76200</xdr:rowOff>
                  </from>
                  <to>
                    <xdr:col>6</xdr:col>
                    <xdr:colOff>1752600</xdr:colOff>
                    <xdr:row>44</xdr:row>
                    <xdr:rowOff>304800</xdr:rowOff>
                  </to>
                </anchor>
              </controlPr>
            </control>
          </mc:Choice>
        </mc:AlternateContent>
        <mc:AlternateContent xmlns:mc="http://schemas.openxmlformats.org/markup-compatibility/2006">
          <mc:Choice Requires="x14">
            <control shapeId="129101" r:id="rId35" name="Drop Down 77">
              <controlPr defaultSize="0" autoFill="0" autoPict="0">
                <anchor moveWithCells="1">
                  <from>
                    <xdr:col>6</xdr:col>
                    <xdr:colOff>381000</xdr:colOff>
                    <xdr:row>45</xdr:row>
                    <xdr:rowOff>76200</xdr:rowOff>
                  </from>
                  <to>
                    <xdr:col>6</xdr:col>
                    <xdr:colOff>1752600</xdr:colOff>
                    <xdr:row>45</xdr:row>
                    <xdr:rowOff>304800</xdr:rowOff>
                  </to>
                </anchor>
              </controlPr>
            </control>
          </mc:Choice>
        </mc:AlternateContent>
        <mc:AlternateContent xmlns:mc="http://schemas.openxmlformats.org/markup-compatibility/2006">
          <mc:Choice Requires="x14">
            <control shapeId="129102" r:id="rId36" name="Drop Down 78">
              <controlPr defaultSize="0" autoFill="0" autoPict="0">
                <anchor moveWithCells="1">
                  <from>
                    <xdr:col>6</xdr:col>
                    <xdr:colOff>381000</xdr:colOff>
                    <xdr:row>46</xdr:row>
                    <xdr:rowOff>76200</xdr:rowOff>
                  </from>
                  <to>
                    <xdr:col>6</xdr:col>
                    <xdr:colOff>1752600</xdr:colOff>
                    <xdr:row>46</xdr:row>
                    <xdr:rowOff>304800</xdr:rowOff>
                  </to>
                </anchor>
              </controlPr>
            </control>
          </mc:Choice>
        </mc:AlternateContent>
        <mc:AlternateContent xmlns:mc="http://schemas.openxmlformats.org/markup-compatibility/2006">
          <mc:Choice Requires="x14">
            <control shapeId="129103" r:id="rId37" name="Drop Down 79">
              <controlPr defaultSize="0" autoFill="0" autoPict="0">
                <anchor moveWithCells="1">
                  <from>
                    <xdr:col>6</xdr:col>
                    <xdr:colOff>381000</xdr:colOff>
                    <xdr:row>47</xdr:row>
                    <xdr:rowOff>76200</xdr:rowOff>
                  </from>
                  <to>
                    <xdr:col>6</xdr:col>
                    <xdr:colOff>1752600</xdr:colOff>
                    <xdr:row>47</xdr:row>
                    <xdr:rowOff>304800</xdr:rowOff>
                  </to>
                </anchor>
              </controlPr>
            </control>
          </mc:Choice>
        </mc:AlternateContent>
        <mc:AlternateContent xmlns:mc="http://schemas.openxmlformats.org/markup-compatibility/2006">
          <mc:Choice Requires="x14">
            <control shapeId="129104" r:id="rId38" name="Drop Down 80">
              <controlPr defaultSize="0" autoFill="0" autoPict="0">
                <anchor moveWithCells="1">
                  <from>
                    <xdr:col>6</xdr:col>
                    <xdr:colOff>381000</xdr:colOff>
                    <xdr:row>49</xdr:row>
                    <xdr:rowOff>76200</xdr:rowOff>
                  </from>
                  <to>
                    <xdr:col>6</xdr:col>
                    <xdr:colOff>1752600</xdr:colOff>
                    <xdr:row>49</xdr:row>
                    <xdr:rowOff>304800</xdr:rowOff>
                  </to>
                </anchor>
              </controlPr>
            </control>
          </mc:Choice>
        </mc:AlternateContent>
        <mc:AlternateContent xmlns:mc="http://schemas.openxmlformats.org/markup-compatibility/2006">
          <mc:Choice Requires="x14">
            <control shapeId="129105" r:id="rId39" name="Drop Down 81">
              <controlPr defaultSize="0" autoFill="0" autoPict="0">
                <anchor moveWithCells="1">
                  <from>
                    <xdr:col>6</xdr:col>
                    <xdr:colOff>381000</xdr:colOff>
                    <xdr:row>50</xdr:row>
                    <xdr:rowOff>76200</xdr:rowOff>
                  </from>
                  <to>
                    <xdr:col>6</xdr:col>
                    <xdr:colOff>1752600</xdr:colOff>
                    <xdr:row>50</xdr:row>
                    <xdr:rowOff>304800</xdr:rowOff>
                  </to>
                </anchor>
              </controlPr>
            </control>
          </mc:Choice>
        </mc:AlternateContent>
        <mc:AlternateContent xmlns:mc="http://schemas.openxmlformats.org/markup-compatibility/2006">
          <mc:Choice Requires="x14">
            <control shapeId="129106" r:id="rId40" name="Drop Down 82">
              <controlPr defaultSize="0" autoFill="0" autoPict="0">
                <anchor moveWithCells="1">
                  <from>
                    <xdr:col>6</xdr:col>
                    <xdr:colOff>381000</xdr:colOff>
                    <xdr:row>51</xdr:row>
                    <xdr:rowOff>76200</xdr:rowOff>
                  </from>
                  <to>
                    <xdr:col>6</xdr:col>
                    <xdr:colOff>1752600</xdr:colOff>
                    <xdr:row>51</xdr:row>
                    <xdr:rowOff>304800</xdr:rowOff>
                  </to>
                </anchor>
              </controlPr>
            </control>
          </mc:Choice>
        </mc:AlternateContent>
        <mc:AlternateContent xmlns:mc="http://schemas.openxmlformats.org/markup-compatibility/2006">
          <mc:Choice Requires="x14">
            <control shapeId="129107" r:id="rId41" name="Drop Down 83">
              <controlPr defaultSize="0" autoFill="0" autoPict="0">
                <anchor moveWithCells="1">
                  <from>
                    <xdr:col>6</xdr:col>
                    <xdr:colOff>381000</xdr:colOff>
                    <xdr:row>52</xdr:row>
                    <xdr:rowOff>76200</xdr:rowOff>
                  </from>
                  <to>
                    <xdr:col>6</xdr:col>
                    <xdr:colOff>1752600</xdr:colOff>
                    <xdr:row>52</xdr:row>
                    <xdr:rowOff>304800</xdr:rowOff>
                  </to>
                </anchor>
              </controlPr>
            </control>
          </mc:Choice>
        </mc:AlternateContent>
        <mc:AlternateContent xmlns:mc="http://schemas.openxmlformats.org/markup-compatibility/2006">
          <mc:Choice Requires="x14">
            <control shapeId="129108" r:id="rId42" name="Drop Down 84">
              <controlPr defaultSize="0" autoFill="0" autoPict="0">
                <anchor moveWithCells="1">
                  <from>
                    <xdr:col>6</xdr:col>
                    <xdr:colOff>381000</xdr:colOff>
                    <xdr:row>53</xdr:row>
                    <xdr:rowOff>76200</xdr:rowOff>
                  </from>
                  <to>
                    <xdr:col>6</xdr:col>
                    <xdr:colOff>1752600</xdr:colOff>
                    <xdr:row>53</xdr:row>
                    <xdr:rowOff>304800</xdr:rowOff>
                  </to>
                </anchor>
              </controlPr>
            </control>
          </mc:Choice>
        </mc:AlternateContent>
        <mc:AlternateContent xmlns:mc="http://schemas.openxmlformats.org/markup-compatibility/2006">
          <mc:Choice Requires="x14">
            <control shapeId="129109" r:id="rId43" name="Drop Down 85">
              <controlPr defaultSize="0" autoFill="0" autoPict="0">
                <anchor moveWithCells="1">
                  <from>
                    <xdr:col>6</xdr:col>
                    <xdr:colOff>381000</xdr:colOff>
                    <xdr:row>55</xdr:row>
                    <xdr:rowOff>76200</xdr:rowOff>
                  </from>
                  <to>
                    <xdr:col>6</xdr:col>
                    <xdr:colOff>1752600</xdr:colOff>
                    <xdr:row>55</xdr:row>
                    <xdr:rowOff>304800</xdr:rowOff>
                  </to>
                </anchor>
              </controlPr>
            </control>
          </mc:Choice>
        </mc:AlternateContent>
        <mc:AlternateContent xmlns:mc="http://schemas.openxmlformats.org/markup-compatibility/2006">
          <mc:Choice Requires="x14">
            <control shapeId="129110" r:id="rId44" name="Drop Down 86">
              <controlPr defaultSize="0" autoFill="0" autoPict="0">
                <anchor moveWithCells="1">
                  <from>
                    <xdr:col>6</xdr:col>
                    <xdr:colOff>381000</xdr:colOff>
                    <xdr:row>56</xdr:row>
                    <xdr:rowOff>76200</xdr:rowOff>
                  </from>
                  <to>
                    <xdr:col>6</xdr:col>
                    <xdr:colOff>1752600</xdr:colOff>
                    <xdr:row>56</xdr:row>
                    <xdr:rowOff>304800</xdr:rowOff>
                  </to>
                </anchor>
              </controlPr>
            </control>
          </mc:Choice>
        </mc:AlternateContent>
        <mc:AlternateContent xmlns:mc="http://schemas.openxmlformats.org/markup-compatibility/2006">
          <mc:Choice Requires="x14">
            <control shapeId="129111" r:id="rId45" name="Drop Down 87">
              <controlPr defaultSize="0" autoFill="0" autoPict="0">
                <anchor moveWithCells="1">
                  <from>
                    <xdr:col>6</xdr:col>
                    <xdr:colOff>381000</xdr:colOff>
                    <xdr:row>58</xdr:row>
                    <xdr:rowOff>76200</xdr:rowOff>
                  </from>
                  <to>
                    <xdr:col>6</xdr:col>
                    <xdr:colOff>1752600</xdr:colOff>
                    <xdr:row>58</xdr:row>
                    <xdr:rowOff>304800</xdr:rowOff>
                  </to>
                </anchor>
              </controlPr>
            </control>
          </mc:Choice>
        </mc:AlternateContent>
        <mc:AlternateContent xmlns:mc="http://schemas.openxmlformats.org/markup-compatibility/2006">
          <mc:Choice Requires="x14">
            <control shapeId="129112" r:id="rId46" name="Drop Down 88">
              <controlPr defaultSize="0" autoFill="0" autoPict="0">
                <anchor moveWithCells="1">
                  <from>
                    <xdr:col>6</xdr:col>
                    <xdr:colOff>381000</xdr:colOff>
                    <xdr:row>59</xdr:row>
                    <xdr:rowOff>76200</xdr:rowOff>
                  </from>
                  <to>
                    <xdr:col>6</xdr:col>
                    <xdr:colOff>1752600</xdr:colOff>
                    <xdr:row>59</xdr:row>
                    <xdr:rowOff>304800</xdr:rowOff>
                  </to>
                </anchor>
              </controlPr>
            </control>
          </mc:Choice>
        </mc:AlternateContent>
        <mc:AlternateContent xmlns:mc="http://schemas.openxmlformats.org/markup-compatibility/2006">
          <mc:Choice Requires="x14">
            <control shapeId="129113" r:id="rId47" name="Drop Down 89">
              <controlPr defaultSize="0" autoFill="0" autoPict="0">
                <anchor moveWithCells="1">
                  <from>
                    <xdr:col>6</xdr:col>
                    <xdr:colOff>381000</xdr:colOff>
                    <xdr:row>60</xdr:row>
                    <xdr:rowOff>76200</xdr:rowOff>
                  </from>
                  <to>
                    <xdr:col>6</xdr:col>
                    <xdr:colOff>1752600</xdr:colOff>
                    <xdr:row>60</xdr:row>
                    <xdr:rowOff>304800</xdr:rowOff>
                  </to>
                </anchor>
              </controlPr>
            </control>
          </mc:Choice>
        </mc:AlternateContent>
        <mc:AlternateContent xmlns:mc="http://schemas.openxmlformats.org/markup-compatibility/2006">
          <mc:Choice Requires="x14">
            <control shapeId="129114" r:id="rId48" name="Drop Down 90">
              <controlPr defaultSize="0" autoFill="0" autoPict="0">
                <anchor moveWithCells="1">
                  <from>
                    <xdr:col>6</xdr:col>
                    <xdr:colOff>381000</xdr:colOff>
                    <xdr:row>62</xdr:row>
                    <xdr:rowOff>76200</xdr:rowOff>
                  </from>
                  <to>
                    <xdr:col>6</xdr:col>
                    <xdr:colOff>1752600</xdr:colOff>
                    <xdr:row>62</xdr:row>
                    <xdr:rowOff>304800</xdr:rowOff>
                  </to>
                </anchor>
              </controlPr>
            </control>
          </mc:Choice>
        </mc:AlternateContent>
        <mc:AlternateContent xmlns:mc="http://schemas.openxmlformats.org/markup-compatibility/2006">
          <mc:Choice Requires="x14">
            <control shapeId="129115" r:id="rId49" name="Drop Down 91">
              <controlPr defaultSize="0" autoFill="0" autoPict="0">
                <anchor moveWithCells="1">
                  <from>
                    <xdr:col>6</xdr:col>
                    <xdr:colOff>381000</xdr:colOff>
                    <xdr:row>63</xdr:row>
                    <xdr:rowOff>76200</xdr:rowOff>
                  </from>
                  <to>
                    <xdr:col>6</xdr:col>
                    <xdr:colOff>1752600</xdr:colOff>
                    <xdr:row>63</xdr:row>
                    <xdr:rowOff>304800</xdr:rowOff>
                  </to>
                </anchor>
              </controlPr>
            </control>
          </mc:Choice>
        </mc:AlternateContent>
        <mc:AlternateContent xmlns:mc="http://schemas.openxmlformats.org/markup-compatibility/2006">
          <mc:Choice Requires="x14">
            <control shapeId="129116" r:id="rId50" name="Drop Down 92">
              <controlPr defaultSize="0" autoFill="0" autoPict="0">
                <anchor moveWithCells="1">
                  <from>
                    <xdr:col>6</xdr:col>
                    <xdr:colOff>381000</xdr:colOff>
                    <xdr:row>64</xdr:row>
                    <xdr:rowOff>76200</xdr:rowOff>
                  </from>
                  <to>
                    <xdr:col>6</xdr:col>
                    <xdr:colOff>1752600</xdr:colOff>
                    <xdr:row>64</xdr:row>
                    <xdr:rowOff>304800</xdr:rowOff>
                  </to>
                </anchor>
              </controlPr>
            </control>
          </mc:Choice>
        </mc:AlternateContent>
        <mc:AlternateContent xmlns:mc="http://schemas.openxmlformats.org/markup-compatibility/2006">
          <mc:Choice Requires="x14">
            <control shapeId="129117" r:id="rId51" name="Drop Down 93">
              <controlPr defaultSize="0" autoFill="0" autoPict="0">
                <anchor moveWithCells="1">
                  <from>
                    <xdr:col>6</xdr:col>
                    <xdr:colOff>381000</xdr:colOff>
                    <xdr:row>66</xdr:row>
                    <xdr:rowOff>76200</xdr:rowOff>
                  </from>
                  <to>
                    <xdr:col>6</xdr:col>
                    <xdr:colOff>1752600</xdr:colOff>
                    <xdr:row>66</xdr:row>
                    <xdr:rowOff>304800</xdr:rowOff>
                  </to>
                </anchor>
              </controlPr>
            </control>
          </mc:Choice>
        </mc:AlternateContent>
        <mc:AlternateContent xmlns:mc="http://schemas.openxmlformats.org/markup-compatibility/2006">
          <mc:Choice Requires="x14">
            <control shapeId="129118" r:id="rId52" name="Drop Down 94">
              <controlPr defaultSize="0" autoFill="0" autoPict="0">
                <anchor moveWithCells="1">
                  <from>
                    <xdr:col>6</xdr:col>
                    <xdr:colOff>381000</xdr:colOff>
                    <xdr:row>67</xdr:row>
                    <xdr:rowOff>76200</xdr:rowOff>
                  </from>
                  <to>
                    <xdr:col>6</xdr:col>
                    <xdr:colOff>1752600</xdr:colOff>
                    <xdr:row>67</xdr:row>
                    <xdr:rowOff>304800</xdr:rowOff>
                  </to>
                </anchor>
              </controlPr>
            </control>
          </mc:Choice>
        </mc:AlternateContent>
        <mc:AlternateContent xmlns:mc="http://schemas.openxmlformats.org/markup-compatibility/2006">
          <mc:Choice Requires="x14">
            <control shapeId="129119" r:id="rId53" name="Drop Down 95">
              <controlPr defaultSize="0" autoFill="0" autoPict="0">
                <anchor moveWithCells="1">
                  <from>
                    <xdr:col>6</xdr:col>
                    <xdr:colOff>381000</xdr:colOff>
                    <xdr:row>68</xdr:row>
                    <xdr:rowOff>76200</xdr:rowOff>
                  </from>
                  <to>
                    <xdr:col>6</xdr:col>
                    <xdr:colOff>1752600</xdr:colOff>
                    <xdr:row>68</xdr:row>
                    <xdr:rowOff>304800</xdr:rowOff>
                  </to>
                </anchor>
              </controlPr>
            </control>
          </mc:Choice>
        </mc:AlternateContent>
        <mc:AlternateContent xmlns:mc="http://schemas.openxmlformats.org/markup-compatibility/2006">
          <mc:Choice Requires="x14">
            <control shapeId="129120" r:id="rId54" name="Drop Down 96">
              <controlPr defaultSize="0" autoFill="0" autoPict="0">
                <anchor moveWithCells="1">
                  <from>
                    <xdr:col>6</xdr:col>
                    <xdr:colOff>381000</xdr:colOff>
                    <xdr:row>69</xdr:row>
                    <xdr:rowOff>76200</xdr:rowOff>
                  </from>
                  <to>
                    <xdr:col>6</xdr:col>
                    <xdr:colOff>1752600</xdr:colOff>
                    <xdr:row>69</xdr:row>
                    <xdr:rowOff>304800</xdr:rowOff>
                  </to>
                </anchor>
              </controlPr>
            </control>
          </mc:Choice>
        </mc:AlternateContent>
        <mc:AlternateContent xmlns:mc="http://schemas.openxmlformats.org/markup-compatibility/2006">
          <mc:Choice Requires="x14">
            <control shapeId="129121" r:id="rId55" name="Drop Down 97">
              <controlPr defaultSize="0" autoFill="0" autoPict="0">
                <anchor moveWithCells="1">
                  <from>
                    <xdr:col>6</xdr:col>
                    <xdr:colOff>381000</xdr:colOff>
                    <xdr:row>71</xdr:row>
                    <xdr:rowOff>76200</xdr:rowOff>
                  </from>
                  <to>
                    <xdr:col>6</xdr:col>
                    <xdr:colOff>1752600</xdr:colOff>
                    <xdr:row>71</xdr:row>
                    <xdr:rowOff>304800</xdr:rowOff>
                  </to>
                </anchor>
              </controlPr>
            </control>
          </mc:Choice>
        </mc:AlternateContent>
        <mc:AlternateContent xmlns:mc="http://schemas.openxmlformats.org/markup-compatibility/2006">
          <mc:Choice Requires="x14">
            <control shapeId="129122" r:id="rId56" name="Drop Down 98">
              <controlPr defaultSize="0" autoFill="0" autoPict="0">
                <anchor moveWithCells="1">
                  <from>
                    <xdr:col>6</xdr:col>
                    <xdr:colOff>381000</xdr:colOff>
                    <xdr:row>72</xdr:row>
                    <xdr:rowOff>76200</xdr:rowOff>
                  </from>
                  <to>
                    <xdr:col>6</xdr:col>
                    <xdr:colOff>1752600</xdr:colOff>
                    <xdr:row>72</xdr:row>
                    <xdr:rowOff>304800</xdr:rowOff>
                  </to>
                </anchor>
              </controlPr>
            </control>
          </mc:Choice>
        </mc:AlternateContent>
        <mc:AlternateContent xmlns:mc="http://schemas.openxmlformats.org/markup-compatibility/2006">
          <mc:Choice Requires="x14">
            <control shapeId="129123" r:id="rId57" name="Drop Down 99">
              <controlPr defaultSize="0" autoFill="0" autoPict="0">
                <anchor moveWithCells="1">
                  <from>
                    <xdr:col>6</xdr:col>
                    <xdr:colOff>381000</xdr:colOff>
                    <xdr:row>73</xdr:row>
                    <xdr:rowOff>76200</xdr:rowOff>
                  </from>
                  <to>
                    <xdr:col>6</xdr:col>
                    <xdr:colOff>1752600</xdr:colOff>
                    <xdr:row>73</xdr:row>
                    <xdr:rowOff>304800</xdr:rowOff>
                  </to>
                </anchor>
              </controlPr>
            </control>
          </mc:Choice>
        </mc:AlternateContent>
        <mc:AlternateContent xmlns:mc="http://schemas.openxmlformats.org/markup-compatibility/2006">
          <mc:Choice Requires="x14">
            <control shapeId="129124" r:id="rId58" name="Drop Down 100">
              <controlPr defaultSize="0" autoFill="0" autoPict="0">
                <anchor moveWithCells="1">
                  <from>
                    <xdr:col>6</xdr:col>
                    <xdr:colOff>381000</xdr:colOff>
                    <xdr:row>74</xdr:row>
                    <xdr:rowOff>76200</xdr:rowOff>
                  </from>
                  <to>
                    <xdr:col>6</xdr:col>
                    <xdr:colOff>1752600</xdr:colOff>
                    <xdr:row>74</xdr:row>
                    <xdr:rowOff>304800</xdr:rowOff>
                  </to>
                </anchor>
              </controlPr>
            </control>
          </mc:Choice>
        </mc:AlternateContent>
        <mc:AlternateContent xmlns:mc="http://schemas.openxmlformats.org/markup-compatibility/2006">
          <mc:Choice Requires="x14">
            <control shapeId="129125" r:id="rId59" name="Drop Down 101">
              <controlPr defaultSize="0" autoFill="0" autoPict="0">
                <anchor moveWithCells="1">
                  <from>
                    <xdr:col>6</xdr:col>
                    <xdr:colOff>381000</xdr:colOff>
                    <xdr:row>76</xdr:row>
                    <xdr:rowOff>76200</xdr:rowOff>
                  </from>
                  <to>
                    <xdr:col>6</xdr:col>
                    <xdr:colOff>1752600</xdr:colOff>
                    <xdr:row>76</xdr:row>
                    <xdr:rowOff>304800</xdr:rowOff>
                  </to>
                </anchor>
              </controlPr>
            </control>
          </mc:Choice>
        </mc:AlternateContent>
        <mc:AlternateContent xmlns:mc="http://schemas.openxmlformats.org/markup-compatibility/2006">
          <mc:Choice Requires="x14">
            <control shapeId="129126" r:id="rId60" name="Drop Down 102">
              <controlPr defaultSize="0" autoFill="0" autoPict="0">
                <anchor moveWithCells="1">
                  <from>
                    <xdr:col>6</xdr:col>
                    <xdr:colOff>381000</xdr:colOff>
                    <xdr:row>77</xdr:row>
                    <xdr:rowOff>76200</xdr:rowOff>
                  </from>
                  <to>
                    <xdr:col>6</xdr:col>
                    <xdr:colOff>1752600</xdr:colOff>
                    <xdr:row>77</xdr:row>
                    <xdr:rowOff>304800</xdr:rowOff>
                  </to>
                </anchor>
              </controlPr>
            </control>
          </mc:Choice>
        </mc:AlternateContent>
        <mc:AlternateContent xmlns:mc="http://schemas.openxmlformats.org/markup-compatibility/2006">
          <mc:Choice Requires="x14">
            <control shapeId="129127" r:id="rId61" name="Drop Down 103">
              <controlPr defaultSize="0" autoFill="0" autoPict="0">
                <anchor moveWithCells="1">
                  <from>
                    <xdr:col>6</xdr:col>
                    <xdr:colOff>381000</xdr:colOff>
                    <xdr:row>78</xdr:row>
                    <xdr:rowOff>76200</xdr:rowOff>
                  </from>
                  <to>
                    <xdr:col>6</xdr:col>
                    <xdr:colOff>1752600</xdr:colOff>
                    <xdr:row>78</xdr:row>
                    <xdr:rowOff>304800</xdr:rowOff>
                  </to>
                </anchor>
              </controlPr>
            </control>
          </mc:Choice>
        </mc:AlternateContent>
        <mc:AlternateContent xmlns:mc="http://schemas.openxmlformats.org/markup-compatibility/2006">
          <mc:Choice Requires="x14">
            <control shapeId="129128" r:id="rId62" name="Drop Down 104">
              <controlPr defaultSize="0" autoFill="0" autoPict="0">
                <anchor moveWithCells="1">
                  <from>
                    <xdr:col>6</xdr:col>
                    <xdr:colOff>381000</xdr:colOff>
                    <xdr:row>80</xdr:row>
                    <xdr:rowOff>76200</xdr:rowOff>
                  </from>
                  <to>
                    <xdr:col>6</xdr:col>
                    <xdr:colOff>1752600</xdr:colOff>
                    <xdr:row>80</xdr:row>
                    <xdr:rowOff>304800</xdr:rowOff>
                  </to>
                </anchor>
              </controlPr>
            </control>
          </mc:Choice>
        </mc:AlternateContent>
        <mc:AlternateContent xmlns:mc="http://schemas.openxmlformats.org/markup-compatibility/2006">
          <mc:Choice Requires="x14">
            <control shapeId="129129" r:id="rId63" name="Drop Down 105">
              <controlPr defaultSize="0" autoFill="0" autoPict="0">
                <anchor moveWithCells="1">
                  <from>
                    <xdr:col>6</xdr:col>
                    <xdr:colOff>381000</xdr:colOff>
                    <xdr:row>81</xdr:row>
                    <xdr:rowOff>76200</xdr:rowOff>
                  </from>
                  <to>
                    <xdr:col>6</xdr:col>
                    <xdr:colOff>1752600</xdr:colOff>
                    <xdr:row>81</xdr:row>
                    <xdr:rowOff>304800</xdr:rowOff>
                  </to>
                </anchor>
              </controlPr>
            </control>
          </mc:Choice>
        </mc:AlternateContent>
        <mc:AlternateContent xmlns:mc="http://schemas.openxmlformats.org/markup-compatibility/2006">
          <mc:Choice Requires="x14">
            <control shapeId="129130" r:id="rId64" name="Drop Down 106">
              <controlPr defaultSize="0" autoFill="0" autoPict="0">
                <anchor moveWithCells="1">
                  <from>
                    <xdr:col>6</xdr:col>
                    <xdr:colOff>381000</xdr:colOff>
                    <xdr:row>82</xdr:row>
                    <xdr:rowOff>76200</xdr:rowOff>
                  </from>
                  <to>
                    <xdr:col>6</xdr:col>
                    <xdr:colOff>1752600</xdr:colOff>
                    <xdr:row>82</xdr:row>
                    <xdr:rowOff>304800</xdr:rowOff>
                  </to>
                </anchor>
              </controlPr>
            </control>
          </mc:Choice>
        </mc:AlternateContent>
        <mc:AlternateContent xmlns:mc="http://schemas.openxmlformats.org/markup-compatibility/2006">
          <mc:Choice Requires="x14">
            <control shapeId="129131" r:id="rId65" name="Drop Down 107">
              <controlPr defaultSize="0" autoFill="0" autoPict="0">
                <anchor moveWithCells="1">
                  <from>
                    <xdr:col>6</xdr:col>
                    <xdr:colOff>381000</xdr:colOff>
                    <xdr:row>83</xdr:row>
                    <xdr:rowOff>76200</xdr:rowOff>
                  </from>
                  <to>
                    <xdr:col>6</xdr:col>
                    <xdr:colOff>1752600</xdr:colOff>
                    <xdr:row>83</xdr:row>
                    <xdr:rowOff>304800</xdr:rowOff>
                  </to>
                </anchor>
              </controlPr>
            </control>
          </mc:Choice>
        </mc:AlternateContent>
        <mc:AlternateContent xmlns:mc="http://schemas.openxmlformats.org/markup-compatibility/2006">
          <mc:Choice Requires="x14">
            <control shapeId="129132" r:id="rId66" name="Drop Down 108">
              <controlPr defaultSize="0" autoFill="0" autoPict="0">
                <anchor moveWithCells="1">
                  <from>
                    <xdr:col>6</xdr:col>
                    <xdr:colOff>381000</xdr:colOff>
                    <xdr:row>85</xdr:row>
                    <xdr:rowOff>76200</xdr:rowOff>
                  </from>
                  <to>
                    <xdr:col>6</xdr:col>
                    <xdr:colOff>1752600</xdr:colOff>
                    <xdr:row>85</xdr:row>
                    <xdr:rowOff>304800</xdr:rowOff>
                  </to>
                </anchor>
              </controlPr>
            </control>
          </mc:Choice>
        </mc:AlternateContent>
        <mc:AlternateContent xmlns:mc="http://schemas.openxmlformats.org/markup-compatibility/2006">
          <mc:Choice Requires="x14">
            <control shapeId="129133" r:id="rId67" name="Drop Down 109">
              <controlPr defaultSize="0" autoFill="0" autoPict="0">
                <anchor moveWithCells="1">
                  <from>
                    <xdr:col>6</xdr:col>
                    <xdr:colOff>381000</xdr:colOff>
                    <xdr:row>86</xdr:row>
                    <xdr:rowOff>76200</xdr:rowOff>
                  </from>
                  <to>
                    <xdr:col>6</xdr:col>
                    <xdr:colOff>1752600</xdr:colOff>
                    <xdr:row>86</xdr:row>
                    <xdr:rowOff>304800</xdr:rowOff>
                  </to>
                </anchor>
              </controlPr>
            </control>
          </mc:Choice>
        </mc:AlternateContent>
        <mc:AlternateContent xmlns:mc="http://schemas.openxmlformats.org/markup-compatibility/2006">
          <mc:Choice Requires="x14">
            <control shapeId="129134" r:id="rId68" name="Drop Down 110">
              <controlPr defaultSize="0" autoFill="0" autoPict="0">
                <anchor moveWithCells="1">
                  <from>
                    <xdr:col>6</xdr:col>
                    <xdr:colOff>381000</xdr:colOff>
                    <xdr:row>87</xdr:row>
                    <xdr:rowOff>76200</xdr:rowOff>
                  </from>
                  <to>
                    <xdr:col>6</xdr:col>
                    <xdr:colOff>1752600</xdr:colOff>
                    <xdr:row>87</xdr:row>
                    <xdr:rowOff>304800</xdr:rowOff>
                  </to>
                </anchor>
              </controlPr>
            </control>
          </mc:Choice>
        </mc:AlternateContent>
        <mc:AlternateContent xmlns:mc="http://schemas.openxmlformats.org/markup-compatibility/2006">
          <mc:Choice Requires="x14">
            <control shapeId="129135" r:id="rId69" name="Drop Down 111">
              <controlPr defaultSize="0" autoFill="0" autoPict="0">
                <anchor moveWithCells="1">
                  <from>
                    <xdr:col>6</xdr:col>
                    <xdr:colOff>381000</xdr:colOff>
                    <xdr:row>89</xdr:row>
                    <xdr:rowOff>76200</xdr:rowOff>
                  </from>
                  <to>
                    <xdr:col>6</xdr:col>
                    <xdr:colOff>1752600</xdr:colOff>
                    <xdr:row>89</xdr:row>
                    <xdr:rowOff>304800</xdr:rowOff>
                  </to>
                </anchor>
              </controlPr>
            </control>
          </mc:Choice>
        </mc:AlternateContent>
        <mc:AlternateContent xmlns:mc="http://schemas.openxmlformats.org/markup-compatibility/2006">
          <mc:Choice Requires="x14">
            <control shapeId="129136" r:id="rId70" name="Drop Down 112">
              <controlPr defaultSize="0" autoFill="0" autoPict="0">
                <anchor moveWithCells="1">
                  <from>
                    <xdr:col>6</xdr:col>
                    <xdr:colOff>381000</xdr:colOff>
                    <xdr:row>90</xdr:row>
                    <xdr:rowOff>76200</xdr:rowOff>
                  </from>
                  <to>
                    <xdr:col>6</xdr:col>
                    <xdr:colOff>1752600</xdr:colOff>
                    <xdr:row>90</xdr:row>
                    <xdr:rowOff>304800</xdr:rowOff>
                  </to>
                </anchor>
              </controlPr>
            </control>
          </mc:Choice>
        </mc:AlternateContent>
        <mc:AlternateContent xmlns:mc="http://schemas.openxmlformats.org/markup-compatibility/2006">
          <mc:Choice Requires="x14">
            <control shapeId="129137" r:id="rId71" name="Drop Down 113">
              <controlPr defaultSize="0" autoFill="0" autoPict="0">
                <anchor moveWithCells="1">
                  <from>
                    <xdr:col>6</xdr:col>
                    <xdr:colOff>381000</xdr:colOff>
                    <xdr:row>91</xdr:row>
                    <xdr:rowOff>76200</xdr:rowOff>
                  </from>
                  <to>
                    <xdr:col>6</xdr:col>
                    <xdr:colOff>1752600</xdr:colOff>
                    <xdr:row>91</xdr:row>
                    <xdr:rowOff>304800</xdr:rowOff>
                  </to>
                </anchor>
              </controlPr>
            </control>
          </mc:Choice>
        </mc:AlternateContent>
        <mc:AlternateContent xmlns:mc="http://schemas.openxmlformats.org/markup-compatibility/2006">
          <mc:Choice Requires="x14">
            <control shapeId="129138" r:id="rId72" name="Drop Down 114">
              <controlPr defaultSize="0" autoFill="0" autoPict="0">
                <anchor moveWithCells="1">
                  <from>
                    <xdr:col>6</xdr:col>
                    <xdr:colOff>381000</xdr:colOff>
                    <xdr:row>93</xdr:row>
                    <xdr:rowOff>76200</xdr:rowOff>
                  </from>
                  <to>
                    <xdr:col>6</xdr:col>
                    <xdr:colOff>1752600</xdr:colOff>
                    <xdr:row>93</xdr:row>
                    <xdr:rowOff>304800</xdr:rowOff>
                  </to>
                </anchor>
              </controlPr>
            </control>
          </mc:Choice>
        </mc:AlternateContent>
        <mc:AlternateContent xmlns:mc="http://schemas.openxmlformats.org/markup-compatibility/2006">
          <mc:Choice Requires="x14">
            <control shapeId="129139" r:id="rId73" name="Drop Down 115">
              <controlPr defaultSize="0" autoFill="0" autoPict="0">
                <anchor moveWithCells="1">
                  <from>
                    <xdr:col>6</xdr:col>
                    <xdr:colOff>381000</xdr:colOff>
                    <xdr:row>94</xdr:row>
                    <xdr:rowOff>76200</xdr:rowOff>
                  </from>
                  <to>
                    <xdr:col>6</xdr:col>
                    <xdr:colOff>1752600</xdr:colOff>
                    <xdr:row>94</xdr:row>
                    <xdr:rowOff>304800</xdr:rowOff>
                  </to>
                </anchor>
              </controlPr>
            </control>
          </mc:Choice>
        </mc:AlternateContent>
        <mc:AlternateContent xmlns:mc="http://schemas.openxmlformats.org/markup-compatibility/2006">
          <mc:Choice Requires="x14">
            <control shapeId="129140" r:id="rId74" name="Drop Down 116">
              <controlPr defaultSize="0" autoFill="0" autoPict="0">
                <anchor moveWithCells="1">
                  <from>
                    <xdr:col>6</xdr:col>
                    <xdr:colOff>381000</xdr:colOff>
                    <xdr:row>95</xdr:row>
                    <xdr:rowOff>76200</xdr:rowOff>
                  </from>
                  <to>
                    <xdr:col>6</xdr:col>
                    <xdr:colOff>1752600</xdr:colOff>
                    <xdr:row>95</xdr:row>
                    <xdr:rowOff>304800</xdr:rowOff>
                  </to>
                </anchor>
              </controlPr>
            </control>
          </mc:Choice>
        </mc:AlternateContent>
        <mc:AlternateContent xmlns:mc="http://schemas.openxmlformats.org/markup-compatibility/2006">
          <mc:Choice Requires="x14">
            <control shapeId="129141" r:id="rId75" name="Drop Down 117">
              <controlPr defaultSize="0" autoFill="0" autoPict="0">
                <anchor moveWithCells="1">
                  <from>
                    <xdr:col>6</xdr:col>
                    <xdr:colOff>381000</xdr:colOff>
                    <xdr:row>97</xdr:row>
                    <xdr:rowOff>76200</xdr:rowOff>
                  </from>
                  <to>
                    <xdr:col>6</xdr:col>
                    <xdr:colOff>1752600</xdr:colOff>
                    <xdr:row>97</xdr:row>
                    <xdr:rowOff>304800</xdr:rowOff>
                  </to>
                </anchor>
              </controlPr>
            </control>
          </mc:Choice>
        </mc:AlternateContent>
        <mc:AlternateContent xmlns:mc="http://schemas.openxmlformats.org/markup-compatibility/2006">
          <mc:Choice Requires="x14">
            <control shapeId="129142" r:id="rId76" name="Drop Down 118">
              <controlPr defaultSize="0" autoFill="0" autoPict="0">
                <anchor moveWithCells="1">
                  <from>
                    <xdr:col>6</xdr:col>
                    <xdr:colOff>381000</xdr:colOff>
                    <xdr:row>98</xdr:row>
                    <xdr:rowOff>76200</xdr:rowOff>
                  </from>
                  <to>
                    <xdr:col>6</xdr:col>
                    <xdr:colOff>1752600</xdr:colOff>
                    <xdr:row>98</xdr:row>
                    <xdr:rowOff>304800</xdr:rowOff>
                  </to>
                </anchor>
              </controlPr>
            </control>
          </mc:Choice>
        </mc:AlternateContent>
        <mc:AlternateContent xmlns:mc="http://schemas.openxmlformats.org/markup-compatibility/2006">
          <mc:Choice Requires="x14">
            <control shapeId="129143" r:id="rId77" name="Drop Down 119">
              <controlPr defaultSize="0" autoFill="0" autoPict="0">
                <anchor moveWithCells="1">
                  <from>
                    <xdr:col>6</xdr:col>
                    <xdr:colOff>381000</xdr:colOff>
                    <xdr:row>99</xdr:row>
                    <xdr:rowOff>76200</xdr:rowOff>
                  </from>
                  <to>
                    <xdr:col>6</xdr:col>
                    <xdr:colOff>1752600</xdr:colOff>
                    <xdr:row>99</xdr:row>
                    <xdr:rowOff>304800</xdr:rowOff>
                  </to>
                </anchor>
              </controlPr>
            </control>
          </mc:Choice>
        </mc:AlternateContent>
        <mc:AlternateContent xmlns:mc="http://schemas.openxmlformats.org/markup-compatibility/2006">
          <mc:Choice Requires="x14">
            <control shapeId="129144" r:id="rId78" name="Drop Down 120">
              <controlPr defaultSize="0" autoFill="0" autoPict="0">
                <anchor moveWithCells="1">
                  <from>
                    <xdr:col>6</xdr:col>
                    <xdr:colOff>381000</xdr:colOff>
                    <xdr:row>100</xdr:row>
                    <xdr:rowOff>76200</xdr:rowOff>
                  </from>
                  <to>
                    <xdr:col>6</xdr:col>
                    <xdr:colOff>1752600</xdr:colOff>
                    <xdr:row>100</xdr:row>
                    <xdr:rowOff>304800</xdr:rowOff>
                  </to>
                </anchor>
              </controlPr>
            </control>
          </mc:Choice>
        </mc:AlternateContent>
        <mc:AlternateContent xmlns:mc="http://schemas.openxmlformats.org/markup-compatibility/2006">
          <mc:Choice Requires="x14">
            <control shapeId="129145" r:id="rId79" name="Drop Down 121">
              <controlPr defaultSize="0" autoFill="0" autoPict="0">
                <anchor moveWithCells="1">
                  <from>
                    <xdr:col>6</xdr:col>
                    <xdr:colOff>381000</xdr:colOff>
                    <xdr:row>102</xdr:row>
                    <xdr:rowOff>76200</xdr:rowOff>
                  </from>
                  <to>
                    <xdr:col>6</xdr:col>
                    <xdr:colOff>1752600</xdr:colOff>
                    <xdr:row>102</xdr:row>
                    <xdr:rowOff>304800</xdr:rowOff>
                  </to>
                </anchor>
              </controlPr>
            </control>
          </mc:Choice>
        </mc:AlternateContent>
        <mc:AlternateContent xmlns:mc="http://schemas.openxmlformats.org/markup-compatibility/2006">
          <mc:Choice Requires="x14">
            <control shapeId="129146" r:id="rId80" name="Drop Down 122">
              <controlPr defaultSize="0" autoFill="0" autoPict="0">
                <anchor moveWithCells="1">
                  <from>
                    <xdr:col>6</xdr:col>
                    <xdr:colOff>381000</xdr:colOff>
                    <xdr:row>104</xdr:row>
                    <xdr:rowOff>76200</xdr:rowOff>
                  </from>
                  <to>
                    <xdr:col>6</xdr:col>
                    <xdr:colOff>1752600</xdr:colOff>
                    <xdr:row>104</xdr:row>
                    <xdr:rowOff>304800</xdr:rowOff>
                  </to>
                </anchor>
              </controlPr>
            </control>
          </mc:Choice>
        </mc:AlternateContent>
        <mc:AlternateContent xmlns:mc="http://schemas.openxmlformats.org/markup-compatibility/2006">
          <mc:Choice Requires="x14">
            <control shapeId="129147" r:id="rId81" name="Drop Down 123">
              <controlPr defaultSize="0" autoFill="0" autoPict="0">
                <anchor moveWithCells="1">
                  <from>
                    <xdr:col>6</xdr:col>
                    <xdr:colOff>381000</xdr:colOff>
                    <xdr:row>105</xdr:row>
                    <xdr:rowOff>76200</xdr:rowOff>
                  </from>
                  <to>
                    <xdr:col>6</xdr:col>
                    <xdr:colOff>1752600</xdr:colOff>
                    <xdr:row>105</xdr:row>
                    <xdr:rowOff>304800</xdr:rowOff>
                  </to>
                </anchor>
              </controlPr>
            </control>
          </mc:Choice>
        </mc:AlternateContent>
        <mc:AlternateContent xmlns:mc="http://schemas.openxmlformats.org/markup-compatibility/2006">
          <mc:Choice Requires="x14">
            <control shapeId="129148" r:id="rId82" name="Drop Down 124">
              <controlPr defaultSize="0" autoFill="0" autoPict="0">
                <anchor moveWithCells="1">
                  <from>
                    <xdr:col>6</xdr:col>
                    <xdr:colOff>381000</xdr:colOff>
                    <xdr:row>106</xdr:row>
                    <xdr:rowOff>76200</xdr:rowOff>
                  </from>
                  <to>
                    <xdr:col>6</xdr:col>
                    <xdr:colOff>1752600</xdr:colOff>
                    <xdr:row>106</xdr:row>
                    <xdr:rowOff>304800</xdr:rowOff>
                  </to>
                </anchor>
              </controlPr>
            </control>
          </mc:Choice>
        </mc:AlternateContent>
        <mc:AlternateContent xmlns:mc="http://schemas.openxmlformats.org/markup-compatibility/2006">
          <mc:Choice Requires="x14">
            <control shapeId="129149" r:id="rId83" name="Drop Down 125">
              <controlPr defaultSize="0" autoFill="0" autoPict="0">
                <anchor moveWithCells="1">
                  <from>
                    <xdr:col>6</xdr:col>
                    <xdr:colOff>381000</xdr:colOff>
                    <xdr:row>107</xdr:row>
                    <xdr:rowOff>76200</xdr:rowOff>
                  </from>
                  <to>
                    <xdr:col>6</xdr:col>
                    <xdr:colOff>1752600</xdr:colOff>
                    <xdr:row>107</xdr:row>
                    <xdr:rowOff>304800</xdr:rowOff>
                  </to>
                </anchor>
              </controlPr>
            </control>
          </mc:Choice>
        </mc:AlternateContent>
        <mc:AlternateContent xmlns:mc="http://schemas.openxmlformats.org/markup-compatibility/2006">
          <mc:Choice Requires="x14">
            <control shapeId="129150" r:id="rId84" name="Drop Down 126">
              <controlPr defaultSize="0" autoFill="0" autoPict="0">
                <anchor moveWithCells="1">
                  <from>
                    <xdr:col>6</xdr:col>
                    <xdr:colOff>381000</xdr:colOff>
                    <xdr:row>108</xdr:row>
                    <xdr:rowOff>76200</xdr:rowOff>
                  </from>
                  <to>
                    <xdr:col>6</xdr:col>
                    <xdr:colOff>1752600</xdr:colOff>
                    <xdr:row>108</xdr:row>
                    <xdr:rowOff>304800</xdr:rowOff>
                  </to>
                </anchor>
              </controlPr>
            </control>
          </mc:Choice>
        </mc:AlternateContent>
        <mc:AlternateContent xmlns:mc="http://schemas.openxmlformats.org/markup-compatibility/2006">
          <mc:Choice Requires="x14">
            <control shapeId="129151" r:id="rId85" name="Drop Down 127">
              <controlPr defaultSize="0" autoFill="0" autoPict="0">
                <anchor moveWithCells="1">
                  <from>
                    <xdr:col>6</xdr:col>
                    <xdr:colOff>381000</xdr:colOff>
                    <xdr:row>109</xdr:row>
                    <xdr:rowOff>76200</xdr:rowOff>
                  </from>
                  <to>
                    <xdr:col>6</xdr:col>
                    <xdr:colOff>1752600</xdr:colOff>
                    <xdr:row>109</xdr:row>
                    <xdr:rowOff>304800</xdr:rowOff>
                  </to>
                </anchor>
              </controlPr>
            </control>
          </mc:Choice>
        </mc:AlternateContent>
        <mc:AlternateContent xmlns:mc="http://schemas.openxmlformats.org/markup-compatibility/2006">
          <mc:Choice Requires="x14">
            <control shapeId="129152" r:id="rId86" name="Drop Down 128">
              <controlPr defaultSize="0" autoFill="0" autoPict="0">
                <anchor moveWithCells="1">
                  <from>
                    <xdr:col>6</xdr:col>
                    <xdr:colOff>381000</xdr:colOff>
                    <xdr:row>110</xdr:row>
                    <xdr:rowOff>76200</xdr:rowOff>
                  </from>
                  <to>
                    <xdr:col>6</xdr:col>
                    <xdr:colOff>1752600</xdr:colOff>
                    <xdr:row>110</xdr:row>
                    <xdr:rowOff>304800</xdr:rowOff>
                  </to>
                </anchor>
              </controlPr>
            </control>
          </mc:Choice>
        </mc:AlternateContent>
        <mc:AlternateContent xmlns:mc="http://schemas.openxmlformats.org/markup-compatibility/2006">
          <mc:Choice Requires="x14">
            <control shapeId="129153" r:id="rId87" name="Drop Down 129">
              <controlPr defaultSize="0" autoFill="0" autoPict="0">
                <anchor moveWithCells="1">
                  <from>
                    <xdr:col>6</xdr:col>
                    <xdr:colOff>381000</xdr:colOff>
                    <xdr:row>112</xdr:row>
                    <xdr:rowOff>76200</xdr:rowOff>
                  </from>
                  <to>
                    <xdr:col>6</xdr:col>
                    <xdr:colOff>1752600</xdr:colOff>
                    <xdr:row>112</xdr:row>
                    <xdr:rowOff>304800</xdr:rowOff>
                  </to>
                </anchor>
              </controlPr>
            </control>
          </mc:Choice>
        </mc:AlternateContent>
        <mc:AlternateContent xmlns:mc="http://schemas.openxmlformats.org/markup-compatibility/2006">
          <mc:Choice Requires="x14">
            <control shapeId="129154" r:id="rId88" name="Drop Down 130">
              <controlPr defaultSize="0" autoFill="0" autoPict="0">
                <anchor moveWithCells="1">
                  <from>
                    <xdr:col>6</xdr:col>
                    <xdr:colOff>381000</xdr:colOff>
                    <xdr:row>113</xdr:row>
                    <xdr:rowOff>76200</xdr:rowOff>
                  </from>
                  <to>
                    <xdr:col>6</xdr:col>
                    <xdr:colOff>1752600</xdr:colOff>
                    <xdr:row>113</xdr:row>
                    <xdr:rowOff>304800</xdr:rowOff>
                  </to>
                </anchor>
              </controlPr>
            </control>
          </mc:Choice>
        </mc:AlternateContent>
        <mc:AlternateContent xmlns:mc="http://schemas.openxmlformats.org/markup-compatibility/2006">
          <mc:Choice Requires="x14">
            <control shapeId="129155" r:id="rId89" name="Drop Down 131">
              <controlPr defaultSize="0" autoFill="0" autoPict="0">
                <anchor moveWithCells="1">
                  <from>
                    <xdr:col>6</xdr:col>
                    <xdr:colOff>381000</xdr:colOff>
                    <xdr:row>114</xdr:row>
                    <xdr:rowOff>76200</xdr:rowOff>
                  </from>
                  <to>
                    <xdr:col>6</xdr:col>
                    <xdr:colOff>1752600</xdr:colOff>
                    <xdr:row>114</xdr:row>
                    <xdr:rowOff>304800</xdr:rowOff>
                  </to>
                </anchor>
              </controlPr>
            </control>
          </mc:Choice>
        </mc:AlternateContent>
        <mc:AlternateContent xmlns:mc="http://schemas.openxmlformats.org/markup-compatibility/2006">
          <mc:Choice Requires="x14">
            <control shapeId="129156" r:id="rId90" name="Drop Down 132">
              <controlPr defaultSize="0" autoFill="0" autoPict="0">
                <anchor moveWithCells="1">
                  <from>
                    <xdr:col>6</xdr:col>
                    <xdr:colOff>381000</xdr:colOff>
                    <xdr:row>115</xdr:row>
                    <xdr:rowOff>76200</xdr:rowOff>
                  </from>
                  <to>
                    <xdr:col>6</xdr:col>
                    <xdr:colOff>1752600</xdr:colOff>
                    <xdr:row>115</xdr:row>
                    <xdr:rowOff>304800</xdr:rowOff>
                  </to>
                </anchor>
              </controlPr>
            </control>
          </mc:Choice>
        </mc:AlternateContent>
        <mc:AlternateContent xmlns:mc="http://schemas.openxmlformats.org/markup-compatibility/2006">
          <mc:Choice Requires="x14">
            <control shapeId="129157" r:id="rId91" name="Drop Down 133">
              <controlPr defaultSize="0" autoFill="0" autoPict="0">
                <anchor moveWithCells="1">
                  <from>
                    <xdr:col>6</xdr:col>
                    <xdr:colOff>381000</xdr:colOff>
                    <xdr:row>116</xdr:row>
                    <xdr:rowOff>76200</xdr:rowOff>
                  </from>
                  <to>
                    <xdr:col>6</xdr:col>
                    <xdr:colOff>1752600</xdr:colOff>
                    <xdr:row>116</xdr:row>
                    <xdr:rowOff>304800</xdr:rowOff>
                  </to>
                </anchor>
              </controlPr>
            </control>
          </mc:Choice>
        </mc:AlternateContent>
        <mc:AlternateContent xmlns:mc="http://schemas.openxmlformats.org/markup-compatibility/2006">
          <mc:Choice Requires="x14">
            <control shapeId="129158" r:id="rId92" name="Drop Down 134">
              <controlPr defaultSize="0" autoFill="0" autoPict="0">
                <anchor moveWithCells="1">
                  <from>
                    <xdr:col>6</xdr:col>
                    <xdr:colOff>381000</xdr:colOff>
                    <xdr:row>117</xdr:row>
                    <xdr:rowOff>76200</xdr:rowOff>
                  </from>
                  <to>
                    <xdr:col>6</xdr:col>
                    <xdr:colOff>1752600</xdr:colOff>
                    <xdr:row>117</xdr:row>
                    <xdr:rowOff>304800</xdr:rowOff>
                  </to>
                </anchor>
              </controlPr>
            </control>
          </mc:Choice>
        </mc:AlternateContent>
        <mc:AlternateContent xmlns:mc="http://schemas.openxmlformats.org/markup-compatibility/2006">
          <mc:Choice Requires="x14">
            <control shapeId="129159" r:id="rId93" name="Drop Down 135">
              <controlPr defaultSize="0" autoFill="0" autoPict="0">
                <anchor moveWithCells="1">
                  <from>
                    <xdr:col>6</xdr:col>
                    <xdr:colOff>381000</xdr:colOff>
                    <xdr:row>118</xdr:row>
                    <xdr:rowOff>76200</xdr:rowOff>
                  </from>
                  <to>
                    <xdr:col>6</xdr:col>
                    <xdr:colOff>1752600</xdr:colOff>
                    <xdr:row>118</xdr:row>
                    <xdr:rowOff>304800</xdr:rowOff>
                  </to>
                </anchor>
              </controlPr>
            </control>
          </mc:Choice>
        </mc:AlternateContent>
        <mc:AlternateContent xmlns:mc="http://schemas.openxmlformats.org/markup-compatibility/2006">
          <mc:Choice Requires="x14">
            <control shapeId="129160" r:id="rId94" name="Drop Down 136">
              <controlPr defaultSize="0" autoFill="0" autoPict="0">
                <anchor moveWithCells="1">
                  <from>
                    <xdr:col>6</xdr:col>
                    <xdr:colOff>381000</xdr:colOff>
                    <xdr:row>119</xdr:row>
                    <xdr:rowOff>76200</xdr:rowOff>
                  </from>
                  <to>
                    <xdr:col>6</xdr:col>
                    <xdr:colOff>1752600</xdr:colOff>
                    <xdr:row>119</xdr:row>
                    <xdr:rowOff>304800</xdr:rowOff>
                  </to>
                </anchor>
              </controlPr>
            </control>
          </mc:Choice>
        </mc:AlternateContent>
        <mc:AlternateContent xmlns:mc="http://schemas.openxmlformats.org/markup-compatibility/2006">
          <mc:Choice Requires="x14">
            <control shapeId="129161" r:id="rId95" name="Drop Down 137">
              <controlPr defaultSize="0" autoFill="0" autoPict="0">
                <anchor moveWithCells="1">
                  <from>
                    <xdr:col>6</xdr:col>
                    <xdr:colOff>381000</xdr:colOff>
                    <xdr:row>121</xdr:row>
                    <xdr:rowOff>76200</xdr:rowOff>
                  </from>
                  <to>
                    <xdr:col>6</xdr:col>
                    <xdr:colOff>1752600</xdr:colOff>
                    <xdr:row>121</xdr:row>
                    <xdr:rowOff>304800</xdr:rowOff>
                  </to>
                </anchor>
              </controlPr>
            </control>
          </mc:Choice>
        </mc:AlternateContent>
        <mc:AlternateContent xmlns:mc="http://schemas.openxmlformats.org/markup-compatibility/2006">
          <mc:Choice Requires="x14">
            <control shapeId="129162" r:id="rId96" name="Drop Down 138">
              <controlPr defaultSize="0" autoFill="0" autoPict="0">
                <anchor moveWithCells="1">
                  <from>
                    <xdr:col>6</xdr:col>
                    <xdr:colOff>381000</xdr:colOff>
                    <xdr:row>122</xdr:row>
                    <xdr:rowOff>76200</xdr:rowOff>
                  </from>
                  <to>
                    <xdr:col>6</xdr:col>
                    <xdr:colOff>1752600</xdr:colOff>
                    <xdr:row>122</xdr:row>
                    <xdr:rowOff>304800</xdr:rowOff>
                  </to>
                </anchor>
              </controlPr>
            </control>
          </mc:Choice>
        </mc:AlternateContent>
        <mc:AlternateContent xmlns:mc="http://schemas.openxmlformats.org/markup-compatibility/2006">
          <mc:Choice Requires="x14">
            <control shapeId="129163" r:id="rId97" name="Drop Down 139">
              <controlPr defaultSize="0" autoFill="0" autoPict="0">
                <anchor moveWithCells="1">
                  <from>
                    <xdr:col>6</xdr:col>
                    <xdr:colOff>381000</xdr:colOff>
                    <xdr:row>123</xdr:row>
                    <xdr:rowOff>76200</xdr:rowOff>
                  </from>
                  <to>
                    <xdr:col>6</xdr:col>
                    <xdr:colOff>1752600</xdr:colOff>
                    <xdr:row>123</xdr:row>
                    <xdr:rowOff>304800</xdr:rowOff>
                  </to>
                </anchor>
              </controlPr>
            </control>
          </mc:Choice>
        </mc:AlternateContent>
        <mc:AlternateContent xmlns:mc="http://schemas.openxmlformats.org/markup-compatibility/2006">
          <mc:Choice Requires="x14">
            <control shapeId="129164" r:id="rId98" name="Drop Down 140">
              <controlPr defaultSize="0" autoFill="0" autoPict="0">
                <anchor moveWithCells="1">
                  <from>
                    <xdr:col>6</xdr:col>
                    <xdr:colOff>381000</xdr:colOff>
                    <xdr:row>125</xdr:row>
                    <xdr:rowOff>76200</xdr:rowOff>
                  </from>
                  <to>
                    <xdr:col>6</xdr:col>
                    <xdr:colOff>1752600</xdr:colOff>
                    <xdr:row>125</xdr:row>
                    <xdr:rowOff>304800</xdr:rowOff>
                  </to>
                </anchor>
              </controlPr>
            </control>
          </mc:Choice>
        </mc:AlternateContent>
        <mc:AlternateContent xmlns:mc="http://schemas.openxmlformats.org/markup-compatibility/2006">
          <mc:Choice Requires="x14">
            <control shapeId="129165" r:id="rId99" name="Drop Down 141">
              <controlPr defaultSize="0" autoFill="0" autoPict="0">
                <anchor moveWithCells="1">
                  <from>
                    <xdr:col>6</xdr:col>
                    <xdr:colOff>381000</xdr:colOff>
                    <xdr:row>127</xdr:row>
                    <xdr:rowOff>76200</xdr:rowOff>
                  </from>
                  <to>
                    <xdr:col>6</xdr:col>
                    <xdr:colOff>1752600</xdr:colOff>
                    <xdr:row>127</xdr:row>
                    <xdr:rowOff>304800</xdr:rowOff>
                  </to>
                </anchor>
              </controlPr>
            </control>
          </mc:Choice>
        </mc:AlternateContent>
        <mc:AlternateContent xmlns:mc="http://schemas.openxmlformats.org/markup-compatibility/2006">
          <mc:Choice Requires="x14">
            <control shapeId="129166" r:id="rId100" name="Drop Down 142">
              <controlPr defaultSize="0" autoFill="0" autoPict="0">
                <anchor moveWithCells="1">
                  <from>
                    <xdr:col>6</xdr:col>
                    <xdr:colOff>381000</xdr:colOff>
                    <xdr:row>128</xdr:row>
                    <xdr:rowOff>76200</xdr:rowOff>
                  </from>
                  <to>
                    <xdr:col>6</xdr:col>
                    <xdr:colOff>1752600</xdr:colOff>
                    <xdr:row>128</xdr:row>
                    <xdr:rowOff>304800</xdr:rowOff>
                  </to>
                </anchor>
              </controlPr>
            </control>
          </mc:Choice>
        </mc:AlternateContent>
        <mc:AlternateContent xmlns:mc="http://schemas.openxmlformats.org/markup-compatibility/2006">
          <mc:Choice Requires="x14">
            <control shapeId="129167" r:id="rId101" name="Drop Down 143">
              <controlPr defaultSize="0" autoFill="0" autoPict="0">
                <anchor moveWithCells="1">
                  <from>
                    <xdr:col>6</xdr:col>
                    <xdr:colOff>381000</xdr:colOff>
                    <xdr:row>129</xdr:row>
                    <xdr:rowOff>76200</xdr:rowOff>
                  </from>
                  <to>
                    <xdr:col>6</xdr:col>
                    <xdr:colOff>1752600</xdr:colOff>
                    <xdr:row>129</xdr:row>
                    <xdr:rowOff>304800</xdr:rowOff>
                  </to>
                </anchor>
              </controlPr>
            </control>
          </mc:Choice>
        </mc:AlternateContent>
        <mc:AlternateContent xmlns:mc="http://schemas.openxmlformats.org/markup-compatibility/2006">
          <mc:Choice Requires="x14">
            <control shapeId="129168" r:id="rId102" name="Drop Down 144">
              <controlPr defaultSize="0" autoFill="0" autoPict="0">
                <anchor moveWithCells="1">
                  <from>
                    <xdr:col>6</xdr:col>
                    <xdr:colOff>381000</xdr:colOff>
                    <xdr:row>130</xdr:row>
                    <xdr:rowOff>76200</xdr:rowOff>
                  </from>
                  <to>
                    <xdr:col>6</xdr:col>
                    <xdr:colOff>1752600</xdr:colOff>
                    <xdr:row>130</xdr:row>
                    <xdr:rowOff>304800</xdr:rowOff>
                  </to>
                </anchor>
              </controlPr>
            </control>
          </mc:Choice>
        </mc:AlternateContent>
        <mc:AlternateContent xmlns:mc="http://schemas.openxmlformats.org/markup-compatibility/2006">
          <mc:Choice Requires="x14">
            <control shapeId="129169" r:id="rId103" name="Drop Down 145">
              <controlPr defaultSize="0" autoFill="0" autoPict="0">
                <anchor moveWithCells="1">
                  <from>
                    <xdr:col>6</xdr:col>
                    <xdr:colOff>381000</xdr:colOff>
                    <xdr:row>131</xdr:row>
                    <xdr:rowOff>76200</xdr:rowOff>
                  </from>
                  <to>
                    <xdr:col>6</xdr:col>
                    <xdr:colOff>1752600</xdr:colOff>
                    <xdr:row>131</xdr:row>
                    <xdr:rowOff>304800</xdr:rowOff>
                  </to>
                </anchor>
              </controlPr>
            </control>
          </mc:Choice>
        </mc:AlternateContent>
        <mc:AlternateContent xmlns:mc="http://schemas.openxmlformats.org/markup-compatibility/2006">
          <mc:Choice Requires="x14">
            <control shapeId="129170" r:id="rId104" name="Drop Down 146">
              <controlPr defaultSize="0" autoFill="0" autoPict="0">
                <anchor moveWithCells="1">
                  <from>
                    <xdr:col>6</xdr:col>
                    <xdr:colOff>381000</xdr:colOff>
                    <xdr:row>133</xdr:row>
                    <xdr:rowOff>76200</xdr:rowOff>
                  </from>
                  <to>
                    <xdr:col>6</xdr:col>
                    <xdr:colOff>1752600</xdr:colOff>
                    <xdr:row>133</xdr:row>
                    <xdr:rowOff>304800</xdr:rowOff>
                  </to>
                </anchor>
              </controlPr>
            </control>
          </mc:Choice>
        </mc:AlternateContent>
        <mc:AlternateContent xmlns:mc="http://schemas.openxmlformats.org/markup-compatibility/2006">
          <mc:Choice Requires="x14">
            <control shapeId="129171" r:id="rId105" name="Drop Down 147">
              <controlPr defaultSize="0" autoFill="0" autoPict="0">
                <anchor moveWithCells="1">
                  <from>
                    <xdr:col>6</xdr:col>
                    <xdr:colOff>381000</xdr:colOff>
                    <xdr:row>134</xdr:row>
                    <xdr:rowOff>76200</xdr:rowOff>
                  </from>
                  <to>
                    <xdr:col>6</xdr:col>
                    <xdr:colOff>1752600</xdr:colOff>
                    <xdr:row>134</xdr:row>
                    <xdr:rowOff>304800</xdr:rowOff>
                  </to>
                </anchor>
              </controlPr>
            </control>
          </mc:Choice>
        </mc:AlternateContent>
        <mc:AlternateContent xmlns:mc="http://schemas.openxmlformats.org/markup-compatibility/2006">
          <mc:Choice Requires="x14">
            <control shapeId="129172" r:id="rId106" name="Drop Down 148">
              <controlPr defaultSize="0" autoFill="0" autoPict="0">
                <anchor moveWithCells="1">
                  <from>
                    <xdr:col>6</xdr:col>
                    <xdr:colOff>381000</xdr:colOff>
                    <xdr:row>135</xdr:row>
                    <xdr:rowOff>76200</xdr:rowOff>
                  </from>
                  <to>
                    <xdr:col>6</xdr:col>
                    <xdr:colOff>1752600</xdr:colOff>
                    <xdr:row>135</xdr:row>
                    <xdr:rowOff>304800</xdr:rowOff>
                  </to>
                </anchor>
              </controlPr>
            </control>
          </mc:Choice>
        </mc:AlternateContent>
        <mc:AlternateContent xmlns:mc="http://schemas.openxmlformats.org/markup-compatibility/2006">
          <mc:Choice Requires="x14">
            <control shapeId="129173" r:id="rId107" name="Drop Down 149">
              <controlPr defaultSize="0" autoFill="0" autoPict="0">
                <anchor moveWithCells="1">
                  <from>
                    <xdr:col>6</xdr:col>
                    <xdr:colOff>381000</xdr:colOff>
                    <xdr:row>136</xdr:row>
                    <xdr:rowOff>76200</xdr:rowOff>
                  </from>
                  <to>
                    <xdr:col>6</xdr:col>
                    <xdr:colOff>1752600</xdr:colOff>
                    <xdr:row>136</xdr:row>
                    <xdr:rowOff>304800</xdr:rowOff>
                  </to>
                </anchor>
              </controlPr>
            </control>
          </mc:Choice>
        </mc:AlternateContent>
        <mc:AlternateContent xmlns:mc="http://schemas.openxmlformats.org/markup-compatibility/2006">
          <mc:Choice Requires="x14">
            <control shapeId="129174" r:id="rId108" name="Drop Down 150">
              <controlPr defaultSize="0" autoFill="0" autoPict="0">
                <anchor moveWithCells="1">
                  <from>
                    <xdr:col>6</xdr:col>
                    <xdr:colOff>381000</xdr:colOff>
                    <xdr:row>137</xdr:row>
                    <xdr:rowOff>76200</xdr:rowOff>
                  </from>
                  <to>
                    <xdr:col>6</xdr:col>
                    <xdr:colOff>1752600</xdr:colOff>
                    <xdr:row>137</xdr:row>
                    <xdr:rowOff>304800</xdr:rowOff>
                  </to>
                </anchor>
              </controlPr>
            </control>
          </mc:Choice>
        </mc:AlternateContent>
        <mc:AlternateContent xmlns:mc="http://schemas.openxmlformats.org/markup-compatibility/2006">
          <mc:Choice Requires="x14">
            <control shapeId="129175" r:id="rId109" name="Drop Down 151">
              <controlPr defaultSize="0" autoFill="0" autoPict="0">
                <anchor moveWithCells="1">
                  <from>
                    <xdr:col>6</xdr:col>
                    <xdr:colOff>381000</xdr:colOff>
                    <xdr:row>138</xdr:row>
                    <xdr:rowOff>76200</xdr:rowOff>
                  </from>
                  <to>
                    <xdr:col>6</xdr:col>
                    <xdr:colOff>1752600</xdr:colOff>
                    <xdr:row>138</xdr:row>
                    <xdr:rowOff>304800</xdr:rowOff>
                  </to>
                </anchor>
              </controlPr>
            </control>
          </mc:Choice>
        </mc:AlternateContent>
        <mc:AlternateContent xmlns:mc="http://schemas.openxmlformats.org/markup-compatibility/2006">
          <mc:Choice Requires="x14">
            <control shapeId="129176" r:id="rId110" name="Drop Down 152">
              <controlPr defaultSize="0" autoFill="0" autoPict="0">
                <anchor moveWithCells="1">
                  <from>
                    <xdr:col>6</xdr:col>
                    <xdr:colOff>381000</xdr:colOff>
                    <xdr:row>140</xdr:row>
                    <xdr:rowOff>76200</xdr:rowOff>
                  </from>
                  <to>
                    <xdr:col>6</xdr:col>
                    <xdr:colOff>1752600</xdr:colOff>
                    <xdr:row>140</xdr:row>
                    <xdr:rowOff>304800</xdr:rowOff>
                  </to>
                </anchor>
              </controlPr>
            </control>
          </mc:Choice>
        </mc:AlternateContent>
        <mc:AlternateContent xmlns:mc="http://schemas.openxmlformats.org/markup-compatibility/2006">
          <mc:Choice Requires="x14">
            <control shapeId="129177" r:id="rId111" name="Drop Down 153">
              <controlPr defaultSize="0" autoFill="0" autoPict="0">
                <anchor moveWithCells="1">
                  <from>
                    <xdr:col>6</xdr:col>
                    <xdr:colOff>381000</xdr:colOff>
                    <xdr:row>141</xdr:row>
                    <xdr:rowOff>76200</xdr:rowOff>
                  </from>
                  <to>
                    <xdr:col>6</xdr:col>
                    <xdr:colOff>1752600</xdr:colOff>
                    <xdr:row>141</xdr:row>
                    <xdr:rowOff>304800</xdr:rowOff>
                  </to>
                </anchor>
              </controlPr>
            </control>
          </mc:Choice>
        </mc:AlternateContent>
        <mc:AlternateContent xmlns:mc="http://schemas.openxmlformats.org/markup-compatibility/2006">
          <mc:Choice Requires="x14">
            <control shapeId="129178" r:id="rId112" name="Drop Down 154">
              <controlPr defaultSize="0" autoFill="0" autoPict="0">
                <anchor moveWithCells="1">
                  <from>
                    <xdr:col>6</xdr:col>
                    <xdr:colOff>381000</xdr:colOff>
                    <xdr:row>142</xdr:row>
                    <xdr:rowOff>76200</xdr:rowOff>
                  </from>
                  <to>
                    <xdr:col>6</xdr:col>
                    <xdr:colOff>1752600</xdr:colOff>
                    <xdr:row>142</xdr:row>
                    <xdr:rowOff>304800</xdr:rowOff>
                  </to>
                </anchor>
              </controlPr>
            </control>
          </mc:Choice>
        </mc:AlternateContent>
        <mc:AlternateContent xmlns:mc="http://schemas.openxmlformats.org/markup-compatibility/2006">
          <mc:Choice Requires="x14">
            <control shapeId="129179" r:id="rId113" name="Drop Down 155">
              <controlPr defaultSize="0" autoFill="0" autoPict="0">
                <anchor moveWithCells="1">
                  <from>
                    <xdr:col>6</xdr:col>
                    <xdr:colOff>381000</xdr:colOff>
                    <xdr:row>143</xdr:row>
                    <xdr:rowOff>76200</xdr:rowOff>
                  </from>
                  <to>
                    <xdr:col>6</xdr:col>
                    <xdr:colOff>1752600</xdr:colOff>
                    <xdr:row>143</xdr:row>
                    <xdr:rowOff>304800</xdr:rowOff>
                  </to>
                </anchor>
              </controlPr>
            </control>
          </mc:Choice>
        </mc:AlternateContent>
        <mc:AlternateContent xmlns:mc="http://schemas.openxmlformats.org/markup-compatibility/2006">
          <mc:Choice Requires="x14">
            <control shapeId="129180" r:id="rId114" name="Drop Down 156">
              <controlPr defaultSize="0" autoFill="0" autoPict="0">
                <anchor moveWithCells="1">
                  <from>
                    <xdr:col>6</xdr:col>
                    <xdr:colOff>381000</xdr:colOff>
                    <xdr:row>145</xdr:row>
                    <xdr:rowOff>76200</xdr:rowOff>
                  </from>
                  <to>
                    <xdr:col>6</xdr:col>
                    <xdr:colOff>1752600</xdr:colOff>
                    <xdr:row>145</xdr:row>
                    <xdr:rowOff>304800</xdr:rowOff>
                  </to>
                </anchor>
              </controlPr>
            </control>
          </mc:Choice>
        </mc:AlternateContent>
        <mc:AlternateContent xmlns:mc="http://schemas.openxmlformats.org/markup-compatibility/2006">
          <mc:Choice Requires="x14">
            <control shapeId="129181" r:id="rId115" name="Drop Down 157">
              <controlPr defaultSize="0" autoFill="0" autoPict="0">
                <anchor moveWithCells="1">
                  <from>
                    <xdr:col>6</xdr:col>
                    <xdr:colOff>381000</xdr:colOff>
                    <xdr:row>146</xdr:row>
                    <xdr:rowOff>76200</xdr:rowOff>
                  </from>
                  <to>
                    <xdr:col>6</xdr:col>
                    <xdr:colOff>1752600</xdr:colOff>
                    <xdr:row>146</xdr:row>
                    <xdr:rowOff>304800</xdr:rowOff>
                  </to>
                </anchor>
              </controlPr>
            </control>
          </mc:Choice>
        </mc:AlternateContent>
        <mc:AlternateContent xmlns:mc="http://schemas.openxmlformats.org/markup-compatibility/2006">
          <mc:Choice Requires="x14">
            <control shapeId="129182" r:id="rId116" name="Drop Down 158">
              <controlPr defaultSize="0" autoFill="0" autoPict="0">
                <anchor moveWithCells="1">
                  <from>
                    <xdr:col>6</xdr:col>
                    <xdr:colOff>381000</xdr:colOff>
                    <xdr:row>148</xdr:row>
                    <xdr:rowOff>76200</xdr:rowOff>
                  </from>
                  <to>
                    <xdr:col>6</xdr:col>
                    <xdr:colOff>1752600</xdr:colOff>
                    <xdr:row>148</xdr:row>
                    <xdr:rowOff>304800</xdr:rowOff>
                  </to>
                </anchor>
              </controlPr>
            </control>
          </mc:Choice>
        </mc:AlternateContent>
        <mc:AlternateContent xmlns:mc="http://schemas.openxmlformats.org/markup-compatibility/2006">
          <mc:Choice Requires="x14">
            <control shapeId="129183" r:id="rId117" name="Drop Down 159">
              <controlPr defaultSize="0" autoFill="0" autoPict="0">
                <anchor moveWithCells="1">
                  <from>
                    <xdr:col>6</xdr:col>
                    <xdr:colOff>381000</xdr:colOff>
                    <xdr:row>149</xdr:row>
                    <xdr:rowOff>76200</xdr:rowOff>
                  </from>
                  <to>
                    <xdr:col>6</xdr:col>
                    <xdr:colOff>1752600</xdr:colOff>
                    <xdr:row>149</xdr:row>
                    <xdr:rowOff>304800</xdr:rowOff>
                  </to>
                </anchor>
              </controlPr>
            </control>
          </mc:Choice>
        </mc:AlternateContent>
        <mc:AlternateContent xmlns:mc="http://schemas.openxmlformats.org/markup-compatibility/2006">
          <mc:Choice Requires="x14">
            <control shapeId="129184" r:id="rId118" name="Drop Down 160">
              <controlPr defaultSize="0" autoFill="0" autoPict="0">
                <anchor moveWithCells="1">
                  <from>
                    <xdr:col>6</xdr:col>
                    <xdr:colOff>381000</xdr:colOff>
                    <xdr:row>150</xdr:row>
                    <xdr:rowOff>76200</xdr:rowOff>
                  </from>
                  <to>
                    <xdr:col>6</xdr:col>
                    <xdr:colOff>1752600</xdr:colOff>
                    <xdr:row>150</xdr:row>
                    <xdr:rowOff>304800</xdr:rowOff>
                  </to>
                </anchor>
              </controlPr>
            </control>
          </mc:Choice>
        </mc:AlternateContent>
        <mc:AlternateContent xmlns:mc="http://schemas.openxmlformats.org/markup-compatibility/2006">
          <mc:Choice Requires="x14">
            <control shapeId="129185" r:id="rId119" name="Drop Down 161">
              <controlPr defaultSize="0" autoFill="0" autoPict="0">
                <anchor moveWithCells="1">
                  <from>
                    <xdr:col>6</xdr:col>
                    <xdr:colOff>381000</xdr:colOff>
                    <xdr:row>151</xdr:row>
                    <xdr:rowOff>76200</xdr:rowOff>
                  </from>
                  <to>
                    <xdr:col>6</xdr:col>
                    <xdr:colOff>1752600</xdr:colOff>
                    <xdr:row>151</xdr:row>
                    <xdr:rowOff>304800</xdr:rowOff>
                  </to>
                </anchor>
              </controlPr>
            </control>
          </mc:Choice>
        </mc:AlternateContent>
        <mc:AlternateContent xmlns:mc="http://schemas.openxmlformats.org/markup-compatibility/2006">
          <mc:Choice Requires="x14">
            <control shapeId="129186" r:id="rId120" name="Drop Down 162">
              <controlPr defaultSize="0" autoFill="0" autoPict="0">
                <anchor moveWithCells="1">
                  <from>
                    <xdr:col>6</xdr:col>
                    <xdr:colOff>381000</xdr:colOff>
                    <xdr:row>152</xdr:row>
                    <xdr:rowOff>76200</xdr:rowOff>
                  </from>
                  <to>
                    <xdr:col>6</xdr:col>
                    <xdr:colOff>1752600</xdr:colOff>
                    <xdr:row>152</xdr:row>
                    <xdr:rowOff>304800</xdr:rowOff>
                  </to>
                </anchor>
              </controlPr>
            </control>
          </mc:Choice>
        </mc:AlternateContent>
        <mc:AlternateContent xmlns:mc="http://schemas.openxmlformats.org/markup-compatibility/2006">
          <mc:Choice Requires="x14">
            <control shapeId="129187" r:id="rId121" name="Drop Down 163">
              <controlPr defaultSize="0" autoFill="0" autoPict="0">
                <anchor moveWithCells="1">
                  <from>
                    <xdr:col>6</xdr:col>
                    <xdr:colOff>381000</xdr:colOff>
                    <xdr:row>154</xdr:row>
                    <xdr:rowOff>76200</xdr:rowOff>
                  </from>
                  <to>
                    <xdr:col>6</xdr:col>
                    <xdr:colOff>1752600</xdr:colOff>
                    <xdr:row>154</xdr:row>
                    <xdr:rowOff>304800</xdr:rowOff>
                  </to>
                </anchor>
              </controlPr>
            </control>
          </mc:Choice>
        </mc:AlternateContent>
        <mc:AlternateContent xmlns:mc="http://schemas.openxmlformats.org/markup-compatibility/2006">
          <mc:Choice Requires="x14">
            <control shapeId="129188" r:id="rId122" name="Drop Down 164">
              <controlPr defaultSize="0" autoFill="0" autoPict="0">
                <anchor moveWithCells="1">
                  <from>
                    <xdr:col>6</xdr:col>
                    <xdr:colOff>381000</xdr:colOff>
                    <xdr:row>155</xdr:row>
                    <xdr:rowOff>76200</xdr:rowOff>
                  </from>
                  <to>
                    <xdr:col>6</xdr:col>
                    <xdr:colOff>1752600</xdr:colOff>
                    <xdr:row>155</xdr:row>
                    <xdr:rowOff>304800</xdr:rowOff>
                  </to>
                </anchor>
              </controlPr>
            </control>
          </mc:Choice>
        </mc:AlternateContent>
        <mc:AlternateContent xmlns:mc="http://schemas.openxmlformats.org/markup-compatibility/2006">
          <mc:Choice Requires="x14">
            <control shapeId="129189" r:id="rId123" name="Drop Down 165">
              <controlPr defaultSize="0" autoFill="0" autoPict="0">
                <anchor moveWithCells="1">
                  <from>
                    <xdr:col>6</xdr:col>
                    <xdr:colOff>381000</xdr:colOff>
                    <xdr:row>156</xdr:row>
                    <xdr:rowOff>76200</xdr:rowOff>
                  </from>
                  <to>
                    <xdr:col>6</xdr:col>
                    <xdr:colOff>1752600</xdr:colOff>
                    <xdr:row>156</xdr:row>
                    <xdr:rowOff>304800</xdr:rowOff>
                  </to>
                </anchor>
              </controlPr>
            </control>
          </mc:Choice>
        </mc:AlternateContent>
        <mc:AlternateContent xmlns:mc="http://schemas.openxmlformats.org/markup-compatibility/2006">
          <mc:Choice Requires="x14">
            <control shapeId="129190" r:id="rId124" name="Drop Down 166">
              <controlPr defaultSize="0" autoFill="0" autoPict="0">
                <anchor moveWithCells="1">
                  <from>
                    <xdr:col>6</xdr:col>
                    <xdr:colOff>381000</xdr:colOff>
                    <xdr:row>157</xdr:row>
                    <xdr:rowOff>76200</xdr:rowOff>
                  </from>
                  <to>
                    <xdr:col>6</xdr:col>
                    <xdr:colOff>1752600</xdr:colOff>
                    <xdr:row>157</xdr:row>
                    <xdr:rowOff>304800</xdr:rowOff>
                  </to>
                </anchor>
              </controlPr>
            </control>
          </mc:Choice>
        </mc:AlternateContent>
        <mc:AlternateContent xmlns:mc="http://schemas.openxmlformats.org/markup-compatibility/2006">
          <mc:Choice Requires="x14">
            <control shapeId="129191" r:id="rId125" name="Drop Down 167">
              <controlPr defaultSize="0" autoFill="0" autoPict="0">
                <anchor moveWithCells="1">
                  <from>
                    <xdr:col>6</xdr:col>
                    <xdr:colOff>381000</xdr:colOff>
                    <xdr:row>158</xdr:row>
                    <xdr:rowOff>76200</xdr:rowOff>
                  </from>
                  <to>
                    <xdr:col>6</xdr:col>
                    <xdr:colOff>1752600</xdr:colOff>
                    <xdr:row>158</xdr:row>
                    <xdr:rowOff>304800</xdr:rowOff>
                  </to>
                </anchor>
              </controlPr>
            </control>
          </mc:Choice>
        </mc:AlternateContent>
        <mc:AlternateContent xmlns:mc="http://schemas.openxmlformats.org/markup-compatibility/2006">
          <mc:Choice Requires="x14">
            <control shapeId="129192" r:id="rId126" name="Drop Down 168">
              <controlPr defaultSize="0" autoFill="0" autoPict="0">
                <anchor moveWithCells="1">
                  <from>
                    <xdr:col>6</xdr:col>
                    <xdr:colOff>381000</xdr:colOff>
                    <xdr:row>159</xdr:row>
                    <xdr:rowOff>76200</xdr:rowOff>
                  </from>
                  <to>
                    <xdr:col>6</xdr:col>
                    <xdr:colOff>1752600</xdr:colOff>
                    <xdr:row>159</xdr:row>
                    <xdr:rowOff>304800</xdr:rowOff>
                  </to>
                </anchor>
              </controlPr>
            </control>
          </mc:Choice>
        </mc:AlternateContent>
        <mc:AlternateContent xmlns:mc="http://schemas.openxmlformats.org/markup-compatibility/2006">
          <mc:Choice Requires="x14">
            <control shapeId="129193" r:id="rId127" name="Drop Down 169">
              <controlPr defaultSize="0" autoFill="0" autoPict="0">
                <anchor moveWithCells="1">
                  <from>
                    <xdr:col>6</xdr:col>
                    <xdr:colOff>381000</xdr:colOff>
                    <xdr:row>161</xdr:row>
                    <xdr:rowOff>76200</xdr:rowOff>
                  </from>
                  <to>
                    <xdr:col>6</xdr:col>
                    <xdr:colOff>1752600</xdr:colOff>
                    <xdr:row>161</xdr:row>
                    <xdr:rowOff>304800</xdr:rowOff>
                  </to>
                </anchor>
              </controlPr>
            </control>
          </mc:Choice>
        </mc:AlternateContent>
        <mc:AlternateContent xmlns:mc="http://schemas.openxmlformats.org/markup-compatibility/2006">
          <mc:Choice Requires="x14">
            <control shapeId="129194" r:id="rId128" name="Drop Down 170">
              <controlPr defaultSize="0" autoFill="0" autoPict="0">
                <anchor moveWithCells="1">
                  <from>
                    <xdr:col>6</xdr:col>
                    <xdr:colOff>381000</xdr:colOff>
                    <xdr:row>162</xdr:row>
                    <xdr:rowOff>76200</xdr:rowOff>
                  </from>
                  <to>
                    <xdr:col>6</xdr:col>
                    <xdr:colOff>1752600</xdr:colOff>
                    <xdr:row>162</xdr:row>
                    <xdr:rowOff>304800</xdr:rowOff>
                  </to>
                </anchor>
              </controlPr>
            </control>
          </mc:Choice>
        </mc:AlternateContent>
        <mc:AlternateContent xmlns:mc="http://schemas.openxmlformats.org/markup-compatibility/2006">
          <mc:Choice Requires="x14">
            <control shapeId="129195" r:id="rId129" name="Drop Down 171">
              <controlPr defaultSize="0" autoFill="0" autoPict="0">
                <anchor moveWithCells="1">
                  <from>
                    <xdr:col>6</xdr:col>
                    <xdr:colOff>381000</xdr:colOff>
                    <xdr:row>163</xdr:row>
                    <xdr:rowOff>76200</xdr:rowOff>
                  </from>
                  <to>
                    <xdr:col>6</xdr:col>
                    <xdr:colOff>1752600</xdr:colOff>
                    <xdr:row>163</xdr:row>
                    <xdr:rowOff>304800</xdr:rowOff>
                  </to>
                </anchor>
              </controlPr>
            </control>
          </mc:Choice>
        </mc:AlternateContent>
        <mc:AlternateContent xmlns:mc="http://schemas.openxmlformats.org/markup-compatibility/2006">
          <mc:Choice Requires="x14">
            <control shapeId="129196" r:id="rId130" name="Drop Down 172">
              <controlPr defaultSize="0" autoFill="0" autoPict="0">
                <anchor moveWithCells="1">
                  <from>
                    <xdr:col>6</xdr:col>
                    <xdr:colOff>381000</xdr:colOff>
                    <xdr:row>165</xdr:row>
                    <xdr:rowOff>76200</xdr:rowOff>
                  </from>
                  <to>
                    <xdr:col>6</xdr:col>
                    <xdr:colOff>1752600</xdr:colOff>
                    <xdr:row>165</xdr:row>
                    <xdr:rowOff>304800</xdr:rowOff>
                  </to>
                </anchor>
              </controlPr>
            </control>
          </mc:Choice>
        </mc:AlternateContent>
        <mc:AlternateContent xmlns:mc="http://schemas.openxmlformats.org/markup-compatibility/2006">
          <mc:Choice Requires="x14">
            <control shapeId="129197" r:id="rId131" name="Drop Down 173">
              <controlPr defaultSize="0" autoFill="0" autoPict="0">
                <anchor moveWithCells="1">
                  <from>
                    <xdr:col>6</xdr:col>
                    <xdr:colOff>381000</xdr:colOff>
                    <xdr:row>167</xdr:row>
                    <xdr:rowOff>76200</xdr:rowOff>
                  </from>
                  <to>
                    <xdr:col>6</xdr:col>
                    <xdr:colOff>1752600</xdr:colOff>
                    <xdr:row>167</xdr:row>
                    <xdr:rowOff>304800</xdr:rowOff>
                  </to>
                </anchor>
              </controlPr>
            </control>
          </mc:Choice>
        </mc:AlternateContent>
        <mc:AlternateContent xmlns:mc="http://schemas.openxmlformats.org/markup-compatibility/2006">
          <mc:Choice Requires="x14">
            <control shapeId="129198" r:id="rId132" name="Drop Down 174">
              <controlPr defaultSize="0" autoFill="0" autoPict="0">
                <anchor moveWithCells="1">
                  <from>
                    <xdr:col>6</xdr:col>
                    <xdr:colOff>381000</xdr:colOff>
                    <xdr:row>168</xdr:row>
                    <xdr:rowOff>76200</xdr:rowOff>
                  </from>
                  <to>
                    <xdr:col>6</xdr:col>
                    <xdr:colOff>1752600</xdr:colOff>
                    <xdr:row>168</xdr:row>
                    <xdr:rowOff>304800</xdr:rowOff>
                  </to>
                </anchor>
              </controlPr>
            </control>
          </mc:Choice>
        </mc:AlternateContent>
        <mc:AlternateContent xmlns:mc="http://schemas.openxmlformats.org/markup-compatibility/2006">
          <mc:Choice Requires="x14">
            <control shapeId="129199" r:id="rId133" name="Drop Down 175">
              <controlPr defaultSize="0" autoFill="0" autoPict="0">
                <anchor moveWithCells="1">
                  <from>
                    <xdr:col>6</xdr:col>
                    <xdr:colOff>381000</xdr:colOff>
                    <xdr:row>169</xdr:row>
                    <xdr:rowOff>76200</xdr:rowOff>
                  </from>
                  <to>
                    <xdr:col>6</xdr:col>
                    <xdr:colOff>1752600</xdr:colOff>
                    <xdr:row>169</xdr:row>
                    <xdr:rowOff>304800</xdr:rowOff>
                  </to>
                </anchor>
              </controlPr>
            </control>
          </mc:Choice>
        </mc:AlternateContent>
        <mc:AlternateContent xmlns:mc="http://schemas.openxmlformats.org/markup-compatibility/2006">
          <mc:Choice Requires="x14">
            <control shapeId="129200" r:id="rId134" name="Drop Down 176">
              <controlPr defaultSize="0" autoFill="0" autoPict="0">
                <anchor moveWithCells="1">
                  <from>
                    <xdr:col>6</xdr:col>
                    <xdr:colOff>381000</xdr:colOff>
                    <xdr:row>170</xdr:row>
                    <xdr:rowOff>76200</xdr:rowOff>
                  </from>
                  <to>
                    <xdr:col>6</xdr:col>
                    <xdr:colOff>1752600</xdr:colOff>
                    <xdr:row>170</xdr:row>
                    <xdr:rowOff>304800</xdr:rowOff>
                  </to>
                </anchor>
              </controlPr>
            </control>
          </mc:Choice>
        </mc:AlternateContent>
        <mc:AlternateContent xmlns:mc="http://schemas.openxmlformats.org/markup-compatibility/2006">
          <mc:Choice Requires="x14">
            <control shapeId="129201" r:id="rId135" name="Drop Down 177">
              <controlPr defaultSize="0" autoFill="0" autoPict="0">
                <anchor moveWithCells="1">
                  <from>
                    <xdr:col>6</xdr:col>
                    <xdr:colOff>381000</xdr:colOff>
                    <xdr:row>171</xdr:row>
                    <xdr:rowOff>76200</xdr:rowOff>
                  </from>
                  <to>
                    <xdr:col>6</xdr:col>
                    <xdr:colOff>1752600</xdr:colOff>
                    <xdr:row>171</xdr:row>
                    <xdr:rowOff>304800</xdr:rowOff>
                  </to>
                </anchor>
              </controlPr>
            </control>
          </mc:Choice>
        </mc:AlternateContent>
        <mc:AlternateContent xmlns:mc="http://schemas.openxmlformats.org/markup-compatibility/2006">
          <mc:Choice Requires="x14">
            <control shapeId="129202" r:id="rId136" name="Drop Down 178">
              <controlPr defaultSize="0" autoFill="0" autoPict="0">
                <anchor moveWithCells="1">
                  <from>
                    <xdr:col>6</xdr:col>
                    <xdr:colOff>381000</xdr:colOff>
                    <xdr:row>172</xdr:row>
                    <xdr:rowOff>76200</xdr:rowOff>
                  </from>
                  <to>
                    <xdr:col>6</xdr:col>
                    <xdr:colOff>1752600</xdr:colOff>
                    <xdr:row>172</xdr:row>
                    <xdr:rowOff>304800</xdr:rowOff>
                  </to>
                </anchor>
              </controlPr>
            </control>
          </mc:Choice>
        </mc:AlternateContent>
        <mc:AlternateContent xmlns:mc="http://schemas.openxmlformats.org/markup-compatibility/2006">
          <mc:Choice Requires="x14">
            <control shapeId="129203" r:id="rId137" name="Drop Down 179">
              <controlPr defaultSize="0" autoFill="0" autoPict="0">
                <anchor moveWithCells="1">
                  <from>
                    <xdr:col>6</xdr:col>
                    <xdr:colOff>381000</xdr:colOff>
                    <xdr:row>173</xdr:row>
                    <xdr:rowOff>76200</xdr:rowOff>
                  </from>
                  <to>
                    <xdr:col>6</xdr:col>
                    <xdr:colOff>1752600</xdr:colOff>
                    <xdr:row>173</xdr:row>
                    <xdr:rowOff>304800</xdr:rowOff>
                  </to>
                </anchor>
              </controlPr>
            </control>
          </mc:Choice>
        </mc:AlternateContent>
        <mc:AlternateContent xmlns:mc="http://schemas.openxmlformats.org/markup-compatibility/2006">
          <mc:Choice Requires="x14">
            <control shapeId="129204" r:id="rId138" name="Drop Down 180">
              <controlPr defaultSize="0" autoFill="0" autoPict="0">
                <anchor moveWithCells="1">
                  <from>
                    <xdr:col>6</xdr:col>
                    <xdr:colOff>381000</xdr:colOff>
                    <xdr:row>175</xdr:row>
                    <xdr:rowOff>76200</xdr:rowOff>
                  </from>
                  <to>
                    <xdr:col>6</xdr:col>
                    <xdr:colOff>1752600</xdr:colOff>
                    <xdr:row>175</xdr:row>
                    <xdr:rowOff>304800</xdr:rowOff>
                  </to>
                </anchor>
              </controlPr>
            </control>
          </mc:Choice>
        </mc:AlternateContent>
        <mc:AlternateContent xmlns:mc="http://schemas.openxmlformats.org/markup-compatibility/2006">
          <mc:Choice Requires="x14">
            <control shapeId="129205" r:id="rId139" name="Drop Down 181">
              <controlPr defaultSize="0" autoFill="0" autoPict="0">
                <anchor moveWithCells="1">
                  <from>
                    <xdr:col>6</xdr:col>
                    <xdr:colOff>381000</xdr:colOff>
                    <xdr:row>176</xdr:row>
                    <xdr:rowOff>76200</xdr:rowOff>
                  </from>
                  <to>
                    <xdr:col>6</xdr:col>
                    <xdr:colOff>1752600</xdr:colOff>
                    <xdr:row>176</xdr:row>
                    <xdr:rowOff>304800</xdr:rowOff>
                  </to>
                </anchor>
              </controlPr>
            </control>
          </mc:Choice>
        </mc:AlternateContent>
        <mc:AlternateContent xmlns:mc="http://schemas.openxmlformats.org/markup-compatibility/2006">
          <mc:Choice Requires="x14">
            <control shapeId="129206" r:id="rId140" name="Drop Down 182">
              <controlPr defaultSize="0" autoFill="0" autoPict="0">
                <anchor moveWithCells="1">
                  <from>
                    <xdr:col>6</xdr:col>
                    <xdr:colOff>381000</xdr:colOff>
                    <xdr:row>177</xdr:row>
                    <xdr:rowOff>76200</xdr:rowOff>
                  </from>
                  <to>
                    <xdr:col>6</xdr:col>
                    <xdr:colOff>1752600</xdr:colOff>
                    <xdr:row>177</xdr:row>
                    <xdr:rowOff>304800</xdr:rowOff>
                  </to>
                </anchor>
              </controlPr>
            </control>
          </mc:Choice>
        </mc:AlternateContent>
        <mc:AlternateContent xmlns:mc="http://schemas.openxmlformats.org/markup-compatibility/2006">
          <mc:Choice Requires="x14">
            <control shapeId="129207" r:id="rId141" name="Drop Down 183">
              <controlPr defaultSize="0" autoFill="0" autoPict="0">
                <anchor moveWithCells="1">
                  <from>
                    <xdr:col>6</xdr:col>
                    <xdr:colOff>381000</xdr:colOff>
                    <xdr:row>178</xdr:row>
                    <xdr:rowOff>76200</xdr:rowOff>
                  </from>
                  <to>
                    <xdr:col>6</xdr:col>
                    <xdr:colOff>1752600</xdr:colOff>
                    <xdr:row>178</xdr:row>
                    <xdr:rowOff>304800</xdr:rowOff>
                  </to>
                </anchor>
              </controlPr>
            </control>
          </mc:Choice>
        </mc:AlternateContent>
        <mc:AlternateContent xmlns:mc="http://schemas.openxmlformats.org/markup-compatibility/2006">
          <mc:Choice Requires="x14">
            <control shapeId="129208" r:id="rId142" name="Drop Down 184">
              <controlPr defaultSize="0" autoFill="0" autoPict="0">
                <anchor moveWithCells="1">
                  <from>
                    <xdr:col>6</xdr:col>
                    <xdr:colOff>381000</xdr:colOff>
                    <xdr:row>179</xdr:row>
                    <xdr:rowOff>76200</xdr:rowOff>
                  </from>
                  <to>
                    <xdr:col>6</xdr:col>
                    <xdr:colOff>1752600</xdr:colOff>
                    <xdr:row>179</xdr:row>
                    <xdr:rowOff>304800</xdr:rowOff>
                  </to>
                </anchor>
              </controlPr>
            </control>
          </mc:Choice>
        </mc:AlternateContent>
        <mc:AlternateContent xmlns:mc="http://schemas.openxmlformats.org/markup-compatibility/2006">
          <mc:Choice Requires="x14">
            <control shapeId="129209" r:id="rId143" name="Drop Down 185">
              <controlPr defaultSize="0" autoFill="0" autoPict="0">
                <anchor moveWithCells="1">
                  <from>
                    <xdr:col>6</xdr:col>
                    <xdr:colOff>381000</xdr:colOff>
                    <xdr:row>181</xdr:row>
                    <xdr:rowOff>76200</xdr:rowOff>
                  </from>
                  <to>
                    <xdr:col>6</xdr:col>
                    <xdr:colOff>1752600</xdr:colOff>
                    <xdr:row>181</xdr:row>
                    <xdr:rowOff>304800</xdr:rowOff>
                  </to>
                </anchor>
              </controlPr>
            </control>
          </mc:Choice>
        </mc:AlternateContent>
        <mc:AlternateContent xmlns:mc="http://schemas.openxmlformats.org/markup-compatibility/2006">
          <mc:Choice Requires="x14">
            <control shapeId="129210" r:id="rId144" name="Drop Down 186">
              <controlPr defaultSize="0" autoFill="0" autoPict="0">
                <anchor moveWithCells="1">
                  <from>
                    <xdr:col>6</xdr:col>
                    <xdr:colOff>381000</xdr:colOff>
                    <xdr:row>182</xdr:row>
                    <xdr:rowOff>76200</xdr:rowOff>
                  </from>
                  <to>
                    <xdr:col>6</xdr:col>
                    <xdr:colOff>1752600</xdr:colOff>
                    <xdr:row>182</xdr:row>
                    <xdr:rowOff>304800</xdr:rowOff>
                  </to>
                </anchor>
              </controlPr>
            </control>
          </mc:Choice>
        </mc:AlternateContent>
        <mc:AlternateContent xmlns:mc="http://schemas.openxmlformats.org/markup-compatibility/2006">
          <mc:Choice Requires="x14">
            <control shapeId="129211" r:id="rId145" name="Drop Down 187">
              <controlPr defaultSize="0" autoFill="0" autoPict="0">
                <anchor moveWithCells="1">
                  <from>
                    <xdr:col>6</xdr:col>
                    <xdr:colOff>381000</xdr:colOff>
                    <xdr:row>183</xdr:row>
                    <xdr:rowOff>76200</xdr:rowOff>
                  </from>
                  <to>
                    <xdr:col>6</xdr:col>
                    <xdr:colOff>1752600</xdr:colOff>
                    <xdr:row>183</xdr:row>
                    <xdr:rowOff>304800</xdr:rowOff>
                  </to>
                </anchor>
              </controlPr>
            </control>
          </mc:Choice>
        </mc:AlternateContent>
        <mc:AlternateContent xmlns:mc="http://schemas.openxmlformats.org/markup-compatibility/2006">
          <mc:Choice Requires="x14">
            <control shapeId="129212" r:id="rId146" name="Drop Down 188">
              <controlPr defaultSize="0" autoFill="0" autoPict="0">
                <anchor moveWithCells="1">
                  <from>
                    <xdr:col>6</xdr:col>
                    <xdr:colOff>381000</xdr:colOff>
                    <xdr:row>184</xdr:row>
                    <xdr:rowOff>76200</xdr:rowOff>
                  </from>
                  <to>
                    <xdr:col>6</xdr:col>
                    <xdr:colOff>1752600</xdr:colOff>
                    <xdr:row>184</xdr:row>
                    <xdr:rowOff>304800</xdr:rowOff>
                  </to>
                </anchor>
              </controlPr>
            </control>
          </mc:Choice>
        </mc:AlternateContent>
        <mc:AlternateContent xmlns:mc="http://schemas.openxmlformats.org/markup-compatibility/2006">
          <mc:Choice Requires="x14">
            <control shapeId="129213" r:id="rId147" name="Drop Down 189">
              <controlPr defaultSize="0" autoFill="0" autoPict="0">
                <anchor moveWithCells="1">
                  <from>
                    <xdr:col>6</xdr:col>
                    <xdr:colOff>381000</xdr:colOff>
                    <xdr:row>185</xdr:row>
                    <xdr:rowOff>76200</xdr:rowOff>
                  </from>
                  <to>
                    <xdr:col>6</xdr:col>
                    <xdr:colOff>1752600</xdr:colOff>
                    <xdr:row>185</xdr:row>
                    <xdr:rowOff>304800</xdr:rowOff>
                  </to>
                </anchor>
              </controlPr>
            </control>
          </mc:Choice>
        </mc:AlternateContent>
        <mc:AlternateContent xmlns:mc="http://schemas.openxmlformats.org/markup-compatibility/2006">
          <mc:Choice Requires="x14">
            <control shapeId="129214" r:id="rId148" name="Drop Down 190">
              <controlPr defaultSize="0" autoFill="0" autoPict="0">
                <anchor moveWithCells="1">
                  <from>
                    <xdr:col>6</xdr:col>
                    <xdr:colOff>381000</xdr:colOff>
                    <xdr:row>186</xdr:row>
                    <xdr:rowOff>76200</xdr:rowOff>
                  </from>
                  <to>
                    <xdr:col>6</xdr:col>
                    <xdr:colOff>1752600</xdr:colOff>
                    <xdr:row>186</xdr:row>
                    <xdr:rowOff>304800</xdr:rowOff>
                  </to>
                </anchor>
              </controlPr>
            </control>
          </mc:Choice>
        </mc:AlternateContent>
        <mc:AlternateContent xmlns:mc="http://schemas.openxmlformats.org/markup-compatibility/2006">
          <mc:Choice Requires="x14">
            <control shapeId="129215" r:id="rId149" name="Drop Down 191">
              <controlPr defaultSize="0" autoFill="0" autoPict="0">
                <anchor moveWithCells="1">
                  <from>
                    <xdr:col>6</xdr:col>
                    <xdr:colOff>381000</xdr:colOff>
                    <xdr:row>187</xdr:row>
                    <xdr:rowOff>76200</xdr:rowOff>
                  </from>
                  <to>
                    <xdr:col>6</xdr:col>
                    <xdr:colOff>1752600</xdr:colOff>
                    <xdr:row>187</xdr:row>
                    <xdr:rowOff>304800</xdr:rowOff>
                  </to>
                </anchor>
              </controlPr>
            </control>
          </mc:Choice>
        </mc:AlternateContent>
        <mc:AlternateContent xmlns:mc="http://schemas.openxmlformats.org/markup-compatibility/2006">
          <mc:Choice Requires="x14">
            <control shapeId="129216" r:id="rId150" name="Drop Down 192">
              <controlPr defaultSize="0" autoFill="0" autoPict="0">
                <anchor moveWithCells="1">
                  <from>
                    <xdr:col>6</xdr:col>
                    <xdr:colOff>381000</xdr:colOff>
                    <xdr:row>188</xdr:row>
                    <xdr:rowOff>76200</xdr:rowOff>
                  </from>
                  <to>
                    <xdr:col>6</xdr:col>
                    <xdr:colOff>1752600</xdr:colOff>
                    <xdr:row>188</xdr:row>
                    <xdr:rowOff>304800</xdr:rowOff>
                  </to>
                </anchor>
              </controlPr>
            </control>
          </mc:Choice>
        </mc:AlternateContent>
        <mc:AlternateContent xmlns:mc="http://schemas.openxmlformats.org/markup-compatibility/2006">
          <mc:Choice Requires="x14">
            <control shapeId="129217" r:id="rId151" name="Drop Down 193">
              <controlPr defaultSize="0" autoFill="0" autoPict="0">
                <anchor moveWithCells="1">
                  <from>
                    <xdr:col>6</xdr:col>
                    <xdr:colOff>381000</xdr:colOff>
                    <xdr:row>190</xdr:row>
                    <xdr:rowOff>76200</xdr:rowOff>
                  </from>
                  <to>
                    <xdr:col>6</xdr:col>
                    <xdr:colOff>1752600</xdr:colOff>
                    <xdr:row>190</xdr:row>
                    <xdr:rowOff>304800</xdr:rowOff>
                  </to>
                </anchor>
              </controlPr>
            </control>
          </mc:Choice>
        </mc:AlternateContent>
        <mc:AlternateContent xmlns:mc="http://schemas.openxmlformats.org/markup-compatibility/2006">
          <mc:Choice Requires="x14">
            <control shapeId="129218" r:id="rId152" name="Drop Down 194">
              <controlPr defaultSize="0" autoFill="0" autoPict="0">
                <anchor moveWithCells="1">
                  <from>
                    <xdr:col>6</xdr:col>
                    <xdr:colOff>381000</xdr:colOff>
                    <xdr:row>191</xdr:row>
                    <xdr:rowOff>76200</xdr:rowOff>
                  </from>
                  <to>
                    <xdr:col>6</xdr:col>
                    <xdr:colOff>1752600</xdr:colOff>
                    <xdr:row>191</xdr:row>
                    <xdr:rowOff>304800</xdr:rowOff>
                  </to>
                </anchor>
              </controlPr>
            </control>
          </mc:Choice>
        </mc:AlternateContent>
        <mc:AlternateContent xmlns:mc="http://schemas.openxmlformats.org/markup-compatibility/2006">
          <mc:Choice Requires="x14">
            <control shapeId="129219" r:id="rId153" name="Drop Down 195">
              <controlPr defaultSize="0" autoFill="0" autoPict="0">
                <anchor moveWithCells="1">
                  <from>
                    <xdr:col>6</xdr:col>
                    <xdr:colOff>381000</xdr:colOff>
                    <xdr:row>192</xdr:row>
                    <xdr:rowOff>76200</xdr:rowOff>
                  </from>
                  <to>
                    <xdr:col>6</xdr:col>
                    <xdr:colOff>1752600</xdr:colOff>
                    <xdr:row>192</xdr:row>
                    <xdr:rowOff>304800</xdr:rowOff>
                  </to>
                </anchor>
              </controlPr>
            </control>
          </mc:Choice>
        </mc:AlternateContent>
        <mc:AlternateContent xmlns:mc="http://schemas.openxmlformats.org/markup-compatibility/2006">
          <mc:Choice Requires="x14">
            <control shapeId="129220" r:id="rId154" name="Drop Down 196">
              <controlPr defaultSize="0" autoFill="0" autoPict="0">
                <anchor moveWithCells="1">
                  <from>
                    <xdr:col>6</xdr:col>
                    <xdr:colOff>381000</xdr:colOff>
                    <xdr:row>193</xdr:row>
                    <xdr:rowOff>76200</xdr:rowOff>
                  </from>
                  <to>
                    <xdr:col>6</xdr:col>
                    <xdr:colOff>1752600</xdr:colOff>
                    <xdr:row>193</xdr:row>
                    <xdr:rowOff>304800</xdr:rowOff>
                  </to>
                </anchor>
              </controlPr>
            </control>
          </mc:Choice>
        </mc:AlternateContent>
        <mc:AlternateContent xmlns:mc="http://schemas.openxmlformats.org/markup-compatibility/2006">
          <mc:Choice Requires="x14">
            <control shapeId="129221" r:id="rId155" name="Drop Down 197">
              <controlPr defaultSize="0" autoFill="0" autoPict="0">
                <anchor moveWithCells="1">
                  <from>
                    <xdr:col>6</xdr:col>
                    <xdr:colOff>381000</xdr:colOff>
                    <xdr:row>194</xdr:row>
                    <xdr:rowOff>76200</xdr:rowOff>
                  </from>
                  <to>
                    <xdr:col>6</xdr:col>
                    <xdr:colOff>1752600</xdr:colOff>
                    <xdr:row>194</xdr:row>
                    <xdr:rowOff>304800</xdr:rowOff>
                  </to>
                </anchor>
              </controlPr>
            </control>
          </mc:Choice>
        </mc:AlternateContent>
        <mc:AlternateContent xmlns:mc="http://schemas.openxmlformats.org/markup-compatibility/2006">
          <mc:Choice Requires="x14">
            <control shapeId="129222" r:id="rId156" name="Drop Down 198">
              <controlPr defaultSize="0" autoFill="0" autoPict="0">
                <anchor moveWithCells="1">
                  <from>
                    <xdr:col>6</xdr:col>
                    <xdr:colOff>381000</xdr:colOff>
                    <xdr:row>195</xdr:row>
                    <xdr:rowOff>76200</xdr:rowOff>
                  </from>
                  <to>
                    <xdr:col>6</xdr:col>
                    <xdr:colOff>1752600</xdr:colOff>
                    <xdr:row>195</xdr:row>
                    <xdr:rowOff>304800</xdr:rowOff>
                  </to>
                </anchor>
              </controlPr>
            </control>
          </mc:Choice>
        </mc:AlternateContent>
        <mc:AlternateContent xmlns:mc="http://schemas.openxmlformats.org/markup-compatibility/2006">
          <mc:Choice Requires="x14">
            <control shapeId="129223" r:id="rId157" name="Drop Down 199">
              <controlPr defaultSize="0" autoFill="0" autoPict="0">
                <anchor moveWithCells="1">
                  <from>
                    <xdr:col>6</xdr:col>
                    <xdr:colOff>381000</xdr:colOff>
                    <xdr:row>196</xdr:row>
                    <xdr:rowOff>76200</xdr:rowOff>
                  </from>
                  <to>
                    <xdr:col>6</xdr:col>
                    <xdr:colOff>1752600</xdr:colOff>
                    <xdr:row>196</xdr:row>
                    <xdr:rowOff>304800</xdr:rowOff>
                  </to>
                </anchor>
              </controlPr>
            </control>
          </mc:Choice>
        </mc:AlternateContent>
        <mc:AlternateContent xmlns:mc="http://schemas.openxmlformats.org/markup-compatibility/2006">
          <mc:Choice Requires="x14">
            <control shapeId="129224" r:id="rId158" name="Drop Down 200">
              <controlPr defaultSize="0" autoFill="0" autoPict="0">
                <anchor moveWithCells="1">
                  <from>
                    <xdr:col>6</xdr:col>
                    <xdr:colOff>381000</xdr:colOff>
                    <xdr:row>197</xdr:row>
                    <xdr:rowOff>76200</xdr:rowOff>
                  </from>
                  <to>
                    <xdr:col>6</xdr:col>
                    <xdr:colOff>1752600</xdr:colOff>
                    <xdr:row>197</xdr:row>
                    <xdr:rowOff>304800</xdr:rowOff>
                  </to>
                </anchor>
              </controlPr>
            </control>
          </mc:Choice>
        </mc:AlternateContent>
        <mc:AlternateContent xmlns:mc="http://schemas.openxmlformats.org/markup-compatibility/2006">
          <mc:Choice Requires="x14">
            <control shapeId="129225" r:id="rId159" name="Drop Down 201">
              <controlPr defaultSize="0" autoFill="0" autoPict="0">
                <anchor moveWithCells="1">
                  <from>
                    <xdr:col>6</xdr:col>
                    <xdr:colOff>381000</xdr:colOff>
                    <xdr:row>198</xdr:row>
                    <xdr:rowOff>76200</xdr:rowOff>
                  </from>
                  <to>
                    <xdr:col>6</xdr:col>
                    <xdr:colOff>1752600</xdr:colOff>
                    <xdr:row>198</xdr:row>
                    <xdr:rowOff>304800</xdr:rowOff>
                  </to>
                </anchor>
              </controlPr>
            </control>
          </mc:Choice>
        </mc:AlternateContent>
        <mc:AlternateContent xmlns:mc="http://schemas.openxmlformats.org/markup-compatibility/2006">
          <mc:Choice Requires="x14">
            <control shapeId="129226" r:id="rId160" name="Drop Down 202">
              <controlPr defaultSize="0" autoFill="0" autoPict="0">
                <anchor moveWithCells="1">
                  <from>
                    <xdr:col>6</xdr:col>
                    <xdr:colOff>381000</xdr:colOff>
                    <xdr:row>200</xdr:row>
                    <xdr:rowOff>76200</xdr:rowOff>
                  </from>
                  <to>
                    <xdr:col>6</xdr:col>
                    <xdr:colOff>1752600</xdr:colOff>
                    <xdr:row>200</xdr:row>
                    <xdr:rowOff>304800</xdr:rowOff>
                  </to>
                </anchor>
              </controlPr>
            </control>
          </mc:Choice>
        </mc:AlternateContent>
        <mc:AlternateContent xmlns:mc="http://schemas.openxmlformats.org/markup-compatibility/2006">
          <mc:Choice Requires="x14">
            <control shapeId="129227" r:id="rId161" name="Drop Down 203">
              <controlPr defaultSize="0" autoFill="0" autoPict="0">
                <anchor moveWithCells="1">
                  <from>
                    <xdr:col>6</xdr:col>
                    <xdr:colOff>381000</xdr:colOff>
                    <xdr:row>202</xdr:row>
                    <xdr:rowOff>76200</xdr:rowOff>
                  </from>
                  <to>
                    <xdr:col>6</xdr:col>
                    <xdr:colOff>1752600</xdr:colOff>
                    <xdr:row>202</xdr:row>
                    <xdr:rowOff>304800</xdr:rowOff>
                  </to>
                </anchor>
              </controlPr>
            </control>
          </mc:Choice>
        </mc:AlternateContent>
        <mc:AlternateContent xmlns:mc="http://schemas.openxmlformats.org/markup-compatibility/2006">
          <mc:Choice Requires="x14">
            <control shapeId="129228" r:id="rId162" name="Drop Down 204">
              <controlPr defaultSize="0" autoFill="0" autoPict="0">
                <anchor moveWithCells="1">
                  <from>
                    <xdr:col>6</xdr:col>
                    <xdr:colOff>381000</xdr:colOff>
                    <xdr:row>203</xdr:row>
                    <xdr:rowOff>76200</xdr:rowOff>
                  </from>
                  <to>
                    <xdr:col>6</xdr:col>
                    <xdr:colOff>1752600</xdr:colOff>
                    <xdr:row>203</xdr:row>
                    <xdr:rowOff>304800</xdr:rowOff>
                  </to>
                </anchor>
              </controlPr>
            </control>
          </mc:Choice>
        </mc:AlternateContent>
        <mc:AlternateContent xmlns:mc="http://schemas.openxmlformats.org/markup-compatibility/2006">
          <mc:Choice Requires="x14">
            <control shapeId="129229" r:id="rId163" name="Drop Down 205">
              <controlPr defaultSize="0" autoFill="0" autoPict="0">
                <anchor moveWithCells="1">
                  <from>
                    <xdr:col>6</xdr:col>
                    <xdr:colOff>381000</xdr:colOff>
                    <xdr:row>204</xdr:row>
                    <xdr:rowOff>76200</xdr:rowOff>
                  </from>
                  <to>
                    <xdr:col>6</xdr:col>
                    <xdr:colOff>1752600</xdr:colOff>
                    <xdr:row>204</xdr:row>
                    <xdr:rowOff>304800</xdr:rowOff>
                  </to>
                </anchor>
              </controlPr>
            </control>
          </mc:Choice>
        </mc:AlternateContent>
        <mc:AlternateContent xmlns:mc="http://schemas.openxmlformats.org/markup-compatibility/2006">
          <mc:Choice Requires="x14">
            <control shapeId="129230" r:id="rId164" name="Drop Down 206">
              <controlPr defaultSize="0" autoFill="0" autoPict="0">
                <anchor moveWithCells="1">
                  <from>
                    <xdr:col>6</xdr:col>
                    <xdr:colOff>381000</xdr:colOff>
                    <xdr:row>206</xdr:row>
                    <xdr:rowOff>76200</xdr:rowOff>
                  </from>
                  <to>
                    <xdr:col>6</xdr:col>
                    <xdr:colOff>1752600</xdr:colOff>
                    <xdr:row>206</xdr:row>
                    <xdr:rowOff>304800</xdr:rowOff>
                  </to>
                </anchor>
              </controlPr>
            </control>
          </mc:Choice>
        </mc:AlternateContent>
        <mc:AlternateContent xmlns:mc="http://schemas.openxmlformats.org/markup-compatibility/2006">
          <mc:Choice Requires="x14">
            <control shapeId="129231" r:id="rId165" name="Drop Down 207">
              <controlPr defaultSize="0" autoFill="0" autoPict="0">
                <anchor moveWithCells="1">
                  <from>
                    <xdr:col>6</xdr:col>
                    <xdr:colOff>381000</xdr:colOff>
                    <xdr:row>207</xdr:row>
                    <xdr:rowOff>76200</xdr:rowOff>
                  </from>
                  <to>
                    <xdr:col>6</xdr:col>
                    <xdr:colOff>1752600</xdr:colOff>
                    <xdr:row>207</xdr:row>
                    <xdr:rowOff>304800</xdr:rowOff>
                  </to>
                </anchor>
              </controlPr>
            </control>
          </mc:Choice>
        </mc:AlternateContent>
        <mc:AlternateContent xmlns:mc="http://schemas.openxmlformats.org/markup-compatibility/2006">
          <mc:Choice Requires="x14">
            <control shapeId="129232" r:id="rId166" name="Drop Down 208">
              <controlPr defaultSize="0" autoFill="0" autoPict="0">
                <anchor moveWithCells="1">
                  <from>
                    <xdr:col>6</xdr:col>
                    <xdr:colOff>381000</xdr:colOff>
                    <xdr:row>208</xdr:row>
                    <xdr:rowOff>76200</xdr:rowOff>
                  </from>
                  <to>
                    <xdr:col>6</xdr:col>
                    <xdr:colOff>1752600</xdr:colOff>
                    <xdr:row>208</xdr:row>
                    <xdr:rowOff>304800</xdr:rowOff>
                  </to>
                </anchor>
              </controlPr>
            </control>
          </mc:Choice>
        </mc:AlternateContent>
        <mc:AlternateContent xmlns:mc="http://schemas.openxmlformats.org/markup-compatibility/2006">
          <mc:Choice Requires="x14">
            <control shapeId="129233" r:id="rId167" name="Drop Down 209">
              <controlPr defaultSize="0" autoFill="0" autoPict="0">
                <anchor moveWithCells="1">
                  <from>
                    <xdr:col>6</xdr:col>
                    <xdr:colOff>381000</xdr:colOff>
                    <xdr:row>210</xdr:row>
                    <xdr:rowOff>76200</xdr:rowOff>
                  </from>
                  <to>
                    <xdr:col>6</xdr:col>
                    <xdr:colOff>1752600</xdr:colOff>
                    <xdr:row>210</xdr:row>
                    <xdr:rowOff>304800</xdr:rowOff>
                  </to>
                </anchor>
              </controlPr>
            </control>
          </mc:Choice>
        </mc:AlternateContent>
        <mc:AlternateContent xmlns:mc="http://schemas.openxmlformats.org/markup-compatibility/2006">
          <mc:Choice Requires="x14">
            <control shapeId="129234" r:id="rId168" name="Drop Down 210">
              <controlPr defaultSize="0" autoFill="0" autoPict="0">
                <anchor moveWithCells="1">
                  <from>
                    <xdr:col>6</xdr:col>
                    <xdr:colOff>381000</xdr:colOff>
                    <xdr:row>211</xdr:row>
                    <xdr:rowOff>76200</xdr:rowOff>
                  </from>
                  <to>
                    <xdr:col>6</xdr:col>
                    <xdr:colOff>1752600</xdr:colOff>
                    <xdr:row>211</xdr:row>
                    <xdr:rowOff>304800</xdr:rowOff>
                  </to>
                </anchor>
              </controlPr>
            </control>
          </mc:Choice>
        </mc:AlternateContent>
        <mc:AlternateContent xmlns:mc="http://schemas.openxmlformats.org/markup-compatibility/2006">
          <mc:Choice Requires="x14">
            <control shapeId="129235" r:id="rId169" name="Drop Down 211">
              <controlPr defaultSize="0" autoFill="0" autoPict="0">
                <anchor moveWithCells="1">
                  <from>
                    <xdr:col>6</xdr:col>
                    <xdr:colOff>381000</xdr:colOff>
                    <xdr:row>212</xdr:row>
                    <xdr:rowOff>76200</xdr:rowOff>
                  </from>
                  <to>
                    <xdr:col>6</xdr:col>
                    <xdr:colOff>1752600</xdr:colOff>
                    <xdr:row>212</xdr:row>
                    <xdr:rowOff>304800</xdr:rowOff>
                  </to>
                </anchor>
              </controlPr>
            </control>
          </mc:Choice>
        </mc:AlternateContent>
        <mc:AlternateContent xmlns:mc="http://schemas.openxmlformats.org/markup-compatibility/2006">
          <mc:Choice Requires="x14">
            <control shapeId="129236" r:id="rId170" name="Drop Down 212">
              <controlPr defaultSize="0" autoFill="0" autoPict="0">
                <anchor moveWithCells="1">
                  <from>
                    <xdr:col>6</xdr:col>
                    <xdr:colOff>381000</xdr:colOff>
                    <xdr:row>213</xdr:row>
                    <xdr:rowOff>76200</xdr:rowOff>
                  </from>
                  <to>
                    <xdr:col>6</xdr:col>
                    <xdr:colOff>1752600</xdr:colOff>
                    <xdr:row>213</xdr:row>
                    <xdr:rowOff>304800</xdr:rowOff>
                  </to>
                </anchor>
              </controlPr>
            </control>
          </mc:Choice>
        </mc:AlternateContent>
        <mc:AlternateContent xmlns:mc="http://schemas.openxmlformats.org/markup-compatibility/2006">
          <mc:Choice Requires="x14">
            <control shapeId="129237" r:id="rId171" name="Drop Down 213">
              <controlPr defaultSize="0" autoFill="0" autoPict="0">
                <anchor moveWithCells="1">
                  <from>
                    <xdr:col>6</xdr:col>
                    <xdr:colOff>381000</xdr:colOff>
                    <xdr:row>215</xdr:row>
                    <xdr:rowOff>76200</xdr:rowOff>
                  </from>
                  <to>
                    <xdr:col>6</xdr:col>
                    <xdr:colOff>1752600</xdr:colOff>
                    <xdr:row>215</xdr:row>
                    <xdr:rowOff>304800</xdr:rowOff>
                  </to>
                </anchor>
              </controlPr>
            </control>
          </mc:Choice>
        </mc:AlternateContent>
        <mc:AlternateContent xmlns:mc="http://schemas.openxmlformats.org/markup-compatibility/2006">
          <mc:Choice Requires="x14">
            <control shapeId="129238" r:id="rId172" name="Drop Down 214">
              <controlPr defaultSize="0" autoFill="0" autoPict="0">
                <anchor moveWithCells="1">
                  <from>
                    <xdr:col>6</xdr:col>
                    <xdr:colOff>381000</xdr:colOff>
                    <xdr:row>216</xdr:row>
                    <xdr:rowOff>76200</xdr:rowOff>
                  </from>
                  <to>
                    <xdr:col>6</xdr:col>
                    <xdr:colOff>1752600</xdr:colOff>
                    <xdr:row>216</xdr:row>
                    <xdr:rowOff>304800</xdr:rowOff>
                  </to>
                </anchor>
              </controlPr>
            </control>
          </mc:Choice>
        </mc:AlternateContent>
        <mc:AlternateContent xmlns:mc="http://schemas.openxmlformats.org/markup-compatibility/2006">
          <mc:Choice Requires="x14">
            <control shapeId="129239" r:id="rId173" name="Drop Down 215">
              <controlPr defaultSize="0" autoFill="0" autoPict="0">
                <anchor moveWithCells="1">
                  <from>
                    <xdr:col>6</xdr:col>
                    <xdr:colOff>381000</xdr:colOff>
                    <xdr:row>217</xdr:row>
                    <xdr:rowOff>76200</xdr:rowOff>
                  </from>
                  <to>
                    <xdr:col>6</xdr:col>
                    <xdr:colOff>1752600</xdr:colOff>
                    <xdr:row>217</xdr:row>
                    <xdr:rowOff>304800</xdr:rowOff>
                  </to>
                </anchor>
              </controlPr>
            </control>
          </mc:Choice>
        </mc:AlternateContent>
        <mc:AlternateContent xmlns:mc="http://schemas.openxmlformats.org/markup-compatibility/2006">
          <mc:Choice Requires="x14">
            <control shapeId="129240" r:id="rId174" name="Drop Down 216">
              <controlPr defaultSize="0" autoFill="0" autoPict="0">
                <anchor moveWithCells="1">
                  <from>
                    <xdr:col>6</xdr:col>
                    <xdr:colOff>381000</xdr:colOff>
                    <xdr:row>218</xdr:row>
                    <xdr:rowOff>76200</xdr:rowOff>
                  </from>
                  <to>
                    <xdr:col>6</xdr:col>
                    <xdr:colOff>1752600</xdr:colOff>
                    <xdr:row>218</xdr:row>
                    <xdr:rowOff>304800</xdr:rowOff>
                  </to>
                </anchor>
              </controlPr>
            </control>
          </mc:Choice>
        </mc:AlternateContent>
        <mc:AlternateContent xmlns:mc="http://schemas.openxmlformats.org/markup-compatibility/2006">
          <mc:Choice Requires="x14">
            <control shapeId="129241" r:id="rId175" name="Drop Down 217">
              <controlPr defaultSize="0" autoFill="0" autoPict="0">
                <anchor moveWithCells="1">
                  <from>
                    <xdr:col>6</xdr:col>
                    <xdr:colOff>381000</xdr:colOff>
                    <xdr:row>219</xdr:row>
                    <xdr:rowOff>76200</xdr:rowOff>
                  </from>
                  <to>
                    <xdr:col>6</xdr:col>
                    <xdr:colOff>1752600</xdr:colOff>
                    <xdr:row>219</xdr:row>
                    <xdr:rowOff>304800</xdr:rowOff>
                  </to>
                </anchor>
              </controlPr>
            </control>
          </mc:Choice>
        </mc:AlternateContent>
        <mc:AlternateContent xmlns:mc="http://schemas.openxmlformats.org/markup-compatibility/2006">
          <mc:Choice Requires="x14">
            <control shapeId="129242" r:id="rId176" name="Drop Down 218">
              <controlPr defaultSize="0" autoFill="0" autoPict="0">
                <anchor moveWithCells="1">
                  <from>
                    <xdr:col>6</xdr:col>
                    <xdr:colOff>381000</xdr:colOff>
                    <xdr:row>220</xdr:row>
                    <xdr:rowOff>76200</xdr:rowOff>
                  </from>
                  <to>
                    <xdr:col>6</xdr:col>
                    <xdr:colOff>1752600</xdr:colOff>
                    <xdr:row>220</xdr:row>
                    <xdr:rowOff>304800</xdr:rowOff>
                  </to>
                </anchor>
              </controlPr>
            </control>
          </mc:Choice>
        </mc:AlternateContent>
        <mc:AlternateContent xmlns:mc="http://schemas.openxmlformats.org/markup-compatibility/2006">
          <mc:Choice Requires="x14">
            <control shapeId="129243" r:id="rId177" name="Drop Down 219">
              <controlPr defaultSize="0" autoFill="0" autoPict="0">
                <anchor moveWithCells="1">
                  <from>
                    <xdr:col>6</xdr:col>
                    <xdr:colOff>381000</xdr:colOff>
                    <xdr:row>221</xdr:row>
                    <xdr:rowOff>76200</xdr:rowOff>
                  </from>
                  <to>
                    <xdr:col>6</xdr:col>
                    <xdr:colOff>1752600</xdr:colOff>
                    <xdr:row>221</xdr:row>
                    <xdr:rowOff>304800</xdr:rowOff>
                  </to>
                </anchor>
              </controlPr>
            </control>
          </mc:Choice>
        </mc:AlternateContent>
        <mc:AlternateContent xmlns:mc="http://schemas.openxmlformats.org/markup-compatibility/2006">
          <mc:Choice Requires="x14">
            <control shapeId="129244" r:id="rId178" name="Drop Down 220">
              <controlPr defaultSize="0" autoFill="0" autoPict="0">
                <anchor moveWithCells="1">
                  <from>
                    <xdr:col>6</xdr:col>
                    <xdr:colOff>381000</xdr:colOff>
                    <xdr:row>223</xdr:row>
                    <xdr:rowOff>76200</xdr:rowOff>
                  </from>
                  <to>
                    <xdr:col>6</xdr:col>
                    <xdr:colOff>1752600</xdr:colOff>
                    <xdr:row>223</xdr:row>
                    <xdr:rowOff>304800</xdr:rowOff>
                  </to>
                </anchor>
              </controlPr>
            </control>
          </mc:Choice>
        </mc:AlternateContent>
        <mc:AlternateContent xmlns:mc="http://schemas.openxmlformats.org/markup-compatibility/2006">
          <mc:Choice Requires="x14">
            <control shapeId="129245" r:id="rId179" name="Drop Down 221">
              <controlPr defaultSize="0" autoFill="0" autoPict="0">
                <anchor moveWithCells="1">
                  <from>
                    <xdr:col>6</xdr:col>
                    <xdr:colOff>381000</xdr:colOff>
                    <xdr:row>224</xdr:row>
                    <xdr:rowOff>76200</xdr:rowOff>
                  </from>
                  <to>
                    <xdr:col>6</xdr:col>
                    <xdr:colOff>1752600</xdr:colOff>
                    <xdr:row>224</xdr:row>
                    <xdr:rowOff>304800</xdr:rowOff>
                  </to>
                </anchor>
              </controlPr>
            </control>
          </mc:Choice>
        </mc:AlternateContent>
        <mc:AlternateContent xmlns:mc="http://schemas.openxmlformats.org/markup-compatibility/2006">
          <mc:Choice Requires="x14">
            <control shapeId="129246" r:id="rId180" name="Drop Down 222">
              <controlPr defaultSize="0" autoFill="0" autoPict="0">
                <anchor moveWithCells="1">
                  <from>
                    <xdr:col>6</xdr:col>
                    <xdr:colOff>381000</xdr:colOff>
                    <xdr:row>226</xdr:row>
                    <xdr:rowOff>76200</xdr:rowOff>
                  </from>
                  <to>
                    <xdr:col>6</xdr:col>
                    <xdr:colOff>1752600</xdr:colOff>
                    <xdr:row>226</xdr:row>
                    <xdr:rowOff>304800</xdr:rowOff>
                  </to>
                </anchor>
              </controlPr>
            </control>
          </mc:Choice>
        </mc:AlternateContent>
        <mc:AlternateContent xmlns:mc="http://schemas.openxmlformats.org/markup-compatibility/2006">
          <mc:Choice Requires="x14">
            <control shapeId="129247" r:id="rId181" name="Drop Down 223">
              <controlPr defaultSize="0" autoFill="0" autoPict="0">
                <anchor moveWithCells="1">
                  <from>
                    <xdr:col>6</xdr:col>
                    <xdr:colOff>381000</xdr:colOff>
                    <xdr:row>227</xdr:row>
                    <xdr:rowOff>76200</xdr:rowOff>
                  </from>
                  <to>
                    <xdr:col>6</xdr:col>
                    <xdr:colOff>1752600</xdr:colOff>
                    <xdr:row>227</xdr:row>
                    <xdr:rowOff>304800</xdr:rowOff>
                  </to>
                </anchor>
              </controlPr>
            </control>
          </mc:Choice>
        </mc:AlternateContent>
        <mc:AlternateContent xmlns:mc="http://schemas.openxmlformats.org/markup-compatibility/2006">
          <mc:Choice Requires="x14">
            <control shapeId="129248" r:id="rId182" name="Drop Down 224">
              <controlPr defaultSize="0" autoFill="0" autoPict="0">
                <anchor moveWithCells="1">
                  <from>
                    <xdr:col>6</xdr:col>
                    <xdr:colOff>381000</xdr:colOff>
                    <xdr:row>228</xdr:row>
                    <xdr:rowOff>76200</xdr:rowOff>
                  </from>
                  <to>
                    <xdr:col>6</xdr:col>
                    <xdr:colOff>1752600</xdr:colOff>
                    <xdr:row>228</xdr:row>
                    <xdr:rowOff>304800</xdr:rowOff>
                  </to>
                </anchor>
              </controlPr>
            </control>
          </mc:Choice>
        </mc:AlternateContent>
        <mc:AlternateContent xmlns:mc="http://schemas.openxmlformats.org/markup-compatibility/2006">
          <mc:Choice Requires="x14">
            <control shapeId="129249" r:id="rId183" name="Drop Down 225">
              <controlPr defaultSize="0" autoFill="0" autoPict="0">
                <anchor moveWithCells="1">
                  <from>
                    <xdr:col>6</xdr:col>
                    <xdr:colOff>381000</xdr:colOff>
                    <xdr:row>229</xdr:row>
                    <xdr:rowOff>76200</xdr:rowOff>
                  </from>
                  <to>
                    <xdr:col>6</xdr:col>
                    <xdr:colOff>1752600</xdr:colOff>
                    <xdr:row>229</xdr:row>
                    <xdr:rowOff>304800</xdr:rowOff>
                  </to>
                </anchor>
              </controlPr>
            </control>
          </mc:Choice>
        </mc:AlternateContent>
        <mc:AlternateContent xmlns:mc="http://schemas.openxmlformats.org/markup-compatibility/2006">
          <mc:Choice Requires="x14">
            <control shapeId="129250" r:id="rId184" name="Drop Down 226">
              <controlPr defaultSize="0" autoFill="0" autoPict="0">
                <anchor moveWithCells="1">
                  <from>
                    <xdr:col>6</xdr:col>
                    <xdr:colOff>381000</xdr:colOff>
                    <xdr:row>230</xdr:row>
                    <xdr:rowOff>76200</xdr:rowOff>
                  </from>
                  <to>
                    <xdr:col>6</xdr:col>
                    <xdr:colOff>1752600</xdr:colOff>
                    <xdr:row>230</xdr:row>
                    <xdr:rowOff>304800</xdr:rowOff>
                  </to>
                </anchor>
              </controlPr>
            </control>
          </mc:Choice>
        </mc:AlternateContent>
        <mc:AlternateContent xmlns:mc="http://schemas.openxmlformats.org/markup-compatibility/2006">
          <mc:Choice Requires="x14">
            <control shapeId="129251" r:id="rId185" name="Drop Down 227">
              <controlPr defaultSize="0" autoFill="0" autoPict="0">
                <anchor moveWithCells="1">
                  <from>
                    <xdr:col>6</xdr:col>
                    <xdr:colOff>381000</xdr:colOff>
                    <xdr:row>231</xdr:row>
                    <xdr:rowOff>76200</xdr:rowOff>
                  </from>
                  <to>
                    <xdr:col>6</xdr:col>
                    <xdr:colOff>1752600</xdr:colOff>
                    <xdr:row>231</xdr:row>
                    <xdr:rowOff>304800</xdr:rowOff>
                  </to>
                </anchor>
              </controlPr>
            </control>
          </mc:Choice>
        </mc:AlternateContent>
        <mc:AlternateContent xmlns:mc="http://schemas.openxmlformats.org/markup-compatibility/2006">
          <mc:Choice Requires="x14">
            <control shapeId="129252" r:id="rId186" name="Drop Down 228">
              <controlPr defaultSize="0" autoFill="0" autoPict="0">
                <anchor moveWithCells="1">
                  <from>
                    <xdr:col>6</xdr:col>
                    <xdr:colOff>381000</xdr:colOff>
                    <xdr:row>233</xdr:row>
                    <xdr:rowOff>76200</xdr:rowOff>
                  </from>
                  <to>
                    <xdr:col>6</xdr:col>
                    <xdr:colOff>1752600</xdr:colOff>
                    <xdr:row>233</xdr:row>
                    <xdr:rowOff>304800</xdr:rowOff>
                  </to>
                </anchor>
              </controlPr>
            </control>
          </mc:Choice>
        </mc:AlternateContent>
        <mc:AlternateContent xmlns:mc="http://schemas.openxmlformats.org/markup-compatibility/2006">
          <mc:Choice Requires="x14">
            <control shapeId="129253" r:id="rId187" name="Drop Down 229">
              <controlPr defaultSize="0" autoFill="0" autoPict="0">
                <anchor moveWithCells="1">
                  <from>
                    <xdr:col>6</xdr:col>
                    <xdr:colOff>381000</xdr:colOff>
                    <xdr:row>234</xdr:row>
                    <xdr:rowOff>76200</xdr:rowOff>
                  </from>
                  <to>
                    <xdr:col>6</xdr:col>
                    <xdr:colOff>1752600</xdr:colOff>
                    <xdr:row>234</xdr:row>
                    <xdr:rowOff>304800</xdr:rowOff>
                  </to>
                </anchor>
              </controlPr>
            </control>
          </mc:Choice>
        </mc:AlternateContent>
        <mc:AlternateContent xmlns:mc="http://schemas.openxmlformats.org/markup-compatibility/2006">
          <mc:Choice Requires="x14">
            <control shapeId="129254" r:id="rId188" name="Drop Down 230">
              <controlPr defaultSize="0" autoFill="0" autoPict="0">
                <anchor moveWithCells="1">
                  <from>
                    <xdr:col>6</xdr:col>
                    <xdr:colOff>381000</xdr:colOff>
                    <xdr:row>235</xdr:row>
                    <xdr:rowOff>76200</xdr:rowOff>
                  </from>
                  <to>
                    <xdr:col>6</xdr:col>
                    <xdr:colOff>1752600</xdr:colOff>
                    <xdr:row>235</xdr:row>
                    <xdr:rowOff>304800</xdr:rowOff>
                  </to>
                </anchor>
              </controlPr>
            </control>
          </mc:Choice>
        </mc:AlternateContent>
        <mc:AlternateContent xmlns:mc="http://schemas.openxmlformats.org/markup-compatibility/2006">
          <mc:Choice Requires="x14">
            <control shapeId="129255" r:id="rId189" name="Drop Down 231">
              <controlPr defaultSize="0" autoFill="0" autoPict="0">
                <anchor moveWithCells="1">
                  <from>
                    <xdr:col>6</xdr:col>
                    <xdr:colOff>381000</xdr:colOff>
                    <xdr:row>236</xdr:row>
                    <xdr:rowOff>76200</xdr:rowOff>
                  </from>
                  <to>
                    <xdr:col>6</xdr:col>
                    <xdr:colOff>1752600</xdr:colOff>
                    <xdr:row>236</xdr:row>
                    <xdr:rowOff>304800</xdr:rowOff>
                  </to>
                </anchor>
              </controlPr>
            </control>
          </mc:Choice>
        </mc:AlternateContent>
        <mc:AlternateContent xmlns:mc="http://schemas.openxmlformats.org/markup-compatibility/2006">
          <mc:Choice Requires="x14">
            <control shapeId="129256" r:id="rId190" name="Drop Down 232">
              <controlPr defaultSize="0" autoFill="0" autoPict="0">
                <anchor moveWithCells="1">
                  <from>
                    <xdr:col>6</xdr:col>
                    <xdr:colOff>381000</xdr:colOff>
                    <xdr:row>237</xdr:row>
                    <xdr:rowOff>76200</xdr:rowOff>
                  </from>
                  <to>
                    <xdr:col>6</xdr:col>
                    <xdr:colOff>1752600</xdr:colOff>
                    <xdr:row>237</xdr:row>
                    <xdr:rowOff>304800</xdr:rowOff>
                  </to>
                </anchor>
              </controlPr>
            </control>
          </mc:Choice>
        </mc:AlternateContent>
        <mc:AlternateContent xmlns:mc="http://schemas.openxmlformats.org/markup-compatibility/2006">
          <mc:Choice Requires="x14">
            <control shapeId="129257" r:id="rId191" name="Drop Down 233">
              <controlPr defaultSize="0" autoFill="0" autoPict="0">
                <anchor moveWithCells="1">
                  <from>
                    <xdr:col>6</xdr:col>
                    <xdr:colOff>381000</xdr:colOff>
                    <xdr:row>238</xdr:row>
                    <xdr:rowOff>76200</xdr:rowOff>
                  </from>
                  <to>
                    <xdr:col>6</xdr:col>
                    <xdr:colOff>1752600</xdr:colOff>
                    <xdr:row>238</xdr:row>
                    <xdr:rowOff>304800</xdr:rowOff>
                  </to>
                </anchor>
              </controlPr>
            </control>
          </mc:Choice>
        </mc:AlternateContent>
        <mc:AlternateContent xmlns:mc="http://schemas.openxmlformats.org/markup-compatibility/2006">
          <mc:Choice Requires="x14">
            <control shapeId="129258" r:id="rId192" name="Drop Down 234">
              <controlPr defaultSize="0" autoFill="0" autoPict="0">
                <anchor moveWithCells="1">
                  <from>
                    <xdr:col>6</xdr:col>
                    <xdr:colOff>381000</xdr:colOff>
                    <xdr:row>240</xdr:row>
                    <xdr:rowOff>76200</xdr:rowOff>
                  </from>
                  <to>
                    <xdr:col>6</xdr:col>
                    <xdr:colOff>1752600</xdr:colOff>
                    <xdr:row>240</xdr:row>
                    <xdr:rowOff>304800</xdr:rowOff>
                  </to>
                </anchor>
              </controlPr>
            </control>
          </mc:Choice>
        </mc:AlternateContent>
        <mc:AlternateContent xmlns:mc="http://schemas.openxmlformats.org/markup-compatibility/2006">
          <mc:Choice Requires="x14">
            <control shapeId="129259" r:id="rId193" name="Drop Down 235">
              <controlPr defaultSize="0" autoFill="0" autoPict="0">
                <anchor moveWithCells="1">
                  <from>
                    <xdr:col>6</xdr:col>
                    <xdr:colOff>381000</xdr:colOff>
                    <xdr:row>241</xdr:row>
                    <xdr:rowOff>76200</xdr:rowOff>
                  </from>
                  <to>
                    <xdr:col>6</xdr:col>
                    <xdr:colOff>1752600</xdr:colOff>
                    <xdr:row>241</xdr:row>
                    <xdr:rowOff>304800</xdr:rowOff>
                  </to>
                </anchor>
              </controlPr>
            </control>
          </mc:Choice>
        </mc:AlternateContent>
        <mc:AlternateContent xmlns:mc="http://schemas.openxmlformats.org/markup-compatibility/2006">
          <mc:Choice Requires="x14">
            <control shapeId="129260" r:id="rId194" name="Drop Down 236">
              <controlPr defaultSize="0" autoFill="0" autoPict="0">
                <anchor moveWithCells="1">
                  <from>
                    <xdr:col>6</xdr:col>
                    <xdr:colOff>381000</xdr:colOff>
                    <xdr:row>242</xdr:row>
                    <xdr:rowOff>76200</xdr:rowOff>
                  </from>
                  <to>
                    <xdr:col>6</xdr:col>
                    <xdr:colOff>1752600</xdr:colOff>
                    <xdr:row>242</xdr:row>
                    <xdr:rowOff>304800</xdr:rowOff>
                  </to>
                </anchor>
              </controlPr>
            </control>
          </mc:Choice>
        </mc:AlternateContent>
        <mc:AlternateContent xmlns:mc="http://schemas.openxmlformats.org/markup-compatibility/2006">
          <mc:Choice Requires="x14">
            <control shapeId="129261" r:id="rId195" name="Drop Down 237">
              <controlPr defaultSize="0" autoFill="0" autoPict="0">
                <anchor moveWithCells="1">
                  <from>
                    <xdr:col>6</xdr:col>
                    <xdr:colOff>381000</xdr:colOff>
                    <xdr:row>243</xdr:row>
                    <xdr:rowOff>76200</xdr:rowOff>
                  </from>
                  <to>
                    <xdr:col>6</xdr:col>
                    <xdr:colOff>1752600</xdr:colOff>
                    <xdr:row>243</xdr:row>
                    <xdr:rowOff>304800</xdr:rowOff>
                  </to>
                </anchor>
              </controlPr>
            </control>
          </mc:Choice>
        </mc:AlternateContent>
        <mc:AlternateContent xmlns:mc="http://schemas.openxmlformats.org/markup-compatibility/2006">
          <mc:Choice Requires="x14">
            <control shapeId="129262" r:id="rId196" name="Drop Down 238">
              <controlPr defaultSize="0" autoFill="0" autoPict="0">
                <anchor moveWithCells="1">
                  <from>
                    <xdr:col>6</xdr:col>
                    <xdr:colOff>381000</xdr:colOff>
                    <xdr:row>244</xdr:row>
                    <xdr:rowOff>76200</xdr:rowOff>
                  </from>
                  <to>
                    <xdr:col>6</xdr:col>
                    <xdr:colOff>1752600</xdr:colOff>
                    <xdr:row>244</xdr:row>
                    <xdr:rowOff>304800</xdr:rowOff>
                  </to>
                </anchor>
              </controlPr>
            </control>
          </mc:Choice>
        </mc:AlternateContent>
        <mc:AlternateContent xmlns:mc="http://schemas.openxmlformats.org/markup-compatibility/2006">
          <mc:Choice Requires="x14">
            <control shapeId="129263" r:id="rId197" name="Drop Down 239">
              <controlPr defaultSize="0" autoFill="0" autoPict="0">
                <anchor moveWithCells="1">
                  <from>
                    <xdr:col>6</xdr:col>
                    <xdr:colOff>381000</xdr:colOff>
                    <xdr:row>245</xdr:row>
                    <xdr:rowOff>76200</xdr:rowOff>
                  </from>
                  <to>
                    <xdr:col>6</xdr:col>
                    <xdr:colOff>1752600</xdr:colOff>
                    <xdr:row>245</xdr:row>
                    <xdr:rowOff>304800</xdr:rowOff>
                  </to>
                </anchor>
              </controlPr>
            </control>
          </mc:Choice>
        </mc:AlternateContent>
        <mc:AlternateContent xmlns:mc="http://schemas.openxmlformats.org/markup-compatibility/2006">
          <mc:Choice Requires="x14">
            <control shapeId="129264" r:id="rId198" name="Drop Down 240">
              <controlPr defaultSize="0" autoFill="0" autoPict="0">
                <anchor moveWithCells="1">
                  <from>
                    <xdr:col>6</xdr:col>
                    <xdr:colOff>381000</xdr:colOff>
                    <xdr:row>246</xdr:row>
                    <xdr:rowOff>76200</xdr:rowOff>
                  </from>
                  <to>
                    <xdr:col>6</xdr:col>
                    <xdr:colOff>1752600</xdr:colOff>
                    <xdr:row>246</xdr:row>
                    <xdr:rowOff>304800</xdr:rowOff>
                  </to>
                </anchor>
              </controlPr>
            </control>
          </mc:Choice>
        </mc:AlternateContent>
        <mc:AlternateContent xmlns:mc="http://schemas.openxmlformats.org/markup-compatibility/2006">
          <mc:Choice Requires="x14">
            <control shapeId="129265" r:id="rId199" name="Drop Down 241">
              <controlPr defaultSize="0" autoFill="0" autoPict="0">
                <anchor moveWithCells="1">
                  <from>
                    <xdr:col>6</xdr:col>
                    <xdr:colOff>381000</xdr:colOff>
                    <xdr:row>247</xdr:row>
                    <xdr:rowOff>76200</xdr:rowOff>
                  </from>
                  <to>
                    <xdr:col>6</xdr:col>
                    <xdr:colOff>1752600</xdr:colOff>
                    <xdr:row>247</xdr:row>
                    <xdr:rowOff>304800</xdr:rowOff>
                  </to>
                </anchor>
              </controlPr>
            </control>
          </mc:Choice>
        </mc:AlternateContent>
        <mc:AlternateContent xmlns:mc="http://schemas.openxmlformats.org/markup-compatibility/2006">
          <mc:Choice Requires="x14">
            <control shapeId="129266" r:id="rId200" name="Drop Down 242">
              <controlPr defaultSize="0" autoFill="0" autoPict="0">
                <anchor moveWithCells="1">
                  <from>
                    <xdr:col>6</xdr:col>
                    <xdr:colOff>381000</xdr:colOff>
                    <xdr:row>248</xdr:row>
                    <xdr:rowOff>76200</xdr:rowOff>
                  </from>
                  <to>
                    <xdr:col>6</xdr:col>
                    <xdr:colOff>1752600</xdr:colOff>
                    <xdr:row>248</xdr:row>
                    <xdr:rowOff>304800</xdr:rowOff>
                  </to>
                </anchor>
              </controlPr>
            </control>
          </mc:Choice>
        </mc:AlternateContent>
        <mc:AlternateContent xmlns:mc="http://schemas.openxmlformats.org/markup-compatibility/2006">
          <mc:Choice Requires="x14">
            <control shapeId="129267" r:id="rId201" name="Drop Down 243">
              <controlPr defaultSize="0" autoFill="0" autoPict="0">
                <anchor moveWithCells="1">
                  <from>
                    <xdr:col>6</xdr:col>
                    <xdr:colOff>381000</xdr:colOff>
                    <xdr:row>250</xdr:row>
                    <xdr:rowOff>76200</xdr:rowOff>
                  </from>
                  <to>
                    <xdr:col>6</xdr:col>
                    <xdr:colOff>1752600</xdr:colOff>
                    <xdr:row>250</xdr:row>
                    <xdr:rowOff>304800</xdr:rowOff>
                  </to>
                </anchor>
              </controlPr>
            </control>
          </mc:Choice>
        </mc:AlternateContent>
        <mc:AlternateContent xmlns:mc="http://schemas.openxmlformats.org/markup-compatibility/2006">
          <mc:Choice Requires="x14">
            <control shapeId="129268" r:id="rId202" name="Drop Down 244">
              <controlPr defaultSize="0" autoFill="0" autoPict="0">
                <anchor moveWithCells="1">
                  <from>
                    <xdr:col>6</xdr:col>
                    <xdr:colOff>381000</xdr:colOff>
                    <xdr:row>251</xdr:row>
                    <xdr:rowOff>76200</xdr:rowOff>
                  </from>
                  <to>
                    <xdr:col>6</xdr:col>
                    <xdr:colOff>1752600</xdr:colOff>
                    <xdr:row>251</xdr:row>
                    <xdr:rowOff>304800</xdr:rowOff>
                  </to>
                </anchor>
              </controlPr>
            </control>
          </mc:Choice>
        </mc:AlternateContent>
        <mc:AlternateContent xmlns:mc="http://schemas.openxmlformats.org/markup-compatibility/2006">
          <mc:Choice Requires="x14">
            <control shapeId="129269" r:id="rId203" name="Drop Down 245">
              <controlPr defaultSize="0" autoFill="0" autoPict="0">
                <anchor moveWithCells="1">
                  <from>
                    <xdr:col>6</xdr:col>
                    <xdr:colOff>381000</xdr:colOff>
                    <xdr:row>252</xdr:row>
                    <xdr:rowOff>76200</xdr:rowOff>
                  </from>
                  <to>
                    <xdr:col>6</xdr:col>
                    <xdr:colOff>1752600</xdr:colOff>
                    <xdr:row>252</xdr:row>
                    <xdr:rowOff>304800</xdr:rowOff>
                  </to>
                </anchor>
              </controlPr>
            </control>
          </mc:Choice>
        </mc:AlternateContent>
        <mc:AlternateContent xmlns:mc="http://schemas.openxmlformats.org/markup-compatibility/2006">
          <mc:Choice Requires="x14">
            <control shapeId="129270" r:id="rId204" name="Drop Down 246">
              <controlPr defaultSize="0" autoFill="0" autoPict="0">
                <anchor moveWithCells="1">
                  <from>
                    <xdr:col>6</xdr:col>
                    <xdr:colOff>381000</xdr:colOff>
                    <xdr:row>253</xdr:row>
                    <xdr:rowOff>76200</xdr:rowOff>
                  </from>
                  <to>
                    <xdr:col>6</xdr:col>
                    <xdr:colOff>1752600</xdr:colOff>
                    <xdr:row>253</xdr:row>
                    <xdr:rowOff>304800</xdr:rowOff>
                  </to>
                </anchor>
              </controlPr>
            </control>
          </mc:Choice>
        </mc:AlternateContent>
        <mc:AlternateContent xmlns:mc="http://schemas.openxmlformats.org/markup-compatibility/2006">
          <mc:Choice Requires="x14">
            <control shapeId="129271" r:id="rId205" name="Drop Down 247">
              <controlPr defaultSize="0" autoFill="0" autoPict="0">
                <anchor moveWithCells="1">
                  <from>
                    <xdr:col>6</xdr:col>
                    <xdr:colOff>381000</xdr:colOff>
                    <xdr:row>254</xdr:row>
                    <xdr:rowOff>76200</xdr:rowOff>
                  </from>
                  <to>
                    <xdr:col>6</xdr:col>
                    <xdr:colOff>1752600</xdr:colOff>
                    <xdr:row>254</xdr:row>
                    <xdr:rowOff>304800</xdr:rowOff>
                  </to>
                </anchor>
              </controlPr>
            </control>
          </mc:Choice>
        </mc:AlternateContent>
        <mc:AlternateContent xmlns:mc="http://schemas.openxmlformats.org/markup-compatibility/2006">
          <mc:Choice Requires="x14">
            <control shapeId="129272" r:id="rId206" name="Drop Down 248">
              <controlPr defaultSize="0" autoFill="0" autoPict="0">
                <anchor moveWithCells="1">
                  <from>
                    <xdr:col>6</xdr:col>
                    <xdr:colOff>381000</xdr:colOff>
                    <xdr:row>255</xdr:row>
                    <xdr:rowOff>76200</xdr:rowOff>
                  </from>
                  <to>
                    <xdr:col>6</xdr:col>
                    <xdr:colOff>1752600</xdr:colOff>
                    <xdr:row>255</xdr:row>
                    <xdr:rowOff>304800</xdr:rowOff>
                  </to>
                </anchor>
              </controlPr>
            </control>
          </mc:Choice>
        </mc:AlternateContent>
        <mc:AlternateContent xmlns:mc="http://schemas.openxmlformats.org/markup-compatibility/2006">
          <mc:Choice Requires="x14">
            <control shapeId="129273" r:id="rId207" name="Drop Down 249">
              <controlPr defaultSize="0" autoFill="0" autoPict="0">
                <anchor moveWithCells="1">
                  <from>
                    <xdr:col>6</xdr:col>
                    <xdr:colOff>381000</xdr:colOff>
                    <xdr:row>256</xdr:row>
                    <xdr:rowOff>76200</xdr:rowOff>
                  </from>
                  <to>
                    <xdr:col>6</xdr:col>
                    <xdr:colOff>1752600</xdr:colOff>
                    <xdr:row>256</xdr:row>
                    <xdr:rowOff>304800</xdr:rowOff>
                  </to>
                </anchor>
              </controlPr>
            </control>
          </mc:Choice>
        </mc:AlternateContent>
        <mc:AlternateContent xmlns:mc="http://schemas.openxmlformats.org/markup-compatibility/2006">
          <mc:Choice Requires="x14">
            <control shapeId="129274" r:id="rId208" name="Drop Down 250">
              <controlPr defaultSize="0" autoFill="0" autoPict="0">
                <anchor moveWithCells="1">
                  <from>
                    <xdr:col>6</xdr:col>
                    <xdr:colOff>381000</xdr:colOff>
                    <xdr:row>258</xdr:row>
                    <xdr:rowOff>76200</xdr:rowOff>
                  </from>
                  <to>
                    <xdr:col>6</xdr:col>
                    <xdr:colOff>1752600</xdr:colOff>
                    <xdr:row>258</xdr:row>
                    <xdr:rowOff>304800</xdr:rowOff>
                  </to>
                </anchor>
              </controlPr>
            </control>
          </mc:Choice>
        </mc:AlternateContent>
        <mc:AlternateContent xmlns:mc="http://schemas.openxmlformats.org/markup-compatibility/2006">
          <mc:Choice Requires="x14">
            <control shapeId="129275" r:id="rId209" name="Drop Down 251">
              <controlPr defaultSize="0" autoFill="0" autoPict="0">
                <anchor moveWithCells="1">
                  <from>
                    <xdr:col>6</xdr:col>
                    <xdr:colOff>381000</xdr:colOff>
                    <xdr:row>259</xdr:row>
                    <xdr:rowOff>76200</xdr:rowOff>
                  </from>
                  <to>
                    <xdr:col>6</xdr:col>
                    <xdr:colOff>1752600</xdr:colOff>
                    <xdr:row>259</xdr:row>
                    <xdr:rowOff>304800</xdr:rowOff>
                  </to>
                </anchor>
              </controlPr>
            </control>
          </mc:Choice>
        </mc:AlternateContent>
        <mc:AlternateContent xmlns:mc="http://schemas.openxmlformats.org/markup-compatibility/2006">
          <mc:Choice Requires="x14">
            <control shapeId="129276" r:id="rId210" name="Drop Down 252">
              <controlPr defaultSize="0" autoFill="0" autoPict="0">
                <anchor moveWithCells="1">
                  <from>
                    <xdr:col>6</xdr:col>
                    <xdr:colOff>381000</xdr:colOff>
                    <xdr:row>260</xdr:row>
                    <xdr:rowOff>76200</xdr:rowOff>
                  </from>
                  <to>
                    <xdr:col>6</xdr:col>
                    <xdr:colOff>1752600</xdr:colOff>
                    <xdr:row>260</xdr:row>
                    <xdr:rowOff>304800</xdr:rowOff>
                  </to>
                </anchor>
              </controlPr>
            </control>
          </mc:Choice>
        </mc:AlternateContent>
        <mc:AlternateContent xmlns:mc="http://schemas.openxmlformats.org/markup-compatibility/2006">
          <mc:Choice Requires="x14">
            <control shapeId="129277" r:id="rId211" name="Drop Down 253">
              <controlPr defaultSize="0" autoFill="0" autoPict="0">
                <anchor moveWithCells="1">
                  <from>
                    <xdr:col>6</xdr:col>
                    <xdr:colOff>381000</xdr:colOff>
                    <xdr:row>261</xdr:row>
                    <xdr:rowOff>76200</xdr:rowOff>
                  </from>
                  <to>
                    <xdr:col>6</xdr:col>
                    <xdr:colOff>1752600</xdr:colOff>
                    <xdr:row>261</xdr:row>
                    <xdr:rowOff>304800</xdr:rowOff>
                  </to>
                </anchor>
              </controlPr>
            </control>
          </mc:Choice>
        </mc:AlternateContent>
        <mc:AlternateContent xmlns:mc="http://schemas.openxmlformats.org/markup-compatibility/2006">
          <mc:Choice Requires="x14">
            <control shapeId="129278" r:id="rId212" name="Drop Down 254">
              <controlPr defaultSize="0" autoFill="0" autoPict="0">
                <anchor moveWithCells="1">
                  <from>
                    <xdr:col>6</xdr:col>
                    <xdr:colOff>381000</xdr:colOff>
                    <xdr:row>262</xdr:row>
                    <xdr:rowOff>76200</xdr:rowOff>
                  </from>
                  <to>
                    <xdr:col>6</xdr:col>
                    <xdr:colOff>1752600</xdr:colOff>
                    <xdr:row>262</xdr:row>
                    <xdr:rowOff>304800</xdr:rowOff>
                  </to>
                </anchor>
              </controlPr>
            </control>
          </mc:Choice>
        </mc:AlternateContent>
        <mc:AlternateContent xmlns:mc="http://schemas.openxmlformats.org/markup-compatibility/2006">
          <mc:Choice Requires="x14">
            <control shapeId="129279" r:id="rId213" name="Drop Down 255">
              <controlPr defaultSize="0" autoFill="0" autoPict="0">
                <anchor moveWithCells="1">
                  <from>
                    <xdr:col>6</xdr:col>
                    <xdr:colOff>381000</xdr:colOff>
                    <xdr:row>263</xdr:row>
                    <xdr:rowOff>76200</xdr:rowOff>
                  </from>
                  <to>
                    <xdr:col>6</xdr:col>
                    <xdr:colOff>1752600</xdr:colOff>
                    <xdr:row>263</xdr:row>
                    <xdr:rowOff>304800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24">
    <tabColor rgb="FFFF0000"/>
    <pageSetUpPr autoPageBreaks="0" fitToPage="1"/>
  </sheetPr>
  <dimension ref="A2:AI287"/>
  <sheetViews>
    <sheetView showGridLines="0" showRowColHeaders="0" topLeftCell="D1" zoomScaleNormal="100" workbookViewId="0">
      <pane ySplit="7" topLeftCell="A8" activePane="bottomLeft" state="frozen"/>
      <selection pane="bottomLeft" activeCell="N11" sqref="N11"/>
    </sheetView>
  </sheetViews>
  <sheetFormatPr defaultColWidth="9.140625" defaultRowHeight="15" x14ac:dyDescent="0.25"/>
  <cols>
    <col min="1" max="1" width="9.28515625" style="21" hidden="1" customWidth="1"/>
    <col min="2" max="3" width="8.85546875" style="21" hidden="1" customWidth="1"/>
    <col min="4" max="4" width="6.28515625" style="157" customWidth="1"/>
    <col min="5" max="5" width="15.5703125" style="21" customWidth="1"/>
    <col min="6" max="6" width="67.42578125" style="21" customWidth="1"/>
    <col min="7" max="7" width="31.42578125" style="157" customWidth="1"/>
    <col min="8" max="8" width="0.28515625" style="157" customWidth="1"/>
    <col min="9" max="9" width="9.7109375" style="157" hidden="1" customWidth="1"/>
    <col min="10" max="13" width="7.7109375" style="157" hidden="1" customWidth="1"/>
    <col min="14" max="15" width="13.140625" style="21" customWidth="1"/>
    <col min="16" max="16" width="28.42578125" style="21" customWidth="1"/>
    <col min="17" max="17" width="41.7109375" style="21" customWidth="1"/>
    <col min="18" max="29" width="9.140625" style="21" customWidth="1"/>
    <col min="30" max="32" width="9.140625" style="83" hidden="1" customWidth="1"/>
    <col min="33" max="34" width="9.140625" style="82" hidden="1" customWidth="1"/>
    <col min="35" max="35" width="9.140625" style="49" hidden="1" customWidth="1"/>
    <col min="36" max="39" width="9.140625" style="21" customWidth="1"/>
    <col min="40" max="16384" width="9.140625" style="21"/>
  </cols>
  <sheetData>
    <row r="2" spans="1:35" s="53" customFormat="1" ht="15" customHeight="1" x14ac:dyDescent="0.25">
      <c r="A2" s="50"/>
      <c r="B2" s="21"/>
      <c r="C2" s="21"/>
      <c r="D2" s="157"/>
      <c r="E2" s="21"/>
      <c r="F2" s="361" t="str">
        <f ca="1">"Maturity model for Stage "&amp;LEFT(B8,1)&amp;" - "&amp;VLOOKUP(A8-1,Contents_Text,7,FALSE)</f>
        <v>Maturity model for Stage B - Testing</v>
      </c>
      <c r="G2" s="191"/>
      <c r="H2" s="191"/>
      <c r="I2" s="191"/>
      <c r="J2" s="191"/>
      <c r="K2" s="191"/>
      <c r="L2" s="191"/>
      <c r="M2" s="191"/>
      <c r="N2" s="191"/>
      <c r="O2" s="191"/>
      <c r="P2" s="191"/>
      <c r="Q2" s="191"/>
      <c r="R2" s="191"/>
      <c r="S2" s="191"/>
      <c r="T2" s="191"/>
      <c r="U2" s="191"/>
      <c r="V2" s="191"/>
      <c r="W2" s="191"/>
      <c r="X2" s="191"/>
      <c r="Y2" s="191"/>
      <c r="Z2" s="191"/>
      <c r="AA2" s="191"/>
      <c r="AB2" s="191"/>
      <c r="AD2" s="83"/>
      <c r="AE2" s="83"/>
      <c r="AF2" s="83"/>
      <c r="AG2" s="82"/>
      <c r="AH2" s="82"/>
      <c r="AI2" s="155"/>
    </row>
    <row r="3" spans="1:35" s="53" customFormat="1" ht="15" customHeight="1" x14ac:dyDescent="0.25">
      <c r="A3" s="21"/>
      <c r="B3" s="21"/>
      <c r="C3" s="21"/>
      <c r="D3" s="157"/>
      <c r="E3" s="21"/>
      <c r="F3" s="361"/>
      <c r="G3" s="191"/>
      <c r="H3" s="191"/>
      <c r="I3" s="191"/>
      <c r="J3" s="191"/>
      <c r="K3" s="191"/>
      <c r="L3" s="191"/>
      <c r="M3" s="191"/>
      <c r="N3" s="191"/>
      <c r="O3" s="191"/>
      <c r="P3" s="191"/>
      <c r="Q3" s="191"/>
      <c r="R3" s="191"/>
      <c r="S3" s="191"/>
      <c r="T3" s="191"/>
      <c r="U3" s="191"/>
      <c r="V3" s="191"/>
      <c r="W3" s="191"/>
      <c r="X3" s="191"/>
      <c r="Y3" s="191"/>
      <c r="Z3" s="191"/>
      <c r="AA3" s="191"/>
      <c r="AB3" s="191"/>
      <c r="AD3" s="83"/>
      <c r="AE3" s="83"/>
      <c r="AF3" s="83"/>
      <c r="AG3" s="82"/>
      <c r="AH3" s="82"/>
      <c r="AI3" s="155"/>
    </row>
    <row r="4" spans="1:35" s="53" customFormat="1" ht="15" customHeight="1" x14ac:dyDescent="0.25">
      <c r="A4" s="21"/>
      <c r="B4" s="21"/>
      <c r="C4" s="21"/>
      <c r="D4" s="157"/>
      <c r="E4" s="21"/>
      <c r="F4" s="361"/>
      <c r="G4" s="191"/>
      <c r="H4" s="191"/>
      <c r="I4" s="191"/>
      <c r="J4" s="191"/>
      <c r="K4" s="191"/>
      <c r="L4" s="191"/>
      <c r="M4" s="191"/>
      <c r="N4" s="191"/>
      <c r="O4" s="191"/>
      <c r="P4" s="191"/>
      <c r="Q4" s="191"/>
      <c r="R4" s="191"/>
      <c r="S4" s="191"/>
      <c r="T4" s="191"/>
      <c r="U4" s="191"/>
      <c r="V4" s="191"/>
      <c r="W4" s="191"/>
      <c r="X4" s="191"/>
      <c r="Y4" s="191"/>
      <c r="Z4" s="191"/>
      <c r="AA4" s="191"/>
      <c r="AB4" s="191"/>
      <c r="AD4" s="83"/>
      <c r="AE4" s="83"/>
      <c r="AF4" s="83"/>
      <c r="AG4" s="82"/>
      <c r="AH4" s="82"/>
      <c r="AI4" s="155"/>
    </row>
    <row r="5" spans="1:35" s="53" customFormat="1" ht="15" customHeight="1" x14ac:dyDescent="0.25">
      <c r="A5" s="21"/>
      <c r="B5" s="21"/>
      <c r="C5" s="21"/>
      <c r="D5" s="157"/>
      <c r="E5" s="21"/>
      <c r="F5" s="361"/>
      <c r="G5" s="191"/>
      <c r="H5" s="191"/>
      <c r="I5" s="191"/>
      <c r="J5" s="191"/>
      <c r="K5" s="191"/>
      <c r="L5" s="191"/>
      <c r="M5" s="191"/>
      <c r="N5" s="191"/>
      <c r="O5" s="191"/>
      <c r="P5" s="191"/>
      <c r="Q5" s="191"/>
      <c r="R5" s="191"/>
      <c r="S5" s="191"/>
      <c r="T5" s="191"/>
      <c r="U5" s="191"/>
      <c r="V5" s="191"/>
      <c r="W5" s="191"/>
      <c r="X5" s="191"/>
      <c r="Y5" s="191"/>
      <c r="Z5" s="191"/>
      <c r="AA5" s="191"/>
      <c r="AB5" s="191"/>
      <c r="AD5" s="83"/>
      <c r="AE5" s="83"/>
      <c r="AF5" s="83"/>
      <c r="AG5" s="82"/>
      <c r="AH5" s="82"/>
      <c r="AI5" s="155"/>
    </row>
    <row r="6" spans="1:35" ht="11.25" customHeight="1" x14ac:dyDescent="0.25"/>
    <row r="7" spans="1:35" ht="36" customHeight="1" x14ac:dyDescent="0.3">
      <c r="F7" s="54"/>
      <c r="G7" s="362" t="s">
        <v>58</v>
      </c>
      <c r="H7" s="362"/>
      <c r="I7" s="362"/>
      <c r="J7" s="362"/>
      <c r="K7" s="362"/>
      <c r="L7" s="362"/>
      <c r="M7" s="362"/>
      <c r="N7" s="55" t="s">
        <v>8</v>
      </c>
      <c r="O7" s="56" t="s">
        <v>59</v>
      </c>
      <c r="P7" s="57" t="s">
        <v>60</v>
      </c>
      <c r="Q7" s="57" t="s">
        <v>0</v>
      </c>
      <c r="AD7" s="250" t="s">
        <v>416</v>
      </c>
      <c r="AE7" s="250" t="s">
        <v>417</v>
      </c>
      <c r="AF7" s="250" t="s">
        <v>120</v>
      </c>
      <c r="AG7" s="251" t="s">
        <v>419</v>
      </c>
      <c r="AH7" s="251" t="s">
        <v>559</v>
      </c>
      <c r="AI7" s="252" t="s">
        <v>558</v>
      </c>
    </row>
    <row r="8" spans="1:35" s="145" customFormat="1" ht="30" customHeight="1" x14ac:dyDescent="0.25">
      <c r="A8" s="156">
        <v>336</v>
      </c>
      <c r="B8" s="135" t="str">
        <f t="shared" ref="B8:B47" ca="1" si="0">VLOOKUP(A8,contentrefmockup,2,FALSE)</f>
        <v>B.1</v>
      </c>
      <c r="C8" s="136">
        <f t="shared" ref="C8:C47" ca="1" si="1">VLOOKUP(A8,contentrefmockup,15,FALSE)</f>
        <v>2</v>
      </c>
      <c r="D8" s="93"/>
      <c r="E8" s="167" t="str">
        <f t="shared" ref="E8:E47" ca="1" si="2">IF(C8=1,"Phase "&amp;B8,IF(C8=2,"Step "&amp;VLOOKUP(A8,contentrefmockup,4,FALSE),B8))</f>
        <v>Step 1</v>
      </c>
      <c r="F8" s="168" t="str">
        <f t="shared" ref="F8:F47" ca="1" si="3">VLOOKUP(A8,contentrefmockup,7,FALSE)</f>
        <v>Agree testing style and type</v>
      </c>
      <c r="G8" s="247"/>
      <c r="H8" s="247"/>
      <c r="I8" s="247"/>
      <c r="J8" s="247"/>
      <c r="K8" s="247"/>
      <c r="L8" s="247"/>
      <c r="M8" s="247"/>
      <c r="N8" s="248" t="str">
        <f t="shared" ref="N8:N47" ca="1" si="4">IFERROR(IF(VLOOKUP(A8,Weightings_Assessments,25,FALSE)=0,"",VLOOKUP(A8,Weightings_Assessments,25,FALSE)),"")</f>
        <v/>
      </c>
      <c r="O8" s="248" t="str">
        <f t="shared" ref="O8:O47" ca="1" si="5">IFERROR(VLOOKUP(AH8,detail_maturity_score,3,FALSE)*VLOOKUP(A8,Weightings_Assessments,23,FALSE),"")</f>
        <v/>
      </c>
      <c r="P8" s="248"/>
      <c r="Q8" s="248"/>
      <c r="R8" s="248"/>
      <c r="S8" s="248"/>
      <c r="T8" s="248"/>
      <c r="U8" s="248"/>
      <c r="V8" s="248"/>
      <c r="W8" s="248"/>
      <c r="X8" s="248"/>
      <c r="Y8" s="248"/>
      <c r="Z8" s="248"/>
      <c r="AA8" s="248"/>
      <c r="AB8" s="248"/>
      <c r="AC8" s="143"/>
      <c r="AD8" s="143" t="str">
        <f t="shared" ref="AD8:AD47" ca="1" si="6">VLOOKUP($A8,contentrefmockup,26,FALSE)</f>
        <v>S</v>
      </c>
      <c r="AE8" s="143" t="str">
        <f t="shared" ref="AE8:AE47" ca="1" si="7">VLOOKUP($A8,contentrefmockup,27,FALSE)</f>
        <v>I</v>
      </c>
      <c r="AF8" s="143" t="str">
        <f t="shared" ref="AF8:AF47" ca="1" si="8">VLOOKUP($A8,contentrefmockup,28,FALSE)</f>
        <v>D</v>
      </c>
      <c r="AG8" s="144">
        <f t="shared" ref="AG8:AG47" ca="1" si="9">IF(AD8="S",1,IF(AE8="I",2,IF(AF8="D",3,4)))</f>
        <v>1</v>
      </c>
      <c r="AH8" s="144"/>
      <c r="AI8" s="148">
        <v>3</v>
      </c>
    </row>
    <row r="9" spans="1:35" s="145" customFormat="1" ht="30" customHeight="1" x14ac:dyDescent="0.25">
      <c r="A9" s="162">
        <v>345</v>
      </c>
      <c r="B9" s="135" t="str">
        <f t="shared" ca="1" si="0"/>
        <v>B.1.01</v>
      </c>
      <c r="C9" s="136">
        <f t="shared" ca="1" si="1"/>
        <v>5</v>
      </c>
      <c r="D9" s="93"/>
      <c r="E9" s="137" t="str">
        <f t="shared" ca="1" si="2"/>
        <v>B.1.01</v>
      </c>
      <c r="F9" s="165" t="str">
        <f t="shared" ca="1" si="3"/>
        <v>Do you identify what style of penetration testing is required?</v>
      </c>
      <c r="G9" s="164"/>
      <c r="H9" s="164"/>
      <c r="I9" s="166"/>
      <c r="J9" s="164"/>
      <c r="K9" s="164"/>
      <c r="L9" s="164"/>
      <c r="M9" s="164"/>
      <c r="N9" s="139" t="str">
        <f t="shared" ca="1" si="4"/>
        <v>x 1</v>
      </c>
      <c r="O9" s="139" t="str">
        <f t="shared" ca="1" si="5"/>
        <v/>
      </c>
      <c r="P9" s="140"/>
      <c r="Q9" s="140"/>
      <c r="R9" s="136"/>
      <c r="S9" s="136"/>
      <c r="T9" s="136"/>
      <c r="U9" s="136"/>
      <c r="V9" s="136"/>
      <c r="W9" s="136"/>
      <c r="X9" s="136"/>
      <c r="Y9" s="136"/>
      <c r="Z9" s="141"/>
      <c r="AA9" s="136"/>
      <c r="AB9" s="136"/>
      <c r="AC9" s="142"/>
      <c r="AD9" s="143" t="str">
        <f t="shared" ca="1" si="6"/>
        <v/>
      </c>
      <c r="AE9" s="143" t="str">
        <f t="shared" ca="1" si="7"/>
        <v/>
      </c>
      <c r="AF9" s="143" t="str">
        <f t="shared" ca="1" si="8"/>
        <v>D</v>
      </c>
      <c r="AG9" s="144">
        <f t="shared" ca="1" si="9"/>
        <v>3</v>
      </c>
      <c r="AH9" s="144">
        <v>1</v>
      </c>
      <c r="AI9" s="148"/>
    </row>
    <row r="10" spans="1:35" s="145" customFormat="1" ht="30" customHeight="1" x14ac:dyDescent="0.25">
      <c r="A10" s="162">
        <v>346</v>
      </c>
      <c r="B10" s="135" t="str">
        <f t="shared" ca="1" si="0"/>
        <v>B.1.02</v>
      </c>
      <c r="C10" s="136">
        <f t="shared" ca="1" si="1"/>
        <v>4</v>
      </c>
      <c r="D10" s="93"/>
      <c r="E10" s="137" t="str">
        <f t="shared" ca="1" si="2"/>
        <v>B.1.02</v>
      </c>
      <c r="F10" s="165" t="str">
        <f t="shared" ca="1" si="3"/>
        <v xml:space="preserve">Does your identification of testing style evaluate the need for: </v>
      </c>
      <c r="G10" s="164"/>
      <c r="H10" s="164"/>
      <c r="I10" s="166"/>
      <c r="J10" s="164"/>
      <c r="K10" s="164"/>
      <c r="L10" s="164"/>
      <c r="M10" s="164"/>
      <c r="N10" s="139" t="str">
        <f t="shared" ca="1" si="4"/>
        <v/>
      </c>
      <c r="O10" s="139" t="str">
        <f t="shared" ca="1" si="5"/>
        <v/>
      </c>
      <c r="P10" s="140"/>
      <c r="Q10" s="140"/>
      <c r="R10" s="136"/>
      <c r="S10" s="136"/>
      <c r="T10" s="136"/>
      <c r="U10" s="136"/>
      <c r="V10" s="136"/>
      <c r="W10" s="136"/>
      <c r="X10" s="136"/>
      <c r="Y10" s="136"/>
      <c r="Z10" s="141"/>
      <c r="AA10" s="136"/>
      <c r="AB10" s="136"/>
      <c r="AC10" s="142"/>
      <c r="AD10" s="143" t="str">
        <f t="shared" ca="1" si="6"/>
        <v/>
      </c>
      <c r="AE10" s="143" t="str">
        <f t="shared" ca="1" si="7"/>
        <v/>
      </c>
      <c r="AF10" s="143" t="str">
        <f t="shared" ca="1" si="8"/>
        <v>D</v>
      </c>
      <c r="AG10" s="144">
        <f t="shared" ca="1" si="9"/>
        <v>3</v>
      </c>
      <c r="AH10"/>
      <c r="AI10" s="148"/>
    </row>
    <row r="11" spans="1:35" s="145" customFormat="1" ht="45" x14ac:dyDescent="0.25">
      <c r="A11" s="162">
        <v>347</v>
      </c>
      <c r="B11" s="135" t="str">
        <f t="shared" ca="1" si="0"/>
        <v>B.1.02a</v>
      </c>
      <c r="C11" s="136">
        <f t="shared" ca="1" si="1"/>
        <v>6</v>
      </c>
      <c r="D11" s="93"/>
      <c r="E11" s="137" t="str">
        <f t="shared" ca="1" si="2"/>
        <v>B.1.02a</v>
      </c>
      <c r="F11" s="146" t="str">
        <f t="shared" ca="1" si="3"/>
        <v>'Black box' testing, which is useful to simulate external attacks with no prior knowledge of the target environment - and understand what is possible for an uninformed attacker to achieve?</v>
      </c>
      <c r="G11" s="164"/>
      <c r="H11" s="164"/>
      <c r="I11" s="166"/>
      <c r="J11" s="164"/>
      <c r="K11" s="164"/>
      <c r="L11" s="164"/>
      <c r="M11" s="164"/>
      <c r="N11" s="139" t="str">
        <f t="shared" ca="1" si="4"/>
        <v>x 2</v>
      </c>
      <c r="O11" s="139" t="str">
        <f t="shared" ca="1" si="5"/>
        <v/>
      </c>
      <c r="P11" s="140"/>
      <c r="Q11" s="140"/>
      <c r="R11" s="136"/>
      <c r="S11" s="136"/>
      <c r="T11" s="136"/>
      <c r="U11" s="136"/>
      <c r="V11" s="136"/>
      <c r="W11" s="136"/>
      <c r="X11" s="136"/>
      <c r="Y11" s="136"/>
      <c r="Z11" s="141"/>
      <c r="AA11" s="136"/>
      <c r="AB11" s="136"/>
      <c r="AC11" s="142"/>
      <c r="AD11" s="143" t="str">
        <f t="shared" ca="1" si="6"/>
        <v/>
      </c>
      <c r="AE11" s="143" t="str">
        <f t="shared" ca="1" si="7"/>
        <v/>
      </c>
      <c r="AF11" s="143" t="str">
        <f t="shared" ca="1" si="8"/>
        <v>D</v>
      </c>
      <c r="AG11" s="144">
        <f t="shared" ca="1" si="9"/>
        <v>3</v>
      </c>
      <c r="AH11" s="144">
        <v>1</v>
      </c>
      <c r="AI11" s="148"/>
    </row>
    <row r="12" spans="1:35" s="145" customFormat="1" ht="60" x14ac:dyDescent="0.25">
      <c r="A12" s="162">
        <v>348</v>
      </c>
      <c r="B12" s="135" t="str">
        <f t="shared" ca="1" si="0"/>
        <v>B.1.02b</v>
      </c>
      <c r="C12" s="136">
        <f t="shared" ca="1" si="1"/>
        <v>6</v>
      </c>
      <c r="D12" s="93"/>
      <c r="E12" s="137" t="str">
        <f t="shared" ca="1" si="2"/>
        <v>B.1.02b</v>
      </c>
      <c r="F12" s="146" t="str">
        <f t="shared" ca="1" si="3"/>
        <v>'Grey box' (also known as 'Translucent box') testing, which is useful to understand the degree of access that authorised users of a system can obtain - and the possible damage caused by insider or privileged attacks with some knowledge of the target environment?</v>
      </c>
      <c r="G12" s="164"/>
      <c r="H12" s="164"/>
      <c r="I12" s="166"/>
      <c r="J12" s="164"/>
      <c r="K12" s="164"/>
      <c r="L12" s="164"/>
      <c r="M12" s="164"/>
      <c r="N12" s="139" t="str">
        <f t="shared" ca="1" si="4"/>
        <v>x 3</v>
      </c>
      <c r="O12" s="139" t="str">
        <f t="shared" ca="1" si="5"/>
        <v/>
      </c>
      <c r="P12" s="140"/>
      <c r="Q12" s="140"/>
      <c r="R12" s="136"/>
      <c r="S12" s="136"/>
      <c r="T12" s="136"/>
      <c r="U12" s="136"/>
      <c r="V12" s="136"/>
      <c r="W12" s="136"/>
      <c r="X12" s="136"/>
      <c r="Y12" s="136"/>
      <c r="Z12" s="141"/>
      <c r="AA12" s="136"/>
      <c r="AB12" s="136"/>
      <c r="AC12" s="142"/>
      <c r="AD12" s="143" t="str">
        <f t="shared" ca="1" si="6"/>
        <v/>
      </c>
      <c r="AE12" s="143" t="str">
        <f t="shared" ca="1" si="7"/>
        <v/>
      </c>
      <c r="AF12" s="143" t="str">
        <f t="shared" ca="1" si="8"/>
        <v>D</v>
      </c>
      <c r="AG12" s="144">
        <f t="shared" ca="1" si="9"/>
        <v>3</v>
      </c>
      <c r="AH12" s="144">
        <v>1</v>
      </c>
      <c r="AI12" s="148"/>
    </row>
    <row r="13" spans="1:35" s="145" customFormat="1" ht="45" x14ac:dyDescent="0.25">
      <c r="A13" s="162">
        <v>349</v>
      </c>
      <c r="B13" s="135" t="str">
        <f t="shared" ca="1" si="0"/>
        <v>B.1.02c</v>
      </c>
      <c r="C13" s="136">
        <f t="shared" ca="1" si="1"/>
        <v>6</v>
      </c>
      <c r="D13" s="93"/>
      <c r="E13" s="137" t="str">
        <f t="shared" ca="1" si="2"/>
        <v>B.1.02c</v>
      </c>
      <c r="F13" s="146" t="str">
        <f t="shared" ca="1" si="3"/>
        <v>'White box' (also known as 'Crystal or Oblique box') testing which is useful to support a more targeted test on a system that requires a test of as many vulnerabilities and attack vectors as possible?</v>
      </c>
      <c r="G13" s="164"/>
      <c r="H13" s="164"/>
      <c r="I13" s="166"/>
      <c r="J13" s="164"/>
      <c r="K13" s="164"/>
      <c r="L13" s="164"/>
      <c r="M13" s="164"/>
      <c r="N13" s="139" t="str">
        <f t="shared" ca="1" si="4"/>
        <v>x 4</v>
      </c>
      <c r="O13" s="139" t="str">
        <f t="shared" ca="1" si="5"/>
        <v/>
      </c>
      <c r="P13" s="140"/>
      <c r="Q13" s="140"/>
      <c r="R13" s="136"/>
      <c r="S13" s="136"/>
      <c r="T13" s="136"/>
      <c r="U13" s="136"/>
      <c r="V13" s="136"/>
      <c r="W13" s="136"/>
      <c r="X13" s="136"/>
      <c r="Y13" s="136"/>
      <c r="Z13" s="141"/>
      <c r="AA13" s="136"/>
      <c r="AB13" s="136"/>
      <c r="AC13" s="142"/>
      <c r="AD13" s="143" t="str">
        <f t="shared" ca="1" si="6"/>
        <v/>
      </c>
      <c r="AE13" s="143" t="str">
        <f t="shared" ca="1" si="7"/>
        <v/>
      </c>
      <c r="AF13" s="143" t="str">
        <f t="shared" ca="1" si="8"/>
        <v>D</v>
      </c>
      <c r="AG13" s="144">
        <f t="shared" ca="1" si="9"/>
        <v>3</v>
      </c>
      <c r="AH13" s="144">
        <v>1</v>
      </c>
      <c r="AI13" s="148"/>
    </row>
    <row r="14" spans="1:35" s="145" customFormat="1" ht="30" customHeight="1" x14ac:dyDescent="0.25">
      <c r="A14" s="162">
        <v>350</v>
      </c>
      <c r="B14" s="135" t="str">
        <f t="shared" ca="1" si="0"/>
        <v>B.1.03</v>
      </c>
      <c r="C14" s="136">
        <f t="shared" ca="1" si="1"/>
        <v>4</v>
      </c>
      <c r="D14" s="93"/>
      <c r="E14" s="137" t="str">
        <f t="shared" ca="1" si="2"/>
        <v>B.1.03</v>
      </c>
      <c r="F14" s="165" t="str">
        <f t="shared" ca="1" si="3"/>
        <v xml:space="preserve">Does your identification of testing types consider the use of: </v>
      </c>
      <c r="G14" s="164"/>
      <c r="H14" s="164"/>
      <c r="I14" s="166"/>
      <c r="J14" s="164"/>
      <c r="K14" s="164"/>
      <c r="L14" s="164"/>
      <c r="M14" s="164"/>
      <c r="N14" s="139" t="str">
        <f t="shared" ca="1" si="4"/>
        <v/>
      </c>
      <c r="O14" s="139" t="str">
        <f t="shared" ca="1" si="5"/>
        <v/>
      </c>
      <c r="P14" s="140"/>
      <c r="Q14" s="140"/>
      <c r="R14" s="136"/>
      <c r="S14" s="136"/>
      <c r="T14" s="136"/>
      <c r="U14" s="136"/>
      <c r="V14" s="136"/>
      <c r="W14" s="136"/>
      <c r="X14" s="136"/>
      <c r="Y14" s="136"/>
      <c r="Z14" s="141"/>
      <c r="AA14" s="136"/>
      <c r="AB14" s="136"/>
      <c r="AC14" s="142"/>
      <c r="AD14" s="143" t="str">
        <f t="shared" ca="1" si="6"/>
        <v/>
      </c>
      <c r="AE14" s="143" t="str">
        <f t="shared" ca="1" si="7"/>
        <v/>
      </c>
      <c r="AF14" s="143" t="str">
        <f t="shared" ca="1" si="8"/>
        <v>D</v>
      </c>
      <c r="AG14" s="144">
        <f t="shared" ca="1" si="9"/>
        <v>3</v>
      </c>
      <c r="AH14"/>
      <c r="AI14" s="148"/>
    </row>
    <row r="15" spans="1:35" s="145" customFormat="1" ht="60" x14ac:dyDescent="0.25">
      <c r="A15" s="162">
        <v>351</v>
      </c>
      <c r="B15" s="135" t="str">
        <f t="shared" ca="1" si="0"/>
        <v>B.1.03a</v>
      </c>
      <c r="C15" s="136">
        <f t="shared" ca="1" si="1"/>
        <v>6</v>
      </c>
      <c r="D15" s="93"/>
      <c r="E15" s="137" t="str">
        <f t="shared" ca="1" si="2"/>
        <v>B.1.03a</v>
      </c>
      <c r="F15" s="146" t="str">
        <f t="shared" ca="1" si="3"/>
        <v>An 'external' penetration test (the most common type of test), which is aimed at IT systems from 'outside the building', testing systems that are 'internet connected', such as the DMZ of your network, VPN and your web applications?</v>
      </c>
      <c r="G15" s="164"/>
      <c r="H15" s="164"/>
      <c r="I15" s="166"/>
      <c r="J15" s="164"/>
      <c r="K15" s="164"/>
      <c r="L15" s="164"/>
      <c r="M15" s="164"/>
      <c r="N15" s="139" t="str">
        <f t="shared" ca="1" si="4"/>
        <v>x 2</v>
      </c>
      <c r="O15" s="139" t="str">
        <f t="shared" ca="1" si="5"/>
        <v/>
      </c>
      <c r="P15" s="140"/>
      <c r="Q15" s="140"/>
      <c r="R15" s="136"/>
      <c r="S15" s="136"/>
      <c r="T15" s="136"/>
      <c r="U15" s="136"/>
      <c r="V15" s="136"/>
      <c r="W15" s="136"/>
      <c r="X15" s="136"/>
      <c r="Y15" s="136"/>
      <c r="Z15" s="141"/>
      <c r="AA15" s="136"/>
      <c r="AB15" s="136"/>
      <c r="AC15" s="142"/>
      <c r="AD15" s="143" t="str">
        <f t="shared" ca="1" si="6"/>
        <v/>
      </c>
      <c r="AE15" s="143" t="str">
        <f t="shared" ca="1" si="7"/>
        <v/>
      </c>
      <c r="AF15" s="143" t="str">
        <f t="shared" ca="1" si="8"/>
        <v>D</v>
      </c>
      <c r="AG15" s="144">
        <f t="shared" ca="1" si="9"/>
        <v>3</v>
      </c>
      <c r="AH15" s="144">
        <v>1</v>
      </c>
      <c r="AI15" s="148"/>
    </row>
    <row r="16" spans="1:35" s="145" customFormat="1" ht="60" x14ac:dyDescent="0.25">
      <c r="A16" s="162">
        <v>352</v>
      </c>
      <c r="B16" s="135" t="str">
        <f t="shared" ca="1" si="0"/>
        <v>B.1.03b</v>
      </c>
      <c r="C16" s="136">
        <f t="shared" ca="1" si="1"/>
        <v>6</v>
      </c>
      <c r="D16" s="93"/>
      <c r="E16" s="137" t="str">
        <f t="shared" ca="1" si="2"/>
        <v>B.1.03b</v>
      </c>
      <c r="F16" s="146" t="str">
        <f t="shared" ca="1" si="3"/>
        <v>An internal security test (sometimes replicated by a service provider on their own site, maybe in a laboratory), which focuses on what staff can see and do within their own IT network, and is typically associated with white or grey box testing?</v>
      </c>
      <c r="G16" s="164"/>
      <c r="H16" s="164"/>
      <c r="I16" s="166"/>
      <c r="J16" s="164"/>
      <c r="K16" s="164"/>
      <c r="L16" s="164"/>
      <c r="M16" s="164"/>
      <c r="N16" s="139" t="str">
        <f t="shared" ca="1" si="4"/>
        <v>x 5</v>
      </c>
      <c r="O16" s="139" t="str">
        <f t="shared" ca="1" si="5"/>
        <v/>
      </c>
      <c r="P16" s="140"/>
      <c r="Q16" s="140"/>
      <c r="R16" s="136"/>
      <c r="S16" s="136"/>
      <c r="T16" s="136"/>
      <c r="U16" s="136"/>
      <c r="V16" s="136"/>
      <c r="W16" s="136"/>
      <c r="X16" s="136"/>
      <c r="Y16" s="136"/>
      <c r="Z16" s="141"/>
      <c r="AA16" s="136"/>
      <c r="AB16" s="136"/>
      <c r="AC16" s="142"/>
      <c r="AD16" s="143" t="str">
        <f t="shared" ca="1" si="6"/>
        <v/>
      </c>
      <c r="AE16" s="143" t="str">
        <f t="shared" ca="1" si="7"/>
        <v/>
      </c>
      <c r="AF16" s="143" t="str">
        <f t="shared" ca="1" si="8"/>
        <v>D</v>
      </c>
      <c r="AG16" s="144">
        <f t="shared" ca="1" si="9"/>
        <v>3</v>
      </c>
      <c r="AH16" s="144">
        <v>1</v>
      </c>
      <c r="AI16" s="148"/>
    </row>
    <row r="17" spans="1:35" s="145" customFormat="1" ht="30" x14ac:dyDescent="0.25">
      <c r="A17" s="162">
        <v>353</v>
      </c>
      <c r="B17" s="135" t="str">
        <f t="shared" ca="1" si="0"/>
        <v>B.1.03c</v>
      </c>
      <c r="C17" s="136">
        <f t="shared" ca="1" si="1"/>
        <v>6</v>
      </c>
      <c r="D17" s="93"/>
      <c r="E17" s="137" t="str">
        <f t="shared" ca="1" si="2"/>
        <v>B.1.03c</v>
      </c>
      <c r="F17" s="146" t="str">
        <f t="shared" ca="1" si="3"/>
        <v>End-to-end testing (i.e. for people, through data, devices, applications and infrastructure)?</v>
      </c>
      <c r="G17" s="164"/>
      <c r="H17" s="164"/>
      <c r="I17" s="166"/>
      <c r="J17" s="164"/>
      <c r="K17" s="164"/>
      <c r="L17" s="164"/>
      <c r="M17" s="164"/>
      <c r="N17" s="139" t="str">
        <f t="shared" ca="1" si="4"/>
        <v>x 5</v>
      </c>
      <c r="O17" s="139" t="str">
        <f t="shared" ca="1" si="5"/>
        <v/>
      </c>
      <c r="P17" s="140"/>
      <c r="Q17" s="140"/>
      <c r="R17" s="136"/>
      <c r="S17" s="136"/>
      <c r="T17" s="136"/>
      <c r="U17" s="136"/>
      <c r="V17" s="136"/>
      <c r="W17" s="136"/>
      <c r="X17" s="136"/>
      <c r="Y17" s="136"/>
      <c r="Z17" s="141"/>
      <c r="AA17" s="136"/>
      <c r="AB17" s="136"/>
      <c r="AC17" s="142"/>
      <c r="AD17" s="143" t="str">
        <f t="shared" ca="1" si="6"/>
        <v/>
      </c>
      <c r="AE17" s="143" t="str">
        <f t="shared" ca="1" si="7"/>
        <v/>
      </c>
      <c r="AF17" s="143" t="str">
        <f t="shared" ca="1" si="8"/>
        <v>D</v>
      </c>
      <c r="AG17" s="144">
        <f t="shared" ca="1" si="9"/>
        <v>3</v>
      </c>
      <c r="AH17" s="144">
        <v>1</v>
      </c>
      <c r="AI17" s="148"/>
    </row>
    <row r="18" spans="1:35" s="145" customFormat="1" ht="30" customHeight="1" x14ac:dyDescent="0.25">
      <c r="A18" s="162">
        <v>354</v>
      </c>
      <c r="B18" s="135" t="str">
        <f t="shared" ca="1" si="0"/>
        <v>B.1.03d</v>
      </c>
      <c r="C18" s="136">
        <f t="shared" ca="1" si="1"/>
        <v>6</v>
      </c>
      <c r="D18" s="93"/>
      <c r="E18" s="137" t="str">
        <f t="shared" ca="1" si="2"/>
        <v>B.1.03d</v>
      </c>
      <c r="F18" s="146" t="str">
        <f t="shared" ca="1" si="3"/>
        <v>Emerging technologies (e.g. mobile applications)?</v>
      </c>
      <c r="G18" s="164"/>
      <c r="H18" s="164"/>
      <c r="I18" s="166"/>
      <c r="J18" s="164"/>
      <c r="K18" s="164"/>
      <c r="L18" s="164"/>
      <c r="M18" s="164"/>
      <c r="N18" s="139" t="str">
        <f t="shared" ca="1" si="4"/>
        <v>x 4</v>
      </c>
      <c r="O18" s="139" t="str">
        <f t="shared" ca="1" si="5"/>
        <v/>
      </c>
      <c r="P18" s="140"/>
      <c r="Q18" s="140"/>
      <c r="R18" s="136"/>
      <c r="S18" s="136"/>
      <c r="T18" s="136"/>
      <c r="U18" s="136"/>
      <c r="V18" s="136"/>
      <c r="W18" s="136"/>
      <c r="X18" s="136"/>
      <c r="Y18" s="136"/>
      <c r="Z18" s="141"/>
      <c r="AA18" s="136"/>
      <c r="AB18" s="136"/>
      <c r="AC18" s="142"/>
      <c r="AD18" s="143" t="str">
        <f t="shared" ca="1" si="6"/>
        <v/>
      </c>
      <c r="AE18" s="143" t="str">
        <f t="shared" ca="1" si="7"/>
        <v/>
      </c>
      <c r="AF18" s="143" t="str">
        <f t="shared" ca="1" si="8"/>
        <v>D</v>
      </c>
      <c r="AG18" s="144">
        <f t="shared" ca="1" si="9"/>
        <v>3</v>
      </c>
      <c r="AH18" s="144">
        <v>1</v>
      </c>
      <c r="AI18" s="148"/>
    </row>
    <row r="19" spans="1:35" s="145" customFormat="1" ht="30" customHeight="1" x14ac:dyDescent="0.25">
      <c r="A19" s="162">
        <v>355</v>
      </c>
      <c r="B19" s="135" t="str">
        <f t="shared" ca="1" si="0"/>
        <v>B.1.03e</v>
      </c>
      <c r="C19" s="136">
        <f t="shared" ca="1" si="1"/>
        <v>6</v>
      </c>
      <c r="D19" s="93"/>
      <c r="E19" s="137" t="str">
        <f t="shared" ca="1" si="2"/>
        <v>B.1.03e</v>
      </c>
      <c r="F19" s="146" t="str">
        <f t="shared" ca="1" si="3"/>
        <v>Social engineering?</v>
      </c>
      <c r="G19" s="164"/>
      <c r="H19" s="164"/>
      <c r="I19" s="166"/>
      <c r="J19" s="164"/>
      <c r="K19" s="164"/>
      <c r="L19" s="164"/>
      <c r="M19" s="164"/>
      <c r="N19" s="139" t="str">
        <f t="shared" ca="1" si="4"/>
        <v>x 4</v>
      </c>
      <c r="O19" s="139" t="str">
        <f t="shared" ca="1" si="5"/>
        <v/>
      </c>
      <c r="P19" s="140"/>
      <c r="Q19" s="140"/>
      <c r="R19" s="136"/>
      <c r="S19" s="136"/>
      <c r="T19" s="136"/>
      <c r="U19" s="136"/>
      <c r="V19" s="136"/>
      <c r="W19" s="136"/>
      <c r="X19" s="136"/>
      <c r="Y19" s="136"/>
      <c r="Z19" s="141"/>
      <c r="AA19" s="136"/>
      <c r="AB19" s="136"/>
      <c r="AC19" s="142"/>
      <c r="AD19" s="143" t="str">
        <f t="shared" ca="1" si="6"/>
        <v/>
      </c>
      <c r="AE19" s="143" t="str">
        <f t="shared" ca="1" si="7"/>
        <v/>
      </c>
      <c r="AF19" s="143" t="str">
        <f t="shared" ca="1" si="8"/>
        <v>D</v>
      </c>
      <c r="AG19" s="144">
        <f t="shared" ca="1" si="9"/>
        <v>3</v>
      </c>
      <c r="AH19" s="144">
        <v>1</v>
      </c>
      <c r="AI19" s="148"/>
    </row>
    <row r="20" spans="1:35" s="145" customFormat="1" ht="30" customHeight="1" x14ac:dyDescent="0.25">
      <c r="A20" s="162">
        <v>356</v>
      </c>
      <c r="B20" s="135" t="str">
        <f t="shared" ca="1" si="0"/>
        <v>B.1.04</v>
      </c>
      <c r="C20" s="136">
        <f t="shared" ca="1" si="1"/>
        <v>5</v>
      </c>
      <c r="D20" s="93"/>
      <c r="E20" s="137" t="str">
        <f t="shared" ca="1" si="2"/>
        <v>B.1.04</v>
      </c>
      <c r="F20" s="165" t="str">
        <f t="shared" ca="1" si="3"/>
        <v>Do you identify what type of testing is to be performed?</v>
      </c>
      <c r="G20" s="164"/>
      <c r="H20" s="164"/>
      <c r="I20" s="166"/>
      <c r="J20" s="164"/>
      <c r="K20" s="164"/>
      <c r="L20" s="164"/>
      <c r="M20" s="164"/>
      <c r="N20" s="139" t="str">
        <f t="shared" ca="1" si="4"/>
        <v>x 1</v>
      </c>
      <c r="O20" s="139" t="str">
        <f t="shared" ca="1" si="5"/>
        <v/>
      </c>
      <c r="P20" s="140"/>
      <c r="Q20" s="140"/>
      <c r="R20" s="136"/>
      <c r="S20" s="136"/>
      <c r="T20" s="136"/>
      <c r="U20" s="136"/>
      <c r="V20" s="136"/>
      <c r="W20" s="136"/>
      <c r="X20" s="136"/>
      <c r="Y20" s="136"/>
      <c r="Z20" s="141"/>
      <c r="AA20" s="136"/>
      <c r="AB20" s="136"/>
      <c r="AC20" s="142"/>
      <c r="AD20" s="143" t="str">
        <f t="shared" ca="1" si="6"/>
        <v/>
      </c>
      <c r="AE20" s="143" t="str">
        <f t="shared" ca="1" si="7"/>
        <v/>
      </c>
      <c r="AF20" s="143" t="str">
        <f t="shared" ca="1" si="8"/>
        <v>D</v>
      </c>
      <c r="AG20" s="144">
        <f t="shared" ca="1" si="9"/>
        <v>3</v>
      </c>
      <c r="AH20" s="144">
        <v>1</v>
      </c>
      <c r="AI20" s="148"/>
    </row>
    <row r="21" spans="1:35" s="145" customFormat="1" ht="30" customHeight="1" x14ac:dyDescent="0.25">
      <c r="A21" s="162">
        <v>357</v>
      </c>
      <c r="B21" s="135" t="str">
        <f t="shared" ca="1" si="0"/>
        <v>B.1.05</v>
      </c>
      <c r="C21" s="136">
        <f t="shared" ca="1" si="1"/>
        <v>4</v>
      </c>
      <c r="D21" s="93"/>
      <c r="E21" s="137" t="str">
        <f t="shared" ca="1" si="2"/>
        <v>B.1.05</v>
      </c>
      <c r="F21" s="165" t="str">
        <f t="shared" ca="1" si="3"/>
        <v xml:space="preserve">Does your identification of testing types consider: </v>
      </c>
      <c r="G21" s="164"/>
      <c r="H21" s="164"/>
      <c r="I21" s="166"/>
      <c r="J21" s="164"/>
      <c r="K21" s="164"/>
      <c r="L21" s="164"/>
      <c r="M21" s="164"/>
      <c r="N21" s="139" t="str">
        <f t="shared" ca="1" si="4"/>
        <v/>
      </c>
      <c r="O21" s="139" t="str">
        <f t="shared" ca="1" si="5"/>
        <v/>
      </c>
      <c r="P21" s="140"/>
      <c r="Q21" s="140"/>
      <c r="R21" s="136"/>
      <c r="S21" s="136"/>
      <c r="T21" s="136"/>
      <c r="U21" s="136"/>
      <c r="V21" s="136"/>
      <c r="W21" s="136"/>
      <c r="X21" s="136"/>
      <c r="Y21" s="136"/>
      <c r="Z21" s="141"/>
      <c r="AA21" s="136"/>
      <c r="AB21" s="136"/>
      <c r="AC21" s="142"/>
      <c r="AD21" s="143" t="str">
        <f t="shared" ca="1" si="6"/>
        <v/>
      </c>
      <c r="AE21" s="143" t="str">
        <f t="shared" ca="1" si="7"/>
        <v/>
      </c>
      <c r="AF21" s="143" t="str">
        <f t="shared" ca="1" si="8"/>
        <v>D</v>
      </c>
      <c r="AG21" s="144">
        <f t="shared" ca="1" si="9"/>
        <v>3</v>
      </c>
      <c r="AH21"/>
      <c r="AI21" s="148"/>
    </row>
    <row r="22" spans="1:35" s="145" customFormat="1" ht="30" customHeight="1" x14ac:dyDescent="0.25">
      <c r="A22" s="162">
        <v>358</v>
      </c>
      <c r="B22" s="135" t="str">
        <f t="shared" ca="1" si="0"/>
        <v>B.1.05a</v>
      </c>
      <c r="C22" s="136">
        <f t="shared" ca="1" si="1"/>
        <v>6</v>
      </c>
      <c r="D22" s="93"/>
      <c r="E22" s="137" t="str">
        <f t="shared" ca="1" si="2"/>
        <v>B.1.05a</v>
      </c>
      <c r="F22" s="146" t="str">
        <f t="shared" ca="1" si="3"/>
        <v>Web application testing (which finds coding vulnerabilities)?</v>
      </c>
      <c r="G22" s="164"/>
      <c r="H22" s="164"/>
      <c r="I22" s="166"/>
      <c r="J22" s="164"/>
      <c r="K22" s="164"/>
      <c r="L22" s="164"/>
      <c r="M22" s="164"/>
      <c r="N22" s="139" t="str">
        <f t="shared" ca="1" si="4"/>
        <v>x 3</v>
      </c>
      <c r="O22" s="139" t="str">
        <f t="shared" ca="1" si="5"/>
        <v/>
      </c>
      <c r="P22" s="140"/>
      <c r="Q22" s="140"/>
      <c r="R22" s="136"/>
      <c r="S22" s="136"/>
      <c r="T22" s="136"/>
      <c r="U22" s="136"/>
      <c r="V22" s="136"/>
      <c r="W22" s="136"/>
      <c r="X22" s="136"/>
      <c r="Y22" s="136"/>
      <c r="Z22" s="141"/>
      <c r="AA22" s="136"/>
      <c r="AB22" s="136"/>
      <c r="AC22" s="142"/>
      <c r="AD22" s="143" t="str">
        <f t="shared" ca="1" si="6"/>
        <v/>
      </c>
      <c r="AE22" s="143" t="str">
        <f t="shared" ca="1" si="7"/>
        <v/>
      </c>
      <c r="AF22" s="143" t="str">
        <f t="shared" ca="1" si="8"/>
        <v>D</v>
      </c>
      <c r="AG22" s="144">
        <f t="shared" ca="1" si="9"/>
        <v>3</v>
      </c>
      <c r="AH22" s="144">
        <v>1</v>
      </c>
      <c r="AI22" s="148"/>
    </row>
    <row r="23" spans="1:35" s="145" customFormat="1" ht="30" x14ac:dyDescent="0.25">
      <c r="A23" s="162">
        <v>359</v>
      </c>
      <c r="B23" s="135" t="str">
        <f t="shared" ca="1" si="0"/>
        <v>B.1.05b</v>
      </c>
      <c r="C23" s="136">
        <f t="shared" ca="1" si="1"/>
        <v>6</v>
      </c>
      <c r="D23" s="93"/>
      <c r="E23" s="137" t="str">
        <f t="shared" ca="1" si="2"/>
        <v>B.1.05b</v>
      </c>
      <c r="F23" s="146" t="str">
        <f t="shared" ca="1" si="3"/>
        <v>Infrastructure testing (which examines servers, firewalls and other hardware for security vulnerabilities)?</v>
      </c>
      <c r="G23" s="164"/>
      <c r="H23" s="164"/>
      <c r="I23" s="166"/>
      <c r="J23" s="164"/>
      <c r="K23" s="164"/>
      <c r="L23" s="164"/>
      <c r="M23" s="164"/>
      <c r="N23" s="139" t="str">
        <f t="shared" ca="1" si="4"/>
        <v>x 2</v>
      </c>
      <c r="O23" s="139" t="str">
        <f t="shared" ca="1" si="5"/>
        <v/>
      </c>
      <c r="P23" s="140"/>
      <c r="Q23" s="140"/>
      <c r="R23" s="136"/>
      <c r="S23" s="136"/>
      <c r="T23" s="136"/>
      <c r="U23" s="136"/>
      <c r="V23" s="136"/>
      <c r="W23" s="136"/>
      <c r="X23" s="136"/>
      <c r="Y23" s="136"/>
      <c r="Z23" s="141"/>
      <c r="AA23" s="136"/>
      <c r="AB23" s="136"/>
      <c r="AC23" s="142"/>
      <c r="AD23" s="143" t="str">
        <f t="shared" ca="1" si="6"/>
        <v/>
      </c>
      <c r="AE23" s="143" t="str">
        <f t="shared" ca="1" si="7"/>
        <v/>
      </c>
      <c r="AF23" s="143" t="str">
        <f t="shared" ca="1" si="8"/>
        <v>D</v>
      </c>
      <c r="AG23" s="144">
        <f t="shared" ca="1" si="9"/>
        <v>3</v>
      </c>
      <c r="AH23" s="144">
        <v>1</v>
      </c>
      <c r="AI23" s="148"/>
    </row>
    <row r="24" spans="1:35" s="145" customFormat="1" ht="60" x14ac:dyDescent="0.25">
      <c r="A24" s="162">
        <v>360</v>
      </c>
      <c r="B24" s="135" t="str">
        <f t="shared" ca="1" si="0"/>
        <v>B.1.05c</v>
      </c>
      <c r="C24" s="136">
        <f t="shared" ca="1" si="1"/>
        <v>6</v>
      </c>
      <c r="D24" s="93"/>
      <c r="E24" s="137" t="str">
        <f t="shared" ca="1" si="2"/>
        <v>B.1.05c</v>
      </c>
      <c r="F24" s="146" t="str">
        <f t="shared" ca="1" si="3"/>
        <v>Specialised penetration testing, such as for mobile, client server or cloud-based applications; user devices, including workstations, laptops and consumer devices (e.g. tablets and smartphones); and wireless?</v>
      </c>
      <c r="G24" s="164"/>
      <c r="H24" s="164"/>
      <c r="I24" s="166"/>
      <c r="J24" s="164"/>
      <c r="K24" s="164"/>
      <c r="L24" s="164"/>
      <c r="M24" s="164"/>
      <c r="N24" s="139" t="str">
        <f t="shared" ca="1" si="4"/>
        <v>x 3</v>
      </c>
      <c r="O24" s="139" t="str">
        <f t="shared" ca="1" si="5"/>
        <v/>
      </c>
      <c r="P24" s="140"/>
      <c r="Q24" s="140"/>
      <c r="R24" s="136"/>
      <c r="S24" s="136"/>
      <c r="T24" s="136"/>
      <c r="U24" s="136"/>
      <c r="V24" s="136"/>
      <c r="W24" s="136"/>
      <c r="X24" s="136"/>
      <c r="Y24" s="136"/>
      <c r="Z24" s="141"/>
      <c r="AA24" s="136"/>
      <c r="AB24" s="136"/>
      <c r="AC24" s="142"/>
      <c r="AD24" s="143" t="str">
        <f t="shared" ca="1" si="6"/>
        <v/>
      </c>
      <c r="AE24" s="143" t="str">
        <f t="shared" ca="1" si="7"/>
        <v/>
      </c>
      <c r="AF24" s="143" t="str">
        <f t="shared" ca="1" si="8"/>
        <v>D</v>
      </c>
      <c r="AG24" s="144">
        <f t="shared" ca="1" si="9"/>
        <v>3</v>
      </c>
      <c r="AH24" s="144">
        <v>1</v>
      </c>
      <c r="AI24" s="148"/>
    </row>
    <row r="25" spans="1:35" s="145" customFormat="1" ht="30" customHeight="1" x14ac:dyDescent="0.25">
      <c r="A25" s="162">
        <v>361</v>
      </c>
      <c r="B25" s="135" t="str">
        <f t="shared" ca="1" si="0"/>
        <v>B.1.06</v>
      </c>
      <c r="C25" s="136">
        <f t="shared" ca="1" si="1"/>
        <v>4</v>
      </c>
      <c r="D25" s="93"/>
      <c r="E25" s="137" t="str">
        <f t="shared" ca="1" si="2"/>
        <v>B.1.06</v>
      </c>
      <c r="F25" s="165" t="str">
        <f t="shared" ca="1" si="3"/>
        <v xml:space="preserve">Do you determine whether penetration testing will be performed in: </v>
      </c>
      <c r="G25" s="164"/>
      <c r="H25" s="164"/>
      <c r="I25" s="166"/>
      <c r="J25" s="164"/>
      <c r="K25" s="164"/>
      <c r="L25" s="164"/>
      <c r="M25" s="164"/>
      <c r="N25" s="139" t="str">
        <f t="shared" ca="1" si="4"/>
        <v/>
      </c>
      <c r="O25" s="139" t="str">
        <f t="shared" ca="1" si="5"/>
        <v/>
      </c>
      <c r="P25" s="140"/>
      <c r="Q25" s="140"/>
      <c r="R25" s="136"/>
      <c r="S25" s="136"/>
      <c r="T25" s="136"/>
      <c r="U25" s="136"/>
      <c r="V25" s="136"/>
      <c r="W25" s="136"/>
      <c r="X25" s="136"/>
      <c r="Y25" s="136"/>
      <c r="Z25" s="141"/>
      <c r="AA25" s="136"/>
      <c r="AB25" s="136"/>
      <c r="AC25" s="142"/>
      <c r="AD25" s="143" t="str">
        <f t="shared" ca="1" si="6"/>
        <v/>
      </c>
      <c r="AE25" s="143" t="str">
        <f t="shared" ca="1" si="7"/>
        <v/>
      </c>
      <c r="AF25" s="143" t="str">
        <f t="shared" ca="1" si="8"/>
        <v>D</v>
      </c>
      <c r="AG25" s="144">
        <f t="shared" ca="1" si="9"/>
        <v>3</v>
      </c>
      <c r="AH25"/>
      <c r="AI25" s="148"/>
    </row>
    <row r="26" spans="1:35" s="145" customFormat="1" ht="30" customHeight="1" x14ac:dyDescent="0.25">
      <c r="A26" s="162">
        <v>362</v>
      </c>
      <c r="B26" s="135" t="str">
        <f t="shared" ca="1" si="0"/>
        <v>B.1.06a</v>
      </c>
      <c r="C26" s="136">
        <f t="shared" ca="1" si="1"/>
        <v>6</v>
      </c>
      <c r="D26" s="93"/>
      <c r="E26" s="137" t="str">
        <f t="shared" ca="1" si="2"/>
        <v>B.1.06a</v>
      </c>
      <c r="F26" s="146" t="str">
        <f t="shared" ca="1" si="3"/>
        <v>The live environment?</v>
      </c>
      <c r="G26" s="164"/>
      <c r="H26" s="164"/>
      <c r="I26" s="166"/>
      <c r="J26" s="164"/>
      <c r="K26" s="164"/>
      <c r="L26" s="164"/>
      <c r="M26" s="164"/>
      <c r="N26" s="139" t="str">
        <f t="shared" ca="1" si="4"/>
        <v>x 3</v>
      </c>
      <c r="O26" s="139" t="str">
        <f t="shared" ca="1" si="5"/>
        <v/>
      </c>
      <c r="P26" s="140"/>
      <c r="Q26" s="140"/>
      <c r="R26" s="136"/>
      <c r="S26" s="136"/>
      <c r="T26" s="136"/>
      <c r="U26" s="136"/>
      <c r="V26" s="136"/>
      <c r="W26" s="136"/>
      <c r="X26" s="136"/>
      <c r="Y26" s="136"/>
      <c r="Z26" s="141"/>
      <c r="AA26" s="136"/>
      <c r="AB26" s="136"/>
      <c r="AC26" s="142"/>
      <c r="AD26" s="143" t="str">
        <f t="shared" ca="1" si="6"/>
        <v/>
      </c>
      <c r="AE26" s="143" t="str">
        <f t="shared" ca="1" si="7"/>
        <v/>
      </c>
      <c r="AF26" s="143" t="str">
        <f t="shared" ca="1" si="8"/>
        <v>D</v>
      </c>
      <c r="AG26" s="144">
        <f t="shared" ca="1" si="9"/>
        <v>3</v>
      </c>
      <c r="AH26" s="144">
        <v>1</v>
      </c>
      <c r="AI26" s="148"/>
    </row>
    <row r="27" spans="1:35" s="145" customFormat="1" ht="30" customHeight="1" x14ac:dyDescent="0.25">
      <c r="A27" s="162">
        <v>363</v>
      </c>
      <c r="B27" s="135" t="str">
        <f t="shared" ca="1" si="0"/>
        <v>B.1.06b</v>
      </c>
      <c r="C27" s="136">
        <f t="shared" ca="1" si="1"/>
        <v>6</v>
      </c>
      <c r="D27" s="93"/>
      <c r="E27" s="137" t="str">
        <f t="shared" ca="1" si="2"/>
        <v>B.1.06b</v>
      </c>
      <c r="F27" s="146" t="str">
        <f t="shared" ca="1" si="3"/>
        <v>A test environment?</v>
      </c>
      <c r="G27" s="164"/>
      <c r="H27" s="164"/>
      <c r="I27" s="166"/>
      <c r="J27" s="164"/>
      <c r="K27" s="164"/>
      <c r="L27" s="164"/>
      <c r="M27" s="164"/>
      <c r="N27" s="139" t="str">
        <f t="shared" ca="1" si="4"/>
        <v>x 4</v>
      </c>
      <c r="O27" s="139" t="str">
        <f t="shared" ca="1" si="5"/>
        <v/>
      </c>
      <c r="P27" s="140"/>
      <c r="Q27" s="140"/>
      <c r="R27" s="136"/>
      <c r="S27" s="136"/>
      <c r="T27" s="136"/>
      <c r="U27" s="136"/>
      <c r="V27" s="136"/>
      <c r="W27" s="136"/>
      <c r="X27" s="136"/>
      <c r="Y27" s="136"/>
      <c r="Z27" s="141"/>
      <c r="AA27" s="136"/>
      <c r="AB27" s="136"/>
      <c r="AC27" s="142"/>
      <c r="AD27" s="143" t="str">
        <f t="shared" ca="1" si="6"/>
        <v/>
      </c>
      <c r="AE27" s="143" t="str">
        <f t="shared" ca="1" si="7"/>
        <v/>
      </c>
      <c r="AF27" s="143" t="str">
        <f t="shared" ca="1" si="8"/>
        <v>D</v>
      </c>
      <c r="AG27" s="144">
        <f t="shared" ca="1" si="9"/>
        <v>3</v>
      </c>
      <c r="AH27" s="144">
        <v>1</v>
      </c>
      <c r="AI27" s="148"/>
    </row>
    <row r="28" spans="1:35" s="145" customFormat="1" ht="30" customHeight="1" x14ac:dyDescent="0.25">
      <c r="A28" s="162">
        <v>364</v>
      </c>
      <c r="B28" s="135" t="str">
        <f t="shared" ca="1" si="0"/>
        <v>B.1.07</v>
      </c>
      <c r="C28" s="136">
        <f t="shared" ca="1" si="1"/>
        <v>5</v>
      </c>
      <c r="D28" s="93"/>
      <c r="E28" s="137" t="str">
        <f t="shared" ca="1" si="2"/>
        <v>B.1.07</v>
      </c>
      <c r="F28" s="165" t="str">
        <f t="shared" ca="1" si="3"/>
        <v xml:space="preserve">Is your test environment as similar to the live environment as possible? </v>
      </c>
      <c r="G28" s="164"/>
      <c r="H28" s="164"/>
      <c r="I28" s="166"/>
      <c r="J28" s="164"/>
      <c r="K28" s="164"/>
      <c r="L28" s="164"/>
      <c r="M28" s="164"/>
      <c r="N28" s="139" t="str">
        <f t="shared" ca="1" si="4"/>
        <v>x 5</v>
      </c>
      <c r="O28" s="139" t="str">
        <f t="shared" ca="1" si="5"/>
        <v/>
      </c>
      <c r="P28" s="140"/>
      <c r="Q28" s="140"/>
      <c r="R28" s="136"/>
      <c r="S28" s="136"/>
      <c r="T28" s="136"/>
      <c r="U28" s="136"/>
      <c r="V28" s="136"/>
      <c r="W28" s="136"/>
      <c r="X28" s="136"/>
      <c r="Y28" s="136"/>
      <c r="Z28" s="141"/>
      <c r="AA28" s="136"/>
      <c r="AB28" s="136"/>
      <c r="AC28" s="142"/>
      <c r="AD28" s="143" t="str">
        <f t="shared" ca="1" si="6"/>
        <v/>
      </c>
      <c r="AE28" s="143" t="str">
        <f t="shared" ca="1" si="7"/>
        <v/>
      </c>
      <c r="AF28" s="143" t="str">
        <f t="shared" ca="1" si="8"/>
        <v>D</v>
      </c>
      <c r="AG28" s="144">
        <f t="shared" ca="1" si="9"/>
        <v>3</v>
      </c>
      <c r="AH28" s="144">
        <v>1</v>
      </c>
      <c r="AI28" s="148"/>
    </row>
    <row r="29" spans="1:35" s="145" customFormat="1" ht="30" customHeight="1" x14ac:dyDescent="0.25">
      <c r="A29" s="156">
        <v>365</v>
      </c>
      <c r="B29" s="135" t="str">
        <f t="shared" ca="1" si="0"/>
        <v>B.2</v>
      </c>
      <c r="C29" s="136">
        <f t="shared" ca="1" si="1"/>
        <v>2</v>
      </c>
      <c r="D29" s="93"/>
      <c r="E29" s="167" t="str">
        <f t="shared" ca="1" si="2"/>
        <v>Step 2</v>
      </c>
      <c r="F29" s="168" t="str">
        <f t="shared" ca="1" si="3"/>
        <v>Identify testing constraints</v>
      </c>
      <c r="G29" s="247"/>
      <c r="H29" s="247"/>
      <c r="I29" s="247"/>
      <c r="J29" s="247"/>
      <c r="K29" s="247"/>
      <c r="L29" s="247"/>
      <c r="M29" s="247"/>
      <c r="N29" s="248" t="str">
        <f t="shared" ca="1" si="4"/>
        <v/>
      </c>
      <c r="O29" s="248" t="str">
        <f t="shared" ca="1" si="5"/>
        <v/>
      </c>
      <c r="P29" s="248"/>
      <c r="Q29" s="248"/>
      <c r="R29" s="248"/>
      <c r="S29" s="248"/>
      <c r="T29" s="248"/>
      <c r="U29" s="248"/>
      <c r="V29" s="248"/>
      <c r="W29" s="248"/>
      <c r="X29" s="248"/>
      <c r="Y29" s="248"/>
      <c r="Z29" s="248"/>
      <c r="AA29" s="248"/>
      <c r="AB29" s="248"/>
      <c r="AC29" s="143"/>
      <c r="AD29" s="143" t="str">
        <f t="shared" ca="1" si="6"/>
        <v>S</v>
      </c>
      <c r="AE29" s="143" t="str">
        <f t="shared" ca="1" si="7"/>
        <v>I</v>
      </c>
      <c r="AF29" s="143" t="str">
        <f t="shared" ca="1" si="8"/>
        <v>D</v>
      </c>
      <c r="AG29" s="144">
        <f t="shared" ca="1" si="9"/>
        <v>1</v>
      </c>
      <c r="AH29"/>
      <c r="AI29" s="148">
        <v>3</v>
      </c>
    </row>
    <row r="30" spans="1:35" s="145" customFormat="1" ht="30" customHeight="1" x14ac:dyDescent="0.25">
      <c r="A30" s="162">
        <v>382</v>
      </c>
      <c r="B30" s="135" t="str">
        <f t="shared" ca="1" si="0"/>
        <v>B.2.01</v>
      </c>
      <c r="C30" s="136">
        <f t="shared" ca="1" si="1"/>
        <v>5</v>
      </c>
      <c r="D30" s="93"/>
      <c r="E30" s="137" t="str">
        <f t="shared" ca="1" si="2"/>
        <v>B.2.01</v>
      </c>
      <c r="F30" s="165" t="str">
        <f t="shared" ca="1" si="3"/>
        <v>Do you identify any testing constraints associated with planned penetration testing?</v>
      </c>
      <c r="G30" s="164"/>
      <c r="H30" s="164"/>
      <c r="I30" s="166"/>
      <c r="J30" s="164"/>
      <c r="K30" s="164"/>
      <c r="L30" s="164"/>
      <c r="M30" s="164"/>
      <c r="N30" s="139" t="str">
        <f t="shared" ca="1" si="4"/>
        <v>x 1</v>
      </c>
      <c r="O30" s="139" t="str">
        <f t="shared" ca="1" si="5"/>
        <v/>
      </c>
      <c r="P30" s="140"/>
      <c r="Q30" s="140"/>
      <c r="R30" s="136"/>
      <c r="S30" s="136"/>
      <c r="T30" s="136"/>
      <c r="U30" s="136"/>
      <c r="V30" s="136"/>
      <c r="W30" s="136"/>
      <c r="X30" s="136"/>
      <c r="Y30" s="136"/>
      <c r="Z30" s="141"/>
      <c r="AA30" s="136"/>
      <c r="AB30" s="136"/>
      <c r="AC30" s="142"/>
      <c r="AD30" s="143" t="str">
        <f t="shared" ca="1" si="6"/>
        <v/>
      </c>
      <c r="AE30" s="143" t="str">
        <f t="shared" ca="1" si="7"/>
        <v/>
      </c>
      <c r="AF30" s="143" t="str">
        <f t="shared" ca="1" si="8"/>
        <v>D</v>
      </c>
      <c r="AG30" s="144">
        <f t="shared" ca="1" si="9"/>
        <v>3</v>
      </c>
      <c r="AH30" s="144">
        <v>1</v>
      </c>
      <c r="AI30" s="148"/>
    </row>
    <row r="31" spans="1:35" s="145" customFormat="1" ht="75" x14ac:dyDescent="0.25">
      <c r="A31" s="162">
        <v>383</v>
      </c>
      <c r="B31" s="135" t="str">
        <f t="shared" ca="1" si="0"/>
        <v>B.2.02</v>
      </c>
      <c r="C31" s="136">
        <f t="shared" ca="1" si="1"/>
        <v>5</v>
      </c>
      <c r="D31" s="93"/>
      <c r="E31" s="137" t="str">
        <f t="shared" ca="1" si="2"/>
        <v>B.2.02</v>
      </c>
      <c r="F31" s="165" t="str">
        <f t="shared" ca="1" si="3"/>
        <v>When identifying testing constraints, do you allow for aspects of the business that cannot be tested due to operational limitations, considering that attackers often do whatever it takes to penetrate an organisation or system (If they are not able to penetrate a particular system, they may simply try another route.)?</v>
      </c>
      <c r="G31" s="164"/>
      <c r="H31" s="164"/>
      <c r="I31" s="166"/>
      <c r="J31" s="164"/>
      <c r="K31" s="164"/>
      <c r="L31" s="164"/>
      <c r="M31" s="164"/>
      <c r="N31" s="139" t="str">
        <f t="shared" ca="1" si="4"/>
        <v>x 5</v>
      </c>
      <c r="O31" s="139" t="str">
        <f t="shared" ca="1" si="5"/>
        <v/>
      </c>
      <c r="P31" s="140"/>
      <c r="Q31" s="140"/>
      <c r="R31" s="136"/>
      <c r="S31" s="136"/>
      <c r="T31" s="136"/>
      <c r="U31" s="136"/>
      <c r="V31" s="136"/>
      <c r="W31" s="136"/>
      <c r="X31" s="136"/>
      <c r="Y31" s="136"/>
      <c r="Z31" s="141"/>
      <c r="AA31" s="136"/>
      <c r="AB31" s="136"/>
      <c r="AC31" s="142"/>
      <c r="AD31" s="143" t="str">
        <f t="shared" ca="1" si="6"/>
        <v/>
      </c>
      <c r="AE31" s="143" t="str">
        <f t="shared" ca="1" si="7"/>
        <v/>
      </c>
      <c r="AF31" s="143" t="str">
        <f t="shared" ca="1" si="8"/>
        <v>D</v>
      </c>
      <c r="AG31" s="144">
        <f t="shared" ca="1" si="9"/>
        <v>3</v>
      </c>
      <c r="AH31" s="144">
        <v>1</v>
      </c>
      <c r="AI31" s="148"/>
    </row>
    <row r="32" spans="1:35" s="145" customFormat="1" ht="30" customHeight="1" x14ac:dyDescent="0.25">
      <c r="A32" s="162">
        <v>384</v>
      </c>
      <c r="B32" s="135" t="str">
        <f t="shared" ca="1" si="0"/>
        <v>B.2.03</v>
      </c>
      <c r="C32" s="136">
        <f t="shared" ca="1" si="1"/>
        <v>4</v>
      </c>
      <c r="D32" s="93"/>
      <c r="E32" s="137" t="str">
        <f t="shared" ca="1" si="2"/>
        <v>B.2.03</v>
      </c>
      <c r="F32" s="165" t="str">
        <f t="shared" ca="1" si="3"/>
        <v xml:space="preserve">When determining how to deal with this testing constraint, do you consider: </v>
      </c>
      <c r="G32" s="164"/>
      <c r="H32" s="164"/>
      <c r="I32" s="166"/>
      <c r="J32" s="164"/>
      <c r="K32" s="164"/>
      <c r="L32" s="164"/>
      <c r="M32" s="164"/>
      <c r="N32" s="139" t="str">
        <f t="shared" ca="1" si="4"/>
        <v/>
      </c>
      <c r="O32" s="139" t="str">
        <f t="shared" ca="1" si="5"/>
        <v/>
      </c>
      <c r="P32" s="140"/>
      <c r="Q32" s="140"/>
      <c r="R32" s="136"/>
      <c r="S32" s="136"/>
      <c r="T32" s="136"/>
      <c r="U32" s="136"/>
      <c r="V32" s="136"/>
      <c r="W32" s="136"/>
      <c r="X32" s="136"/>
      <c r="Y32" s="136"/>
      <c r="Z32" s="141"/>
      <c r="AA32" s="136"/>
      <c r="AB32" s="136"/>
      <c r="AC32" s="142"/>
      <c r="AD32" s="143" t="str">
        <f t="shared" ca="1" si="6"/>
        <v/>
      </c>
      <c r="AE32" s="143" t="str">
        <f t="shared" ca="1" si="7"/>
        <v/>
      </c>
      <c r="AF32" s="143" t="str">
        <f t="shared" ca="1" si="8"/>
        <v>D</v>
      </c>
      <c r="AG32" s="144">
        <f t="shared" ca="1" si="9"/>
        <v>3</v>
      </c>
      <c r="AH32"/>
      <c r="AI32" s="148"/>
    </row>
    <row r="33" spans="1:35" s="145" customFormat="1" ht="30" customHeight="1" x14ac:dyDescent="0.25">
      <c r="A33" s="162">
        <v>385</v>
      </c>
      <c r="B33" s="135" t="str">
        <f t="shared" ca="1" si="0"/>
        <v>B.2.03a</v>
      </c>
      <c r="C33" s="136">
        <f t="shared" ca="1" si="1"/>
        <v>6</v>
      </c>
      <c r="D33" s="93"/>
      <c r="E33" s="137" t="str">
        <f t="shared" ca="1" si="2"/>
        <v>B.2.03a</v>
      </c>
      <c r="F33" s="146" t="str">
        <f t="shared" ca="1" si="3"/>
        <v>Simulating live tests as closely as possible?</v>
      </c>
      <c r="G33" s="164"/>
      <c r="H33" s="164"/>
      <c r="I33" s="166"/>
      <c r="J33" s="164"/>
      <c r="K33" s="164"/>
      <c r="L33" s="164"/>
      <c r="M33" s="164"/>
      <c r="N33" s="139" t="str">
        <f t="shared" ca="1" si="4"/>
        <v>x 3</v>
      </c>
      <c r="O33" s="139" t="str">
        <f t="shared" ca="1" si="5"/>
        <v/>
      </c>
      <c r="P33" s="140"/>
      <c r="Q33" s="140"/>
      <c r="R33" s="136"/>
      <c r="S33" s="136"/>
      <c r="T33" s="136"/>
      <c r="U33" s="136"/>
      <c r="V33" s="136"/>
      <c r="W33" s="136"/>
      <c r="X33" s="136"/>
      <c r="Y33" s="136"/>
      <c r="Z33" s="141"/>
      <c r="AA33" s="136"/>
      <c r="AB33" s="136"/>
      <c r="AC33" s="142"/>
      <c r="AD33" s="143" t="str">
        <f t="shared" ca="1" si="6"/>
        <v/>
      </c>
      <c r="AE33" s="143" t="str">
        <f t="shared" ca="1" si="7"/>
        <v/>
      </c>
      <c r="AF33" s="143" t="str">
        <f t="shared" ca="1" si="8"/>
        <v>D</v>
      </c>
      <c r="AG33" s="144">
        <f t="shared" ca="1" si="9"/>
        <v>3</v>
      </c>
      <c r="AH33" s="144">
        <v>1</v>
      </c>
      <c r="AI33" s="148"/>
    </row>
    <row r="34" spans="1:35" s="145" customFormat="1" ht="30" customHeight="1" x14ac:dyDescent="0.25">
      <c r="A34" s="162">
        <v>386</v>
      </c>
      <c r="B34" s="135" t="str">
        <f t="shared" ca="1" si="0"/>
        <v>B.2.03b</v>
      </c>
      <c r="C34" s="136">
        <f t="shared" ca="1" si="1"/>
        <v>6</v>
      </c>
      <c r="D34" s="93"/>
      <c r="E34" s="137" t="str">
        <f t="shared" ca="1" si="2"/>
        <v>B.2.03b</v>
      </c>
      <c r="F34" s="146" t="str">
        <f t="shared" ca="1" si="3"/>
        <v>Conducting tests outside of normal hours (and locations)?</v>
      </c>
      <c r="G34" s="164"/>
      <c r="H34" s="164"/>
      <c r="I34" s="166"/>
      <c r="J34" s="164"/>
      <c r="K34" s="164"/>
      <c r="L34" s="164"/>
      <c r="M34" s="164"/>
      <c r="N34" s="139" t="str">
        <f t="shared" ca="1" si="4"/>
        <v>x 4</v>
      </c>
      <c r="O34" s="139" t="str">
        <f t="shared" ca="1" si="5"/>
        <v/>
      </c>
      <c r="P34" s="140"/>
      <c r="Q34" s="140"/>
      <c r="R34" s="136"/>
      <c r="S34" s="136"/>
      <c r="T34" s="136"/>
      <c r="U34" s="136"/>
      <c r="V34" s="136"/>
      <c r="W34" s="136"/>
      <c r="X34" s="136"/>
      <c r="Y34" s="136"/>
      <c r="Z34" s="141"/>
      <c r="AA34" s="136"/>
      <c r="AB34" s="136"/>
      <c r="AC34" s="142"/>
      <c r="AD34" s="143" t="str">
        <f t="shared" ca="1" si="6"/>
        <v/>
      </c>
      <c r="AE34" s="143" t="str">
        <f t="shared" ca="1" si="7"/>
        <v/>
      </c>
      <c r="AF34" s="143" t="str">
        <f t="shared" ca="1" si="8"/>
        <v>D</v>
      </c>
      <c r="AG34" s="144">
        <f t="shared" ca="1" si="9"/>
        <v>3</v>
      </c>
      <c r="AH34" s="144">
        <v>1</v>
      </c>
      <c r="AI34" s="148"/>
    </row>
    <row r="35" spans="1:35" s="145" customFormat="1" ht="45" x14ac:dyDescent="0.25">
      <c r="A35" s="162">
        <v>387</v>
      </c>
      <c r="B35" s="135" t="str">
        <f t="shared" ca="1" si="0"/>
        <v>B.2.04</v>
      </c>
      <c r="C35" s="136">
        <f t="shared" ca="1" si="1"/>
        <v>5</v>
      </c>
      <c r="D35" s="93"/>
      <c r="E35" s="137" t="str">
        <f t="shared" ca="1" si="2"/>
        <v>B.2.04</v>
      </c>
      <c r="F35" s="165" t="str">
        <f t="shared" ca="1" si="3"/>
        <v>When identifying testing constraints, do you allow for testing having to be conducted within the confines of the law (considering that attackers often do whatever it takes to penetrate an organisation or system)?</v>
      </c>
      <c r="G35" s="164"/>
      <c r="H35" s="164"/>
      <c r="I35" s="166"/>
      <c r="J35" s="164"/>
      <c r="K35" s="164"/>
      <c r="L35" s="164"/>
      <c r="M35" s="164"/>
      <c r="N35" s="139" t="str">
        <f t="shared" ca="1" si="4"/>
        <v>x 4</v>
      </c>
      <c r="O35" s="139" t="str">
        <f t="shared" ca="1" si="5"/>
        <v/>
      </c>
      <c r="P35" s="140"/>
      <c r="Q35" s="140"/>
      <c r="R35" s="136"/>
      <c r="S35" s="136"/>
      <c r="T35" s="136"/>
      <c r="U35" s="136"/>
      <c r="V35" s="136"/>
      <c r="W35" s="136"/>
      <c r="X35" s="136"/>
      <c r="Y35" s="136"/>
      <c r="Z35" s="141"/>
      <c r="AA35" s="136"/>
      <c r="AB35" s="136"/>
      <c r="AC35" s="142"/>
      <c r="AD35" s="143" t="str">
        <f t="shared" ca="1" si="6"/>
        <v/>
      </c>
      <c r="AE35" s="143" t="str">
        <f t="shared" ca="1" si="7"/>
        <v/>
      </c>
      <c r="AF35" s="143" t="str">
        <f t="shared" ca="1" si="8"/>
        <v>D</v>
      </c>
      <c r="AG35" s="144">
        <f t="shared" ca="1" si="9"/>
        <v>3</v>
      </c>
      <c r="AH35" s="144">
        <v>1</v>
      </c>
      <c r="AI35" s="148"/>
    </row>
    <row r="36" spans="1:35" s="145" customFormat="1" ht="30" customHeight="1" x14ac:dyDescent="0.25">
      <c r="A36" s="162">
        <v>388</v>
      </c>
      <c r="B36" s="135" t="str">
        <f t="shared" ca="1" si="0"/>
        <v>B.2.05</v>
      </c>
      <c r="C36" s="136">
        <f t="shared" ca="1" si="1"/>
        <v>4</v>
      </c>
      <c r="D36" s="93"/>
      <c r="E36" s="137" t="str">
        <f t="shared" ca="1" si="2"/>
        <v>B.2.05</v>
      </c>
      <c r="F36" s="165" t="str">
        <f t="shared" ca="1" si="3"/>
        <v xml:space="preserve">When determining how to deal with this testing constraint, do you consider: </v>
      </c>
      <c r="G36" s="164"/>
      <c r="H36" s="164"/>
      <c r="I36" s="166"/>
      <c r="J36" s="164"/>
      <c r="K36" s="164"/>
      <c r="L36" s="164"/>
      <c r="M36" s="164"/>
      <c r="N36" s="139" t="str">
        <f t="shared" ca="1" si="4"/>
        <v/>
      </c>
      <c r="O36" s="139" t="str">
        <f t="shared" ca="1" si="5"/>
        <v/>
      </c>
      <c r="P36" s="140"/>
      <c r="Q36" s="140"/>
      <c r="R36" s="136"/>
      <c r="S36" s="136"/>
      <c r="T36" s="136"/>
      <c r="U36" s="136"/>
      <c r="V36" s="136"/>
      <c r="W36" s="136"/>
      <c r="X36" s="136"/>
      <c r="Y36" s="136"/>
      <c r="Z36" s="141"/>
      <c r="AA36" s="136"/>
      <c r="AB36" s="136"/>
      <c r="AC36" s="142"/>
      <c r="AD36" s="143" t="str">
        <f t="shared" ca="1" si="6"/>
        <v/>
      </c>
      <c r="AE36" s="143" t="str">
        <f t="shared" ca="1" si="7"/>
        <v/>
      </c>
      <c r="AF36" s="143" t="str">
        <f t="shared" ca="1" si="8"/>
        <v>D</v>
      </c>
      <c r="AG36" s="144">
        <f t="shared" ca="1" si="9"/>
        <v>3</v>
      </c>
      <c r="AH36"/>
      <c r="AI36" s="148"/>
    </row>
    <row r="37" spans="1:35" s="145" customFormat="1" ht="30" customHeight="1" x14ac:dyDescent="0.25">
      <c r="A37" s="162">
        <v>389</v>
      </c>
      <c r="B37" s="135" t="str">
        <f t="shared" ca="1" si="0"/>
        <v>B.2.05a</v>
      </c>
      <c r="C37" s="136">
        <f t="shared" ca="1" si="1"/>
        <v>6</v>
      </c>
      <c r="D37" s="93"/>
      <c r="E37" s="137" t="str">
        <f t="shared" ca="1" si="2"/>
        <v>B.2.05a</v>
      </c>
      <c r="F37" s="146" t="str">
        <f t="shared" ca="1" si="3"/>
        <v>Tailoring the way tests are structured and run to simulate most forms of attack?</v>
      </c>
      <c r="G37" s="164"/>
      <c r="H37" s="164"/>
      <c r="I37" s="166"/>
      <c r="J37" s="164"/>
      <c r="K37" s="164"/>
      <c r="L37" s="164"/>
      <c r="M37" s="164"/>
      <c r="N37" s="139" t="str">
        <f t="shared" ca="1" si="4"/>
        <v>x 4</v>
      </c>
      <c r="O37" s="139" t="str">
        <f t="shared" ca="1" si="5"/>
        <v/>
      </c>
      <c r="P37" s="140"/>
      <c r="Q37" s="140"/>
      <c r="R37" s="136"/>
      <c r="S37" s="136"/>
      <c r="T37" s="136"/>
      <c r="U37" s="136"/>
      <c r="V37" s="136"/>
      <c r="W37" s="136"/>
      <c r="X37" s="136"/>
      <c r="Y37" s="136"/>
      <c r="Z37" s="141"/>
      <c r="AA37" s="136"/>
      <c r="AB37" s="136"/>
      <c r="AC37" s="142"/>
      <c r="AD37" s="143" t="str">
        <f t="shared" ca="1" si="6"/>
        <v/>
      </c>
      <c r="AE37" s="143" t="str">
        <f t="shared" ca="1" si="7"/>
        <v/>
      </c>
      <c r="AF37" s="143" t="str">
        <f t="shared" ca="1" si="8"/>
        <v>D</v>
      </c>
      <c r="AG37" s="144">
        <f t="shared" ca="1" si="9"/>
        <v>3</v>
      </c>
      <c r="AH37" s="144">
        <v>1</v>
      </c>
      <c r="AI37" s="148"/>
    </row>
    <row r="38" spans="1:35" s="145" customFormat="1" ht="30" customHeight="1" x14ac:dyDescent="0.25">
      <c r="A38" s="162">
        <v>390</v>
      </c>
      <c r="B38" s="135" t="str">
        <f t="shared" ca="1" si="0"/>
        <v>B.2.05b</v>
      </c>
      <c r="C38" s="136">
        <f t="shared" ca="1" si="1"/>
        <v>6</v>
      </c>
      <c r="D38" s="93"/>
      <c r="E38" s="137" t="str">
        <f t="shared" ca="1" si="2"/>
        <v>B.2.05b</v>
      </c>
      <c r="F38" s="146" t="str">
        <f t="shared" ca="1" si="3"/>
        <v>Taking back-ups of critical systems and files before testing?</v>
      </c>
      <c r="G38" s="164"/>
      <c r="H38" s="164"/>
      <c r="I38" s="166"/>
      <c r="J38" s="164"/>
      <c r="K38" s="164"/>
      <c r="L38" s="164"/>
      <c r="M38" s="164"/>
      <c r="N38" s="139" t="str">
        <f t="shared" ca="1" si="4"/>
        <v>x 3</v>
      </c>
      <c r="O38" s="139" t="str">
        <f t="shared" ca="1" si="5"/>
        <v/>
      </c>
      <c r="P38" s="140"/>
      <c r="Q38" s="140"/>
      <c r="R38" s="136"/>
      <c r="S38" s="136"/>
      <c r="T38" s="136"/>
      <c r="U38" s="136"/>
      <c r="V38" s="136"/>
      <c r="W38" s="136"/>
      <c r="X38" s="136"/>
      <c r="Y38" s="136"/>
      <c r="Z38" s="141"/>
      <c r="AA38" s="136"/>
      <c r="AB38" s="136"/>
      <c r="AC38" s="142"/>
      <c r="AD38" s="143" t="str">
        <f t="shared" ca="1" si="6"/>
        <v/>
      </c>
      <c r="AE38" s="143" t="str">
        <f t="shared" ca="1" si="7"/>
        <v/>
      </c>
      <c r="AF38" s="143" t="str">
        <f t="shared" ca="1" si="8"/>
        <v>D</v>
      </c>
      <c r="AG38" s="144">
        <f t="shared" ca="1" si="9"/>
        <v>3</v>
      </c>
      <c r="AH38" s="144">
        <v>1</v>
      </c>
      <c r="AI38" s="148"/>
    </row>
    <row r="39" spans="1:35" s="145" customFormat="1" ht="90" x14ac:dyDescent="0.25">
      <c r="A39" s="162">
        <v>391</v>
      </c>
      <c r="B39" s="135" t="str">
        <f t="shared" ca="1" si="0"/>
        <v>B.2.06</v>
      </c>
      <c r="C39" s="136">
        <f t="shared" ca="1" si="1"/>
        <v>5</v>
      </c>
      <c r="D39" s="93"/>
      <c r="E39" s="137" t="str">
        <f t="shared" ca="1" si="2"/>
        <v>B.2.06</v>
      </c>
      <c r="F39" s="165" t="str">
        <f t="shared" ca="1" si="3"/>
        <v>When identifying testing constraints, do you allow for testers being limited to the scope of the testing (they are unlikely to be allowed to utilise business partners, customers or service providers as a platform from which to launch an attack), considering that attackers will utilise the weakest point of security in any part of connected systems or networks to mount an attack, regardless of ownership, location or jurisdiction?</v>
      </c>
      <c r="G39" s="164"/>
      <c r="H39" s="164"/>
      <c r="I39" s="166"/>
      <c r="J39" s="164"/>
      <c r="K39" s="164"/>
      <c r="L39" s="164"/>
      <c r="M39" s="164"/>
      <c r="N39" s="139" t="str">
        <f t="shared" ca="1" si="4"/>
        <v>x 4</v>
      </c>
      <c r="O39" s="139" t="str">
        <f t="shared" ca="1" si="5"/>
        <v/>
      </c>
      <c r="P39" s="140"/>
      <c r="Q39" s="140"/>
      <c r="R39" s="136"/>
      <c r="S39" s="136"/>
      <c r="T39" s="136"/>
      <c r="U39" s="136"/>
      <c r="V39" s="136"/>
      <c r="W39" s="136"/>
      <c r="X39" s="136"/>
      <c r="Y39" s="136"/>
      <c r="Z39" s="141"/>
      <c r="AA39" s="136"/>
      <c r="AB39" s="136"/>
      <c r="AC39" s="142"/>
      <c r="AD39" s="143" t="str">
        <f t="shared" ca="1" si="6"/>
        <v/>
      </c>
      <c r="AE39" s="143" t="str">
        <f t="shared" ca="1" si="7"/>
        <v/>
      </c>
      <c r="AF39" s="143" t="str">
        <f t="shared" ca="1" si="8"/>
        <v>D</v>
      </c>
      <c r="AG39" s="144">
        <f t="shared" ca="1" si="9"/>
        <v>3</v>
      </c>
      <c r="AH39" s="144">
        <v>1</v>
      </c>
      <c r="AI39" s="148"/>
    </row>
    <row r="40" spans="1:35" s="145" customFormat="1" ht="30" customHeight="1" x14ac:dyDescent="0.25">
      <c r="A40" s="162">
        <v>392</v>
      </c>
      <c r="B40" s="135" t="str">
        <f t="shared" ca="1" si="0"/>
        <v>B.2.07</v>
      </c>
      <c r="C40" s="136">
        <f t="shared" ca="1" si="1"/>
        <v>4</v>
      </c>
      <c r="D40" s="93"/>
      <c r="E40" s="137" t="str">
        <f t="shared" ca="1" si="2"/>
        <v>B.2.07</v>
      </c>
      <c r="F40" s="165" t="str">
        <f t="shared" ca="1" si="3"/>
        <v xml:space="preserve">When determining how to deal with this testing constraint, do you consider: </v>
      </c>
      <c r="G40" s="164"/>
      <c r="H40" s="164"/>
      <c r="I40" s="166"/>
      <c r="J40" s="164"/>
      <c r="K40" s="164"/>
      <c r="L40" s="164"/>
      <c r="M40" s="164"/>
      <c r="N40" s="139" t="str">
        <f t="shared" ca="1" si="4"/>
        <v/>
      </c>
      <c r="O40" s="139" t="str">
        <f t="shared" ca="1" si="5"/>
        <v/>
      </c>
      <c r="P40" s="140"/>
      <c r="Q40" s="140"/>
      <c r="R40" s="136"/>
      <c r="S40" s="136"/>
      <c r="T40" s="136"/>
      <c r="U40" s="136"/>
      <c r="V40" s="136"/>
      <c r="W40" s="136"/>
      <c r="X40" s="136"/>
      <c r="Y40" s="136"/>
      <c r="Z40" s="141"/>
      <c r="AA40" s="136"/>
      <c r="AB40" s="136"/>
      <c r="AC40" s="142"/>
      <c r="AD40" s="143" t="str">
        <f t="shared" ca="1" si="6"/>
        <v/>
      </c>
      <c r="AE40" s="143" t="str">
        <f t="shared" ca="1" si="7"/>
        <v/>
      </c>
      <c r="AF40" s="143" t="str">
        <f t="shared" ca="1" si="8"/>
        <v>D</v>
      </c>
      <c r="AG40" s="144">
        <f t="shared" ca="1" si="9"/>
        <v>3</v>
      </c>
      <c r="AH40"/>
      <c r="AI40" s="148"/>
    </row>
    <row r="41" spans="1:35" s="145" customFormat="1" ht="30" customHeight="1" x14ac:dyDescent="0.25">
      <c r="A41" s="162">
        <v>393</v>
      </c>
      <c r="B41" s="135" t="str">
        <f t="shared" ca="1" si="0"/>
        <v>B.2.07a</v>
      </c>
      <c r="C41" s="136">
        <f t="shared" ca="1" si="1"/>
        <v>6</v>
      </c>
      <c r="D41" s="93"/>
      <c r="E41" s="137" t="str">
        <f t="shared" ca="1" si="2"/>
        <v>B.2.07a</v>
      </c>
      <c r="F41" s="146" t="str">
        <f t="shared" ca="1" si="3"/>
        <v>Including perimeter controls within the scope of the test?</v>
      </c>
      <c r="G41" s="164"/>
      <c r="H41" s="164"/>
      <c r="I41" s="166"/>
      <c r="J41" s="164"/>
      <c r="K41" s="164"/>
      <c r="L41" s="164"/>
      <c r="M41" s="164"/>
      <c r="N41" s="139" t="str">
        <f t="shared" ca="1" si="4"/>
        <v>x 3</v>
      </c>
      <c r="O41" s="139" t="str">
        <f t="shared" ca="1" si="5"/>
        <v/>
      </c>
      <c r="P41" s="140"/>
      <c r="Q41" s="140"/>
      <c r="R41" s="136"/>
      <c r="S41" s="136"/>
      <c r="T41" s="136"/>
      <c r="U41" s="136"/>
      <c r="V41" s="136"/>
      <c r="W41" s="136"/>
      <c r="X41" s="136"/>
      <c r="Y41" s="136"/>
      <c r="Z41" s="141"/>
      <c r="AA41" s="136"/>
      <c r="AB41" s="136"/>
      <c r="AC41" s="142"/>
      <c r="AD41" s="143" t="str">
        <f t="shared" ca="1" si="6"/>
        <v/>
      </c>
      <c r="AE41" s="143" t="str">
        <f t="shared" ca="1" si="7"/>
        <v/>
      </c>
      <c r="AF41" s="143" t="str">
        <f t="shared" ca="1" si="8"/>
        <v>D</v>
      </c>
      <c r="AG41" s="144">
        <f t="shared" ca="1" si="9"/>
        <v>3</v>
      </c>
      <c r="AH41" s="144">
        <v>1</v>
      </c>
      <c r="AI41" s="148"/>
    </row>
    <row r="42" spans="1:35" s="145" customFormat="1" ht="30" x14ac:dyDescent="0.25">
      <c r="A42" s="162">
        <v>394</v>
      </c>
      <c r="B42" s="135" t="str">
        <f t="shared" ca="1" si="0"/>
        <v>B.2.07b</v>
      </c>
      <c r="C42" s="136">
        <f t="shared" ca="1" si="1"/>
        <v>6</v>
      </c>
      <c r="D42" s="93"/>
      <c r="E42" s="137" t="str">
        <f t="shared" ca="1" si="2"/>
        <v>B.2.07b</v>
      </c>
      <c r="F42" s="146" t="str">
        <f t="shared" ca="1" si="3"/>
        <v>Applying more rigorous testing to applications that are accessible from outside traditional organisational boundaries?</v>
      </c>
      <c r="G42" s="164"/>
      <c r="H42" s="164"/>
      <c r="I42" s="166"/>
      <c r="J42" s="164"/>
      <c r="K42" s="164"/>
      <c r="L42" s="164"/>
      <c r="M42" s="164"/>
      <c r="N42" s="139" t="str">
        <f t="shared" ca="1" si="4"/>
        <v>x 2</v>
      </c>
      <c r="O42" s="139" t="str">
        <f t="shared" ca="1" si="5"/>
        <v/>
      </c>
      <c r="P42" s="140"/>
      <c r="Q42" s="140"/>
      <c r="R42" s="136"/>
      <c r="S42" s="136"/>
      <c r="T42" s="136"/>
      <c r="U42" s="136"/>
      <c r="V42" s="136"/>
      <c r="W42" s="136"/>
      <c r="X42" s="136"/>
      <c r="Y42" s="136"/>
      <c r="Z42" s="141"/>
      <c r="AA42" s="136"/>
      <c r="AB42" s="136"/>
      <c r="AC42" s="142"/>
      <c r="AD42" s="143" t="str">
        <f t="shared" ca="1" si="6"/>
        <v/>
      </c>
      <c r="AE42" s="143" t="str">
        <f t="shared" ca="1" si="7"/>
        <v/>
      </c>
      <c r="AF42" s="143" t="str">
        <f t="shared" ca="1" si="8"/>
        <v>D</v>
      </c>
      <c r="AG42" s="144">
        <f t="shared" ca="1" si="9"/>
        <v>3</v>
      </c>
      <c r="AH42" s="144">
        <v>1</v>
      </c>
      <c r="AI42" s="148"/>
    </row>
    <row r="43" spans="1:35" s="145" customFormat="1" ht="60" x14ac:dyDescent="0.25">
      <c r="A43" s="162">
        <v>395</v>
      </c>
      <c r="B43" s="135" t="str">
        <f t="shared" ca="1" si="0"/>
        <v>B.2.08</v>
      </c>
      <c r="C43" s="136">
        <f t="shared" ca="1" si="1"/>
        <v>5</v>
      </c>
      <c r="D43" s="93"/>
      <c r="E43" s="137" t="str">
        <f t="shared" ca="1" si="2"/>
        <v>B.2.08</v>
      </c>
      <c r="F43" s="165" t="str">
        <f t="shared" ca="1" si="3"/>
        <v>When identifying testing constraints, do you allow for testers having limited time to conduct tests, considering that attackers have unlimited time to mount a concerted attack against a system if they have the motivation, capability and resources to do so?</v>
      </c>
      <c r="G43" s="164"/>
      <c r="H43" s="164"/>
      <c r="I43" s="166"/>
      <c r="J43" s="164"/>
      <c r="K43" s="164"/>
      <c r="L43" s="164"/>
      <c r="M43" s="164"/>
      <c r="N43" s="139" t="str">
        <f t="shared" ca="1" si="4"/>
        <v>x 2</v>
      </c>
      <c r="O43" s="139" t="str">
        <f t="shared" ca="1" si="5"/>
        <v/>
      </c>
      <c r="P43" s="140"/>
      <c r="Q43" s="140"/>
      <c r="R43" s="136"/>
      <c r="S43" s="136"/>
      <c r="T43" s="136"/>
      <c r="U43" s="136"/>
      <c r="V43" s="136"/>
      <c r="W43" s="136"/>
      <c r="X43" s="136"/>
      <c r="Y43" s="136"/>
      <c r="Z43" s="141"/>
      <c r="AA43" s="136"/>
      <c r="AB43" s="136"/>
      <c r="AC43" s="142"/>
      <c r="AD43" s="143" t="str">
        <f t="shared" ca="1" si="6"/>
        <v/>
      </c>
      <c r="AE43" s="143" t="str">
        <f t="shared" ca="1" si="7"/>
        <v/>
      </c>
      <c r="AF43" s="143" t="str">
        <f t="shared" ca="1" si="8"/>
        <v>D</v>
      </c>
      <c r="AG43" s="144">
        <f t="shared" ca="1" si="9"/>
        <v>3</v>
      </c>
      <c r="AH43" s="144">
        <v>1</v>
      </c>
      <c r="AI43" s="148"/>
    </row>
    <row r="44" spans="1:35" s="145" customFormat="1" ht="30" customHeight="1" x14ac:dyDescent="0.25">
      <c r="A44" s="162">
        <v>396</v>
      </c>
      <c r="B44" s="135" t="str">
        <f t="shared" ca="1" si="0"/>
        <v>B.2.09</v>
      </c>
      <c r="C44" s="136">
        <f t="shared" ca="1" si="1"/>
        <v>4</v>
      </c>
      <c r="D44" s="93"/>
      <c r="E44" s="137" t="str">
        <f t="shared" ca="1" si="2"/>
        <v>B.2.09</v>
      </c>
      <c r="F44" s="165" t="str">
        <f t="shared" ca="1" si="3"/>
        <v xml:space="preserve">When determining how to deal with this testing constraint, do you consider: </v>
      </c>
      <c r="G44" s="164"/>
      <c r="H44" s="164"/>
      <c r="I44" s="166"/>
      <c r="J44" s="164"/>
      <c r="K44" s="164"/>
      <c r="L44" s="164"/>
      <c r="M44" s="164"/>
      <c r="N44" s="139" t="str">
        <f t="shared" ca="1" si="4"/>
        <v/>
      </c>
      <c r="O44" s="139" t="str">
        <f t="shared" ca="1" si="5"/>
        <v/>
      </c>
      <c r="P44" s="140"/>
      <c r="Q44" s="140"/>
      <c r="R44" s="136"/>
      <c r="S44" s="136"/>
      <c r="T44" s="136"/>
      <c r="U44" s="136"/>
      <c r="V44" s="136"/>
      <c r="W44" s="136"/>
      <c r="X44" s="136"/>
      <c r="Y44" s="136"/>
      <c r="Z44" s="141"/>
      <c r="AA44" s="136"/>
      <c r="AB44" s="136"/>
      <c r="AC44" s="142"/>
      <c r="AD44" s="143" t="str">
        <f t="shared" ca="1" si="6"/>
        <v/>
      </c>
      <c r="AE44" s="143" t="str">
        <f t="shared" ca="1" si="7"/>
        <v/>
      </c>
      <c r="AF44" s="143" t="str">
        <f t="shared" ca="1" si="8"/>
        <v>D</v>
      </c>
      <c r="AG44" s="144">
        <f t="shared" ca="1" si="9"/>
        <v>3</v>
      </c>
      <c r="AH44"/>
      <c r="AI44" s="148"/>
    </row>
    <row r="45" spans="1:35" s="145" customFormat="1" ht="30" customHeight="1" x14ac:dyDescent="0.25">
      <c r="A45" s="162">
        <v>397</v>
      </c>
      <c r="B45" s="135" t="str">
        <f t="shared" ca="1" si="0"/>
        <v>B.2.09a</v>
      </c>
      <c r="C45" s="136">
        <f t="shared" ca="1" si="1"/>
        <v>6</v>
      </c>
      <c r="D45" s="93"/>
      <c r="E45" s="137" t="str">
        <f t="shared" ca="1" si="2"/>
        <v>B.2.09a</v>
      </c>
      <c r="F45" s="146" t="str">
        <f t="shared" ca="1" si="3"/>
        <v>Investing more time in testing critical systems?</v>
      </c>
      <c r="G45" s="164"/>
      <c r="H45" s="164"/>
      <c r="I45" s="166"/>
      <c r="J45" s="164"/>
      <c r="K45" s="164"/>
      <c r="L45" s="164"/>
      <c r="M45" s="164"/>
      <c r="N45" s="139" t="str">
        <f t="shared" ca="1" si="4"/>
        <v>x 2</v>
      </c>
      <c r="O45" s="139" t="str">
        <f t="shared" ca="1" si="5"/>
        <v/>
      </c>
      <c r="P45" s="140"/>
      <c r="Q45" s="140"/>
      <c r="R45" s="136"/>
      <c r="S45" s="136"/>
      <c r="T45" s="136"/>
      <c r="U45" s="136"/>
      <c r="V45" s="136"/>
      <c r="W45" s="136"/>
      <c r="X45" s="136"/>
      <c r="Y45" s="136"/>
      <c r="Z45" s="141"/>
      <c r="AA45" s="136"/>
      <c r="AB45" s="136"/>
      <c r="AC45" s="142"/>
      <c r="AD45" s="143" t="str">
        <f t="shared" ca="1" si="6"/>
        <v/>
      </c>
      <c r="AE45" s="143" t="str">
        <f t="shared" ca="1" si="7"/>
        <v/>
      </c>
      <c r="AF45" s="143" t="str">
        <f t="shared" ca="1" si="8"/>
        <v>D</v>
      </c>
      <c r="AG45" s="144">
        <f t="shared" ca="1" si="9"/>
        <v>3</v>
      </c>
      <c r="AH45" s="144">
        <v>1</v>
      </c>
      <c r="AI45" s="148"/>
    </row>
    <row r="46" spans="1:35" s="145" customFormat="1" ht="30" x14ac:dyDescent="0.25">
      <c r="A46" s="162">
        <v>398</v>
      </c>
      <c r="B46" s="135" t="str">
        <f t="shared" ca="1" si="0"/>
        <v>B.2.09b</v>
      </c>
      <c r="C46" s="136">
        <f t="shared" ca="1" si="1"/>
        <v>6</v>
      </c>
      <c r="D46" s="93"/>
      <c r="E46" s="137" t="str">
        <f t="shared" ca="1" si="2"/>
        <v>B.2.09b</v>
      </c>
      <c r="F46" s="146" t="str">
        <f t="shared" ca="1" si="3"/>
        <v>Providing testers with as much background information as possible, reducing reconnaissance time and thereby increasing testing time?</v>
      </c>
      <c r="G46" s="164"/>
      <c r="H46" s="164"/>
      <c r="I46" s="166"/>
      <c r="J46" s="164"/>
      <c r="K46" s="164"/>
      <c r="L46" s="164"/>
      <c r="M46" s="164"/>
      <c r="N46" s="139" t="str">
        <f t="shared" ca="1" si="4"/>
        <v>x 5</v>
      </c>
      <c r="O46" s="139" t="str">
        <f t="shared" ca="1" si="5"/>
        <v/>
      </c>
      <c r="P46" s="140"/>
      <c r="Q46" s="140"/>
      <c r="R46" s="136"/>
      <c r="S46" s="136"/>
      <c r="T46" s="136"/>
      <c r="U46" s="136"/>
      <c r="V46" s="136"/>
      <c r="W46" s="136"/>
      <c r="X46" s="136"/>
      <c r="Y46" s="136"/>
      <c r="Z46" s="141"/>
      <c r="AA46" s="136"/>
      <c r="AB46" s="136"/>
      <c r="AC46" s="142"/>
      <c r="AD46" s="143" t="str">
        <f t="shared" ca="1" si="6"/>
        <v/>
      </c>
      <c r="AE46" s="143" t="str">
        <f t="shared" ca="1" si="7"/>
        <v/>
      </c>
      <c r="AF46" s="143" t="str">
        <f t="shared" ca="1" si="8"/>
        <v>D</v>
      </c>
      <c r="AG46" s="144">
        <f t="shared" ca="1" si="9"/>
        <v>3</v>
      </c>
      <c r="AH46" s="144">
        <v>1</v>
      </c>
      <c r="AI46" s="148"/>
    </row>
    <row r="47" spans="1:35" s="145" customFormat="1" ht="60" x14ac:dyDescent="0.25">
      <c r="A47" s="162">
        <v>399</v>
      </c>
      <c r="B47" s="135" t="str">
        <f t="shared" ca="1" si="0"/>
        <v>B.2.10</v>
      </c>
      <c r="C47" s="136">
        <f t="shared" ca="1" si="1"/>
        <v>5</v>
      </c>
      <c r="D47" s="93"/>
      <c r="E47" s="137" t="str">
        <f t="shared" ca="1" si="2"/>
        <v>B.2.10</v>
      </c>
      <c r="F47" s="165" t="str">
        <f t="shared" ca="1" si="3"/>
        <v>When identifying testing constraints, do you allow for any test only being a snapshot in time, and changes to the threat or the environment could introduce new vulnerabilities, considering that attackers can attack the environment at any time?</v>
      </c>
      <c r="G47" s="164"/>
      <c r="H47" s="164"/>
      <c r="I47" s="166"/>
      <c r="J47" s="164"/>
      <c r="K47" s="164"/>
      <c r="L47" s="164"/>
      <c r="M47" s="164"/>
      <c r="N47" s="139" t="str">
        <f t="shared" ca="1" si="4"/>
        <v>x 4</v>
      </c>
      <c r="O47" s="139" t="str">
        <f t="shared" ca="1" si="5"/>
        <v/>
      </c>
      <c r="P47" s="140"/>
      <c r="Q47" s="140"/>
      <c r="R47" s="136"/>
      <c r="S47" s="136"/>
      <c r="T47" s="136"/>
      <c r="U47" s="136"/>
      <c r="V47" s="136"/>
      <c r="W47" s="136"/>
      <c r="X47" s="136"/>
      <c r="Y47" s="136"/>
      <c r="Z47" s="141"/>
      <c r="AA47" s="136"/>
      <c r="AB47" s="136"/>
      <c r="AC47" s="142"/>
      <c r="AD47" s="143" t="str">
        <f t="shared" ca="1" si="6"/>
        <v/>
      </c>
      <c r="AE47" s="143" t="str">
        <f t="shared" ca="1" si="7"/>
        <v/>
      </c>
      <c r="AF47" s="143" t="str">
        <f t="shared" ca="1" si="8"/>
        <v>D</v>
      </c>
      <c r="AG47" s="144">
        <f t="shared" ca="1" si="9"/>
        <v>3</v>
      </c>
      <c r="AH47" s="144">
        <v>1</v>
      </c>
      <c r="AI47" s="148"/>
    </row>
    <row r="48" spans="1:35" s="145" customFormat="1" ht="45" x14ac:dyDescent="0.25">
      <c r="A48" s="162">
        <v>400</v>
      </c>
      <c r="B48" s="135" t="str">
        <f t="shared" ref="B48:B96" ca="1" si="10">VLOOKUP(A48,contentrefmockup,2,FALSE)</f>
        <v>B.2.11</v>
      </c>
      <c r="C48" s="136">
        <f t="shared" ref="C48:C96" ca="1" si="11">VLOOKUP(A48,contentrefmockup,15,FALSE)</f>
        <v>5</v>
      </c>
      <c r="D48" s="93"/>
      <c r="E48" s="137" t="str">
        <f t="shared" ref="E48:E96" ca="1" si="12">IF(C48=1,"Phase "&amp;B48,IF(C48=2,"Step "&amp;VLOOKUP(A48,contentrefmockup,4,FALSE),B48))</f>
        <v>B.2.11</v>
      </c>
      <c r="F48" s="165" t="str">
        <f t="shared" ref="F48:F96" ca="1" si="13">VLOOKUP(A48,contentrefmockup,7,FALSE)</f>
        <v xml:space="preserve">When determining how to deal with this testing constraint, do you consider conducting penetration testing on a regular basis, rather than as a one-off exercise? </v>
      </c>
      <c r="G48" s="164"/>
      <c r="H48" s="164"/>
      <c r="I48" s="166"/>
      <c r="J48" s="164"/>
      <c r="K48" s="164"/>
      <c r="L48" s="164"/>
      <c r="M48" s="164"/>
      <c r="N48" s="139" t="str">
        <f t="shared" ref="N48:N96" ca="1" si="14">IFERROR(IF(VLOOKUP(A48,Weightings_Assessments,25,FALSE)=0,"",VLOOKUP(A48,Weightings_Assessments,25,FALSE)),"")</f>
        <v>x 5</v>
      </c>
      <c r="O48" s="139" t="str">
        <f t="shared" ref="O48:O96" ca="1" si="15">IFERROR(VLOOKUP(AH48,detail_maturity_score,3,FALSE)*VLOOKUP(A48,Weightings_Assessments,23,FALSE),"")</f>
        <v/>
      </c>
      <c r="P48" s="140"/>
      <c r="Q48" s="140"/>
      <c r="R48" s="136"/>
      <c r="S48" s="136"/>
      <c r="T48" s="136"/>
      <c r="U48" s="136"/>
      <c r="V48" s="136"/>
      <c r="W48" s="136"/>
      <c r="X48" s="136"/>
      <c r="Y48" s="136"/>
      <c r="Z48" s="141"/>
      <c r="AA48" s="136"/>
      <c r="AB48" s="136"/>
      <c r="AC48" s="142"/>
      <c r="AD48" s="143" t="str">
        <f t="shared" ref="AD48:AD96" ca="1" si="16">VLOOKUP($A48,contentrefmockup,26,FALSE)</f>
        <v/>
      </c>
      <c r="AE48" s="143" t="str">
        <f t="shared" ref="AE48:AE96" ca="1" si="17">VLOOKUP($A48,contentrefmockup,27,FALSE)</f>
        <v/>
      </c>
      <c r="AF48" s="143" t="str">
        <f t="shared" ref="AF48:AF96" ca="1" si="18">VLOOKUP($A48,contentrefmockup,28,FALSE)</f>
        <v>D</v>
      </c>
      <c r="AG48" s="144">
        <f t="shared" ref="AG48:AG96" ca="1" si="19">IF(AD48="S",1,IF(AE48="I",2,IF(AF48="D",3,4)))</f>
        <v>3</v>
      </c>
      <c r="AH48" s="144">
        <v>1</v>
      </c>
      <c r="AI48" s="148"/>
    </row>
    <row r="49" spans="1:35" s="145" customFormat="1" ht="75" x14ac:dyDescent="0.25">
      <c r="A49" s="162">
        <v>401</v>
      </c>
      <c r="B49" s="135" t="str">
        <f t="shared" ca="1" si="10"/>
        <v>B.2.12</v>
      </c>
      <c r="C49" s="136">
        <f t="shared" ca="1" si="11"/>
        <v>5</v>
      </c>
      <c r="D49" s="93"/>
      <c r="E49" s="137" t="str">
        <f t="shared" ca="1" si="12"/>
        <v>B.2.12</v>
      </c>
      <c r="F49" s="165" t="str">
        <f t="shared" ca="1" si="13"/>
        <v>When identifying testing constraints, do you allow for the likelihood that most penetration testing will not find all vulnerabilities of a given system (the law of diminishing returns often applies in that the most obvious vulnerabilities will be discovered first, with further time yielding more and more obscure issues)?</v>
      </c>
      <c r="G49" s="164"/>
      <c r="H49" s="164"/>
      <c r="I49" s="166"/>
      <c r="J49" s="164"/>
      <c r="K49" s="164"/>
      <c r="L49" s="164"/>
      <c r="M49" s="164"/>
      <c r="N49" s="139" t="str">
        <f t="shared" ca="1" si="14"/>
        <v>x 4</v>
      </c>
      <c r="O49" s="139" t="str">
        <f t="shared" ca="1" si="15"/>
        <v/>
      </c>
      <c r="P49" s="140"/>
      <c r="Q49" s="140"/>
      <c r="R49" s="136"/>
      <c r="S49" s="136"/>
      <c r="T49" s="136"/>
      <c r="U49" s="136"/>
      <c r="V49" s="136"/>
      <c r="W49" s="136"/>
      <c r="X49" s="136"/>
      <c r="Y49" s="136"/>
      <c r="Z49" s="141"/>
      <c r="AA49" s="136"/>
      <c r="AB49" s="136"/>
      <c r="AC49" s="142"/>
      <c r="AD49" s="143" t="str">
        <f t="shared" ca="1" si="16"/>
        <v/>
      </c>
      <c r="AE49" s="143" t="str">
        <f t="shared" ca="1" si="17"/>
        <v/>
      </c>
      <c r="AF49" s="143" t="str">
        <f t="shared" ca="1" si="18"/>
        <v>D</v>
      </c>
      <c r="AG49" s="144">
        <f t="shared" ca="1" si="19"/>
        <v>3</v>
      </c>
      <c r="AH49" s="144">
        <v>1</v>
      </c>
      <c r="AI49" s="148"/>
    </row>
    <row r="50" spans="1:35" s="145" customFormat="1" ht="30" customHeight="1" x14ac:dyDescent="0.25">
      <c r="A50" s="162">
        <v>402</v>
      </c>
      <c r="B50" s="135" t="str">
        <f t="shared" ca="1" si="10"/>
        <v>B.2.13</v>
      </c>
      <c r="C50" s="136">
        <f t="shared" ca="1" si="11"/>
        <v>4</v>
      </c>
      <c r="D50" s="93"/>
      <c r="E50" s="137" t="str">
        <f t="shared" ca="1" si="12"/>
        <v>B.2.13</v>
      </c>
      <c r="F50" s="165" t="str">
        <f t="shared" ca="1" si="13"/>
        <v xml:space="preserve">When determining how to deal with this testing constraint, do you consider: </v>
      </c>
      <c r="G50" s="164"/>
      <c r="H50" s="164"/>
      <c r="I50" s="166"/>
      <c r="J50" s="164"/>
      <c r="K50" s="164"/>
      <c r="L50" s="164"/>
      <c r="M50" s="164"/>
      <c r="N50" s="139" t="str">
        <f t="shared" ca="1" si="14"/>
        <v/>
      </c>
      <c r="O50" s="139" t="str">
        <f t="shared" ca="1" si="15"/>
        <v/>
      </c>
      <c r="P50" s="140"/>
      <c r="Q50" s="140"/>
      <c r="R50" s="136"/>
      <c r="S50" s="136"/>
      <c r="T50" s="136"/>
      <c r="U50" s="136"/>
      <c r="V50" s="136"/>
      <c r="W50" s="136"/>
      <c r="X50" s="136"/>
      <c r="Y50" s="136"/>
      <c r="Z50" s="141"/>
      <c r="AA50" s="136"/>
      <c r="AB50" s="136"/>
      <c r="AC50" s="142"/>
      <c r="AD50" s="143" t="str">
        <f t="shared" ca="1" si="16"/>
        <v/>
      </c>
      <c r="AE50" s="143" t="str">
        <f t="shared" ca="1" si="17"/>
        <v/>
      </c>
      <c r="AF50" s="143" t="str">
        <f t="shared" ca="1" si="18"/>
        <v>D</v>
      </c>
      <c r="AG50" s="144">
        <f t="shared" ca="1" si="19"/>
        <v>3</v>
      </c>
      <c r="AH50"/>
      <c r="AI50" s="148"/>
    </row>
    <row r="51" spans="1:35" s="145" customFormat="1" ht="30" customHeight="1" x14ac:dyDescent="0.25">
      <c r="A51" s="162">
        <v>403</v>
      </c>
      <c r="B51" s="135" t="str">
        <f t="shared" ca="1" si="10"/>
        <v>B.2.13a</v>
      </c>
      <c r="C51" s="136">
        <f t="shared" ca="1" si="11"/>
        <v>6</v>
      </c>
      <c r="D51" s="93"/>
      <c r="E51" s="137" t="str">
        <f t="shared" ca="1" si="12"/>
        <v>B.2.13a</v>
      </c>
      <c r="F51" s="146" t="str">
        <f t="shared" ca="1" si="13"/>
        <v>Adopting a 'risk to cost balance' when performing tests?</v>
      </c>
      <c r="G51" s="164"/>
      <c r="H51" s="164"/>
      <c r="I51" s="166"/>
      <c r="J51" s="164"/>
      <c r="K51" s="164"/>
      <c r="L51" s="164"/>
      <c r="M51" s="164"/>
      <c r="N51" s="139" t="str">
        <f t="shared" ca="1" si="14"/>
        <v>x 5</v>
      </c>
      <c r="O51" s="139" t="str">
        <f t="shared" ca="1" si="15"/>
        <v/>
      </c>
      <c r="P51" s="140"/>
      <c r="Q51" s="140"/>
      <c r="R51" s="136"/>
      <c r="S51" s="136"/>
      <c r="T51" s="136"/>
      <c r="U51" s="136"/>
      <c r="V51" s="136"/>
      <c r="W51" s="136"/>
      <c r="X51" s="136"/>
      <c r="Y51" s="136"/>
      <c r="Z51" s="141"/>
      <c r="AA51" s="136"/>
      <c r="AB51" s="136"/>
      <c r="AC51" s="142"/>
      <c r="AD51" s="143" t="str">
        <f t="shared" ca="1" si="16"/>
        <v/>
      </c>
      <c r="AE51" s="143" t="str">
        <f t="shared" ca="1" si="17"/>
        <v/>
      </c>
      <c r="AF51" s="143" t="str">
        <f t="shared" ca="1" si="18"/>
        <v>D</v>
      </c>
      <c r="AG51" s="144">
        <f t="shared" ca="1" si="19"/>
        <v>3</v>
      </c>
      <c r="AH51" s="144">
        <v>1</v>
      </c>
      <c r="AI51" s="148"/>
    </row>
    <row r="52" spans="1:35" s="145" customFormat="1" ht="45" x14ac:dyDescent="0.25">
      <c r="A52" s="162">
        <v>404</v>
      </c>
      <c r="B52" s="135" t="str">
        <f t="shared" ca="1" si="10"/>
        <v>B.2.13b</v>
      </c>
      <c r="C52" s="136">
        <f t="shared" ca="1" si="11"/>
        <v>6</v>
      </c>
      <c r="D52" s="93"/>
      <c r="E52" s="137" t="str">
        <f t="shared" ca="1" si="12"/>
        <v>B.2.13b</v>
      </c>
      <c r="F52" s="146" t="str">
        <f t="shared" ca="1" si="13"/>
        <v>Doing more than simply fixing vulnerabilities uncovered during testing as this could leave a number of other vulnerabilities present for an attacker to find?</v>
      </c>
      <c r="G52" s="164"/>
      <c r="H52" s="164"/>
      <c r="I52" s="166"/>
      <c r="J52" s="164"/>
      <c r="K52" s="164"/>
      <c r="L52" s="164"/>
      <c r="M52" s="164"/>
      <c r="N52" s="139" t="str">
        <f t="shared" ca="1" si="14"/>
        <v>x 3</v>
      </c>
      <c r="O52" s="139" t="str">
        <f t="shared" ca="1" si="15"/>
        <v/>
      </c>
      <c r="P52" s="140"/>
      <c r="Q52" s="140"/>
      <c r="R52" s="136"/>
      <c r="S52" s="136"/>
      <c r="T52" s="136"/>
      <c r="U52" s="136"/>
      <c r="V52" s="136"/>
      <c r="W52" s="136"/>
      <c r="X52" s="136"/>
      <c r="Y52" s="136"/>
      <c r="Z52" s="141"/>
      <c r="AA52" s="136"/>
      <c r="AB52" s="136"/>
      <c r="AC52" s="142"/>
      <c r="AD52" s="143" t="str">
        <f t="shared" ca="1" si="16"/>
        <v/>
      </c>
      <c r="AE52" s="143" t="str">
        <f t="shared" ca="1" si="17"/>
        <v/>
      </c>
      <c r="AF52" s="143" t="str">
        <f t="shared" ca="1" si="18"/>
        <v>D</v>
      </c>
      <c r="AG52" s="144">
        <f t="shared" ca="1" si="19"/>
        <v>3</v>
      </c>
      <c r="AH52" s="144">
        <v>1</v>
      </c>
      <c r="AI52" s="148"/>
    </row>
    <row r="53" spans="1:35" s="145" customFormat="1" ht="30" x14ac:dyDescent="0.25">
      <c r="A53" s="162">
        <v>405</v>
      </c>
      <c r="B53" s="135" t="str">
        <f t="shared" ca="1" si="10"/>
        <v>B.2.14</v>
      </c>
      <c r="C53" s="136">
        <f t="shared" ca="1" si="11"/>
        <v>5</v>
      </c>
      <c r="D53" s="93"/>
      <c r="E53" s="137" t="str">
        <f t="shared" ca="1" si="12"/>
        <v>B.2.14</v>
      </c>
      <c r="F53" s="165" t="str">
        <f t="shared" ca="1" si="13"/>
        <v>Have you identified technical issues that can affect the scope of the test or the security countermeasures in place to detect and deter attacks?</v>
      </c>
      <c r="G53" s="164"/>
      <c r="H53" s="164"/>
      <c r="I53" s="166"/>
      <c r="J53" s="164"/>
      <c r="K53" s="164"/>
      <c r="L53" s="164"/>
      <c r="M53" s="164"/>
      <c r="N53" s="139" t="str">
        <f t="shared" ca="1" si="14"/>
        <v>x 5</v>
      </c>
      <c r="O53" s="139" t="str">
        <f t="shared" ca="1" si="15"/>
        <v/>
      </c>
      <c r="P53" s="140"/>
      <c r="Q53" s="140"/>
      <c r="R53" s="136"/>
      <c r="S53" s="136"/>
      <c r="T53" s="136"/>
      <c r="U53" s="136"/>
      <c r="V53" s="136"/>
      <c r="W53" s="136"/>
      <c r="X53" s="136"/>
      <c r="Y53" s="136"/>
      <c r="Z53" s="141"/>
      <c r="AA53" s="136"/>
      <c r="AB53" s="136"/>
      <c r="AC53" s="142"/>
      <c r="AD53" s="143" t="str">
        <f t="shared" ca="1" si="16"/>
        <v/>
      </c>
      <c r="AE53" s="143" t="str">
        <f t="shared" ca="1" si="17"/>
        <v/>
      </c>
      <c r="AF53" s="143" t="str">
        <f t="shared" ca="1" si="18"/>
        <v>D</v>
      </c>
      <c r="AG53" s="144">
        <f t="shared" ca="1" si="19"/>
        <v>3</v>
      </c>
      <c r="AH53" s="144">
        <v>1</v>
      </c>
      <c r="AI53" s="148"/>
    </row>
    <row r="54" spans="1:35" s="145" customFormat="1" ht="30" customHeight="1" x14ac:dyDescent="0.25">
      <c r="A54" s="162">
        <v>406</v>
      </c>
      <c r="B54" s="135" t="str">
        <f t="shared" ca="1" si="10"/>
        <v>B.2.15</v>
      </c>
      <c r="C54" s="136">
        <f t="shared" ca="1" si="11"/>
        <v>4</v>
      </c>
      <c r="D54" s="93"/>
      <c r="E54" s="137" t="str">
        <f t="shared" ca="1" si="12"/>
        <v>B.2.15</v>
      </c>
      <c r="F54" s="165" t="str">
        <f t="shared" ca="1" si="13"/>
        <v xml:space="preserve">When considering technical issues, do you consider: </v>
      </c>
      <c r="G54" s="164"/>
      <c r="H54" s="164"/>
      <c r="I54" s="166"/>
      <c r="J54" s="164"/>
      <c r="K54" s="164"/>
      <c r="L54" s="164"/>
      <c r="M54" s="164"/>
      <c r="N54" s="139" t="str">
        <f t="shared" ca="1" si="14"/>
        <v/>
      </c>
      <c r="O54" s="139" t="str">
        <f t="shared" ca="1" si="15"/>
        <v/>
      </c>
      <c r="P54" s="140"/>
      <c r="Q54" s="140"/>
      <c r="R54" s="136"/>
      <c r="S54" s="136"/>
      <c r="T54" s="136"/>
      <c r="U54" s="136"/>
      <c r="V54" s="136"/>
      <c r="W54" s="136"/>
      <c r="X54" s="136"/>
      <c r="Y54" s="136"/>
      <c r="Z54" s="141"/>
      <c r="AA54" s="136"/>
      <c r="AB54" s="136"/>
      <c r="AC54" s="142"/>
      <c r="AD54" s="143" t="str">
        <f t="shared" ca="1" si="16"/>
        <v/>
      </c>
      <c r="AE54" s="143" t="str">
        <f t="shared" ca="1" si="17"/>
        <v/>
      </c>
      <c r="AF54" s="143" t="str">
        <f t="shared" ca="1" si="18"/>
        <v>D</v>
      </c>
      <c r="AG54" s="144">
        <f t="shared" ca="1" si="19"/>
        <v>3</v>
      </c>
      <c r="AH54"/>
      <c r="AI54" s="148"/>
    </row>
    <row r="55" spans="1:35" s="145" customFormat="1" ht="30" x14ac:dyDescent="0.25">
      <c r="A55" s="162">
        <v>407</v>
      </c>
      <c r="B55" s="135" t="str">
        <f t="shared" ca="1" si="10"/>
        <v>B.2.15a</v>
      </c>
      <c r="C55" s="136">
        <f t="shared" ca="1" si="11"/>
        <v>6</v>
      </c>
      <c r="D55" s="93"/>
      <c r="E55" s="137" t="str">
        <f t="shared" ca="1" si="12"/>
        <v>B.2.15a</v>
      </c>
      <c r="F55" s="146" t="str">
        <f t="shared" ca="1" si="13"/>
        <v>Implementing policy exceptions and ensuring that they do not significantly block the testing?</v>
      </c>
      <c r="G55" s="164"/>
      <c r="H55" s="164"/>
      <c r="I55" s="166"/>
      <c r="J55" s="164"/>
      <c r="K55" s="164"/>
      <c r="L55" s="164"/>
      <c r="M55" s="164"/>
      <c r="N55" s="139" t="str">
        <f t="shared" ca="1" si="14"/>
        <v>x 5</v>
      </c>
      <c r="O55" s="139" t="str">
        <f t="shared" ca="1" si="15"/>
        <v/>
      </c>
      <c r="P55" s="140"/>
      <c r="Q55" s="140"/>
      <c r="R55" s="136"/>
      <c r="S55" s="136"/>
      <c r="T55" s="136"/>
      <c r="U55" s="136"/>
      <c r="V55" s="136"/>
      <c r="W55" s="136"/>
      <c r="X55" s="136"/>
      <c r="Y55" s="136"/>
      <c r="Z55" s="141"/>
      <c r="AA55" s="136"/>
      <c r="AB55" s="136"/>
      <c r="AC55" s="142"/>
      <c r="AD55" s="143" t="str">
        <f t="shared" ca="1" si="16"/>
        <v/>
      </c>
      <c r="AE55" s="143" t="str">
        <f t="shared" ca="1" si="17"/>
        <v/>
      </c>
      <c r="AF55" s="143" t="str">
        <f t="shared" ca="1" si="18"/>
        <v>D</v>
      </c>
      <c r="AG55" s="144">
        <f t="shared" ca="1" si="19"/>
        <v>3</v>
      </c>
      <c r="AH55" s="144">
        <v>1</v>
      </c>
      <c r="AI55" s="148"/>
    </row>
    <row r="56" spans="1:35" s="145" customFormat="1" ht="45" x14ac:dyDescent="0.25">
      <c r="A56" s="162">
        <v>408</v>
      </c>
      <c r="B56" s="135" t="str">
        <f t="shared" ca="1" si="10"/>
        <v>B.2.15b</v>
      </c>
      <c r="C56" s="136">
        <f t="shared" ca="1" si="11"/>
        <v>6</v>
      </c>
      <c r="D56" s="93"/>
      <c r="E56" s="137" t="str">
        <f t="shared" ca="1" si="12"/>
        <v>B.2.15b</v>
      </c>
      <c r="F56" s="146" t="str">
        <f t="shared" ca="1" si="13"/>
        <v>Allowing for vulnerabilities present in your servers or application that will not be discovered if the testing is undertaken from outside your network?</v>
      </c>
      <c r="G56" s="164"/>
      <c r="H56" s="164"/>
      <c r="I56" s="166"/>
      <c r="J56" s="164"/>
      <c r="K56" s="164"/>
      <c r="L56" s="164"/>
      <c r="M56" s="164"/>
      <c r="N56" s="139" t="str">
        <f t="shared" ca="1" si="14"/>
        <v>x 4</v>
      </c>
      <c r="O56" s="139" t="str">
        <f t="shared" ca="1" si="15"/>
        <v/>
      </c>
      <c r="P56" s="140"/>
      <c r="Q56" s="140"/>
      <c r="R56" s="136"/>
      <c r="S56" s="136"/>
      <c r="T56" s="136"/>
      <c r="U56" s="136"/>
      <c r="V56" s="136"/>
      <c r="W56" s="136"/>
      <c r="X56" s="136"/>
      <c r="Y56" s="136"/>
      <c r="Z56" s="141"/>
      <c r="AA56" s="136"/>
      <c r="AB56" s="136"/>
      <c r="AC56" s="142"/>
      <c r="AD56" s="143" t="str">
        <f t="shared" ca="1" si="16"/>
        <v/>
      </c>
      <c r="AE56" s="143" t="str">
        <f t="shared" ca="1" si="17"/>
        <v/>
      </c>
      <c r="AF56" s="143" t="str">
        <f t="shared" ca="1" si="18"/>
        <v>D</v>
      </c>
      <c r="AG56" s="144">
        <f t="shared" ca="1" si="19"/>
        <v>3</v>
      </c>
      <c r="AH56" s="144">
        <v>1</v>
      </c>
      <c r="AI56" s="148"/>
    </row>
    <row r="57" spans="1:35" s="145" customFormat="1" ht="30" customHeight="1" x14ac:dyDescent="0.25">
      <c r="A57" s="162">
        <v>409</v>
      </c>
      <c r="B57" s="135" t="str">
        <f t="shared" ca="1" si="10"/>
        <v>B.2.15c</v>
      </c>
      <c r="C57" s="136">
        <f t="shared" ca="1" si="11"/>
        <v>6</v>
      </c>
      <c r="D57" s="93"/>
      <c r="E57" s="137" t="str">
        <f t="shared" ca="1" si="12"/>
        <v>B.2.15c</v>
      </c>
      <c r="F57" s="146" t="str">
        <f t="shared" ca="1" si="13"/>
        <v>Defining how the testing will be conducted during the scoping phase?</v>
      </c>
      <c r="G57" s="164"/>
      <c r="H57" s="164"/>
      <c r="I57" s="166"/>
      <c r="J57" s="164"/>
      <c r="K57" s="164"/>
      <c r="L57" s="164"/>
      <c r="M57" s="164"/>
      <c r="N57" s="139" t="str">
        <f t="shared" ca="1" si="14"/>
        <v>x 3</v>
      </c>
      <c r="O57" s="139" t="str">
        <f t="shared" ca="1" si="15"/>
        <v/>
      </c>
      <c r="P57" s="140"/>
      <c r="Q57" s="140"/>
      <c r="R57" s="136"/>
      <c r="S57" s="136"/>
      <c r="T57" s="136"/>
      <c r="U57" s="136"/>
      <c r="V57" s="136"/>
      <c r="W57" s="136"/>
      <c r="X57" s="136"/>
      <c r="Y57" s="136"/>
      <c r="Z57" s="141"/>
      <c r="AA57" s="136"/>
      <c r="AB57" s="136"/>
      <c r="AC57" s="142"/>
      <c r="AD57" s="143" t="str">
        <f t="shared" ca="1" si="16"/>
        <v/>
      </c>
      <c r="AE57" s="143" t="str">
        <f t="shared" ca="1" si="17"/>
        <v/>
      </c>
      <c r="AF57" s="143" t="str">
        <f t="shared" ca="1" si="18"/>
        <v>D</v>
      </c>
      <c r="AG57" s="144">
        <f t="shared" ca="1" si="19"/>
        <v>3</v>
      </c>
      <c r="AH57" s="144">
        <v>1</v>
      </c>
      <c r="AI57" s="148"/>
    </row>
    <row r="58" spans="1:35" s="145" customFormat="1" ht="30" x14ac:dyDescent="0.25">
      <c r="A58" s="162">
        <v>410</v>
      </c>
      <c r="B58" s="135" t="str">
        <f t="shared" ca="1" si="10"/>
        <v>B.2.15d</v>
      </c>
      <c r="C58" s="136">
        <f t="shared" ca="1" si="11"/>
        <v>6</v>
      </c>
      <c r="D58" s="93"/>
      <c r="E58" s="137" t="str">
        <f t="shared" ca="1" si="12"/>
        <v>B.2.15d</v>
      </c>
      <c r="F58" s="146" t="str">
        <f t="shared" ca="1" si="13"/>
        <v>Ensuring that the scope is practical and that the testing will meet your requirements?</v>
      </c>
      <c r="G58" s="164"/>
      <c r="H58" s="164"/>
      <c r="I58" s="166"/>
      <c r="J58" s="164"/>
      <c r="K58" s="164"/>
      <c r="L58" s="164"/>
      <c r="M58" s="164"/>
      <c r="N58" s="139" t="str">
        <f t="shared" ca="1" si="14"/>
        <v>x 4</v>
      </c>
      <c r="O58" s="139" t="str">
        <f t="shared" ca="1" si="15"/>
        <v/>
      </c>
      <c r="P58" s="140"/>
      <c r="Q58" s="140"/>
      <c r="R58" s="136"/>
      <c r="S58" s="136"/>
      <c r="T58" s="136"/>
      <c r="U58" s="136"/>
      <c r="V58" s="136"/>
      <c r="W58" s="136"/>
      <c r="X58" s="136"/>
      <c r="Y58" s="136"/>
      <c r="Z58" s="141"/>
      <c r="AA58" s="136"/>
      <c r="AB58" s="136"/>
      <c r="AC58" s="142"/>
      <c r="AD58" s="143" t="str">
        <f t="shared" ca="1" si="16"/>
        <v/>
      </c>
      <c r="AE58" s="143" t="str">
        <f t="shared" ca="1" si="17"/>
        <v/>
      </c>
      <c r="AF58" s="143" t="str">
        <f t="shared" ca="1" si="18"/>
        <v>D</v>
      </c>
      <c r="AG58" s="144">
        <f t="shared" ca="1" si="19"/>
        <v>3</v>
      </c>
      <c r="AH58" s="144">
        <v>1</v>
      </c>
      <c r="AI58" s="148"/>
    </row>
    <row r="59" spans="1:35" s="145" customFormat="1" ht="60" x14ac:dyDescent="0.25">
      <c r="A59" s="162">
        <v>411</v>
      </c>
      <c r="B59" s="135" t="str">
        <f t="shared" ca="1" si="10"/>
        <v>B.2.15e</v>
      </c>
      <c r="C59" s="136">
        <f t="shared" ca="1" si="11"/>
        <v>6</v>
      </c>
      <c r="D59" s="93"/>
      <c r="E59" s="137" t="str">
        <f t="shared" ca="1" si="12"/>
        <v>B.2.15e</v>
      </c>
      <c r="F59" s="146" t="str">
        <f t="shared" ca="1" si="13"/>
        <v>Ensuring that the test simulation comes very close to replicating a real malicious attack (e.g. by employing professional penetration testers who will have knowledge of the system being tested and a greater understanding of the context in which the system operates)?</v>
      </c>
      <c r="G59" s="164"/>
      <c r="H59" s="164"/>
      <c r="I59" s="166"/>
      <c r="J59" s="164"/>
      <c r="K59" s="164"/>
      <c r="L59" s="164"/>
      <c r="M59" s="164"/>
      <c r="N59" s="139" t="str">
        <f t="shared" ca="1" si="14"/>
        <v>x 5</v>
      </c>
      <c r="O59" s="139" t="str">
        <f t="shared" ca="1" si="15"/>
        <v/>
      </c>
      <c r="P59" s="140"/>
      <c r="Q59" s="140"/>
      <c r="R59" s="136"/>
      <c r="S59" s="136"/>
      <c r="T59" s="136"/>
      <c r="U59" s="136"/>
      <c r="V59" s="136"/>
      <c r="W59" s="136"/>
      <c r="X59" s="136"/>
      <c r="Y59" s="136"/>
      <c r="Z59" s="141"/>
      <c r="AA59" s="136"/>
      <c r="AB59" s="136"/>
      <c r="AC59" s="142"/>
      <c r="AD59" s="143" t="str">
        <f t="shared" ca="1" si="16"/>
        <v/>
      </c>
      <c r="AE59" s="143" t="str">
        <f t="shared" ca="1" si="17"/>
        <v/>
      </c>
      <c r="AF59" s="143" t="str">
        <f t="shared" ca="1" si="18"/>
        <v>D</v>
      </c>
      <c r="AG59" s="144">
        <f t="shared" ca="1" si="19"/>
        <v>3</v>
      </c>
      <c r="AH59" s="144">
        <v>1</v>
      </c>
      <c r="AI59" s="148"/>
    </row>
    <row r="60" spans="1:35" s="145" customFormat="1" ht="30" x14ac:dyDescent="0.25">
      <c r="A60" s="162">
        <v>412</v>
      </c>
      <c r="B60" s="135" t="str">
        <f t="shared" ca="1" si="10"/>
        <v>B.2.16</v>
      </c>
      <c r="C60" s="136">
        <f t="shared" ca="1" si="11"/>
        <v>5</v>
      </c>
      <c r="D60" s="93"/>
      <c r="E60" s="137" t="str">
        <f t="shared" ca="1" si="12"/>
        <v>B.2.16</v>
      </c>
      <c r="F60" s="165" t="str">
        <f t="shared" ca="1" si="13"/>
        <v>Have you determined how you will make sure that all parties adhere to these testing constraints?</v>
      </c>
      <c r="G60" s="164"/>
      <c r="H60" s="164"/>
      <c r="I60" s="166"/>
      <c r="J60" s="164"/>
      <c r="K60" s="164"/>
      <c r="L60" s="164"/>
      <c r="M60" s="164"/>
      <c r="N60" s="139" t="str">
        <f t="shared" ca="1" si="14"/>
        <v>x 5</v>
      </c>
      <c r="O60" s="139" t="str">
        <f t="shared" ca="1" si="15"/>
        <v/>
      </c>
      <c r="P60" s="140"/>
      <c r="Q60" s="140"/>
      <c r="R60" s="136"/>
      <c r="S60" s="136"/>
      <c r="T60" s="136"/>
      <c r="U60" s="136"/>
      <c r="V60" s="136"/>
      <c r="W60" s="136"/>
      <c r="X60" s="136"/>
      <c r="Y60" s="136"/>
      <c r="Z60" s="141"/>
      <c r="AA60" s="136"/>
      <c r="AB60" s="136"/>
      <c r="AC60" s="142"/>
      <c r="AD60" s="143" t="str">
        <f t="shared" ca="1" si="16"/>
        <v/>
      </c>
      <c r="AE60" s="143" t="str">
        <f t="shared" ca="1" si="17"/>
        <v/>
      </c>
      <c r="AF60" s="143" t="str">
        <f t="shared" ca="1" si="18"/>
        <v>D</v>
      </c>
      <c r="AG60" s="144">
        <f t="shared" ca="1" si="19"/>
        <v>3</v>
      </c>
      <c r="AH60" s="144">
        <v>1</v>
      </c>
      <c r="AI60" s="148"/>
    </row>
    <row r="61" spans="1:35" s="145" customFormat="1" ht="30" customHeight="1" x14ac:dyDescent="0.25">
      <c r="A61" s="156">
        <v>413</v>
      </c>
      <c r="B61" s="135" t="str">
        <f t="shared" ca="1" si="10"/>
        <v>B.3</v>
      </c>
      <c r="C61" s="136">
        <f t="shared" ca="1" si="11"/>
        <v>2</v>
      </c>
      <c r="D61" s="93"/>
      <c r="E61" s="167" t="str">
        <f t="shared" ca="1" si="12"/>
        <v>Step 3</v>
      </c>
      <c r="F61" s="168" t="str">
        <f t="shared" ca="1" si="13"/>
        <v>Produce scope statements</v>
      </c>
      <c r="G61" s="247"/>
      <c r="H61" s="247"/>
      <c r="I61" s="247"/>
      <c r="J61" s="247"/>
      <c r="K61" s="247"/>
      <c r="L61" s="247"/>
      <c r="M61" s="247"/>
      <c r="N61" s="248" t="str">
        <f t="shared" ca="1" si="14"/>
        <v/>
      </c>
      <c r="O61" s="248" t="str">
        <f t="shared" ca="1" si="15"/>
        <v/>
      </c>
      <c r="P61" s="248"/>
      <c r="Q61" s="248"/>
      <c r="R61" s="248"/>
      <c r="S61" s="248"/>
      <c r="T61" s="248"/>
      <c r="U61" s="248"/>
      <c r="V61" s="248"/>
      <c r="W61" s="248"/>
      <c r="X61" s="248"/>
      <c r="Y61" s="248"/>
      <c r="Z61" s="248"/>
      <c r="AA61" s="248"/>
      <c r="AB61" s="248"/>
      <c r="AC61" s="143"/>
      <c r="AD61" s="143" t="str">
        <f t="shared" ca="1" si="16"/>
        <v>S</v>
      </c>
      <c r="AE61" s="143" t="str">
        <f t="shared" ca="1" si="17"/>
        <v>I</v>
      </c>
      <c r="AF61" s="143" t="str">
        <f t="shared" ca="1" si="18"/>
        <v>D</v>
      </c>
      <c r="AG61" s="144">
        <f t="shared" ca="1" si="19"/>
        <v>1</v>
      </c>
      <c r="AH61"/>
      <c r="AI61" s="148">
        <v>3</v>
      </c>
    </row>
    <row r="62" spans="1:35" s="145" customFormat="1" ht="30" customHeight="1" x14ac:dyDescent="0.25">
      <c r="A62" s="162">
        <v>429</v>
      </c>
      <c r="B62" s="135" t="str">
        <f t="shared" ca="1" si="10"/>
        <v>B.3.01</v>
      </c>
      <c r="C62" s="136">
        <f t="shared" ca="1" si="11"/>
        <v>5</v>
      </c>
      <c r="D62" s="93"/>
      <c r="E62" s="137" t="str">
        <f t="shared" ca="1" si="12"/>
        <v>B.3.01</v>
      </c>
      <c r="F62" s="165" t="str">
        <f t="shared" ca="1" si="13"/>
        <v>Do you formally define the scope of penetration tests prior to tests commencing?</v>
      </c>
      <c r="G62" s="164"/>
      <c r="H62" s="164"/>
      <c r="I62" s="166"/>
      <c r="J62" s="164"/>
      <c r="K62" s="164"/>
      <c r="L62" s="164"/>
      <c r="M62" s="164"/>
      <c r="N62" s="139" t="str">
        <f t="shared" ca="1" si="14"/>
        <v>x 1</v>
      </c>
      <c r="O62" s="139" t="str">
        <f t="shared" ca="1" si="15"/>
        <v/>
      </c>
      <c r="P62" s="140"/>
      <c r="Q62" s="140"/>
      <c r="R62" s="136"/>
      <c r="S62" s="136"/>
      <c r="T62" s="136"/>
      <c r="U62" s="136"/>
      <c r="V62" s="136"/>
      <c r="W62" s="136"/>
      <c r="X62" s="136"/>
      <c r="Y62" s="136"/>
      <c r="Z62" s="141"/>
      <c r="AA62" s="136"/>
      <c r="AB62" s="136"/>
      <c r="AC62" s="142"/>
      <c r="AD62" s="143" t="str">
        <f t="shared" ca="1" si="16"/>
        <v/>
      </c>
      <c r="AE62" s="143" t="str">
        <f t="shared" ca="1" si="17"/>
        <v/>
      </c>
      <c r="AF62" s="143" t="str">
        <f t="shared" ca="1" si="18"/>
        <v>D</v>
      </c>
      <c r="AG62" s="144">
        <f t="shared" ca="1" si="19"/>
        <v>3</v>
      </c>
      <c r="AH62" s="144">
        <v>1</v>
      </c>
      <c r="AI62" s="148"/>
    </row>
    <row r="63" spans="1:35" s="145" customFormat="1" ht="30" customHeight="1" x14ac:dyDescent="0.25">
      <c r="A63" s="162">
        <v>430</v>
      </c>
      <c r="B63" s="135" t="str">
        <f t="shared" ca="1" si="10"/>
        <v>B.3.02</v>
      </c>
      <c r="C63" s="136">
        <f t="shared" ca="1" si="11"/>
        <v>4</v>
      </c>
      <c r="D63" s="93"/>
      <c r="E63" s="137" t="str">
        <f t="shared" ca="1" si="12"/>
        <v>B.3.02</v>
      </c>
      <c r="F63" s="165" t="str">
        <f t="shared" ca="1" si="13"/>
        <v xml:space="preserve">Is the scope of penetration tests: </v>
      </c>
      <c r="G63" s="164"/>
      <c r="H63" s="164"/>
      <c r="I63" s="166"/>
      <c r="J63" s="164"/>
      <c r="K63" s="164"/>
      <c r="L63" s="164"/>
      <c r="M63" s="164"/>
      <c r="N63" s="139" t="str">
        <f t="shared" ca="1" si="14"/>
        <v/>
      </c>
      <c r="O63" s="139" t="str">
        <f t="shared" ca="1" si="15"/>
        <v/>
      </c>
      <c r="P63" s="140"/>
      <c r="Q63" s="140"/>
      <c r="R63" s="136"/>
      <c r="S63" s="136"/>
      <c r="T63" s="136"/>
      <c r="U63" s="136"/>
      <c r="V63" s="136"/>
      <c r="W63" s="136"/>
      <c r="X63" s="136"/>
      <c r="Y63" s="136"/>
      <c r="Z63" s="141"/>
      <c r="AA63" s="136"/>
      <c r="AB63" s="136"/>
      <c r="AC63" s="142"/>
      <c r="AD63" s="143" t="str">
        <f t="shared" ca="1" si="16"/>
        <v/>
      </c>
      <c r="AE63" s="143" t="str">
        <f t="shared" ca="1" si="17"/>
        <v/>
      </c>
      <c r="AF63" s="143" t="str">
        <f t="shared" ca="1" si="18"/>
        <v>D</v>
      </c>
      <c r="AG63" s="144">
        <f t="shared" ca="1" si="19"/>
        <v>3</v>
      </c>
      <c r="AH63"/>
      <c r="AI63" s="148"/>
    </row>
    <row r="64" spans="1:35" s="145" customFormat="1" ht="30" customHeight="1" x14ac:dyDescent="0.25">
      <c r="A64" s="162">
        <v>431</v>
      </c>
      <c r="B64" s="135" t="str">
        <f t="shared" ca="1" si="10"/>
        <v>B.3.02a</v>
      </c>
      <c r="C64" s="136">
        <f t="shared" ca="1" si="11"/>
        <v>6</v>
      </c>
      <c r="D64" s="93"/>
      <c r="E64" s="137" t="str">
        <f t="shared" ca="1" si="12"/>
        <v>B.3.02a</v>
      </c>
      <c r="F64" s="146" t="str">
        <f t="shared" ca="1" si="13"/>
        <v>Recorded in a formal document, such as a scope statement?</v>
      </c>
      <c r="G64" s="164"/>
      <c r="H64" s="164"/>
      <c r="I64" s="166"/>
      <c r="J64" s="164"/>
      <c r="K64" s="164"/>
      <c r="L64" s="164"/>
      <c r="M64" s="164"/>
      <c r="N64" s="139" t="str">
        <f t="shared" ca="1" si="14"/>
        <v>x 2</v>
      </c>
      <c r="O64" s="139" t="str">
        <f t="shared" ca="1" si="15"/>
        <v/>
      </c>
      <c r="P64" s="140"/>
      <c r="Q64" s="140"/>
      <c r="R64" s="136"/>
      <c r="S64" s="136"/>
      <c r="T64" s="136"/>
      <c r="U64" s="136"/>
      <c r="V64" s="136"/>
      <c r="W64" s="136"/>
      <c r="X64" s="136"/>
      <c r="Y64" s="136"/>
      <c r="Z64" s="141"/>
      <c r="AA64" s="136"/>
      <c r="AB64" s="136"/>
      <c r="AC64" s="142"/>
      <c r="AD64" s="143" t="str">
        <f t="shared" ca="1" si="16"/>
        <v/>
      </c>
      <c r="AE64" s="143" t="str">
        <f t="shared" ca="1" si="17"/>
        <v/>
      </c>
      <c r="AF64" s="143" t="str">
        <f t="shared" ca="1" si="18"/>
        <v>D</v>
      </c>
      <c r="AG64" s="144">
        <f t="shared" ca="1" si="19"/>
        <v>3</v>
      </c>
      <c r="AH64" s="144">
        <v>1</v>
      </c>
      <c r="AI64" s="148"/>
    </row>
    <row r="65" spans="1:35" s="145" customFormat="1" ht="30" customHeight="1" x14ac:dyDescent="0.25">
      <c r="A65" s="162">
        <v>432</v>
      </c>
      <c r="B65" s="135" t="str">
        <f t="shared" ca="1" si="10"/>
        <v>B.3.02b</v>
      </c>
      <c r="C65" s="136">
        <f t="shared" ca="1" si="11"/>
        <v>6</v>
      </c>
      <c r="D65" s="93"/>
      <c r="E65" s="137" t="str">
        <f t="shared" ca="1" si="12"/>
        <v>B.3.02b</v>
      </c>
      <c r="F65" s="146" t="str">
        <f t="shared" ca="1" si="13"/>
        <v>Signed off by authorised individuals from all relevant parties?</v>
      </c>
      <c r="G65" s="164"/>
      <c r="H65" s="164"/>
      <c r="I65" s="166"/>
      <c r="J65" s="164"/>
      <c r="K65" s="164"/>
      <c r="L65" s="164"/>
      <c r="M65" s="164"/>
      <c r="N65" s="139" t="str">
        <f t="shared" ca="1" si="14"/>
        <v>x 3</v>
      </c>
      <c r="O65" s="139" t="str">
        <f t="shared" ca="1" si="15"/>
        <v/>
      </c>
      <c r="P65" s="140"/>
      <c r="Q65" s="140"/>
      <c r="R65" s="136"/>
      <c r="S65" s="136"/>
      <c r="T65" s="136"/>
      <c r="U65" s="136"/>
      <c r="V65" s="136"/>
      <c r="W65" s="136"/>
      <c r="X65" s="136"/>
      <c r="Y65" s="136"/>
      <c r="Z65" s="141"/>
      <c r="AA65" s="136"/>
      <c r="AB65" s="136"/>
      <c r="AC65" s="142"/>
      <c r="AD65" s="143" t="str">
        <f t="shared" ca="1" si="16"/>
        <v/>
      </c>
      <c r="AE65" s="143" t="str">
        <f t="shared" ca="1" si="17"/>
        <v/>
      </c>
      <c r="AF65" s="143" t="str">
        <f t="shared" ca="1" si="18"/>
        <v>D</v>
      </c>
      <c r="AG65" s="144">
        <f t="shared" ca="1" si="19"/>
        <v>3</v>
      </c>
      <c r="AH65" s="144">
        <v>1</v>
      </c>
      <c r="AI65" s="148"/>
    </row>
    <row r="66" spans="1:35" s="145" customFormat="1" ht="30" customHeight="1" x14ac:dyDescent="0.25">
      <c r="A66" s="162">
        <v>433</v>
      </c>
      <c r="B66" s="135" t="str">
        <f t="shared" ca="1" si="10"/>
        <v>B.3.02c</v>
      </c>
      <c r="C66" s="136">
        <f t="shared" ca="1" si="11"/>
        <v>6</v>
      </c>
      <c r="D66" s="93"/>
      <c r="E66" s="137" t="str">
        <f t="shared" ca="1" si="12"/>
        <v>B.3.02c</v>
      </c>
      <c r="F66" s="146" t="str">
        <f t="shared" ca="1" si="13"/>
        <v>Signed off by suitably qualified individuals from all relevant parties?</v>
      </c>
      <c r="G66" s="164"/>
      <c r="H66" s="164"/>
      <c r="I66" s="166"/>
      <c r="J66" s="164"/>
      <c r="K66" s="164"/>
      <c r="L66" s="164"/>
      <c r="M66" s="164"/>
      <c r="N66" s="139" t="str">
        <f t="shared" ca="1" si="14"/>
        <v>x 4</v>
      </c>
      <c r="O66" s="139" t="str">
        <f t="shared" ca="1" si="15"/>
        <v/>
      </c>
      <c r="P66" s="140"/>
      <c r="Q66" s="140"/>
      <c r="R66" s="136"/>
      <c r="S66" s="136"/>
      <c r="T66" s="136"/>
      <c r="U66" s="136"/>
      <c r="V66" s="136"/>
      <c r="W66" s="136"/>
      <c r="X66" s="136"/>
      <c r="Y66" s="136"/>
      <c r="Z66" s="141"/>
      <c r="AA66" s="136"/>
      <c r="AB66" s="136"/>
      <c r="AC66" s="142"/>
      <c r="AD66" s="143" t="str">
        <f t="shared" ca="1" si="16"/>
        <v/>
      </c>
      <c r="AE66" s="143" t="str">
        <f t="shared" ca="1" si="17"/>
        <v/>
      </c>
      <c r="AF66" s="143" t="str">
        <f t="shared" ca="1" si="18"/>
        <v>D</v>
      </c>
      <c r="AG66" s="144">
        <f t="shared" ca="1" si="19"/>
        <v>3</v>
      </c>
      <c r="AH66" s="144">
        <v>1</v>
      </c>
      <c r="AI66" s="148"/>
    </row>
    <row r="67" spans="1:35" s="145" customFormat="1" ht="30" x14ac:dyDescent="0.25">
      <c r="A67" s="162">
        <v>434</v>
      </c>
      <c r="B67" s="135" t="str">
        <f t="shared" ca="1" si="10"/>
        <v>B.3.02d</v>
      </c>
      <c r="C67" s="136">
        <f t="shared" ca="1" si="11"/>
        <v>6</v>
      </c>
      <c r="D67" s="93"/>
      <c r="E67" s="137" t="str">
        <f t="shared" ca="1" si="12"/>
        <v>B.3.02d</v>
      </c>
      <c r="F67" s="146" t="str">
        <f t="shared" ca="1" si="13"/>
        <v>Signed off by relevant, qualified individuals dependent on the value of the system being tested (or similar)?</v>
      </c>
      <c r="G67" s="164"/>
      <c r="H67" s="164"/>
      <c r="I67" s="166"/>
      <c r="J67" s="164"/>
      <c r="K67" s="164"/>
      <c r="L67" s="164"/>
      <c r="M67" s="164"/>
      <c r="N67" s="139" t="str">
        <f t="shared" ca="1" si="14"/>
        <v>x 5</v>
      </c>
      <c r="O67" s="139" t="str">
        <f t="shared" ca="1" si="15"/>
        <v/>
      </c>
      <c r="P67" s="140"/>
      <c r="Q67" s="140"/>
      <c r="R67" s="136"/>
      <c r="S67" s="136"/>
      <c r="T67" s="136"/>
      <c r="U67" s="136"/>
      <c r="V67" s="136"/>
      <c r="W67" s="136"/>
      <c r="X67" s="136"/>
      <c r="Y67" s="136"/>
      <c r="Z67" s="141"/>
      <c r="AA67" s="136"/>
      <c r="AB67" s="136"/>
      <c r="AC67" s="142"/>
      <c r="AD67" s="143" t="str">
        <f t="shared" ca="1" si="16"/>
        <v/>
      </c>
      <c r="AE67" s="143" t="str">
        <f t="shared" ca="1" si="17"/>
        <v/>
      </c>
      <c r="AF67" s="143" t="str">
        <f t="shared" ca="1" si="18"/>
        <v>D</v>
      </c>
      <c r="AG67" s="144">
        <f t="shared" ca="1" si="19"/>
        <v>3</v>
      </c>
      <c r="AH67" s="144">
        <v>1</v>
      </c>
      <c r="AI67" s="148"/>
    </row>
    <row r="68" spans="1:35" s="145" customFormat="1" ht="30" customHeight="1" x14ac:dyDescent="0.25">
      <c r="A68" s="162">
        <v>435</v>
      </c>
      <c r="B68" s="135" t="str">
        <f t="shared" ca="1" si="10"/>
        <v>B.3.03</v>
      </c>
      <c r="C68" s="136">
        <f t="shared" ca="1" si="11"/>
        <v>5</v>
      </c>
      <c r="D68" s="93"/>
      <c r="E68" s="137" t="str">
        <f t="shared" ca="1" si="12"/>
        <v>B.3.03</v>
      </c>
      <c r="F68" s="165" t="str">
        <f t="shared" ca="1" si="13"/>
        <v>Does your scope statement include a definition of the target environment?</v>
      </c>
      <c r="G68" s="164"/>
      <c r="H68" s="164"/>
      <c r="I68" s="166"/>
      <c r="J68" s="164"/>
      <c r="K68" s="164"/>
      <c r="L68" s="164"/>
      <c r="M68" s="164"/>
      <c r="N68" s="139" t="str">
        <f t="shared" ca="1" si="14"/>
        <v>x 2</v>
      </c>
      <c r="O68" s="139" t="str">
        <f t="shared" ca="1" si="15"/>
        <v/>
      </c>
      <c r="P68" s="140"/>
      <c r="Q68" s="140"/>
      <c r="R68" s="136"/>
      <c r="S68" s="136"/>
      <c r="T68" s="136"/>
      <c r="U68" s="136"/>
      <c r="V68" s="136"/>
      <c r="W68" s="136"/>
      <c r="X68" s="136"/>
      <c r="Y68" s="136"/>
      <c r="Z68" s="141"/>
      <c r="AA68" s="136"/>
      <c r="AB68" s="136"/>
      <c r="AC68" s="142"/>
      <c r="AD68" s="143" t="str">
        <f t="shared" ca="1" si="16"/>
        <v/>
      </c>
      <c r="AE68" s="143" t="str">
        <f t="shared" ca="1" si="17"/>
        <v/>
      </c>
      <c r="AF68" s="143" t="str">
        <f t="shared" ca="1" si="18"/>
        <v>D</v>
      </c>
      <c r="AG68" s="144">
        <f t="shared" ca="1" si="19"/>
        <v>3</v>
      </c>
      <c r="AH68" s="144">
        <v>1</v>
      </c>
      <c r="AI68" s="148"/>
    </row>
    <row r="69" spans="1:35" s="145" customFormat="1" ht="30" customHeight="1" x14ac:dyDescent="0.25">
      <c r="A69" s="162">
        <v>436</v>
      </c>
      <c r="B69" s="135" t="str">
        <f t="shared" ca="1" si="10"/>
        <v>B.3.04</v>
      </c>
      <c r="C69" s="136">
        <f t="shared" ca="1" si="11"/>
        <v>4</v>
      </c>
      <c r="D69" s="93"/>
      <c r="E69" s="137" t="str">
        <f t="shared" ca="1" si="12"/>
        <v>B.3.04</v>
      </c>
      <c r="F69" s="165" t="str">
        <f t="shared" ca="1" si="13"/>
        <v xml:space="preserve">Does your definition of the target environment include: </v>
      </c>
      <c r="G69" s="164"/>
      <c r="H69" s="164"/>
      <c r="I69" s="166"/>
      <c r="J69" s="164"/>
      <c r="K69" s="164"/>
      <c r="L69" s="164"/>
      <c r="M69" s="164"/>
      <c r="N69" s="139" t="str">
        <f t="shared" ca="1" si="14"/>
        <v/>
      </c>
      <c r="O69" s="139" t="str">
        <f t="shared" ca="1" si="15"/>
        <v/>
      </c>
      <c r="P69" s="140"/>
      <c r="Q69" s="140"/>
      <c r="R69" s="136"/>
      <c r="S69" s="136"/>
      <c r="T69" s="136"/>
      <c r="U69" s="136"/>
      <c r="V69" s="136"/>
      <c r="W69" s="136"/>
      <c r="X69" s="136"/>
      <c r="Y69" s="136"/>
      <c r="Z69" s="141"/>
      <c r="AA69" s="136"/>
      <c r="AB69" s="136"/>
      <c r="AC69" s="142"/>
      <c r="AD69" s="143" t="str">
        <f t="shared" ca="1" si="16"/>
        <v/>
      </c>
      <c r="AE69" s="143" t="str">
        <f t="shared" ca="1" si="17"/>
        <v/>
      </c>
      <c r="AF69" s="143" t="str">
        <f t="shared" ca="1" si="18"/>
        <v>D</v>
      </c>
      <c r="AG69" s="144">
        <f t="shared" ca="1" si="19"/>
        <v>3</v>
      </c>
      <c r="AH69"/>
      <c r="AI69" s="148"/>
    </row>
    <row r="70" spans="1:35" s="145" customFormat="1" ht="30" customHeight="1" x14ac:dyDescent="0.25">
      <c r="A70" s="162">
        <v>437</v>
      </c>
      <c r="B70" s="135" t="str">
        <f t="shared" ca="1" si="10"/>
        <v>B.3.04a</v>
      </c>
      <c r="C70" s="136">
        <f t="shared" ca="1" si="11"/>
        <v>6</v>
      </c>
      <c r="D70" s="93"/>
      <c r="E70" s="137" t="str">
        <f t="shared" ca="1" si="12"/>
        <v>B.3.04a</v>
      </c>
      <c r="F70" s="146" t="str">
        <f t="shared" ca="1" si="13"/>
        <v>Which systems are in and out of scope?</v>
      </c>
      <c r="G70" s="164"/>
      <c r="H70" s="164"/>
      <c r="I70" s="166"/>
      <c r="J70" s="164"/>
      <c r="K70" s="164"/>
      <c r="L70" s="164"/>
      <c r="M70" s="164"/>
      <c r="N70" s="139" t="str">
        <f t="shared" ca="1" si="14"/>
        <v>x 3</v>
      </c>
      <c r="O70" s="139" t="str">
        <f t="shared" ca="1" si="15"/>
        <v/>
      </c>
      <c r="P70" s="140"/>
      <c r="Q70" s="140"/>
      <c r="R70" s="136"/>
      <c r="S70" s="136"/>
      <c r="T70" s="136"/>
      <c r="U70" s="136"/>
      <c r="V70" s="136"/>
      <c r="W70" s="136"/>
      <c r="X70" s="136"/>
      <c r="Y70" s="136"/>
      <c r="Z70" s="141"/>
      <c r="AA70" s="136"/>
      <c r="AB70" s="136"/>
      <c r="AC70" s="142"/>
      <c r="AD70" s="143" t="str">
        <f t="shared" ca="1" si="16"/>
        <v/>
      </c>
      <c r="AE70" s="143" t="str">
        <f t="shared" ca="1" si="17"/>
        <v/>
      </c>
      <c r="AF70" s="143" t="str">
        <f t="shared" ca="1" si="18"/>
        <v>D</v>
      </c>
      <c r="AG70" s="144">
        <f t="shared" ca="1" si="19"/>
        <v>3</v>
      </c>
      <c r="AH70" s="144">
        <v>1</v>
      </c>
      <c r="AI70" s="148"/>
    </row>
    <row r="71" spans="1:35" s="145" customFormat="1" ht="30" customHeight="1" x14ac:dyDescent="0.25">
      <c r="A71" s="162">
        <v>438</v>
      </c>
      <c r="B71" s="135" t="str">
        <f t="shared" ca="1" si="10"/>
        <v>B.3.04b</v>
      </c>
      <c r="C71" s="136">
        <f t="shared" ca="1" si="11"/>
        <v>6</v>
      </c>
      <c r="D71" s="93"/>
      <c r="E71" s="137" t="str">
        <f t="shared" ca="1" si="12"/>
        <v>B.3.04b</v>
      </c>
      <c r="F71" s="146" t="str">
        <f t="shared" ca="1" si="13"/>
        <v>The testing approach being adopted (e.g. black, white or grey box)?</v>
      </c>
      <c r="G71" s="164"/>
      <c r="H71" s="164"/>
      <c r="I71" s="166"/>
      <c r="J71" s="164"/>
      <c r="K71" s="164"/>
      <c r="L71" s="164"/>
      <c r="M71" s="164"/>
      <c r="N71" s="139" t="str">
        <f t="shared" ca="1" si="14"/>
        <v>x 3</v>
      </c>
      <c r="O71" s="139" t="str">
        <f t="shared" ca="1" si="15"/>
        <v/>
      </c>
      <c r="P71" s="140"/>
      <c r="Q71" s="140"/>
      <c r="R71" s="136"/>
      <c r="S71" s="136"/>
      <c r="T71" s="136"/>
      <c r="U71" s="136"/>
      <c r="V71" s="136"/>
      <c r="W71" s="136"/>
      <c r="X71" s="136"/>
      <c r="Y71" s="136"/>
      <c r="Z71" s="141"/>
      <c r="AA71" s="136"/>
      <c r="AB71" s="136"/>
      <c r="AC71" s="142"/>
      <c r="AD71" s="143" t="str">
        <f t="shared" ca="1" si="16"/>
        <v/>
      </c>
      <c r="AE71" s="143" t="str">
        <f t="shared" ca="1" si="17"/>
        <v/>
      </c>
      <c r="AF71" s="143" t="str">
        <f t="shared" ca="1" si="18"/>
        <v>D</v>
      </c>
      <c r="AG71" s="144">
        <f t="shared" ca="1" si="19"/>
        <v>3</v>
      </c>
      <c r="AH71" s="144">
        <v>1</v>
      </c>
      <c r="AI71" s="148"/>
    </row>
    <row r="72" spans="1:35" s="145" customFormat="1" ht="30" customHeight="1" x14ac:dyDescent="0.25">
      <c r="A72" s="162">
        <v>439</v>
      </c>
      <c r="B72" s="135" t="str">
        <f t="shared" ca="1" si="10"/>
        <v>B.3.04c</v>
      </c>
      <c r="C72" s="136">
        <f t="shared" ca="1" si="11"/>
        <v>6</v>
      </c>
      <c r="D72" s="93"/>
      <c r="E72" s="137" t="str">
        <f t="shared" ca="1" si="12"/>
        <v>B.3.04c</v>
      </c>
      <c r="F72" s="146" t="str">
        <f t="shared" ca="1" si="13"/>
        <v>Types of test that are prohibited (e.g. 'denial of service' type testing)?</v>
      </c>
      <c r="G72" s="164"/>
      <c r="H72" s="164"/>
      <c r="I72" s="166"/>
      <c r="J72" s="164"/>
      <c r="K72" s="164"/>
      <c r="L72" s="164"/>
      <c r="M72" s="164"/>
      <c r="N72" s="139" t="str">
        <f t="shared" ca="1" si="14"/>
        <v>x 5</v>
      </c>
      <c r="O72" s="139" t="str">
        <f t="shared" ca="1" si="15"/>
        <v/>
      </c>
      <c r="P72" s="140"/>
      <c r="Q72" s="140"/>
      <c r="R72" s="136"/>
      <c r="S72" s="136"/>
      <c r="T72" s="136"/>
      <c r="U72" s="136"/>
      <c r="V72" s="136"/>
      <c r="W72" s="136"/>
      <c r="X72" s="136"/>
      <c r="Y72" s="136"/>
      <c r="Z72" s="141"/>
      <c r="AA72" s="136"/>
      <c r="AB72" s="136"/>
      <c r="AC72" s="142"/>
      <c r="AD72" s="143" t="str">
        <f t="shared" ca="1" si="16"/>
        <v/>
      </c>
      <c r="AE72" s="143" t="str">
        <f t="shared" ca="1" si="17"/>
        <v/>
      </c>
      <c r="AF72" s="143" t="str">
        <f t="shared" ca="1" si="18"/>
        <v>D</v>
      </c>
      <c r="AG72" s="144">
        <f t="shared" ca="1" si="19"/>
        <v>3</v>
      </c>
      <c r="AH72" s="144">
        <v>1</v>
      </c>
      <c r="AI72" s="148"/>
    </row>
    <row r="73" spans="1:35" s="145" customFormat="1" ht="30" x14ac:dyDescent="0.25">
      <c r="A73" s="162">
        <v>440</v>
      </c>
      <c r="B73" s="135" t="str">
        <f t="shared" ca="1" si="10"/>
        <v>B.3.04d</v>
      </c>
      <c r="C73" s="136">
        <f t="shared" ca="1" si="11"/>
        <v>6</v>
      </c>
      <c r="D73" s="93"/>
      <c r="E73" s="137" t="str">
        <f t="shared" ca="1" si="12"/>
        <v>B.3.04d</v>
      </c>
      <c r="F73" s="146" t="str">
        <f t="shared" ca="1" si="13"/>
        <v>Where the testing team will need to be in order to conduct the testing (e.g. on the customer's site or at the test service provider's premises)?</v>
      </c>
      <c r="G73" s="164"/>
      <c r="H73" s="164"/>
      <c r="I73" s="166"/>
      <c r="J73" s="164"/>
      <c r="K73" s="164"/>
      <c r="L73" s="164"/>
      <c r="M73" s="164"/>
      <c r="N73" s="139" t="str">
        <f t="shared" ca="1" si="14"/>
        <v>x 4</v>
      </c>
      <c r="O73" s="139" t="str">
        <f t="shared" ca="1" si="15"/>
        <v/>
      </c>
      <c r="P73" s="140"/>
      <c r="Q73" s="140"/>
      <c r="R73" s="136"/>
      <c r="S73" s="136"/>
      <c r="T73" s="136"/>
      <c r="U73" s="136"/>
      <c r="V73" s="136"/>
      <c r="W73" s="136"/>
      <c r="X73" s="136"/>
      <c r="Y73" s="136"/>
      <c r="Z73" s="141"/>
      <c r="AA73" s="136"/>
      <c r="AB73" s="136"/>
      <c r="AC73" s="142"/>
      <c r="AD73" s="143" t="str">
        <f t="shared" ca="1" si="16"/>
        <v/>
      </c>
      <c r="AE73" s="143" t="str">
        <f t="shared" ca="1" si="17"/>
        <v/>
      </c>
      <c r="AF73" s="143" t="str">
        <f t="shared" ca="1" si="18"/>
        <v>D</v>
      </c>
      <c r="AG73" s="144">
        <f t="shared" ca="1" si="19"/>
        <v>3</v>
      </c>
      <c r="AH73" s="144">
        <v>1</v>
      </c>
      <c r="AI73" s="148"/>
    </row>
    <row r="74" spans="1:35" s="145" customFormat="1" ht="30" customHeight="1" x14ac:dyDescent="0.25">
      <c r="A74" s="162">
        <v>441</v>
      </c>
      <c r="B74" s="135" t="str">
        <f t="shared" ca="1" si="10"/>
        <v>B.3.04e</v>
      </c>
      <c r="C74" s="136">
        <f t="shared" ca="1" si="11"/>
        <v>6</v>
      </c>
      <c r="D74" s="93"/>
      <c r="E74" s="137" t="str">
        <f t="shared" ca="1" si="12"/>
        <v>B.3.04e</v>
      </c>
      <c r="F74" s="146" t="str">
        <f t="shared" ca="1" si="13"/>
        <v>Approvals required for various elements of the testing to go ahead?</v>
      </c>
      <c r="G74" s="164"/>
      <c r="H74" s="164"/>
      <c r="I74" s="166"/>
      <c r="J74" s="164"/>
      <c r="K74" s="164"/>
      <c r="L74" s="164"/>
      <c r="M74" s="164"/>
      <c r="N74" s="139" t="str">
        <f t="shared" ca="1" si="14"/>
        <v>x 4</v>
      </c>
      <c r="O74" s="139" t="str">
        <f t="shared" ca="1" si="15"/>
        <v/>
      </c>
      <c r="P74" s="140"/>
      <c r="Q74" s="140"/>
      <c r="R74" s="136"/>
      <c r="S74" s="136"/>
      <c r="T74" s="136"/>
      <c r="U74" s="136"/>
      <c r="V74" s="136"/>
      <c r="W74" s="136"/>
      <c r="X74" s="136"/>
      <c r="Y74" s="136"/>
      <c r="Z74" s="141"/>
      <c r="AA74" s="136"/>
      <c r="AB74" s="136"/>
      <c r="AC74" s="142"/>
      <c r="AD74" s="143" t="str">
        <f t="shared" ca="1" si="16"/>
        <v/>
      </c>
      <c r="AE74" s="143" t="str">
        <f t="shared" ca="1" si="17"/>
        <v/>
      </c>
      <c r="AF74" s="143" t="str">
        <f t="shared" ca="1" si="18"/>
        <v>D</v>
      </c>
      <c r="AG74" s="144">
        <f t="shared" ca="1" si="19"/>
        <v>3</v>
      </c>
      <c r="AH74" s="144">
        <v>1</v>
      </c>
      <c r="AI74" s="148"/>
    </row>
    <row r="75" spans="1:35" s="145" customFormat="1" ht="30" customHeight="1" x14ac:dyDescent="0.25">
      <c r="A75" s="162">
        <v>442</v>
      </c>
      <c r="B75" s="135" t="str">
        <f t="shared" ca="1" si="10"/>
        <v>B.3.05</v>
      </c>
      <c r="C75" s="136">
        <f t="shared" ca="1" si="11"/>
        <v>5</v>
      </c>
      <c r="D75" s="93"/>
      <c r="E75" s="137" t="str">
        <f t="shared" ca="1" si="12"/>
        <v>B.3.05</v>
      </c>
      <c r="F75" s="165" t="str">
        <f t="shared" ca="1" si="13"/>
        <v>Does your scope statement include resourcing requirements?</v>
      </c>
      <c r="G75" s="164"/>
      <c r="H75" s="164"/>
      <c r="I75" s="166"/>
      <c r="J75" s="164"/>
      <c r="K75" s="164"/>
      <c r="L75" s="164"/>
      <c r="M75" s="164"/>
      <c r="N75" s="139" t="str">
        <f t="shared" ca="1" si="14"/>
        <v>x 3</v>
      </c>
      <c r="O75" s="139" t="str">
        <f t="shared" ca="1" si="15"/>
        <v/>
      </c>
      <c r="P75" s="140"/>
      <c r="Q75" s="140"/>
      <c r="R75" s="136"/>
      <c r="S75" s="136"/>
      <c r="T75" s="136"/>
      <c r="U75" s="136"/>
      <c r="V75" s="136"/>
      <c r="W75" s="136"/>
      <c r="X75" s="136"/>
      <c r="Y75" s="136"/>
      <c r="Z75" s="141"/>
      <c r="AA75" s="136"/>
      <c r="AB75" s="136"/>
      <c r="AC75" s="142"/>
      <c r="AD75" s="143" t="str">
        <f t="shared" ca="1" si="16"/>
        <v/>
      </c>
      <c r="AE75" s="143" t="str">
        <f t="shared" ca="1" si="17"/>
        <v/>
      </c>
      <c r="AF75" s="143" t="str">
        <f t="shared" ca="1" si="18"/>
        <v>D</v>
      </c>
      <c r="AG75" s="144">
        <f t="shared" ca="1" si="19"/>
        <v>3</v>
      </c>
      <c r="AH75" s="144">
        <v>1</v>
      </c>
      <c r="AI75" s="148"/>
    </row>
    <row r="76" spans="1:35" s="145" customFormat="1" ht="30" customHeight="1" x14ac:dyDescent="0.25">
      <c r="A76" s="162">
        <v>443</v>
      </c>
      <c r="B76" s="135" t="str">
        <f t="shared" ca="1" si="10"/>
        <v>B.3.06</v>
      </c>
      <c r="C76" s="136">
        <f t="shared" ca="1" si="11"/>
        <v>4</v>
      </c>
      <c r="D76" s="93"/>
      <c r="E76" s="137" t="str">
        <f t="shared" ca="1" si="12"/>
        <v>B.3.06</v>
      </c>
      <c r="F76" s="165" t="str">
        <f t="shared" ca="1" si="13"/>
        <v xml:space="preserve">Does your resourcing requirements specify: </v>
      </c>
      <c r="G76" s="164"/>
      <c r="H76" s="164"/>
      <c r="I76" s="166"/>
      <c r="J76" s="164"/>
      <c r="K76" s="164"/>
      <c r="L76" s="164"/>
      <c r="M76" s="164"/>
      <c r="N76" s="139" t="str">
        <f t="shared" ca="1" si="14"/>
        <v/>
      </c>
      <c r="O76" s="139" t="str">
        <f t="shared" ca="1" si="15"/>
        <v/>
      </c>
      <c r="P76" s="140"/>
      <c r="Q76" s="140"/>
      <c r="R76" s="136"/>
      <c r="S76" s="136"/>
      <c r="T76" s="136"/>
      <c r="U76" s="136"/>
      <c r="V76" s="136"/>
      <c r="W76" s="136"/>
      <c r="X76" s="136"/>
      <c r="Y76" s="136"/>
      <c r="Z76" s="141"/>
      <c r="AA76" s="136"/>
      <c r="AB76" s="136"/>
      <c r="AC76" s="142"/>
      <c r="AD76" s="143" t="str">
        <f t="shared" ca="1" si="16"/>
        <v/>
      </c>
      <c r="AE76" s="143" t="str">
        <f t="shared" ca="1" si="17"/>
        <v/>
      </c>
      <c r="AF76" s="143" t="str">
        <f t="shared" ca="1" si="18"/>
        <v>D</v>
      </c>
      <c r="AG76" s="144">
        <f t="shared" ca="1" si="19"/>
        <v>3</v>
      </c>
      <c r="AH76"/>
      <c r="AI76" s="148"/>
    </row>
    <row r="77" spans="1:35" s="145" customFormat="1" ht="30" customHeight="1" x14ac:dyDescent="0.25">
      <c r="A77" s="162">
        <v>444</v>
      </c>
      <c r="B77" s="135" t="str">
        <f t="shared" ca="1" si="10"/>
        <v>B.3.06a</v>
      </c>
      <c r="C77" s="136">
        <f t="shared" ca="1" si="11"/>
        <v>6</v>
      </c>
      <c r="D77" s="93"/>
      <c r="E77" s="137" t="str">
        <f t="shared" ca="1" si="12"/>
        <v>B.3.06a</v>
      </c>
      <c r="F77" s="146" t="str">
        <f t="shared" ca="1" si="13"/>
        <v>Who will be leading the testing engagement?</v>
      </c>
      <c r="G77" s="164"/>
      <c r="H77" s="164"/>
      <c r="I77" s="166"/>
      <c r="J77" s="164"/>
      <c r="K77" s="164"/>
      <c r="L77" s="164"/>
      <c r="M77" s="164"/>
      <c r="N77" s="139" t="str">
        <f t="shared" ca="1" si="14"/>
        <v>x 3</v>
      </c>
      <c r="O77" s="139" t="str">
        <f t="shared" ca="1" si="15"/>
        <v/>
      </c>
      <c r="P77" s="140"/>
      <c r="Q77" s="140"/>
      <c r="R77" s="136"/>
      <c r="S77" s="136"/>
      <c r="T77" s="136"/>
      <c r="U77" s="136"/>
      <c r="V77" s="136"/>
      <c r="W77" s="136"/>
      <c r="X77" s="136"/>
      <c r="Y77" s="136"/>
      <c r="Z77" s="141"/>
      <c r="AA77" s="136"/>
      <c r="AB77" s="136"/>
      <c r="AC77" s="142"/>
      <c r="AD77" s="143" t="str">
        <f t="shared" ca="1" si="16"/>
        <v/>
      </c>
      <c r="AE77" s="143" t="str">
        <f t="shared" ca="1" si="17"/>
        <v/>
      </c>
      <c r="AF77" s="143" t="str">
        <f t="shared" ca="1" si="18"/>
        <v>D</v>
      </c>
      <c r="AG77" s="144">
        <f t="shared" ca="1" si="19"/>
        <v>3</v>
      </c>
      <c r="AH77" s="144">
        <v>1</v>
      </c>
      <c r="AI77" s="148"/>
    </row>
    <row r="78" spans="1:35" s="145" customFormat="1" ht="45" x14ac:dyDescent="0.25">
      <c r="A78" s="162">
        <v>445</v>
      </c>
      <c r="B78" s="135" t="str">
        <f t="shared" ca="1" si="10"/>
        <v>B.3.06b</v>
      </c>
      <c r="C78" s="136">
        <f t="shared" ca="1" si="11"/>
        <v>6</v>
      </c>
      <c r="D78" s="93"/>
      <c r="E78" s="137" t="str">
        <f t="shared" ca="1" si="12"/>
        <v>B.3.06b</v>
      </c>
      <c r="F78" s="146" t="str">
        <f t="shared" ca="1" si="13"/>
        <v>The names of testers that will be used for the testing engagement, with details about their roles, skills, experience, qualifications and backgrounds?</v>
      </c>
      <c r="G78" s="164"/>
      <c r="H78" s="164"/>
      <c r="I78" s="166"/>
      <c r="J78" s="164"/>
      <c r="K78" s="164"/>
      <c r="L78" s="164"/>
      <c r="M78" s="164"/>
      <c r="N78" s="139" t="str">
        <f t="shared" ca="1" si="14"/>
        <v>x 4</v>
      </c>
      <c r="O78" s="139" t="str">
        <f t="shared" ca="1" si="15"/>
        <v/>
      </c>
      <c r="P78" s="140"/>
      <c r="Q78" s="140"/>
      <c r="R78" s="136"/>
      <c r="S78" s="136"/>
      <c r="T78" s="136"/>
      <c r="U78" s="136"/>
      <c r="V78" s="136"/>
      <c r="W78" s="136"/>
      <c r="X78" s="136"/>
      <c r="Y78" s="136"/>
      <c r="Z78" s="141"/>
      <c r="AA78" s="136"/>
      <c r="AB78" s="136"/>
      <c r="AC78" s="142"/>
      <c r="AD78" s="143" t="str">
        <f t="shared" ca="1" si="16"/>
        <v/>
      </c>
      <c r="AE78" s="143" t="str">
        <f t="shared" ca="1" si="17"/>
        <v/>
      </c>
      <c r="AF78" s="143" t="str">
        <f t="shared" ca="1" si="18"/>
        <v>D</v>
      </c>
      <c r="AG78" s="144">
        <f t="shared" ca="1" si="19"/>
        <v>3</v>
      </c>
      <c r="AH78" s="144">
        <v>1</v>
      </c>
      <c r="AI78" s="148"/>
    </row>
    <row r="79" spans="1:35" s="145" customFormat="1" ht="30" customHeight="1" x14ac:dyDescent="0.25">
      <c r="A79" s="162">
        <v>446</v>
      </c>
      <c r="B79" s="135" t="str">
        <f t="shared" ca="1" si="10"/>
        <v>B.3.06c</v>
      </c>
      <c r="C79" s="136">
        <f t="shared" ca="1" si="11"/>
        <v>6</v>
      </c>
      <c r="D79" s="93"/>
      <c r="E79" s="137" t="str">
        <f t="shared" ca="1" si="12"/>
        <v>B.3.06c</v>
      </c>
      <c r="F79" s="146" t="str">
        <f t="shared" ca="1" si="13"/>
        <v>The number of days required (including the days on which testing will take place)?</v>
      </c>
      <c r="G79" s="164"/>
      <c r="H79" s="164"/>
      <c r="I79" s="166"/>
      <c r="J79" s="164"/>
      <c r="K79" s="164"/>
      <c r="L79" s="164"/>
      <c r="M79" s="164"/>
      <c r="N79" s="139" t="str">
        <f t="shared" ca="1" si="14"/>
        <v>x 3</v>
      </c>
      <c r="O79" s="139" t="str">
        <f t="shared" ca="1" si="15"/>
        <v/>
      </c>
      <c r="P79" s="140"/>
      <c r="Q79" s="140"/>
      <c r="R79" s="136"/>
      <c r="S79" s="136"/>
      <c r="T79" s="136"/>
      <c r="U79" s="136"/>
      <c r="V79" s="136"/>
      <c r="W79" s="136"/>
      <c r="X79" s="136"/>
      <c r="Y79" s="136"/>
      <c r="Z79" s="141"/>
      <c r="AA79" s="136"/>
      <c r="AB79" s="136"/>
      <c r="AC79" s="142"/>
      <c r="AD79" s="143" t="str">
        <f t="shared" ca="1" si="16"/>
        <v/>
      </c>
      <c r="AE79" s="143" t="str">
        <f t="shared" ca="1" si="17"/>
        <v/>
      </c>
      <c r="AF79" s="143" t="str">
        <f t="shared" ca="1" si="18"/>
        <v>D</v>
      </c>
      <c r="AG79" s="144">
        <f t="shared" ca="1" si="19"/>
        <v>3</v>
      </c>
      <c r="AH79" s="144">
        <v>1</v>
      </c>
      <c r="AI79" s="148"/>
    </row>
    <row r="80" spans="1:35" s="145" customFormat="1" ht="30" customHeight="1" x14ac:dyDescent="0.25">
      <c r="A80" s="162">
        <v>447</v>
      </c>
      <c r="B80" s="135" t="str">
        <f t="shared" ca="1" si="10"/>
        <v>B.3.06d</v>
      </c>
      <c r="C80" s="136">
        <f t="shared" ca="1" si="11"/>
        <v>6</v>
      </c>
      <c r="D80" s="93"/>
      <c r="E80" s="137" t="str">
        <f t="shared" ca="1" si="12"/>
        <v>B.3.06d</v>
      </c>
      <c r="F80" s="146" t="str">
        <f t="shared" ca="1" si="13"/>
        <v>Defined testing times and locations?</v>
      </c>
      <c r="G80" s="164"/>
      <c r="H80" s="164"/>
      <c r="I80" s="166"/>
      <c r="J80" s="164"/>
      <c r="K80" s="164"/>
      <c r="L80" s="164"/>
      <c r="M80" s="164"/>
      <c r="N80" s="139" t="str">
        <f t="shared" ca="1" si="14"/>
        <v>x 2</v>
      </c>
      <c r="O80" s="139" t="str">
        <f t="shared" ca="1" si="15"/>
        <v/>
      </c>
      <c r="P80" s="140"/>
      <c r="Q80" s="140"/>
      <c r="R80" s="136"/>
      <c r="S80" s="136"/>
      <c r="T80" s="136"/>
      <c r="U80" s="136"/>
      <c r="V80" s="136"/>
      <c r="W80" s="136"/>
      <c r="X80" s="136"/>
      <c r="Y80" s="136"/>
      <c r="Z80" s="141"/>
      <c r="AA80" s="136"/>
      <c r="AB80" s="136"/>
      <c r="AC80" s="142"/>
      <c r="AD80" s="143" t="str">
        <f t="shared" ca="1" si="16"/>
        <v/>
      </c>
      <c r="AE80" s="143" t="str">
        <f t="shared" ca="1" si="17"/>
        <v/>
      </c>
      <c r="AF80" s="143" t="str">
        <f t="shared" ca="1" si="18"/>
        <v>D</v>
      </c>
      <c r="AG80" s="144">
        <f t="shared" ca="1" si="19"/>
        <v>3</v>
      </c>
      <c r="AH80" s="144">
        <v>1</v>
      </c>
      <c r="AI80" s="148"/>
    </row>
    <row r="81" spans="1:35" s="145" customFormat="1" ht="30" customHeight="1" x14ac:dyDescent="0.25">
      <c r="A81" s="162">
        <v>448</v>
      </c>
      <c r="B81" s="135" t="str">
        <f t="shared" ca="1" si="10"/>
        <v>B.3.07</v>
      </c>
      <c r="C81" s="136">
        <f t="shared" ca="1" si="11"/>
        <v>4</v>
      </c>
      <c r="D81" s="93"/>
      <c r="E81" s="137" t="str">
        <f t="shared" ca="1" si="12"/>
        <v>B.3.07</v>
      </c>
      <c r="F81" s="165" t="str">
        <f t="shared" ca="1" si="13"/>
        <v xml:space="preserve">Does your scope statement specify: </v>
      </c>
      <c r="G81" s="164"/>
      <c r="H81" s="164"/>
      <c r="I81" s="166"/>
      <c r="J81" s="164"/>
      <c r="K81" s="164"/>
      <c r="L81" s="164"/>
      <c r="M81" s="164"/>
      <c r="N81" s="139" t="str">
        <f t="shared" ca="1" si="14"/>
        <v/>
      </c>
      <c r="O81" s="139" t="str">
        <f t="shared" ca="1" si="15"/>
        <v/>
      </c>
      <c r="P81" s="140"/>
      <c r="Q81" s="140"/>
      <c r="R81" s="136"/>
      <c r="S81" s="136"/>
      <c r="T81" s="136"/>
      <c r="U81" s="136"/>
      <c r="V81" s="136"/>
      <c r="W81" s="136"/>
      <c r="X81" s="136"/>
      <c r="Y81" s="136"/>
      <c r="Z81" s="141"/>
      <c r="AA81" s="136"/>
      <c r="AB81" s="136"/>
      <c r="AC81" s="142"/>
      <c r="AD81" s="143" t="str">
        <f t="shared" ca="1" si="16"/>
        <v/>
      </c>
      <c r="AE81" s="143" t="str">
        <f t="shared" ca="1" si="17"/>
        <v/>
      </c>
      <c r="AF81" s="143" t="str">
        <f t="shared" ca="1" si="18"/>
        <v>D</v>
      </c>
      <c r="AG81" s="144">
        <f t="shared" ca="1" si="19"/>
        <v>3</v>
      </c>
      <c r="AH81"/>
      <c r="AI81" s="148"/>
    </row>
    <row r="82" spans="1:35" s="145" customFormat="1" ht="30" customHeight="1" x14ac:dyDescent="0.25">
      <c r="A82" s="162">
        <v>449</v>
      </c>
      <c r="B82" s="135" t="str">
        <f t="shared" ca="1" si="10"/>
        <v>B.3.07a</v>
      </c>
      <c r="C82" s="136">
        <f t="shared" ca="1" si="11"/>
        <v>6</v>
      </c>
      <c r="D82" s="93"/>
      <c r="E82" s="137" t="str">
        <f t="shared" ca="1" si="12"/>
        <v>B.3.07a</v>
      </c>
      <c r="F82" s="146" t="str">
        <f t="shared" ca="1" si="13"/>
        <v>Information and resources that the testers will need prior to testing?</v>
      </c>
      <c r="G82" s="164"/>
      <c r="H82" s="164"/>
      <c r="I82" s="166"/>
      <c r="J82" s="164"/>
      <c r="K82" s="164"/>
      <c r="L82" s="164"/>
      <c r="M82" s="164"/>
      <c r="N82" s="139" t="str">
        <f t="shared" ca="1" si="14"/>
        <v>x 4</v>
      </c>
      <c r="O82" s="139" t="str">
        <f t="shared" ca="1" si="15"/>
        <v/>
      </c>
      <c r="P82" s="140"/>
      <c r="Q82" s="140"/>
      <c r="R82" s="136"/>
      <c r="S82" s="136"/>
      <c r="T82" s="136"/>
      <c r="U82" s="136"/>
      <c r="V82" s="136"/>
      <c r="W82" s="136"/>
      <c r="X82" s="136"/>
      <c r="Y82" s="136"/>
      <c r="Z82" s="141"/>
      <c r="AA82" s="136"/>
      <c r="AB82" s="136"/>
      <c r="AC82" s="142"/>
      <c r="AD82" s="143" t="str">
        <f t="shared" ca="1" si="16"/>
        <v/>
      </c>
      <c r="AE82" s="143" t="str">
        <f t="shared" ca="1" si="17"/>
        <v/>
      </c>
      <c r="AF82" s="143" t="str">
        <f t="shared" ca="1" si="18"/>
        <v>D</v>
      </c>
      <c r="AG82" s="144">
        <f t="shared" ca="1" si="19"/>
        <v>3</v>
      </c>
      <c r="AH82" s="144">
        <v>1</v>
      </c>
      <c r="AI82" s="148"/>
    </row>
    <row r="83" spans="1:35" s="145" customFormat="1" ht="30" x14ac:dyDescent="0.25">
      <c r="A83" s="162">
        <v>450</v>
      </c>
      <c r="B83" s="135" t="str">
        <f t="shared" ca="1" si="10"/>
        <v>B.3.07b</v>
      </c>
      <c r="C83" s="136">
        <f t="shared" ca="1" si="11"/>
        <v>6</v>
      </c>
      <c r="D83" s="93"/>
      <c r="E83" s="137" t="str">
        <f t="shared" ca="1" si="12"/>
        <v>B.3.07b</v>
      </c>
      <c r="F83" s="146" t="str">
        <f t="shared" ca="1" si="13"/>
        <v>How affected third parties will be informed and consulted in relation to testing activities?</v>
      </c>
      <c r="G83" s="164"/>
      <c r="H83" s="164"/>
      <c r="I83" s="166"/>
      <c r="J83" s="164"/>
      <c r="K83" s="164"/>
      <c r="L83" s="164"/>
      <c r="M83" s="164"/>
      <c r="N83" s="139" t="str">
        <f t="shared" ca="1" si="14"/>
        <v>x 5</v>
      </c>
      <c r="O83" s="139" t="str">
        <f t="shared" ca="1" si="15"/>
        <v/>
      </c>
      <c r="P83" s="140"/>
      <c r="Q83" s="140"/>
      <c r="R83" s="136"/>
      <c r="S83" s="136"/>
      <c r="T83" s="136"/>
      <c r="U83" s="136"/>
      <c r="V83" s="136"/>
      <c r="W83" s="136"/>
      <c r="X83" s="136"/>
      <c r="Y83" s="136"/>
      <c r="Z83" s="141"/>
      <c r="AA83" s="136"/>
      <c r="AB83" s="136"/>
      <c r="AC83" s="142"/>
      <c r="AD83" s="143" t="str">
        <f t="shared" ca="1" si="16"/>
        <v/>
      </c>
      <c r="AE83" s="143" t="str">
        <f t="shared" ca="1" si="17"/>
        <v/>
      </c>
      <c r="AF83" s="143" t="str">
        <f t="shared" ca="1" si="18"/>
        <v>D</v>
      </c>
      <c r="AG83" s="144">
        <f t="shared" ca="1" si="19"/>
        <v>3</v>
      </c>
      <c r="AH83" s="144">
        <v>1</v>
      </c>
      <c r="AI83" s="148"/>
    </row>
    <row r="84" spans="1:35" s="145" customFormat="1" ht="30" customHeight="1" x14ac:dyDescent="0.25">
      <c r="A84" s="162">
        <v>451</v>
      </c>
      <c r="B84" s="135" t="str">
        <f t="shared" ca="1" si="10"/>
        <v>B.3.07c</v>
      </c>
      <c r="C84" s="136">
        <f t="shared" ca="1" si="11"/>
        <v>6</v>
      </c>
      <c r="D84" s="93"/>
      <c r="E84" s="137" t="str">
        <f t="shared" ca="1" si="12"/>
        <v>B.3.07c</v>
      </c>
      <c r="F84" s="146" t="str">
        <f t="shared" ca="1" si="13"/>
        <v>How testing start-up and close-down will be covered?</v>
      </c>
      <c r="G84" s="164"/>
      <c r="H84" s="164"/>
      <c r="I84" s="166"/>
      <c r="J84" s="164"/>
      <c r="K84" s="164"/>
      <c r="L84" s="164"/>
      <c r="M84" s="164"/>
      <c r="N84" s="139" t="str">
        <f t="shared" ca="1" si="14"/>
        <v>x 3</v>
      </c>
      <c r="O84" s="139" t="str">
        <f t="shared" ca="1" si="15"/>
        <v/>
      </c>
      <c r="P84" s="140"/>
      <c r="Q84" s="140"/>
      <c r="R84" s="136"/>
      <c r="S84" s="136"/>
      <c r="T84" s="136"/>
      <c r="U84" s="136"/>
      <c r="V84" s="136"/>
      <c r="W84" s="136"/>
      <c r="X84" s="136"/>
      <c r="Y84" s="136"/>
      <c r="Z84" s="141"/>
      <c r="AA84" s="136"/>
      <c r="AB84" s="136"/>
      <c r="AC84" s="142"/>
      <c r="AD84" s="143" t="str">
        <f t="shared" ca="1" si="16"/>
        <v/>
      </c>
      <c r="AE84" s="143" t="str">
        <f t="shared" ca="1" si="17"/>
        <v/>
      </c>
      <c r="AF84" s="143" t="str">
        <f t="shared" ca="1" si="18"/>
        <v>D</v>
      </c>
      <c r="AG84" s="144">
        <f t="shared" ca="1" si="19"/>
        <v>3</v>
      </c>
      <c r="AH84" s="144">
        <v>1</v>
      </c>
      <c r="AI84" s="148"/>
    </row>
    <row r="85" spans="1:35" s="145" customFormat="1" ht="30" x14ac:dyDescent="0.25">
      <c r="A85" s="162">
        <v>452</v>
      </c>
      <c r="B85" s="135" t="str">
        <f t="shared" ca="1" si="10"/>
        <v>B.3.07d</v>
      </c>
      <c r="C85" s="136">
        <f t="shared" ca="1" si="11"/>
        <v>6</v>
      </c>
      <c r="D85" s="93"/>
      <c r="E85" s="137" t="str">
        <f t="shared" ca="1" si="12"/>
        <v>B.3.07d</v>
      </c>
      <c r="F85" s="146" t="str">
        <f t="shared" ca="1" si="13"/>
        <v>Details about regular (often daily) communication processes (e.g. teleconferences or meetings)?</v>
      </c>
      <c r="G85" s="164"/>
      <c r="H85" s="164"/>
      <c r="I85" s="166"/>
      <c r="J85" s="164"/>
      <c r="K85" s="164"/>
      <c r="L85" s="164"/>
      <c r="M85" s="164"/>
      <c r="N85" s="139" t="str">
        <f t="shared" ca="1" si="14"/>
        <v>x 3</v>
      </c>
      <c r="O85" s="139" t="str">
        <f t="shared" ca="1" si="15"/>
        <v/>
      </c>
      <c r="P85" s="140"/>
      <c r="Q85" s="140"/>
      <c r="R85" s="136"/>
      <c r="S85" s="136"/>
      <c r="T85" s="136"/>
      <c r="U85" s="136"/>
      <c r="V85" s="136"/>
      <c r="W85" s="136"/>
      <c r="X85" s="136"/>
      <c r="Y85" s="136"/>
      <c r="Z85" s="141"/>
      <c r="AA85" s="136"/>
      <c r="AB85" s="136"/>
      <c r="AC85" s="142"/>
      <c r="AD85" s="143" t="str">
        <f t="shared" ca="1" si="16"/>
        <v/>
      </c>
      <c r="AE85" s="143" t="str">
        <f t="shared" ca="1" si="17"/>
        <v/>
      </c>
      <c r="AF85" s="143" t="str">
        <f t="shared" ca="1" si="18"/>
        <v>D</v>
      </c>
      <c r="AG85" s="144">
        <f t="shared" ca="1" si="19"/>
        <v>3</v>
      </c>
      <c r="AH85" s="144">
        <v>1</v>
      </c>
      <c r="AI85" s="148"/>
    </row>
    <row r="86" spans="1:35" s="145" customFormat="1" ht="30" customHeight="1" x14ac:dyDescent="0.25">
      <c r="A86" s="162">
        <v>453</v>
      </c>
      <c r="B86" s="135" t="str">
        <f t="shared" ca="1" si="10"/>
        <v>B.3.08</v>
      </c>
      <c r="C86" s="136">
        <f t="shared" ca="1" si="11"/>
        <v>5</v>
      </c>
      <c r="D86" s="93"/>
      <c r="E86" s="137" t="str">
        <f t="shared" ca="1" si="12"/>
        <v>B.3.08</v>
      </c>
      <c r="F86" s="165" t="str">
        <f t="shared" ca="1" si="13"/>
        <v>Does your scope statement include reporting requirements?</v>
      </c>
      <c r="G86" s="164"/>
      <c r="H86" s="164"/>
      <c r="I86" s="166"/>
      <c r="J86" s="164"/>
      <c r="K86" s="164"/>
      <c r="L86" s="164"/>
      <c r="M86" s="164"/>
      <c r="N86" s="139" t="str">
        <f t="shared" ca="1" si="14"/>
        <v>x 3</v>
      </c>
      <c r="O86" s="139" t="str">
        <f t="shared" ca="1" si="15"/>
        <v/>
      </c>
      <c r="P86" s="140"/>
      <c r="Q86" s="140"/>
      <c r="R86" s="136"/>
      <c r="S86" s="136"/>
      <c r="T86" s="136"/>
      <c r="U86" s="136"/>
      <c r="V86" s="136"/>
      <c r="W86" s="136"/>
      <c r="X86" s="136"/>
      <c r="Y86" s="136"/>
      <c r="Z86" s="141"/>
      <c r="AA86" s="136"/>
      <c r="AB86" s="136"/>
      <c r="AC86" s="142"/>
      <c r="AD86" s="143" t="str">
        <f t="shared" ca="1" si="16"/>
        <v/>
      </c>
      <c r="AE86" s="143" t="str">
        <f t="shared" ca="1" si="17"/>
        <v/>
      </c>
      <c r="AF86" s="143" t="str">
        <f t="shared" ca="1" si="18"/>
        <v>D</v>
      </c>
      <c r="AG86" s="144">
        <f t="shared" ca="1" si="19"/>
        <v>3</v>
      </c>
      <c r="AH86" s="144">
        <v>1</v>
      </c>
      <c r="AI86" s="148"/>
    </row>
    <row r="87" spans="1:35" s="145" customFormat="1" ht="30" customHeight="1" x14ac:dyDescent="0.25">
      <c r="A87" s="162">
        <v>454</v>
      </c>
      <c r="B87" s="135" t="str">
        <f t="shared" ca="1" si="10"/>
        <v>B.3.09</v>
      </c>
      <c r="C87" s="136">
        <f t="shared" ca="1" si="11"/>
        <v>5</v>
      </c>
      <c r="D87" s="93"/>
      <c r="E87" s="137" t="str">
        <f t="shared" ca="1" si="12"/>
        <v>B.3.09</v>
      </c>
      <c r="F87" s="165" t="str">
        <f t="shared" ca="1" si="13"/>
        <v>Does your scope statement specify the liabilities of both parties?</v>
      </c>
      <c r="G87" s="164"/>
      <c r="H87" s="164"/>
      <c r="I87" s="166"/>
      <c r="J87" s="164"/>
      <c r="K87" s="164"/>
      <c r="L87" s="164"/>
      <c r="M87" s="164"/>
      <c r="N87" s="139" t="str">
        <f t="shared" ca="1" si="14"/>
        <v>x 4</v>
      </c>
      <c r="O87" s="139" t="str">
        <f t="shared" ca="1" si="15"/>
        <v/>
      </c>
      <c r="P87" s="140"/>
      <c r="Q87" s="140"/>
      <c r="R87" s="136"/>
      <c r="S87" s="136"/>
      <c r="T87" s="136"/>
      <c r="U87" s="136"/>
      <c r="V87" s="136"/>
      <c r="W87" s="136"/>
      <c r="X87" s="136"/>
      <c r="Y87" s="136"/>
      <c r="Z87" s="141"/>
      <c r="AA87" s="136"/>
      <c r="AB87" s="136"/>
      <c r="AC87" s="142"/>
      <c r="AD87" s="143" t="str">
        <f t="shared" ca="1" si="16"/>
        <v/>
      </c>
      <c r="AE87" s="143" t="str">
        <f t="shared" ca="1" si="17"/>
        <v/>
      </c>
      <c r="AF87" s="143" t="str">
        <f t="shared" ca="1" si="18"/>
        <v>D</v>
      </c>
      <c r="AG87" s="144">
        <f t="shared" ca="1" si="19"/>
        <v>3</v>
      </c>
      <c r="AH87" s="144">
        <v>1</v>
      </c>
      <c r="AI87" s="148"/>
    </row>
    <row r="88" spans="1:35" s="145" customFormat="1" ht="30" customHeight="1" x14ac:dyDescent="0.25">
      <c r="A88" s="162">
        <v>455</v>
      </c>
      <c r="B88" s="135" t="str">
        <f t="shared" ca="1" si="10"/>
        <v>B.3.10</v>
      </c>
      <c r="C88" s="136">
        <f t="shared" ca="1" si="11"/>
        <v>4</v>
      </c>
      <c r="D88" s="93"/>
      <c r="E88" s="137" t="str">
        <f t="shared" ca="1" si="12"/>
        <v>B.3.10</v>
      </c>
      <c r="F88" s="165" t="str">
        <f t="shared" ca="1" si="13"/>
        <v xml:space="preserve">Does your liability specification include: </v>
      </c>
      <c r="G88" s="164"/>
      <c r="H88" s="164"/>
      <c r="I88" s="166"/>
      <c r="J88" s="164"/>
      <c r="K88" s="164"/>
      <c r="L88" s="164"/>
      <c r="M88" s="164"/>
      <c r="N88" s="139" t="str">
        <f t="shared" ca="1" si="14"/>
        <v/>
      </c>
      <c r="O88" s="139" t="str">
        <f t="shared" ca="1" si="15"/>
        <v/>
      </c>
      <c r="P88" s="140"/>
      <c r="Q88" s="140"/>
      <c r="R88" s="136"/>
      <c r="S88" s="136"/>
      <c r="T88" s="136"/>
      <c r="U88" s="136"/>
      <c r="V88" s="136"/>
      <c r="W88" s="136"/>
      <c r="X88" s="136"/>
      <c r="Y88" s="136"/>
      <c r="Z88" s="141"/>
      <c r="AA88" s="136"/>
      <c r="AB88" s="136"/>
      <c r="AC88" s="142"/>
      <c r="AD88" s="143" t="str">
        <f t="shared" ca="1" si="16"/>
        <v/>
      </c>
      <c r="AE88" s="143" t="str">
        <f t="shared" ca="1" si="17"/>
        <v/>
      </c>
      <c r="AF88" s="143" t="str">
        <f t="shared" ca="1" si="18"/>
        <v>D</v>
      </c>
      <c r="AG88" s="144">
        <f t="shared" ca="1" si="19"/>
        <v>3</v>
      </c>
      <c r="AH88"/>
      <c r="AI88" s="148"/>
    </row>
    <row r="89" spans="1:35" s="145" customFormat="1" ht="30" customHeight="1" x14ac:dyDescent="0.25">
      <c r="A89" s="162">
        <v>456</v>
      </c>
      <c r="B89" s="135" t="str">
        <f t="shared" ca="1" si="10"/>
        <v>B.3.10a</v>
      </c>
      <c r="C89" s="136">
        <f t="shared" ca="1" si="11"/>
        <v>6</v>
      </c>
      <c r="D89" s="93"/>
      <c r="E89" s="137" t="str">
        <f t="shared" ca="1" si="12"/>
        <v>B.3.10a</v>
      </c>
      <c r="F89" s="146" t="str">
        <f t="shared" ca="1" si="13"/>
        <v>Steps required by both parties should problems (e.g. slippage) arise?</v>
      </c>
      <c r="G89" s="164"/>
      <c r="H89" s="164"/>
      <c r="I89" s="166"/>
      <c r="J89" s="164"/>
      <c r="K89" s="164"/>
      <c r="L89" s="164"/>
      <c r="M89" s="164"/>
      <c r="N89" s="139" t="str">
        <f t="shared" ca="1" si="14"/>
        <v>x 5</v>
      </c>
      <c r="O89" s="139" t="str">
        <f t="shared" ca="1" si="15"/>
        <v/>
      </c>
      <c r="P89" s="140"/>
      <c r="Q89" s="140"/>
      <c r="R89" s="136"/>
      <c r="S89" s="136"/>
      <c r="T89" s="136"/>
      <c r="U89" s="136"/>
      <c r="V89" s="136"/>
      <c r="W89" s="136"/>
      <c r="X89" s="136"/>
      <c r="Y89" s="136"/>
      <c r="Z89" s="141"/>
      <c r="AA89" s="136"/>
      <c r="AB89" s="136"/>
      <c r="AC89" s="142"/>
      <c r="AD89" s="143" t="str">
        <f t="shared" ca="1" si="16"/>
        <v/>
      </c>
      <c r="AE89" s="143" t="str">
        <f t="shared" ca="1" si="17"/>
        <v/>
      </c>
      <c r="AF89" s="143" t="str">
        <f t="shared" ca="1" si="18"/>
        <v>D</v>
      </c>
      <c r="AG89" s="144">
        <f t="shared" ca="1" si="19"/>
        <v>3</v>
      </c>
      <c r="AH89" s="144">
        <v>1</v>
      </c>
      <c r="AI89" s="148"/>
    </row>
    <row r="90" spans="1:35" s="145" customFormat="1" ht="30" customHeight="1" x14ac:dyDescent="0.25">
      <c r="A90" s="162">
        <v>457</v>
      </c>
      <c r="B90" s="135" t="str">
        <f t="shared" ca="1" si="10"/>
        <v>B.3.10b</v>
      </c>
      <c r="C90" s="136">
        <f t="shared" ca="1" si="11"/>
        <v>6</v>
      </c>
      <c r="D90" s="93"/>
      <c r="E90" s="137" t="str">
        <f t="shared" ca="1" si="12"/>
        <v>B.3.10b</v>
      </c>
      <c r="F90" s="146" t="str">
        <f t="shared" ca="1" si="13"/>
        <v>Details of liability (indemnity) insurance to be held by the testing service provider?</v>
      </c>
      <c r="G90" s="164"/>
      <c r="H90" s="164"/>
      <c r="I90" s="166"/>
      <c r="J90" s="164"/>
      <c r="K90" s="164"/>
      <c r="L90" s="164"/>
      <c r="M90" s="164"/>
      <c r="N90" s="139" t="str">
        <f t="shared" ca="1" si="14"/>
        <v>x 4</v>
      </c>
      <c r="O90" s="139" t="str">
        <f t="shared" ca="1" si="15"/>
        <v/>
      </c>
      <c r="P90" s="140"/>
      <c r="Q90" s="140"/>
      <c r="R90" s="136"/>
      <c r="S90" s="136"/>
      <c r="T90" s="136"/>
      <c r="U90" s="136"/>
      <c r="V90" s="136"/>
      <c r="W90" s="136"/>
      <c r="X90" s="136"/>
      <c r="Y90" s="136"/>
      <c r="Z90" s="141"/>
      <c r="AA90" s="136"/>
      <c r="AB90" s="136"/>
      <c r="AC90" s="142"/>
      <c r="AD90" s="143" t="str">
        <f t="shared" ca="1" si="16"/>
        <v/>
      </c>
      <c r="AE90" s="143" t="str">
        <f t="shared" ca="1" si="17"/>
        <v/>
      </c>
      <c r="AF90" s="143" t="str">
        <f t="shared" ca="1" si="18"/>
        <v>D</v>
      </c>
      <c r="AG90" s="144">
        <f t="shared" ca="1" si="19"/>
        <v>3</v>
      </c>
      <c r="AH90" s="144">
        <v>1</v>
      </c>
      <c r="AI90" s="148"/>
    </row>
    <row r="91" spans="1:35" s="145" customFormat="1" ht="30" customHeight="1" x14ac:dyDescent="0.25">
      <c r="A91" s="162">
        <v>458</v>
      </c>
      <c r="B91" s="135" t="str">
        <f t="shared" ca="1" si="10"/>
        <v>B.3.11</v>
      </c>
      <c r="C91" s="136">
        <f t="shared" ca="1" si="11"/>
        <v>5</v>
      </c>
      <c r="D91" s="93"/>
      <c r="E91" s="137" t="str">
        <f t="shared" ca="1" si="12"/>
        <v>B.3.11</v>
      </c>
      <c r="F91" s="165" t="str">
        <f t="shared" ca="1" si="13"/>
        <v>Does your scope statement include follow-up activities?</v>
      </c>
      <c r="G91" s="164"/>
      <c r="H91" s="164"/>
      <c r="I91" s="166"/>
      <c r="J91" s="164"/>
      <c r="K91" s="164"/>
      <c r="L91" s="164"/>
      <c r="M91" s="164"/>
      <c r="N91" s="139" t="str">
        <f t="shared" ca="1" si="14"/>
        <v>x 2</v>
      </c>
      <c r="O91" s="139" t="str">
        <f t="shared" ca="1" si="15"/>
        <v/>
      </c>
      <c r="P91" s="140"/>
      <c r="Q91" s="140"/>
      <c r="R91" s="136"/>
      <c r="S91" s="136"/>
      <c r="T91" s="136"/>
      <c r="U91" s="136"/>
      <c r="V91" s="136"/>
      <c r="W91" s="136"/>
      <c r="X91" s="136"/>
      <c r="Y91" s="136"/>
      <c r="Z91" s="141"/>
      <c r="AA91" s="136"/>
      <c r="AB91" s="136"/>
      <c r="AC91" s="142"/>
      <c r="AD91" s="143" t="str">
        <f t="shared" ca="1" si="16"/>
        <v/>
      </c>
      <c r="AE91" s="143" t="str">
        <f t="shared" ca="1" si="17"/>
        <v/>
      </c>
      <c r="AF91" s="143" t="str">
        <f t="shared" ca="1" si="18"/>
        <v>D</v>
      </c>
      <c r="AG91" s="144">
        <f t="shared" ca="1" si="19"/>
        <v>3</v>
      </c>
      <c r="AH91" s="144">
        <v>1</v>
      </c>
      <c r="AI91" s="148"/>
    </row>
    <row r="92" spans="1:35" s="145" customFormat="1" ht="30" customHeight="1" x14ac:dyDescent="0.25">
      <c r="A92" s="162">
        <v>459</v>
      </c>
      <c r="B92" s="135" t="str">
        <f t="shared" ca="1" si="10"/>
        <v>B.3.12</v>
      </c>
      <c r="C92" s="136">
        <f t="shared" ca="1" si="11"/>
        <v>4</v>
      </c>
      <c r="D92" s="93"/>
      <c r="E92" s="137" t="str">
        <f t="shared" ca="1" si="12"/>
        <v>B.3.12</v>
      </c>
      <c r="F92" s="165" t="str">
        <f t="shared" ca="1" si="13"/>
        <v xml:space="preserve">Do your follow-up activities include: </v>
      </c>
      <c r="G92" s="164"/>
      <c r="H92" s="164"/>
      <c r="I92" s="166"/>
      <c r="J92" s="164"/>
      <c r="K92" s="164"/>
      <c r="L92" s="164"/>
      <c r="M92" s="164"/>
      <c r="N92" s="139" t="str">
        <f t="shared" ca="1" si="14"/>
        <v/>
      </c>
      <c r="O92" s="139" t="str">
        <f t="shared" ca="1" si="15"/>
        <v/>
      </c>
      <c r="P92" s="140"/>
      <c r="Q92" s="140"/>
      <c r="R92" s="136"/>
      <c r="S92" s="136"/>
      <c r="T92" s="136"/>
      <c r="U92" s="136"/>
      <c r="V92" s="136"/>
      <c r="W92" s="136"/>
      <c r="X92" s="136"/>
      <c r="Y92" s="136"/>
      <c r="Z92" s="141"/>
      <c r="AA92" s="136"/>
      <c r="AB92" s="136"/>
      <c r="AC92" s="142"/>
      <c r="AD92" s="143" t="str">
        <f t="shared" ca="1" si="16"/>
        <v/>
      </c>
      <c r="AE92" s="143" t="str">
        <f t="shared" ca="1" si="17"/>
        <v/>
      </c>
      <c r="AF92" s="143" t="str">
        <f t="shared" ca="1" si="18"/>
        <v>D</v>
      </c>
      <c r="AG92" s="144">
        <f t="shared" ca="1" si="19"/>
        <v>3</v>
      </c>
      <c r="AH92"/>
      <c r="AI92" s="148"/>
    </row>
    <row r="93" spans="1:35" s="145" customFormat="1" ht="30" customHeight="1" x14ac:dyDescent="0.25">
      <c r="A93" s="162">
        <v>460</v>
      </c>
      <c r="B93" s="135" t="str">
        <f t="shared" ca="1" si="10"/>
        <v>B.3.12a</v>
      </c>
      <c r="C93" s="136">
        <f t="shared" ca="1" si="11"/>
        <v>6</v>
      </c>
      <c r="D93" s="93"/>
      <c r="E93" s="137" t="str">
        <f t="shared" ca="1" si="12"/>
        <v>B.3.12a</v>
      </c>
      <c r="F93" s="146" t="str">
        <f t="shared" ca="1" si="13"/>
        <v>Presentation of key findings and recommendations to senior management?</v>
      </c>
      <c r="G93" s="164"/>
      <c r="H93" s="164"/>
      <c r="I93" s="166"/>
      <c r="J93" s="164"/>
      <c r="K93" s="164"/>
      <c r="L93" s="164"/>
      <c r="M93" s="164"/>
      <c r="N93" s="139" t="str">
        <f t="shared" ca="1" si="14"/>
        <v>x 3</v>
      </c>
      <c r="O93" s="139" t="str">
        <f t="shared" ca="1" si="15"/>
        <v/>
      </c>
      <c r="P93" s="140"/>
      <c r="Q93" s="140"/>
      <c r="R93" s="136"/>
      <c r="S93" s="136"/>
      <c r="T93" s="136"/>
      <c r="U93" s="136"/>
      <c r="V93" s="136"/>
      <c r="W93" s="136"/>
      <c r="X93" s="136"/>
      <c r="Y93" s="136"/>
      <c r="Z93" s="141"/>
      <c r="AA93" s="136"/>
      <c r="AB93" s="136"/>
      <c r="AC93" s="142"/>
      <c r="AD93" s="143" t="str">
        <f t="shared" ca="1" si="16"/>
        <v/>
      </c>
      <c r="AE93" s="143" t="str">
        <f t="shared" ca="1" si="17"/>
        <v/>
      </c>
      <c r="AF93" s="143" t="str">
        <f t="shared" ca="1" si="18"/>
        <v>D</v>
      </c>
      <c r="AG93" s="144">
        <f t="shared" ca="1" si="19"/>
        <v>3</v>
      </c>
      <c r="AH93" s="144">
        <v>1</v>
      </c>
      <c r="AI93" s="148"/>
    </row>
    <row r="94" spans="1:35" s="145" customFormat="1" ht="45" x14ac:dyDescent="0.25">
      <c r="A94" s="162">
        <v>461</v>
      </c>
      <c r="B94" s="135" t="str">
        <f t="shared" ca="1" si="10"/>
        <v>B.3.12b</v>
      </c>
      <c r="C94" s="136">
        <f t="shared" ca="1" si="11"/>
        <v>6</v>
      </c>
      <c r="D94" s="93"/>
      <c r="E94" s="137" t="str">
        <f t="shared" ca="1" si="12"/>
        <v>B.3.12b</v>
      </c>
      <c r="F94" s="146" t="str">
        <f t="shared" ca="1" si="13"/>
        <v>Any re-testing needed once mitigations have been made for the discovered vulnerabilities' required by both parties should problems (e.g. slippage) arise?</v>
      </c>
      <c r="G94" s="164"/>
      <c r="H94" s="164"/>
      <c r="I94" s="166"/>
      <c r="J94" s="164"/>
      <c r="K94" s="164"/>
      <c r="L94" s="164"/>
      <c r="M94" s="164"/>
      <c r="N94" s="139" t="str">
        <f t="shared" ca="1" si="14"/>
        <v>x 3</v>
      </c>
      <c r="O94" s="139" t="str">
        <f t="shared" ca="1" si="15"/>
        <v/>
      </c>
      <c r="P94" s="140"/>
      <c r="Q94" s="140"/>
      <c r="R94" s="136"/>
      <c r="S94" s="136"/>
      <c r="T94" s="136"/>
      <c r="U94" s="136"/>
      <c r="V94" s="136"/>
      <c r="W94" s="136"/>
      <c r="X94" s="136"/>
      <c r="Y94" s="136"/>
      <c r="Z94" s="141"/>
      <c r="AA94" s="136"/>
      <c r="AB94" s="136"/>
      <c r="AC94" s="142"/>
      <c r="AD94" s="143" t="str">
        <f t="shared" ca="1" si="16"/>
        <v/>
      </c>
      <c r="AE94" s="143" t="str">
        <f t="shared" ca="1" si="17"/>
        <v/>
      </c>
      <c r="AF94" s="143" t="str">
        <f t="shared" ca="1" si="18"/>
        <v>D</v>
      </c>
      <c r="AG94" s="144">
        <f t="shared" ca="1" si="19"/>
        <v>3</v>
      </c>
      <c r="AH94" s="144">
        <v>1</v>
      </c>
      <c r="AI94" s="148"/>
    </row>
    <row r="95" spans="1:35" s="145" customFormat="1" ht="30" customHeight="1" x14ac:dyDescent="0.25">
      <c r="A95" s="162">
        <v>462</v>
      </c>
      <c r="B95" s="135" t="str">
        <f t="shared" ca="1" si="10"/>
        <v>B.3.13</v>
      </c>
      <c r="C95" s="136">
        <f t="shared" ca="1" si="11"/>
        <v>4</v>
      </c>
      <c r="D95" s="93"/>
      <c r="E95" s="137" t="str">
        <f t="shared" ca="1" si="12"/>
        <v>B.3.13</v>
      </c>
      <c r="F95" s="165" t="str">
        <f t="shared" ca="1" si="13"/>
        <v>Does your scope statement:</v>
      </c>
      <c r="G95" s="164"/>
      <c r="H95" s="164"/>
      <c r="I95" s="166"/>
      <c r="J95" s="164"/>
      <c r="K95" s="164"/>
      <c r="L95" s="164"/>
      <c r="M95" s="164"/>
      <c r="N95" s="139" t="str">
        <f t="shared" ca="1" si="14"/>
        <v/>
      </c>
      <c r="O95" s="139" t="str">
        <f t="shared" ca="1" si="15"/>
        <v/>
      </c>
      <c r="P95" s="140"/>
      <c r="Q95" s="140"/>
      <c r="R95" s="136"/>
      <c r="S95" s="136"/>
      <c r="T95" s="136"/>
      <c r="U95" s="136"/>
      <c r="V95" s="136"/>
      <c r="W95" s="136"/>
      <c r="X95" s="136"/>
      <c r="Y95" s="136"/>
      <c r="Z95" s="141"/>
      <c r="AA95" s="136"/>
      <c r="AB95" s="136"/>
      <c r="AC95" s="142"/>
      <c r="AD95" s="143" t="str">
        <f t="shared" ca="1" si="16"/>
        <v/>
      </c>
      <c r="AE95" s="143" t="str">
        <f t="shared" ca="1" si="17"/>
        <v/>
      </c>
      <c r="AF95" s="143" t="str">
        <f t="shared" ca="1" si="18"/>
        <v>D</v>
      </c>
      <c r="AG95" s="144">
        <f t="shared" ca="1" si="19"/>
        <v>3</v>
      </c>
      <c r="AH95"/>
      <c r="AI95" s="148"/>
    </row>
    <row r="96" spans="1:35" s="145" customFormat="1" ht="45" x14ac:dyDescent="0.25">
      <c r="A96" s="162">
        <v>463</v>
      </c>
      <c r="B96" s="135" t="str">
        <f t="shared" ca="1" si="10"/>
        <v>B.3.13a</v>
      </c>
      <c r="C96" s="136">
        <f t="shared" ca="1" si="11"/>
        <v>6</v>
      </c>
      <c r="D96" s="93"/>
      <c r="E96" s="137" t="str">
        <f t="shared" ca="1" si="12"/>
        <v>B.3.13a</v>
      </c>
      <c r="F96" s="146" t="str">
        <f t="shared" ca="1" si="13"/>
        <v>Specify that penetration testers are authorised to perform any tests on your systems, which can often be achieved by formally defining what is to be tested and how it will be tested?</v>
      </c>
      <c r="G96" s="164"/>
      <c r="H96" s="164"/>
      <c r="I96" s="166"/>
      <c r="J96" s="164"/>
      <c r="K96" s="164"/>
      <c r="L96" s="164"/>
      <c r="M96" s="164"/>
      <c r="N96" s="139" t="str">
        <f t="shared" ca="1" si="14"/>
        <v>x 4</v>
      </c>
      <c r="O96" s="139" t="str">
        <f t="shared" ca="1" si="15"/>
        <v/>
      </c>
      <c r="P96" s="140"/>
      <c r="Q96" s="140"/>
      <c r="R96" s="136"/>
      <c r="S96" s="136"/>
      <c r="T96" s="136"/>
      <c r="U96" s="136"/>
      <c r="V96" s="136"/>
      <c r="W96" s="136"/>
      <c r="X96" s="136"/>
      <c r="Y96" s="136"/>
      <c r="Z96" s="141"/>
      <c r="AA96" s="136"/>
      <c r="AB96" s="136"/>
      <c r="AC96" s="142"/>
      <c r="AD96" s="143" t="str">
        <f t="shared" ca="1" si="16"/>
        <v/>
      </c>
      <c r="AE96" s="143" t="str">
        <f t="shared" ca="1" si="17"/>
        <v/>
      </c>
      <c r="AF96" s="143" t="str">
        <f t="shared" ca="1" si="18"/>
        <v>D</v>
      </c>
      <c r="AG96" s="144">
        <f t="shared" ca="1" si="19"/>
        <v>3</v>
      </c>
      <c r="AH96" s="144">
        <v>1</v>
      </c>
      <c r="AI96" s="148"/>
    </row>
    <row r="97" spans="1:35" s="145" customFormat="1" ht="30" x14ac:dyDescent="0.25">
      <c r="A97" s="162">
        <v>464</v>
      </c>
      <c r="B97" s="135" t="str">
        <f t="shared" ref="B97:B147" ca="1" si="20">VLOOKUP(A97,contentrefmockup,2,FALSE)</f>
        <v>B.3.13b</v>
      </c>
      <c r="C97" s="136">
        <f t="shared" ref="C97:C147" ca="1" si="21">VLOOKUP(A97,contentrefmockup,15,FALSE)</f>
        <v>6</v>
      </c>
      <c r="D97" s="93"/>
      <c r="E97" s="137" t="str">
        <f t="shared" ref="E97:E147" ca="1" si="22">IF(C97=1,"Phase "&amp;B97,IF(C97=2,"Step "&amp;VLOOKUP(A97,contentrefmockup,4,FALSE),B97))</f>
        <v>B.3.13b</v>
      </c>
      <c r="F97" s="146" t="str">
        <f t="shared" ref="F97:F147" ca="1" si="23">VLOOKUP(A97,contentrefmockup,7,FALSE)</f>
        <v>Require a disclaimer stating that they are legally authorised to carry out specified activity on your property and systems?</v>
      </c>
      <c r="G97" s="164"/>
      <c r="H97" s="164"/>
      <c r="I97" s="166"/>
      <c r="J97" s="164"/>
      <c r="K97" s="164"/>
      <c r="L97" s="164"/>
      <c r="M97" s="164"/>
      <c r="N97" s="139" t="str">
        <f t="shared" ref="N97:N147" ca="1" si="24">IFERROR(IF(VLOOKUP(A97,Weightings_Assessments,25,FALSE)=0,"",VLOOKUP(A97,Weightings_Assessments,25,FALSE)),"")</f>
        <v>x 5</v>
      </c>
      <c r="O97" s="139" t="str">
        <f t="shared" ref="O97:O147" ca="1" si="25">IFERROR(VLOOKUP(AH97,detail_maturity_score,3,FALSE)*VLOOKUP(A97,Weightings_Assessments,23,FALSE),"")</f>
        <v/>
      </c>
      <c r="P97" s="140"/>
      <c r="Q97" s="140"/>
      <c r="R97" s="136"/>
      <c r="S97" s="136"/>
      <c r="T97" s="136"/>
      <c r="U97" s="136"/>
      <c r="V97" s="136"/>
      <c r="W97" s="136"/>
      <c r="X97" s="136"/>
      <c r="Y97" s="136"/>
      <c r="Z97" s="141"/>
      <c r="AA97" s="136"/>
      <c r="AB97" s="136"/>
      <c r="AC97" s="142"/>
      <c r="AD97" s="143" t="str">
        <f t="shared" ref="AD97:AD147" ca="1" si="26">VLOOKUP($A97,contentrefmockup,26,FALSE)</f>
        <v/>
      </c>
      <c r="AE97" s="143" t="str">
        <f t="shared" ref="AE97:AE147" ca="1" si="27">VLOOKUP($A97,contentrefmockup,27,FALSE)</f>
        <v/>
      </c>
      <c r="AF97" s="143" t="str">
        <f t="shared" ref="AF97:AF147" ca="1" si="28">VLOOKUP($A97,contentrefmockup,28,FALSE)</f>
        <v>D</v>
      </c>
      <c r="AG97" s="144">
        <f t="shared" ref="AG97:AG147" ca="1" si="29">IF(AD97="S",1,IF(AE97="I",2,IF(AF97="D",3,4)))</f>
        <v>3</v>
      </c>
      <c r="AH97" s="144">
        <v>1</v>
      </c>
      <c r="AI97" s="148"/>
    </row>
    <row r="98" spans="1:35" s="145" customFormat="1" ht="30" x14ac:dyDescent="0.25">
      <c r="A98" s="162">
        <v>465</v>
      </c>
      <c r="B98" s="135" t="str">
        <f t="shared" ca="1" si="20"/>
        <v>B.3.14</v>
      </c>
      <c r="C98" s="136">
        <f t="shared" ca="1" si="21"/>
        <v>5</v>
      </c>
      <c r="D98" s="93"/>
      <c r="E98" s="137" t="str">
        <f t="shared" ca="1" si="22"/>
        <v>B.3.14</v>
      </c>
      <c r="F98" s="165" t="str">
        <f t="shared" ca="1" si="23"/>
        <v>Is your scope statement supported by formally defined reporting requirements for your penetration testing prior to tests commencing?</v>
      </c>
      <c r="G98" s="164"/>
      <c r="H98" s="164"/>
      <c r="I98" s="166"/>
      <c r="J98" s="164"/>
      <c r="K98" s="164"/>
      <c r="L98" s="164"/>
      <c r="M98" s="164"/>
      <c r="N98" s="139" t="str">
        <f t="shared" ca="1" si="24"/>
        <v>x 1</v>
      </c>
      <c r="O98" s="139" t="str">
        <f t="shared" ca="1" si="25"/>
        <v/>
      </c>
      <c r="P98" s="140"/>
      <c r="Q98" s="140"/>
      <c r="R98" s="136"/>
      <c r="S98" s="136"/>
      <c r="T98" s="136"/>
      <c r="U98" s="136"/>
      <c r="V98" s="136"/>
      <c r="W98" s="136"/>
      <c r="X98" s="136"/>
      <c r="Y98" s="136"/>
      <c r="Z98" s="141"/>
      <c r="AA98" s="136"/>
      <c r="AB98" s="136"/>
      <c r="AC98" s="142"/>
      <c r="AD98" s="143" t="str">
        <f t="shared" ca="1" si="26"/>
        <v/>
      </c>
      <c r="AE98" s="143" t="str">
        <f t="shared" ca="1" si="27"/>
        <v/>
      </c>
      <c r="AF98" s="143" t="str">
        <f t="shared" ca="1" si="28"/>
        <v>D</v>
      </c>
      <c r="AG98" s="144">
        <f t="shared" ca="1" si="29"/>
        <v>3</v>
      </c>
      <c r="AH98" s="144">
        <v>1</v>
      </c>
      <c r="AI98" s="148"/>
    </row>
    <row r="99" spans="1:35" s="145" customFormat="1" ht="30" customHeight="1" x14ac:dyDescent="0.25">
      <c r="A99" s="162">
        <v>466</v>
      </c>
      <c r="B99" s="135" t="str">
        <f t="shared" ca="1" si="20"/>
        <v>B.3.15</v>
      </c>
      <c r="C99" s="136">
        <f t="shared" ca="1" si="21"/>
        <v>4</v>
      </c>
      <c r="D99" s="93"/>
      <c r="E99" s="137" t="str">
        <f t="shared" ca="1" si="22"/>
        <v>B.3.15</v>
      </c>
      <c r="F99" s="165" t="str">
        <f t="shared" ca="1" si="23"/>
        <v xml:space="preserve">Do your reporting requirements cover: </v>
      </c>
      <c r="G99" s="164"/>
      <c r="H99" s="164"/>
      <c r="I99" s="166"/>
      <c r="J99" s="164"/>
      <c r="K99" s="164"/>
      <c r="L99" s="164"/>
      <c r="M99" s="164"/>
      <c r="N99" s="139" t="str">
        <f t="shared" ca="1" si="24"/>
        <v/>
      </c>
      <c r="O99" s="139" t="str">
        <f t="shared" ca="1" si="25"/>
        <v/>
      </c>
      <c r="P99" s="140"/>
      <c r="Q99" s="140"/>
      <c r="R99" s="136"/>
      <c r="S99" s="136"/>
      <c r="T99" s="136"/>
      <c r="U99" s="136"/>
      <c r="V99" s="136"/>
      <c r="W99" s="136"/>
      <c r="X99" s="136"/>
      <c r="Y99" s="136"/>
      <c r="Z99" s="141"/>
      <c r="AA99" s="136"/>
      <c r="AB99" s="136"/>
      <c r="AC99" s="142"/>
      <c r="AD99" s="143" t="str">
        <f t="shared" ca="1" si="26"/>
        <v/>
      </c>
      <c r="AE99" s="143" t="str">
        <f t="shared" ca="1" si="27"/>
        <v/>
      </c>
      <c r="AF99" s="143" t="str">
        <f t="shared" ca="1" si="28"/>
        <v>D</v>
      </c>
      <c r="AG99" s="144">
        <f t="shared" ca="1" si="29"/>
        <v>3</v>
      </c>
      <c r="AH99"/>
      <c r="AI99" s="148"/>
    </row>
    <row r="100" spans="1:35" s="145" customFormat="1" ht="30" customHeight="1" x14ac:dyDescent="0.25">
      <c r="A100" s="162">
        <v>467</v>
      </c>
      <c r="B100" s="135" t="str">
        <f t="shared" ca="1" si="20"/>
        <v>B.3.15a</v>
      </c>
      <c r="C100" s="136">
        <f t="shared" ca="1" si="21"/>
        <v>6</v>
      </c>
      <c r="D100" s="93"/>
      <c r="E100" s="137" t="str">
        <f t="shared" ca="1" si="22"/>
        <v>B.3.15a</v>
      </c>
      <c r="F100" s="146" t="str">
        <f t="shared" ca="1" si="23"/>
        <v>The format and type of content to be used in the test report (template often used)?</v>
      </c>
      <c r="G100" s="164"/>
      <c r="H100" s="164"/>
      <c r="I100" s="166"/>
      <c r="J100" s="164"/>
      <c r="K100" s="164"/>
      <c r="L100" s="164"/>
      <c r="M100" s="164"/>
      <c r="N100" s="139" t="str">
        <f t="shared" ca="1" si="24"/>
        <v>x 3</v>
      </c>
      <c r="O100" s="139" t="str">
        <f t="shared" ca="1" si="25"/>
        <v/>
      </c>
      <c r="P100" s="140"/>
      <c r="Q100" s="140"/>
      <c r="R100" s="136"/>
      <c r="S100" s="136"/>
      <c r="T100" s="136"/>
      <c r="U100" s="136"/>
      <c r="V100" s="136"/>
      <c r="W100" s="136"/>
      <c r="X100" s="136"/>
      <c r="Y100" s="136"/>
      <c r="Z100" s="141"/>
      <c r="AA100" s="136"/>
      <c r="AB100" s="136"/>
      <c r="AC100" s="142"/>
      <c r="AD100" s="143" t="str">
        <f t="shared" ca="1" si="26"/>
        <v/>
      </c>
      <c r="AE100" s="143" t="str">
        <f t="shared" ca="1" si="27"/>
        <v/>
      </c>
      <c r="AF100" s="143" t="str">
        <f t="shared" ca="1" si="28"/>
        <v>D</v>
      </c>
      <c r="AG100" s="144">
        <f t="shared" ca="1" si="29"/>
        <v>3</v>
      </c>
      <c r="AH100" s="144">
        <v>1</v>
      </c>
      <c r="AI100" s="148"/>
    </row>
    <row r="101" spans="1:35" s="145" customFormat="1" ht="30" x14ac:dyDescent="0.25">
      <c r="A101" s="162">
        <v>468</v>
      </c>
      <c r="B101" s="135" t="str">
        <f t="shared" ca="1" si="20"/>
        <v>B.3.15b</v>
      </c>
      <c r="C101" s="136">
        <f t="shared" ca="1" si="21"/>
        <v>6</v>
      </c>
      <c r="D101" s="93"/>
      <c r="E101" s="137" t="str">
        <f t="shared" ca="1" si="22"/>
        <v>B.3.15b</v>
      </c>
      <c r="F101" s="146" t="str">
        <f t="shared" ca="1" si="23"/>
        <v>When the test report will be delivered (not later than a few days after completion of the test)?</v>
      </c>
      <c r="G101" s="164"/>
      <c r="H101" s="164"/>
      <c r="I101" s="166"/>
      <c r="J101" s="164"/>
      <c r="K101" s="164"/>
      <c r="L101" s="164"/>
      <c r="M101" s="164"/>
      <c r="N101" s="139" t="str">
        <f t="shared" ca="1" si="24"/>
        <v>x 2</v>
      </c>
      <c r="O101" s="139" t="str">
        <f t="shared" ca="1" si="25"/>
        <v/>
      </c>
      <c r="P101" s="140"/>
      <c r="Q101" s="140"/>
      <c r="R101" s="136"/>
      <c r="S101" s="136"/>
      <c r="T101" s="136"/>
      <c r="U101" s="136"/>
      <c r="V101" s="136"/>
      <c r="W101" s="136"/>
      <c r="X101" s="136"/>
      <c r="Y101" s="136"/>
      <c r="Z101" s="141"/>
      <c r="AA101" s="136"/>
      <c r="AB101" s="136"/>
      <c r="AC101" s="142"/>
      <c r="AD101" s="143" t="str">
        <f t="shared" ca="1" si="26"/>
        <v/>
      </c>
      <c r="AE101" s="143" t="str">
        <f t="shared" ca="1" si="27"/>
        <v/>
      </c>
      <c r="AF101" s="143" t="str">
        <f t="shared" ca="1" si="28"/>
        <v>D</v>
      </c>
      <c r="AG101" s="144">
        <f t="shared" ca="1" si="29"/>
        <v>3</v>
      </c>
      <c r="AH101" s="144">
        <v>1</v>
      </c>
      <c r="AI101" s="148"/>
    </row>
    <row r="102" spans="1:35" s="145" customFormat="1" ht="30" customHeight="1" x14ac:dyDescent="0.25">
      <c r="A102" s="162">
        <v>469</v>
      </c>
      <c r="B102" s="135" t="str">
        <f t="shared" ca="1" si="20"/>
        <v>B.3.15c</v>
      </c>
      <c r="C102" s="136">
        <f t="shared" ca="1" si="21"/>
        <v>6</v>
      </c>
      <c r="D102" s="93"/>
      <c r="E102" s="137" t="str">
        <f t="shared" ca="1" si="22"/>
        <v>B.3.15c</v>
      </c>
      <c r="F102" s="146" t="str">
        <f t="shared" ca="1" si="23"/>
        <v>How the test report will be delivered (electronic and / or physical)?</v>
      </c>
      <c r="G102" s="164"/>
      <c r="H102" s="164"/>
      <c r="I102" s="166"/>
      <c r="J102" s="164"/>
      <c r="K102" s="164"/>
      <c r="L102" s="164"/>
      <c r="M102" s="164"/>
      <c r="N102" s="139" t="str">
        <f t="shared" ca="1" si="24"/>
        <v>x 2</v>
      </c>
      <c r="O102" s="139" t="str">
        <f t="shared" ca="1" si="25"/>
        <v/>
      </c>
      <c r="P102" s="140"/>
      <c r="Q102" s="140"/>
      <c r="R102" s="136"/>
      <c r="S102" s="136"/>
      <c r="T102" s="136"/>
      <c r="U102" s="136"/>
      <c r="V102" s="136"/>
      <c r="W102" s="136"/>
      <c r="X102" s="136"/>
      <c r="Y102" s="136"/>
      <c r="Z102" s="141"/>
      <c r="AA102" s="136"/>
      <c r="AB102" s="136"/>
      <c r="AC102" s="142"/>
      <c r="AD102" s="143" t="str">
        <f t="shared" ca="1" si="26"/>
        <v/>
      </c>
      <c r="AE102" s="143" t="str">
        <f t="shared" ca="1" si="27"/>
        <v/>
      </c>
      <c r="AF102" s="143" t="str">
        <f t="shared" ca="1" si="28"/>
        <v>D</v>
      </c>
      <c r="AG102" s="144">
        <f t="shared" ca="1" si="29"/>
        <v>3</v>
      </c>
      <c r="AH102" s="144">
        <v>1</v>
      </c>
      <c r="AI102" s="148"/>
    </row>
    <row r="103" spans="1:35" s="145" customFormat="1" ht="30" customHeight="1" x14ac:dyDescent="0.25">
      <c r="A103" s="162">
        <v>470</v>
      </c>
      <c r="B103" s="135" t="str">
        <f t="shared" ca="1" si="20"/>
        <v>B.3.16</v>
      </c>
      <c r="C103" s="136">
        <f t="shared" ca="1" si="21"/>
        <v>4</v>
      </c>
      <c r="D103" s="93"/>
      <c r="E103" s="137" t="str">
        <f t="shared" ca="1" si="22"/>
        <v>B.3.16</v>
      </c>
      <c r="F103" s="165" t="str">
        <f t="shared" ca="1" si="23"/>
        <v>Depending on the test objective, do you ensure that your service provider will:</v>
      </c>
      <c r="G103" s="164"/>
      <c r="H103" s="164"/>
      <c r="I103" s="166"/>
      <c r="J103" s="164"/>
      <c r="K103" s="164"/>
      <c r="L103" s="164"/>
      <c r="M103" s="164"/>
      <c r="N103" s="139" t="str">
        <f t="shared" ca="1" si="24"/>
        <v/>
      </c>
      <c r="O103" s="139" t="str">
        <f t="shared" ca="1" si="25"/>
        <v/>
      </c>
      <c r="P103" s="140"/>
      <c r="Q103" s="140"/>
      <c r="R103" s="136"/>
      <c r="S103" s="136"/>
      <c r="T103" s="136"/>
      <c r="U103" s="136"/>
      <c r="V103" s="136"/>
      <c r="W103" s="136"/>
      <c r="X103" s="136"/>
      <c r="Y103" s="136"/>
      <c r="Z103" s="141"/>
      <c r="AA103" s="136"/>
      <c r="AB103" s="136"/>
      <c r="AC103" s="142"/>
      <c r="AD103" s="143" t="str">
        <f t="shared" ca="1" si="26"/>
        <v/>
      </c>
      <c r="AE103" s="143" t="str">
        <f t="shared" ca="1" si="27"/>
        <v/>
      </c>
      <c r="AF103" s="143" t="str">
        <f t="shared" ca="1" si="28"/>
        <v>D</v>
      </c>
      <c r="AG103" s="144">
        <f t="shared" ca="1" si="29"/>
        <v>3</v>
      </c>
      <c r="AH103"/>
      <c r="AI103" s="148"/>
    </row>
    <row r="104" spans="1:35" s="145" customFormat="1" ht="30" customHeight="1" x14ac:dyDescent="0.25">
      <c r="A104" s="162">
        <v>471</v>
      </c>
      <c r="B104" s="135" t="str">
        <f t="shared" ca="1" si="20"/>
        <v>B.3.16a</v>
      </c>
      <c r="C104" s="136">
        <f t="shared" ca="1" si="21"/>
        <v>6</v>
      </c>
      <c r="D104" s="93"/>
      <c r="E104" s="137" t="str">
        <f t="shared" ca="1" si="22"/>
        <v>B.3.16a</v>
      </c>
      <c r="F104" s="146" t="str">
        <f t="shared" ca="1" si="23"/>
        <v>Provide a detailed technical report on the vulnerabilities of the system?</v>
      </c>
      <c r="G104" s="164"/>
      <c r="H104" s="164"/>
      <c r="I104" s="166"/>
      <c r="J104" s="164"/>
      <c r="K104" s="164"/>
      <c r="L104" s="164"/>
      <c r="M104" s="164"/>
      <c r="N104" s="139" t="str">
        <f t="shared" ca="1" si="24"/>
        <v>x 3</v>
      </c>
      <c r="O104" s="139" t="str">
        <f t="shared" ca="1" si="25"/>
        <v/>
      </c>
      <c r="P104" s="140"/>
      <c r="Q104" s="140"/>
      <c r="R104" s="136"/>
      <c r="S104" s="136"/>
      <c r="T104" s="136"/>
      <c r="U104" s="136"/>
      <c r="V104" s="136"/>
      <c r="W104" s="136"/>
      <c r="X104" s="136"/>
      <c r="Y104" s="136"/>
      <c r="Z104" s="141"/>
      <c r="AA104" s="136"/>
      <c r="AB104" s="136"/>
      <c r="AC104" s="142"/>
      <c r="AD104" s="143" t="str">
        <f t="shared" ca="1" si="26"/>
        <v/>
      </c>
      <c r="AE104" s="143" t="str">
        <f t="shared" ca="1" si="27"/>
        <v/>
      </c>
      <c r="AF104" s="143" t="str">
        <f t="shared" ca="1" si="28"/>
        <v>D</v>
      </c>
      <c r="AG104" s="144">
        <f t="shared" ca="1" si="29"/>
        <v>3</v>
      </c>
      <c r="AH104" s="144">
        <v>1</v>
      </c>
      <c r="AI104" s="148"/>
    </row>
    <row r="105" spans="1:35" s="145" customFormat="1" ht="30" customHeight="1" x14ac:dyDescent="0.25">
      <c r="A105" s="162">
        <v>472</v>
      </c>
      <c r="B105" s="135" t="str">
        <f t="shared" ca="1" si="20"/>
        <v>B.3.16b</v>
      </c>
      <c r="C105" s="136">
        <f t="shared" ca="1" si="21"/>
        <v>6</v>
      </c>
      <c r="D105" s="93"/>
      <c r="E105" s="137" t="str">
        <f t="shared" ca="1" si="22"/>
        <v>B.3.16b</v>
      </c>
      <c r="F105" s="146" t="str">
        <f t="shared" ca="1" si="23"/>
        <v>Explain the vulnerabilities in a way that is understandable by senior management?</v>
      </c>
      <c r="G105" s="164"/>
      <c r="H105" s="164"/>
      <c r="I105" s="166"/>
      <c r="J105" s="164"/>
      <c r="K105" s="164"/>
      <c r="L105" s="164"/>
      <c r="M105" s="164"/>
      <c r="N105" s="139" t="str">
        <f t="shared" ca="1" si="24"/>
        <v>x 4</v>
      </c>
      <c r="O105" s="139" t="str">
        <f t="shared" ca="1" si="25"/>
        <v/>
      </c>
      <c r="P105" s="140"/>
      <c r="Q105" s="140"/>
      <c r="R105" s="136"/>
      <c r="S105" s="136"/>
      <c r="T105" s="136"/>
      <c r="U105" s="136"/>
      <c r="V105" s="136"/>
      <c r="W105" s="136"/>
      <c r="X105" s="136"/>
      <c r="Y105" s="136"/>
      <c r="Z105" s="141"/>
      <c r="AA105" s="136"/>
      <c r="AB105" s="136"/>
      <c r="AC105" s="142"/>
      <c r="AD105" s="143" t="str">
        <f t="shared" ca="1" si="26"/>
        <v/>
      </c>
      <c r="AE105" s="143" t="str">
        <f t="shared" ca="1" si="27"/>
        <v/>
      </c>
      <c r="AF105" s="143" t="str">
        <f t="shared" ca="1" si="28"/>
        <v>D</v>
      </c>
      <c r="AG105" s="144">
        <f t="shared" ca="1" si="29"/>
        <v>3</v>
      </c>
      <c r="AH105" s="144">
        <v>1</v>
      </c>
      <c r="AI105" s="148"/>
    </row>
    <row r="106" spans="1:35" s="145" customFormat="1" ht="30" customHeight="1" x14ac:dyDescent="0.25">
      <c r="A106" s="162">
        <v>473</v>
      </c>
      <c r="B106" s="135" t="str">
        <f t="shared" ca="1" si="20"/>
        <v>B.3.16c</v>
      </c>
      <c r="C106" s="136">
        <f t="shared" ca="1" si="21"/>
        <v>6</v>
      </c>
      <c r="D106" s="93"/>
      <c r="E106" s="137" t="str">
        <f t="shared" ca="1" si="22"/>
        <v>B.3.16c</v>
      </c>
      <c r="F106" s="146" t="str">
        <f t="shared" ca="1" si="23"/>
        <v>Report the outcome of the test in business risk terms?</v>
      </c>
      <c r="G106" s="164"/>
      <c r="H106" s="164"/>
      <c r="I106" s="166"/>
      <c r="J106" s="164"/>
      <c r="K106" s="164"/>
      <c r="L106" s="164"/>
      <c r="M106" s="164"/>
      <c r="N106" s="139" t="str">
        <f t="shared" ca="1" si="24"/>
        <v>x 4</v>
      </c>
      <c r="O106" s="139" t="str">
        <f t="shared" ca="1" si="25"/>
        <v/>
      </c>
      <c r="P106" s="140"/>
      <c r="Q106" s="140"/>
      <c r="R106" s="136"/>
      <c r="S106" s="136"/>
      <c r="T106" s="136"/>
      <c r="U106" s="136"/>
      <c r="V106" s="136"/>
      <c r="W106" s="136"/>
      <c r="X106" s="136"/>
      <c r="Y106" s="136"/>
      <c r="Z106" s="141"/>
      <c r="AA106" s="136"/>
      <c r="AB106" s="136"/>
      <c r="AC106" s="142"/>
      <c r="AD106" s="143" t="str">
        <f t="shared" ca="1" si="26"/>
        <v/>
      </c>
      <c r="AE106" s="143" t="str">
        <f t="shared" ca="1" si="27"/>
        <v/>
      </c>
      <c r="AF106" s="143" t="str">
        <f t="shared" ca="1" si="28"/>
        <v>D</v>
      </c>
      <c r="AG106" s="144">
        <f t="shared" ca="1" si="29"/>
        <v>3</v>
      </c>
      <c r="AH106" s="144">
        <v>1</v>
      </c>
      <c r="AI106" s="148"/>
    </row>
    <row r="107" spans="1:35" s="145" customFormat="1" ht="30" customHeight="1" x14ac:dyDescent="0.25">
      <c r="A107" s="162">
        <v>474</v>
      </c>
      <c r="B107" s="135" t="str">
        <f t="shared" ca="1" si="20"/>
        <v>B.3.16d</v>
      </c>
      <c r="C107" s="136">
        <f t="shared" ca="1" si="21"/>
        <v>6</v>
      </c>
      <c r="D107" s="93"/>
      <c r="E107" s="137" t="str">
        <f t="shared" ca="1" si="22"/>
        <v>B.3.16d</v>
      </c>
      <c r="F107" s="146" t="str">
        <f t="shared" ca="1" si="23"/>
        <v>Identify short term (tactical) recommendations?</v>
      </c>
      <c r="G107" s="164"/>
      <c r="H107" s="164"/>
      <c r="I107" s="166"/>
      <c r="J107" s="164"/>
      <c r="K107" s="164"/>
      <c r="L107" s="164"/>
      <c r="M107" s="164"/>
      <c r="N107" s="139" t="str">
        <f t="shared" ca="1" si="24"/>
        <v>x 3</v>
      </c>
      <c r="O107" s="139" t="str">
        <f t="shared" ca="1" si="25"/>
        <v/>
      </c>
      <c r="P107" s="140"/>
      <c r="Q107" s="140"/>
      <c r="R107" s="136"/>
      <c r="S107" s="136"/>
      <c r="T107" s="136"/>
      <c r="U107" s="136"/>
      <c r="V107" s="136"/>
      <c r="W107" s="136"/>
      <c r="X107" s="136"/>
      <c r="Y107" s="136"/>
      <c r="Z107" s="141"/>
      <c r="AA107" s="136"/>
      <c r="AB107" s="136"/>
      <c r="AC107" s="142"/>
      <c r="AD107" s="143" t="str">
        <f t="shared" ca="1" si="26"/>
        <v/>
      </c>
      <c r="AE107" s="143" t="str">
        <f t="shared" ca="1" si="27"/>
        <v/>
      </c>
      <c r="AF107" s="143" t="str">
        <f t="shared" ca="1" si="28"/>
        <v>D</v>
      </c>
      <c r="AG107" s="144">
        <f t="shared" ca="1" si="29"/>
        <v>3</v>
      </c>
      <c r="AH107" s="144">
        <v>1</v>
      </c>
      <c r="AI107" s="148"/>
    </row>
    <row r="108" spans="1:35" s="145" customFormat="1" ht="30" customHeight="1" x14ac:dyDescent="0.25">
      <c r="A108" s="162">
        <v>475</v>
      </c>
      <c r="B108" s="135" t="str">
        <f t="shared" ca="1" si="20"/>
        <v>B.3.16e</v>
      </c>
      <c r="C108" s="136">
        <f t="shared" ca="1" si="21"/>
        <v>6</v>
      </c>
      <c r="D108" s="93"/>
      <c r="E108" s="137" t="str">
        <f t="shared" ca="1" si="22"/>
        <v>B.3.16e</v>
      </c>
      <c r="F108" s="146" t="str">
        <f t="shared" ca="1" si="23"/>
        <v>Conclude with and define 'root cause' long term (strategic) recommendations?</v>
      </c>
      <c r="G108" s="164"/>
      <c r="H108" s="164"/>
      <c r="I108" s="166"/>
      <c r="J108" s="164"/>
      <c r="K108" s="164"/>
      <c r="L108" s="164"/>
      <c r="M108" s="164"/>
      <c r="N108" s="139" t="str">
        <f t="shared" ca="1" si="24"/>
        <v>x 5</v>
      </c>
      <c r="O108" s="139" t="str">
        <f t="shared" ca="1" si="25"/>
        <v/>
      </c>
      <c r="P108" s="140"/>
      <c r="Q108" s="140"/>
      <c r="R108" s="136"/>
      <c r="S108" s="136"/>
      <c r="T108" s="136"/>
      <c r="U108" s="136"/>
      <c r="V108" s="136"/>
      <c r="W108" s="136"/>
      <c r="X108" s="136"/>
      <c r="Y108" s="136"/>
      <c r="Z108" s="141"/>
      <c r="AA108" s="136"/>
      <c r="AB108" s="136"/>
      <c r="AC108" s="142"/>
      <c r="AD108" s="143" t="str">
        <f t="shared" ca="1" si="26"/>
        <v/>
      </c>
      <c r="AE108" s="143" t="str">
        <f t="shared" ca="1" si="27"/>
        <v/>
      </c>
      <c r="AF108" s="143" t="str">
        <f t="shared" ca="1" si="28"/>
        <v>D</v>
      </c>
      <c r="AG108" s="144">
        <f t="shared" ca="1" si="29"/>
        <v>3</v>
      </c>
      <c r="AH108" s="144">
        <v>1</v>
      </c>
      <c r="AI108" s="148"/>
    </row>
    <row r="109" spans="1:35" s="145" customFormat="1" ht="30" customHeight="1" x14ac:dyDescent="0.25">
      <c r="A109" s="162">
        <v>476</v>
      </c>
      <c r="B109" s="135" t="str">
        <f t="shared" ca="1" si="20"/>
        <v>B.3.16f</v>
      </c>
      <c r="C109" s="136">
        <f t="shared" ca="1" si="21"/>
        <v>6</v>
      </c>
      <c r="D109" s="93"/>
      <c r="E109" s="137" t="str">
        <f t="shared" ca="1" si="22"/>
        <v>B.3.16f</v>
      </c>
      <c r="F109" s="146" t="str">
        <f t="shared" ca="1" si="23"/>
        <v>Include a security improvement action plan?</v>
      </c>
      <c r="G109" s="164"/>
      <c r="H109" s="164"/>
      <c r="I109" s="166"/>
      <c r="J109" s="164"/>
      <c r="K109" s="164"/>
      <c r="L109" s="164"/>
      <c r="M109" s="164"/>
      <c r="N109" s="139" t="str">
        <f t="shared" ca="1" si="24"/>
        <v>x 4</v>
      </c>
      <c r="O109" s="139" t="str">
        <f t="shared" ca="1" si="25"/>
        <v/>
      </c>
      <c r="P109" s="140"/>
      <c r="Q109" s="140"/>
      <c r="R109" s="136"/>
      <c r="S109" s="136"/>
      <c r="T109" s="136"/>
      <c r="U109" s="136"/>
      <c r="V109" s="136"/>
      <c r="W109" s="136"/>
      <c r="X109" s="136"/>
      <c r="Y109" s="136"/>
      <c r="Z109" s="141"/>
      <c r="AA109" s="136"/>
      <c r="AB109" s="136"/>
      <c r="AC109" s="142"/>
      <c r="AD109" s="143" t="str">
        <f t="shared" ca="1" si="26"/>
        <v/>
      </c>
      <c r="AE109" s="143" t="str">
        <f t="shared" ca="1" si="27"/>
        <v/>
      </c>
      <c r="AF109" s="143" t="str">
        <f t="shared" ca="1" si="28"/>
        <v>D</v>
      </c>
      <c r="AG109" s="144">
        <f t="shared" ca="1" si="29"/>
        <v>3</v>
      </c>
      <c r="AH109" s="144">
        <v>1</v>
      </c>
      <c r="AI109" s="148"/>
    </row>
    <row r="110" spans="1:35" s="145" customFormat="1" ht="30" customHeight="1" x14ac:dyDescent="0.25">
      <c r="A110" s="162">
        <v>477</v>
      </c>
      <c r="B110" s="135" t="str">
        <f t="shared" ca="1" si="20"/>
        <v>B.3.16g</v>
      </c>
      <c r="C110" s="136">
        <f t="shared" ca="1" si="21"/>
        <v>6</v>
      </c>
      <c r="D110" s="93"/>
      <c r="E110" s="137" t="str">
        <f t="shared" ca="1" si="22"/>
        <v>B.3.16g</v>
      </c>
      <c r="F110" s="146" t="str">
        <f t="shared" ca="1" si="23"/>
        <v>Provide assistance in implementing security improvements?</v>
      </c>
      <c r="G110" s="164"/>
      <c r="H110" s="164"/>
      <c r="I110" s="166"/>
      <c r="J110" s="164"/>
      <c r="K110" s="164"/>
      <c r="L110" s="164"/>
      <c r="M110" s="164"/>
      <c r="N110" s="139" t="str">
        <f t="shared" ca="1" si="24"/>
        <v>x 4</v>
      </c>
      <c r="O110" s="139" t="str">
        <f t="shared" ca="1" si="25"/>
        <v/>
      </c>
      <c r="P110" s="140"/>
      <c r="Q110" s="140"/>
      <c r="R110" s="136"/>
      <c r="S110" s="136"/>
      <c r="T110" s="136"/>
      <c r="U110" s="136"/>
      <c r="V110" s="136"/>
      <c r="W110" s="136"/>
      <c r="X110" s="136"/>
      <c r="Y110" s="136"/>
      <c r="Z110" s="141"/>
      <c r="AA110" s="136"/>
      <c r="AB110" s="136"/>
      <c r="AC110" s="142"/>
      <c r="AD110" s="143" t="str">
        <f t="shared" ca="1" si="26"/>
        <v/>
      </c>
      <c r="AE110" s="143" t="str">
        <f t="shared" ca="1" si="27"/>
        <v/>
      </c>
      <c r="AF110" s="143" t="str">
        <f t="shared" ca="1" si="28"/>
        <v>D</v>
      </c>
      <c r="AG110" s="144">
        <f t="shared" ca="1" si="29"/>
        <v>3</v>
      </c>
      <c r="AH110" s="144">
        <v>1</v>
      </c>
      <c r="AI110" s="148"/>
    </row>
    <row r="111" spans="1:35" s="145" customFormat="1" ht="30" customHeight="1" x14ac:dyDescent="0.25">
      <c r="A111" s="156">
        <v>478</v>
      </c>
      <c r="B111" s="135" t="str">
        <f t="shared" ca="1" si="20"/>
        <v>B.4</v>
      </c>
      <c r="C111" s="136">
        <f t="shared" ca="1" si="21"/>
        <v>2</v>
      </c>
      <c r="D111" s="93"/>
      <c r="E111" s="167" t="str">
        <f t="shared" ca="1" si="22"/>
        <v>Step 4</v>
      </c>
      <c r="F111" s="168" t="str">
        <f t="shared" ca="1" si="23"/>
        <v>Establish a management assurance framework</v>
      </c>
      <c r="G111" s="247"/>
      <c r="H111" s="247"/>
      <c r="I111" s="247"/>
      <c r="J111" s="247"/>
      <c r="K111" s="247"/>
      <c r="L111" s="247"/>
      <c r="M111" s="247"/>
      <c r="N111" s="248" t="str">
        <f t="shared" ca="1" si="24"/>
        <v/>
      </c>
      <c r="O111" s="248" t="str">
        <f t="shared" ca="1" si="25"/>
        <v/>
      </c>
      <c r="P111" s="248"/>
      <c r="Q111" s="248"/>
      <c r="R111" s="248"/>
      <c r="S111" s="248"/>
      <c r="T111" s="248"/>
      <c r="U111" s="248"/>
      <c r="V111" s="248"/>
      <c r="W111" s="248"/>
      <c r="X111" s="248"/>
      <c r="Y111" s="248"/>
      <c r="Z111" s="248"/>
      <c r="AA111" s="248"/>
      <c r="AB111" s="248"/>
      <c r="AC111" s="143"/>
      <c r="AD111" s="143" t="str">
        <f t="shared" ca="1" si="26"/>
        <v>S</v>
      </c>
      <c r="AE111" s="143" t="str">
        <f t="shared" ca="1" si="27"/>
        <v>I</v>
      </c>
      <c r="AF111" s="143" t="str">
        <f t="shared" ca="1" si="28"/>
        <v>D</v>
      </c>
      <c r="AG111" s="144">
        <f t="shared" ca="1" si="29"/>
        <v>1</v>
      </c>
      <c r="AH111"/>
      <c r="AI111" s="148">
        <v>3</v>
      </c>
    </row>
    <row r="112" spans="1:35" s="145" customFormat="1" ht="45" x14ac:dyDescent="0.25">
      <c r="A112" s="162">
        <v>492</v>
      </c>
      <c r="B112" s="135" t="str">
        <f t="shared" ca="1" si="20"/>
        <v>B.4.01</v>
      </c>
      <c r="C112" s="136">
        <f t="shared" ca="1" si="21"/>
        <v>5</v>
      </c>
      <c r="D112" s="93"/>
      <c r="E112" s="137" t="str">
        <f t="shared" ca="1" si="22"/>
        <v>B.4.01</v>
      </c>
      <c r="F112" s="165" t="str">
        <f t="shared" ca="1" si="23"/>
        <v>Are you aware that responsibility for the actual systems and data during penetration testing - and any assurance about them - rests with your organisation?</v>
      </c>
      <c r="G112" s="164"/>
      <c r="H112" s="164"/>
      <c r="I112" s="166"/>
      <c r="J112" s="164"/>
      <c r="K112" s="164"/>
      <c r="L112" s="164"/>
      <c r="M112" s="164"/>
      <c r="N112" s="139" t="str">
        <f t="shared" ca="1" si="24"/>
        <v>x 4</v>
      </c>
      <c r="O112" s="139" t="str">
        <f t="shared" ca="1" si="25"/>
        <v/>
      </c>
      <c r="P112" s="140"/>
      <c r="Q112" s="140"/>
      <c r="R112" s="136"/>
      <c r="S112" s="136"/>
      <c r="T112" s="136"/>
      <c r="U112" s="136"/>
      <c r="V112" s="136"/>
      <c r="W112" s="136"/>
      <c r="X112" s="136"/>
      <c r="Y112" s="136"/>
      <c r="Z112" s="141"/>
      <c r="AA112" s="136"/>
      <c r="AB112" s="136"/>
      <c r="AC112" s="142"/>
      <c r="AD112" s="143" t="str">
        <f t="shared" ca="1" si="26"/>
        <v/>
      </c>
      <c r="AE112" s="143" t="str">
        <f t="shared" ca="1" si="27"/>
        <v/>
      </c>
      <c r="AF112" s="143" t="str">
        <f t="shared" ca="1" si="28"/>
        <v>D</v>
      </c>
      <c r="AG112" s="144">
        <f t="shared" ca="1" si="29"/>
        <v>3</v>
      </c>
      <c r="AH112" s="144">
        <v>1</v>
      </c>
      <c r="AI112" s="148"/>
    </row>
    <row r="113" spans="1:35" s="145" customFormat="1" ht="30" x14ac:dyDescent="0.25">
      <c r="A113" s="162">
        <v>493</v>
      </c>
      <c r="B113" s="135" t="str">
        <f t="shared" ca="1" si="20"/>
        <v>B.4.02</v>
      </c>
      <c r="C113" s="136">
        <f t="shared" ca="1" si="21"/>
        <v>5</v>
      </c>
      <c r="D113" s="93"/>
      <c r="E113" s="137" t="str">
        <f t="shared" ca="1" si="22"/>
        <v>B.4.02</v>
      </c>
      <c r="F113" s="165" t="str">
        <f t="shared" ca="1" si="23"/>
        <v>Have you created a management assurance framework to help manage all aspects of the penetration test?</v>
      </c>
      <c r="G113" s="164"/>
      <c r="H113" s="164"/>
      <c r="I113" s="166"/>
      <c r="J113" s="164"/>
      <c r="K113" s="164"/>
      <c r="L113" s="164"/>
      <c r="M113" s="164"/>
      <c r="N113" s="139" t="str">
        <f t="shared" ca="1" si="24"/>
        <v>x 1</v>
      </c>
      <c r="O113" s="139" t="str">
        <f t="shared" ca="1" si="25"/>
        <v/>
      </c>
      <c r="P113" s="140"/>
      <c r="Q113" s="140"/>
      <c r="R113" s="136"/>
      <c r="S113" s="136"/>
      <c r="T113" s="136"/>
      <c r="U113" s="136"/>
      <c r="V113" s="136"/>
      <c r="W113" s="136"/>
      <c r="X113" s="136"/>
      <c r="Y113" s="136"/>
      <c r="Z113" s="141"/>
      <c r="AA113" s="136"/>
      <c r="AB113" s="136"/>
      <c r="AC113" s="142"/>
      <c r="AD113" s="143" t="str">
        <f t="shared" ca="1" si="26"/>
        <v/>
      </c>
      <c r="AE113" s="143" t="str">
        <f t="shared" ca="1" si="27"/>
        <v/>
      </c>
      <c r="AF113" s="143" t="str">
        <f t="shared" ca="1" si="28"/>
        <v>D</v>
      </c>
      <c r="AG113" s="144">
        <f t="shared" ca="1" si="29"/>
        <v>3</v>
      </c>
      <c r="AH113" s="144">
        <v>1</v>
      </c>
      <c r="AI113" s="148"/>
    </row>
    <row r="114" spans="1:35" s="145" customFormat="1" ht="30" customHeight="1" x14ac:dyDescent="0.25">
      <c r="A114" s="162">
        <v>494</v>
      </c>
      <c r="B114" s="135" t="str">
        <f t="shared" ca="1" si="20"/>
        <v>B.4.03</v>
      </c>
      <c r="C114" s="136">
        <f t="shared" ca="1" si="21"/>
        <v>5</v>
      </c>
      <c r="D114" s="93"/>
      <c r="E114" s="137" t="str">
        <f t="shared" ca="1" si="22"/>
        <v>B.4.03</v>
      </c>
      <c r="F114" s="165" t="str">
        <f t="shared" ca="1" si="23"/>
        <v>Is your management assurance framework documented?</v>
      </c>
      <c r="G114" s="164"/>
      <c r="H114" s="164"/>
      <c r="I114" s="166"/>
      <c r="J114" s="164"/>
      <c r="K114" s="164"/>
      <c r="L114" s="164"/>
      <c r="M114" s="164"/>
      <c r="N114" s="139" t="str">
        <f t="shared" ca="1" si="24"/>
        <v>x 2</v>
      </c>
      <c r="O114" s="139" t="str">
        <f t="shared" ca="1" si="25"/>
        <v/>
      </c>
      <c r="P114" s="140"/>
      <c r="Q114" s="140"/>
      <c r="R114" s="136"/>
      <c r="S114" s="136"/>
      <c r="T114" s="136"/>
      <c r="U114" s="136"/>
      <c r="V114" s="136"/>
      <c r="W114" s="136"/>
      <c r="X114" s="136"/>
      <c r="Y114" s="136"/>
      <c r="Z114" s="141"/>
      <c r="AA114" s="136"/>
      <c r="AB114" s="136"/>
      <c r="AC114" s="142"/>
      <c r="AD114" s="143" t="str">
        <f t="shared" ca="1" si="26"/>
        <v/>
      </c>
      <c r="AE114" s="143" t="str">
        <f t="shared" ca="1" si="27"/>
        <v/>
      </c>
      <c r="AF114" s="143" t="str">
        <f t="shared" ca="1" si="28"/>
        <v>D</v>
      </c>
      <c r="AG114" s="144">
        <f t="shared" ca="1" si="29"/>
        <v>3</v>
      </c>
      <c r="AH114" s="144">
        <v>1</v>
      </c>
      <c r="AI114" s="148"/>
    </row>
    <row r="115" spans="1:35" s="145" customFormat="1" ht="30" customHeight="1" x14ac:dyDescent="0.25">
      <c r="A115" s="162">
        <v>495</v>
      </c>
      <c r="B115" s="135" t="str">
        <f t="shared" ca="1" si="20"/>
        <v>B.4.04</v>
      </c>
      <c r="C115" s="136">
        <f t="shared" ca="1" si="21"/>
        <v>4</v>
      </c>
      <c r="D115" s="93"/>
      <c r="E115" s="137" t="str">
        <f t="shared" ca="1" si="22"/>
        <v>B.4.04</v>
      </c>
      <c r="F115" s="165" t="str">
        <f t="shared" ca="1" si="23"/>
        <v xml:space="preserve">Does your management assurance framework provide assurance to stakeholders that: </v>
      </c>
      <c r="G115" s="164"/>
      <c r="H115" s="164"/>
      <c r="I115" s="166"/>
      <c r="J115" s="164"/>
      <c r="K115" s="164"/>
      <c r="L115" s="164"/>
      <c r="M115" s="164"/>
      <c r="N115" s="139" t="str">
        <f t="shared" ca="1" si="24"/>
        <v/>
      </c>
      <c r="O115" s="139" t="str">
        <f t="shared" ca="1" si="25"/>
        <v/>
      </c>
      <c r="P115" s="140"/>
      <c r="Q115" s="140"/>
      <c r="R115" s="136"/>
      <c r="S115" s="136"/>
      <c r="T115" s="136"/>
      <c r="U115" s="136"/>
      <c r="V115" s="136"/>
      <c r="W115" s="136"/>
      <c r="X115" s="136"/>
      <c r="Y115" s="136"/>
      <c r="Z115" s="141"/>
      <c r="AA115" s="136"/>
      <c r="AB115" s="136"/>
      <c r="AC115" s="142"/>
      <c r="AD115" s="143" t="str">
        <f t="shared" ca="1" si="26"/>
        <v/>
      </c>
      <c r="AE115" s="143" t="str">
        <f t="shared" ca="1" si="27"/>
        <v/>
      </c>
      <c r="AF115" s="143" t="str">
        <f t="shared" ca="1" si="28"/>
        <v>D</v>
      </c>
      <c r="AG115" s="144">
        <f t="shared" ca="1" si="29"/>
        <v>3</v>
      </c>
      <c r="AH115"/>
      <c r="AI115" s="148"/>
    </row>
    <row r="116" spans="1:35" s="145" customFormat="1" ht="30" x14ac:dyDescent="0.25">
      <c r="A116" s="162">
        <v>496</v>
      </c>
      <c r="B116" s="135" t="str">
        <f t="shared" ca="1" si="20"/>
        <v>B.4.04a</v>
      </c>
      <c r="C116" s="136">
        <f t="shared" ca="1" si="21"/>
        <v>6</v>
      </c>
      <c r="D116" s="93"/>
      <c r="E116" s="137" t="str">
        <f t="shared" ca="1" si="22"/>
        <v>B.4.04a</v>
      </c>
      <c r="F116" s="146" t="str">
        <f t="shared" ca="1" si="23"/>
        <v>The objectives of penetration tests are achieved (i.e. business requirements are met)?</v>
      </c>
      <c r="G116" s="164"/>
      <c r="H116" s="164"/>
      <c r="I116" s="166"/>
      <c r="J116" s="164"/>
      <c r="K116" s="164"/>
      <c r="L116" s="164"/>
      <c r="M116" s="164"/>
      <c r="N116" s="139" t="str">
        <f t="shared" ca="1" si="24"/>
        <v>x 5</v>
      </c>
      <c r="O116" s="139" t="str">
        <f t="shared" ca="1" si="25"/>
        <v/>
      </c>
      <c r="P116" s="140"/>
      <c r="Q116" s="140"/>
      <c r="R116" s="136"/>
      <c r="S116" s="136"/>
      <c r="T116" s="136"/>
      <c r="U116" s="136"/>
      <c r="V116" s="136"/>
      <c r="W116" s="136"/>
      <c r="X116" s="136"/>
      <c r="Y116" s="136"/>
      <c r="Z116" s="141"/>
      <c r="AA116" s="136"/>
      <c r="AB116" s="136"/>
      <c r="AC116" s="142"/>
      <c r="AD116" s="143" t="str">
        <f t="shared" ca="1" si="26"/>
        <v/>
      </c>
      <c r="AE116" s="143" t="str">
        <f t="shared" ca="1" si="27"/>
        <v/>
      </c>
      <c r="AF116" s="143" t="str">
        <f t="shared" ca="1" si="28"/>
        <v>D</v>
      </c>
      <c r="AG116" s="144">
        <f t="shared" ca="1" si="29"/>
        <v>3</v>
      </c>
      <c r="AH116" s="144">
        <v>1</v>
      </c>
      <c r="AI116" s="148"/>
    </row>
    <row r="117" spans="1:35" s="145" customFormat="1" ht="30" customHeight="1" x14ac:dyDescent="0.25">
      <c r="A117" s="162">
        <v>497</v>
      </c>
      <c r="B117" s="135" t="str">
        <f t="shared" ca="1" si="20"/>
        <v>B.4.04b</v>
      </c>
      <c r="C117" s="136">
        <f t="shared" ca="1" si="21"/>
        <v>6</v>
      </c>
      <c r="D117" s="93"/>
      <c r="E117" s="137" t="str">
        <f t="shared" ca="1" si="22"/>
        <v>B.4.04b</v>
      </c>
      <c r="F117" s="146" t="str">
        <f t="shared" ca="1" si="23"/>
        <v>Contracts with service providers are defined, agreed, signed off and monitored?</v>
      </c>
      <c r="G117" s="164"/>
      <c r="H117" s="164"/>
      <c r="I117" s="166"/>
      <c r="J117" s="164"/>
      <c r="K117" s="164"/>
      <c r="L117" s="164"/>
      <c r="M117" s="164"/>
      <c r="N117" s="139" t="str">
        <f t="shared" ca="1" si="24"/>
        <v>x 4</v>
      </c>
      <c r="O117" s="139" t="str">
        <f t="shared" ca="1" si="25"/>
        <v/>
      </c>
      <c r="P117" s="140"/>
      <c r="Q117" s="140"/>
      <c r="R117" s="136"/>
      <c r="S117" s="136"/>
      <c r="T117" s="136"/>
      <c r="U117" s="136"/>
      <c r="V117" s="136"/>
      <c r="W117" s="136"/>
      <c r="X117" s="136"/>
      <c r="Y117" s="136"/>
      <c r="Z117" s="141"/>
      <c r="AA117" s="136"/>
      <c r="AB117" s="136"/>
      <c r="AC117" s="142"/>
      <c r="AD117" s="143" t="str">
        <f t="shared" ca="1" si="26"/>
        <v/>
      </c>
      <c r="AE117" s="143" t="str">
        <f t="shared" ca="1" si="27"/>
        <v/>
      </c>
      <c r="AF117" s="143" t="str">
        <f t="shared" ca="1" si="28"/>
        <v>D</v>
      </c>
      <c r="AG117" s="144">
        <f t="shared" ca="1" si="29"/>
        <v>3</v>
      </c>
      <c r="AH117" s="144">
        <v>1</v>
      </c>
      <c r="AI117" s="148"/>
    </row>
    <row r="118" spans="1:35" s="145" customFormat="1" ht="30" x14ac:dyDescent="0.25">
      <c r="A118" s="162">
        <v>498</v>
      </c>
      <c r="B118" s="135" t="str">
        <f t="shared" ca="1" si="20"/>
        <v>B.4.04c</v>
      </c>
      <c r="C118" s="136">
        <f t="shared" ca="1" si="21"/>
        <v>6</v>
      </c>
      <c r="D118" s="93"/>
      <c r="E118" s="137" t="str">
        <f t="shared" ca="1" si="22"/>
        <v>B.4.04c</v>
      </c>
      <c r="F118" s="146" t="str">
        <f t="shared" ca="1" si="23"/>
        <v>Risks to your organisation (e.g. degradation or loss of services; disclosure of sensitive information) are kept to a minimum?</v>
      </c>
      <c r="G118" s="164"/>
      <c r="H118" s="164"/>
      <c r="I118" s="166"/>
      <c r="J118" s="164"/>
      <c r="K118" s="164"/>
      <c r="L118" s="164"/>
      <c r="M118" s="164"/>
      <c r="N118" s="139" t="str">
        <f t="shared" ca="1" si="24"/>
        <v>x 4</v>
      </c>
      <c r="O118" s="139" t="str">
        <f t="shared" ca="1" si="25"/>
        <v/>
      </c>
      <c r="P118" s="140"/>
      <c r="Q118" s="140"/>
      <c r="R118" s="136"/>
      <c r="S118" s="136"/>
      <c r="T118" s="136"/>
      <c r="U118" s="136"/>
      <c r="V118" s="136"/>
      <c r="W118" s="136"/>
      <c r="X118" s="136"/>
      <c r="Y118" s="136"/>
      <c r="Z118" s="141"/>
      <c r="AA118" s="136"/>
      <c r="AB118" s="136"/>
      <c r="AC118" s="142"/>
      <c r="AD118" s="143" t="str">
        <f t="shared" ca="1" si="26"/>
        <v/>
      </c>
      <c r="AE118" s="143" t="str">
        <f t="shared" ca="1" si="27"/>
        <v/>
      </c>
      <c r="AF118" s="143" t="str">
        <f t="shared" ca="1" si="28"/>
        <v>D</v>
      </c>
      <c r="AG118" s="144">
        <f t="shared" ca="1" si="29"/>
        <v>3</v>
      </c>
      <c r="AH118" s="144">
        <v>1</v>
      </c>
      <c r="AI118" s="148"/>
    </row>
    <row r="119" spans="1:35" s="145" customFormat="1" ht="60" x14ac:dyDescent="0.25">
      <c r="A119" s="162">
        <v>499</v>
      </c>
      <c r="B119" s="135" t="str">
        <f t="shared" ca="1" si="20"/>
        <v>B.4.04d</v>
      </c>
      <c r="C119" s="136">
        <f t="shared" ca="1" si="21"/>
        <v>6</v>
      </c>
      <c r="D119" s="93"/>
      <c r="E119" s="137" t="str">
        <f t="shared" ca="1" si="22"/>
        <v>B.4.04d</v>
      </c>
      <c r="F119" s="146" t="str">
        <f t="shared" ca="1" si="23"/>
        <v>Any changes to the scope of the penetration test (e.g. additional testing requested, such as to include wireless or device testing) or to organisational controls (e.g. to address a critical weakness uncovered during testing) are managed quickly and efficiently?</v>
      </c>
      <c r="G119" s="164"/>
      <c r="H119" s="164"/>
      <c r="I119" s="166"/>
      <c r="J119" s="164"/>
      <c r="K119" s="164"/>
      <c r="L119" s="164"/>
      <c r="M119" s="164"/>
      <c r="N119" s="139" t="str">
        <f t="shared" ca="1" si="24"/>
        <v>x 4</v>
      </c>
      <c r="O119" s="139" t="str">
        <f t="shared" ca="1" si="25"/>
        <v/>
      </c>
      <c r="P119" s="140"/>
      <c r="Q119" s="140"/>
      <c r="R119" s="136"/>
      <c r="S119" s="136"/>
      <c r="T119" s="136"/>
      <c r="U119" s="136"/>
      <c r="V119" s="136"/>
      <c r="W119" s="136"/>
      <c r="X119" s="136"/>
      <c r="Y119" s="136"/>
      <c r="Z119" s="141"/>
      <c r="AA119" s="136"/>
      <c r="AB119" s="136"/>
      <c r="AC119" s="142"/>
      <c r="AD119" s="143" t="str">
        <f t="shared" ca="1" si="26"/>
        <v/>
      </c>
      <c r="AE119" s="143" t="str">
        <f t="shared" ca="1" si="27"/>
        <v/>
      </c>
      <c r="AF119" s="143" t="str">
        <f t="shared" ca="1" si="28"/>
        <v>D</v>
      </c>
      <c r="AG119" s="144">
        <f t="shared" ca="1" si="29"/>
        <v>3</v>
      </c>
      <c r="AH119" s="144">
        <v>1</v>
      </c>
      <c r="AI119" s="148"/>
    </row>
    <row r="120" spans="1:35" s="145" customFormat="1" ht="45" x14ac:dyDescent="0.25">
      <c r="A120" s="162">
        <v>500</v>
      </c>
      <c r="B120" s="135" t="str">
        <f t="shared" ca="1" si="20"/>
        <v>B.4.04e</v>
      </c>
      <c r="C120" s="136">
        <f t="shared" ca="1" si="21"/>
        <v>6</v>
      </c>
      <c r="D120" s="93"/>
      <c r="E120" s="137" t="str">
        <f t="shared" ca="1" si="22"/>
        <v>B.4.04e</v>
      </c>
      <c r="F120" s="146" t="str">
        <f t="shared" ca="1" si="23"/>
        <v>Problems (and complaints) arising during the test (e.g. due to resources not being made available, tests not working as planned or an ethical breach) are satisfactorily resolved?</v>
      </c>
      <c r="G120" s="164"/>
      <c r="H120" s="164"/>
      <c r="I120" s="166"/>
      <c r="J120" s="164"/>
      <c r="K120" s="164"/>
      <c r="L120" s="164"/>
      <c r="M120" s="164"/>
      <c r="N120" s="139" t="str">
        <f t="shared" ca="1" si="24"/>
        <v>x 3</v>
      </c>
      <c r="O120" s="139" t="str">
        <f t="shared" ca="1" si="25"/>
        <v/>
      </c>
      <c r="P120" s="140"/>
      <c r="Q120" s="140"/>
      <c r="R120" s="136"/>
      <c r="S120" s="136"/>
      <c r="T120" s="136"/>
      <c r="U120" s="136"/>
      <c r="V120" s="136"/>
      <c r="W120" s="136"/>
      <c r="X120" s="136"/>
      <c r="Y120" s="136"/>
      <c r="Z120" s="141"/>
      <c r="AA120" s="136"/>
      <c r="AB120" s="136"/>
      <c r="AC120" s="142"/>
      <c r="AD120" s="143" t="str">
        <f t="shared" ca="1" si="26"/>
        <v/>
      </c>
      <c r="AE120" s="143" t="str">
        <f t="shared" ca="1" si="27"/>
        <v/>
      </c>
      <c r="AF120" s="143" t="str">
        <f t="shared" ca="1" si="28"/>
        <v>D</v>
      </c>
      <c r="AG120" s="144">
        <f t="shared" ca="1" si="29"/>
        <v>3</v>
      </c>
      <c r="AH120" s="144">
        <v>1</v>
      </c>
      <c r="AI120" s="148"/>
    </row>
    <row r="121" spans="1:35" s="145" customFormat="1" ht="30" customHeight="1" x14ac:dyDescent="0.25">
      <c r="A121" s="162">
        <v>501</v>
      </c>
      <c r="B121" s="135" t="str">
        <f t="shared" ca="1" si="20"/>
        <v>B.4.05</v>
      </c>
      <c r="C121" s="136">
        <f t="shared" ca="1" si="21"/>
        <v>4</v>
      </c>
      <c r="D121" s="93"/>
      <c r="E121" s="137" t="str">
        <f t="shared" ca="1" si="22"/>
        <v>B.4.05</v>
      </c>
      <c r="F121" s="165" t="str">
        <f t="shared" ca="1" si="23"/>
        <v xml:space="preserve">Have you made sure that any service provider: </v>
      </c>
      <c r="G121" s="164"/>
      <c r="H121" s="164"/>
      <c r="I121" s="166"/>
      <c r="J121" s="164"/>
      <c r="K121" s="164"/>
      <c r="L121" s="164"/>
      <c r="M121" s="164"/>
      <c r="N121" s="139" t="str">
        <f t="shared" ca="1" si="24"/>
        <v/>
      </c>
      <c r="O121" s="139" t="str">
        <f t="shared" ca="1" si="25"/>
        <v/>
      </c>
      <c r="P121" s="140"/>
      <c r="Q121" s="140"/>
      <c r="R121" s="136"/>
      <c r="S121" s="136"/>
      <c r="T121" s="136"/>
      <c r="U121" s="136"/>
      <c r="V121" s="136"/>
      <c r="W121" s="136"/>
      <c r="X121" s="136"/>
      <c r="Y121" s="136"/>
      <c r="Z121" s="141"/>
      <c r="AA121" s="136"/>
      <c r="AB121" s="136"/>
      <c r="AC121" s="142"/>
      <c r="AD121" s="143" t="str">
        <f t="shared" ca="1" si="26"/>
        <v/>
      </c>
      <c r="AE121" s="143" t="str">
        <f t="shared" ca="1" si="27"/>
        <v/>
      </c>
      <c r="AF121" s="143" t="str">
        <f t="shared" ca="1" si="28"/>
        <v>D</v>
      </c>
      <c r="AG121" s="144">
        <f t="shared" ca="1" si="29"/>
        <v>3</v>
      </c>
      <c r="AH121"/>
      <c r="AI121" s="148"/>
    </row>
    <row r="122" spans="1:35" s="145" customFormat="1" ht="30" customHeight="1" x14ac:dyDescent="0.25">
      <c r="A122" s="162">
        <v>502</v>
      </c>
      <c r="B122" s="135" t="str">
        <f t="shared" ca="1" si="20"/>
        <v>B.4.05a</v>
      </c>
      <c r="C122" s="136">
        <f t="shared" ca="1" si="21"/>
        <v>6</v>
      </c>
      <c r="D122" s="93"/>
      <c r="E122" s="137" t="str">
        <f t="shared" ca="1" si="22"/>
        <v>B.4.05a</v>
      </c>
      <c r="F122" s="146" t="str">
        <f t="shared" ca="1" si="23"/>
        <v>Is aware of your management assurance framework?</v>
      </c>
      <c r="G122" s="164"/>
      <c r="H122" s="164"/>
      <c r="I122" s="166"/>
      <c r="J122" s="164"/>
      <c r="K122" s="164"/>
      <c r="L122" s="164"/>
      <c r="M122" s="164"/>
      <c r="N122" s="139" t="str">
        <f t="shared" ca="1" si="24"/>
        <v>x 3</v>
      </c>
      <c r="O122" s="139" t="str">
        <f t="shared" ca="1" si="25"/>
        <v/>
      </c>
      <c r="P122" s="140"/>
      <c r="Q122" s="140"/>
      <c r="R122" s="136"/>
      <c r="S122" s="136"/>
      <c r="T122" s="136"/>
      <c r="U122" s="136"/>
      <c r="V122" s="136"/>
      <c r="W122" s="136"/>
      <c r="X122" s="136"/>
      <c r="Y122" s="136"/>
      <c r="Z122" s="141"/>
      <c r="AA122" s="136"/>
      <c r="AB122" s="136"/>
      <c r="AC122" s="142"/>
      <c r="AD122" s="143" t="str">
        <f t="shared" ca="1" si="26"/>
        <v/>
      </c>
      <c r="AE122" s="143" t="str">
        <f t="shared" ca="1" si="27"/>
        <v/>
      </c>
      <c r="AF122" s="143" t="str">
        <f t="shared" ca="1" si="28"/>
        <v>D</v>
      </c>
      <c r="AG122" s="144">
        <f t="shared" ca="1" si="29"/>
        <v>3</v>
      </c>
      <c r="AH122" s="144">
        <v>1</v>
      </c>
      <c r="AI122" s="148"/>
    </row>
    <row r="123" spans="1:35" s="145" customFormat="1" ht="30" customHeight="1" x14ac:dyDescent="0.25">
      <c r="A123" s="162">
        <v>503</v>
      </c>
      <c r="B123" s="135" t="str">
        <f t="shared" ca="1" si="20"/>
        <v>B.4.05b</v>
      </c>
      <c r="C123" s="136">
        <f t="shared" ca="1" si="21"/>
        <v>6</v>
      </c>
      <c r="D123" s="93"/>
      <c r="E123" s="137" t="str">
        <f t="shared" ca="1" si="22"/>
        <v>B.4.05b</v>
      </c>
      <c r="F123" s="146" t="str">
        <f t="shared" ca="1" si="23"/>
        <v>Helps you to both define and adhere to your management assurance framework?</v>
      </c>
      <c r="G123" s="164"/>
      <c r="H123" s="164"/>
      <c r="I123" s="166"/>
      <c r="J123" s="164"/>
      <c r="K123" s="164"/>
      <c r="L123" s="164"/>
      <c r="M123" s="164"/>
      <c r="N123" s="139" t="str">
        <f t="shared" ca="1" si="24"/>
        <v>x 4</v>
      </c>
      <c r="O123" s="139" t="str">
        <f t="shared" ca="1" si="25"/>
        <v/>
      </c>
      <c r="P123" s="140"/>
      <c r="Q123" s="140"/>
      <c r="R123" s="136"/>
      <c r="S123" s="136"/>
      <c r="T123" s="136"/>
      <c r="U123" s="136"/>
      <c r="V123" s="136"/>
      <c r="W123" s="136"/>
      <c r="X123" s="136"/>
      <c r="Y123" s="136"/>
      <c r="Z123" s="141"/>
      <c r="AA123" s="136"/>
      <c r="AB123" s="136"/>
      <c r="AC123" s="142"/>
      <c r="AD123" s="143" t="str">
        <f t="shared" ca="1" si="26"/>
        <v/>
      </c>
      <c r="AE123" s="143" t="str">
        <f t="shared" ca="1" si="27"/>
        <v/>
      </c>
      <c r="AF123" s="143" t="str">
        <f t="shared" ca="1" si="28"/>
        <v>D</v>
      </c>
      <c r="AG123" s="144">
        <f t="shared" ca="1" si="29"/>
        <v>3</v>
      </c>
      <c r="AH123" s="144">
        <v>1</v>
      </c>
      <c r="AI123" s="148"/>
    </row>
    <row r="124" spans="1:35" s="145" customFormat="1" ht="30" x14ac:dyDescent="0.25">
      <c r="A124" s="162">
        <v>504</v>
      </c>
      <c r="B124" s="135" t="str">
        <f t="shared" ca="1" si="20"/>
        <v>B.4.06</v>
      </c>
      <c r="C124" s="136">
        <f t="shared" ca="1" si="21"/>
        <v>5</v>
      </c>
      <c r="D124" s="93"/>
      <c r="E124" s="137" t="str">
        <f t="shared" ca="1" si="22"/>
        <v>B.4.06</v>
      </c>
      <c r="F124" s="165" t="str">
        <f t="shared" ca="1" si="23"/>
        <v>Have you established an assurance process to ensure that the penetration testing process meets requirements?</v>
      </c>
      <c r="G124" s="164"/>
      <c r="H124" s="164"/>
      <c r="I124" s="166"/>
      <c r="J124" s="164"/>
      <c r="K124" s="164"/>
      <c r="L124" s="164"/>
      <c r="M124" s="164"/>
      <c r="N124" s="139" t="str">
        <f t="shared" ca="1" si="24"/>
        <v>x 1</v>
      </c>
      <c r="O124" s="139" t="str">
        <f t="shared" ca="1" si="25"/>
        <v/>
      </c>
      <c r="P124" s="140"/>
      <c r="Q124" s="140"/>
      <c r="R124" s="136"/>
      <c r="S124" s="136"/>
      <c r="T124" s="136"/>
      <c r="U124" s="136"/>
      <c r="V124" s="136"/>
      <c r="W124" s="136"/>
      <c r="X124" s="136"/>
      <c r="Y124" s="136"/>
      <c r="Z124" s="141"/>
      <c r="AA124" s="136"/>
      <c r="AB124" s="136"/>
      <c r="AC124" s="142"/>
      <c r="AD124" s="143" t="str">
        <f t="shared" ca="1" si="26"/>
        <v/>
      </c>
      <c r="AE124" s="143" t="str">
        <f t="shared" ca="1" si="27"/>
        <v/>
      </c>
      <c r="AF124" s="143" t="str">
        <f t="shared" ca="1" si="28"/>
        <v>D</v>
      </c>
      <c r="AG124" s="144">
        <f t="shared" ca="1" si="29"/>
        <v>3</v>
      </c>
      <c r="AH124" s="144">
        <v>1</v>
      </c>
      <c r="AI124" s="148"/>
    </row>
    <row r="125" spans="1:35" s="145" customFormat="1" ht="30" customHeight="1" x14ac:dyDescent="0.25">
      <c r="A125" s="162">
        <v>505</v>
      </c>
      <c r="B125" s="135" t="str">
        <f t="shared" ca="1" si="20"/>
        <v>B.4.07</v>
      </c>
      <c r="C125" s="136">
        <f t="shared" ca="1" si="21"/>
        <v>4</v>
      </c>
      <c r="D125" s="93"/>
      <c r="E125" s="137" t="str">
        <f t="shared" ca="1" si="22"/>
        <v>B.4.07</v>
      </c>
      <c r="F125" s="165" t="str">
        <f t="shared" ca="1" si="23"/>
        <v xml:space="preserve">Does your assurance process help you effectively monitor: </v>
      </c>
      <c r="G125" s="164"/>
      <c r="H125" s="164"/>
      <c r="I125" s="166"/>
      <c r="J125" s="164"/>
      <c r="K125" s="164"/>
      <c r="L125" s="164"/>
      <c r="M125" s="164"/>
      <c r="N125" s="139" t="str">
        <f t="shared" ca="1" si="24"/>
        <v/>
      </c>
      <c r="O125" s="139" t="str">
        <f t="shared" ca="1" si="25"/>
        <v/>
      </c>
      <c r="P125" s="140"/>
      <c r="Q125" s="140"/>
      <c r="R125" s="136"/>
      <c r="S125" s="136"/>
      <c r="T125" s="136"/>
      <c r="U125" s="136"/>
      <c r="V125" s="136"/>
      <c r="W125" s="136"/>
      <c r="X125" s="136"/>
      <c r="Y125" s="136"/>
      <c r="Z125" s="141"/>
      <c r="AA125" s="136"/>
      <c r="AB125" s="136"/>
      <c r="AC125" s="142"/>
      <c r="AD125" s="143" t="str">
        <f t="shared" ca="1" si="26"/>
        <v/>
      </c>
      <c r="AE125" s="143" t="str">
        <f t="shared" ca="1" si="27"/>
        <v/>
      </c>
      <c r="AF125" s="143" t="str">
        <f t="shared" ca="1" si="28"/>
        <v>D</v>
      </c>
      <c r="AG125" s="144">
        <f t="shared" ca="1" si="29"/>
        <v>3</v>
      </c>
      <c r="AH125"/>
      <c r="AI125" s="148"/>
    </row>
    <row r="126" spans="1:35" s="145" customFormat="1" ht="30" customHeight="1" x14ac:dyDescent="0.25">
      <c r="A126" s="162">
        <v>506</v>
      </c>
      <c r="B126" s="135" t="str">
        <f t="shared" ca="1" si="20"/>
        <v>B.4.07a</v>
      </c>
      <c r="C126" s="136">
        <f t="shared" ca="1" si="21"/>
        <v>6</v>
      </c>
      <c r="D126" s="93"/>
      <c r="E126" s="137" t="str">
        <f t="shared" ca="1" si="22"/>
        <v>B.4.07a</v>
      </c>
      <c r="F126" s="146" t="str">
        <f t="shared" ca="1" si="23"/>
        <v>Requirements definitions?</v>
      </c>
      <c r="G126" s="164"/>
      <c r="H126" s="164"/>
      <c r="I126" s="166"/>
      <c r="J126" s="164"/>
      <c r="K126" s="164"/>
      <c r="L126" s="164"/>
      <c r="M126" s="164"/>
      <c r="N126" s="139" t="str">
        <f t="shared" ca="1" si="24"/>
        <v>x 3</v>
      </c>
      <c r="O126" s="139" t="str">
        <f t="shared" ca="1" si="25"/>
        <v/>
      </c>
      <c r="P126" s="140"/>
      <c r="Q126" s="140"/>
      <c r="R126" s="136"/>
      <c r="S126" s="136"/>
      <c r="T126" s="136"/>
      <c r="U126" s="136"/>
      <c r="V126" s="136"/>
      <c r="W126" s="136"/>
      <c r="X126" s="136"/>
      <c r="Y126" s="136"/>
      <c r="Z126" s="141"/>
      <c r="AA126" s="136"/>
      <c r="AB126" s="136"/>
      <c r="AC126" s="142"/>
      <c r="AD126" s="143" t="str">
        <f t="shared" ca="1" si="26"/>
        <v/>
      </c>
      <c r="AE126" s="143" t="str">
        <f t="shared" ca="1" si="27"/>
        <v/>
      </c>
      <c r="AF126" s="143" t="str">
        <f t="shared" ca="1" si="28"/>
        <v>D</v>
      </c>
      <c r="AG126" s="144">
        <f t="shared" ca="1" si="29"/>
        <v>3</v>
      </c>
      <c r="AH126" s="144">
        <v>1</v>
      </c>
      <c r="AI126" s="148"/>
    </row>
    <row r="127" spans="1:35" s="145" customFormat="1" ht="30" customHeight="1" x14ac:dyDescent="0.25">
      <c r="A127" s="162">
        <v>507</v>
      </c>
      <c r="B127" s="135" t="str">
        <f t="shared" ca="1" si="20"/>
        <v>B.4.07b</v>
      </c>
      <c r="C127" s="136">
        <f t="shared" ca="1" si="21"/>
        <v>6</v>
      </c>
      <c r="D127" s="93"/>
      <c r="E127" s="137" t="str">
        <f t="shared" ca="1" si="22"/>
        <v>B.4.07b</v>
      </c>
      <c r="F127" s="146" t="str">
        <f t="shared" ca="1" si="23"/>
        <v>Planning and preparation?</v>
      </c>
      <c r="G127" s="164"/>
      <c r="H127" s="164"/>
      <c r="I127" s="166"/>
      <c r="J127" s="164"/>
      <c r="K127" s="164"/>
      <c r="L127" s="164"/>
      <c r="M127" s="164"/>
      <c r="N127" s="139" t="str">
        <f t="shared" ca="1" si="24"/>
        <v>x 3</v>
      </c>
      <c r="O127" s="139" t="str">
        <f t="shared" ca="1" si="25"/>
        <v/>
      </c>
      <c r="P127" s="140"/>
      <c r="Q127" s="140"/>
      <c r="R127" s="136"/>
      <c r="S127" s="136"/>
      <c r="T127" s="136"/>
      <c r="U127" s="136"/>
      <c r="V127" s="136"/>
      <c r="W127" s="136"/>
      <c r="X127" s="136"/>
      <c r="Y127" s="136"/>
      <c r="Z127" s="141"/>
      <c r="AA127" s="136"/>
      <c r="AB127" s="136"/>
      <c r="AC127" s="142"/>
      <c r="AD127" s="143" t="str">
        <f t="shared" ca="1" si="26"/>
        <v/>
      </c>
      <c r="AE127" s="143" t="str">
        <f t="shared" ca="1" si="27"/>
        <v/>
      </c>
      <c r="AF127" s="143" t="str">
        <f t="shared" ca="1" si="28"/>
        <v>D</v>
      </c>
      <c r="AG127" s="144">
        <f t="shared" ca="1" si="29"/>
        <v>3</v>
      </c>
      <c r="AH127" s="144">
        <v>1</v>
      </c>
      <c r="AI127" s="148"/>
    </row>
    <row r="128" spans="1:35" s="145" customFormat="1" ht="30" customHeight="1" x14ac:dyDescent="0.25">
      <c r="A128" s="162">
        <v>508</v>
      </c>
      <c r="B128" s="135" t="str">
        <f t="shared" ca="1" si="20"/>
        <v>B.4.07c</v>
      </c>
      <c r="C128" s="136">
        <f t="shared" ca="1" si="21"/>
        <v>6</v>
      </c>
      <c r="D128" s="93"/>
      <c r="E128" s="137" t="str">
        <f t="shared" ca="1" si="22"/>
        <v>B.4.07c</v>
      </c>
      <c r="F128" s="146" t="str">
        <f t="shared" ca="1" si="23"/>
        <v>Performance of the actual tests?</v>
      </c>
      <c r="G128" s="164"/>
      <c r="H128" s="164"/>
      <c r="I128" s="166"/>
      <c r="J128" s="164"/>
      <c r="K128" s="164"/>
      <c r="L128" s="164"/>
      <c r="M128" s="164"/>
      <c r="N128" s="139" t="str">
        <f t="shared" ca="1" si="24"/>
        <v>x 2</v>
      </c>
      <c r="O128" s="139" t="str">
        <f t="shared" ca="1" si="25"/>
        <v/>
      </c>
      <c r="P128" s="140"/>
      <c r="Q128" s="140"/>
      <c r="R128" s="136"/>
      <c r="S128" s="136"/>
      <c r="T128" s="136"/>
      <c r="U128" s="136"/>
      <c r="V128" s="136"/>
      <c r="W128" s="136"/>
      <c r="X128" s="136"/>
      <c r="Y128" s="136"/>
      <c r="Z128" s="141"/>
      <c r="AA128" s="136"/>
      <c r="AB128" s="136"/>
      <c r="AC128" s="142"/>
      <c r="AD128" s="143" t="str">
        <f t="shared" ca="1" si="26"/>
        <v/>
      </c>
      <c r="AE128" s="143" t="str">
        <f t="shared" ca="1" si="27"/>
        <v/>
      </c>
      <c r="AF128" s="143" t="str">
        <f t="shared" ca="1" si="28"/>
        <v>D</v>
      </c>
      <c r="AG128" s="144">
        <f t="shared" ca="1" si="29"/>
        <v>3</v>
      </c>
      <c r="AH128" s="144">
        <v>1</v>
      </c>
      <c r="AI128" s="148"/>
    </row>
    <row r="129" spans="1:35" s="145" customFormat="1" ht="30" x14ac:dyDescent="0.25">
      <c r="A129" s="162">
        <v>509</v>
      </c>
      <c r="B129" s="135" t="str">
        <f t="shared" ca="1" si="20"/>
        <v>B.4.08</v>
      </c>
      <c r="C129" s="136">
        <f t="shared" ca="1" si="21"/>
        <v>4</v>
      </c>
      <c r="D129" s="93"/>
      <c r="E129" s="137" t="str">
        <f t="shared" ca="1" si="22"/>
        <v>B.4.08</v>
      </c>
      <c r="F129" s="165" t="str">
        <f t="shared" ca="1" si="23"/>
        <v xml:space="preserve">Does your assurance process define control processes over all important management aspects of testing, including: </v>
      </c>
      <c r="G129" s="164"/>
      <c r="H129" s="164"/>
      <c r="I129" s="166"/>
      <c r="J129" s="164"/>
      <c r="K129" s="164"/>
      <c r="L129" s="164"/>
      <c r="M129" s="164"/>
      <c r="N129" s="139" t="str">
        <f t="shared" ca="1" si="24"/>
        <v/>
      </c>
      <c r="O129" s="139" t="str">
        <f t="shared" ca="1" si="25"/>
        <v/>
      </c>
      <c r="P129" s="140"/>
      <c r="Q129" s="140"/>
      <c r="R129" s="136"/>
      <c r="S129" s="136"/>
      <c r="T129" s="136"/>
      <c r="U129" s="136"/>
      <c r="V129" s="136"/>
      <c r="W129" s="136"/>
      <c r="X129" s="136"/>
      <c r="Y129" s="136"/>
      <c r="Z129" s="141"/>
      <c r="AA129" s="136"/>
      <c r="AB129" s="136"/>
      <c r="AC129" s="142"/>
      <c r="AD129" s="143" t="str">
        <f t="shared" ca="1" si="26"/>
        <v/>
      </c>
      <c r="AE129" s="143" t="str">
        <f t="shared" ca="1" si="27"/>
        <v/>
      </c>
      <c r="AF129" s="143" t="str">
        <f t="shared" ca="1" si="28"/>
        <v>D</v>
      </c>
      <c r="AG129" s="144">
        <f t="shared" ca="1" si="29"/>
        <v>3</v>
      </c>
      <c r="AH129"/>
      <c r="AI129" s="148"/>
    </row>
    <row r="130" spans="1:35" s="145" customFormat="1" ht="30" customHeight="1" x14ac:dyDescent="0.25">
      <c r="A130" s="162">
        <v>510</v>
      </c>
      <c r="B130" s="135" t="str">
        <f t="shared" ca="1" si="20"/>
        <v>B.4.08a</v>
      </c>
      <c r="C130" s="136">
        <f t="shared" ca="1" si="21"/>
        <v>6</v>
      </c>
      <c r="D130" s="93"/>
      <c r="E130" s="137" t="str">
        <f t="shared" ca="1" si="22"/>
        <v>B.4.08a</v>
      </c>
      <c r="F130" s="146" t="str">
        <f t="shared" ca="1" si="23"/>
        <v>Test administration (e.g. scope; legal constraints; disclosure; and reporting)?</v>
      </c>
      <c r="G130" s="164"/>
      <c r="H130" s="164"/>
      <c r="I130" s="166"/>
      <c r="J130" s="164"/>
      <c r="K130" s="164"/>
      <c r="L130" s="164"/>
      <c r="M130" s="164"/>
      <c r="N130" s="139" t="str">
        <f t="shared" ca="1" si="24"/>
        <v>x 4</v>
      </c>
      <c r="O130" s="139" t="str">
        <f t="shared" ca="1" si="25"/>
        <v/>
      </c>
      <c r="P130" s="140"/>
      <c r="Q130" s="140"/>
      <c r="R130" s="136"/>
      <c r="S130" s="136"/>
      <c r="T130" s="136"/>
      <c r="U130" s="136"/>
      <c r="V130" s="136"/>
      <c r="W130" s="136"/>
      <c r="X130" s="136"/>
      <c r="Y130" s="136"/>
      <c r="Z130" s="141"/>
      <c r="AA130" s="136"/>
      <c r="AB130" s="136"/>
      <c r="AC130" s="142"/>
      <c r="AD130" s="143" t="str">
        <f t="shared" ca="1" si="26"/>
        <v/>
      </c>
      <c r="AE130" s="143" t="str">
        <f t="shared" ca="1" si="27"/>
        <v/>
      </c>
      <c r="AF130" s="143" t="str">
        <f t="shared" ca="1" si="28"/>
        <v>D</v>
      </c>
      <c r="AG130" s="144">
        <f t="shared" ca="1" si="29"/>
        <v>3</v>
      </c>
      <c r="AH130" s="144">
        <v>1</v>
      </c>
      <c r="AI130" s="148"/>
    </row>
    <row r="131" spans="1:35" s="145" customFormat="1" ht="30" x14ac:dyDescent="0.25">
      <c r="A131" s="162">
        <v>511</v>
      </c>
      <c r="B131" s="135" t="str">
        <f t="shared" ca="1" si="20"/>
        <v>B.4.08b</v>
      </c>
      <c r="C131" s="136">
        <f t="shared" ca="1" si="21"/>
        <v>6</v>
      </c>
      <c r="D131" s="93"/>
      <c r="E131" s="137" t="str">
        <f t="shared" ca="1" si="22"/>
        <v>B.4.08b</v>
      </c>
      <c r="F131" s="146" t="str">
        <f t="shared" ca="1" si="23"/>
        <v>Test execution (e.g. approach; separation of systems and duties; tool heritage; traceability and repeatability of tests)?</v>
      </c>
      <c r="G131" s="164"/>
      <c r="H131" s="164"/>
      <c r="I131" s="166"/>
      <c r="J131" s="164"/>
      <c r="K131" s="164"/>
      <c r="L131" s="164"/>
      <c r="M131" s="164"/>
      <c r="N131" s="139" t="str">
        <f t="shared" ca="1" si="24"/>
        <v>x 5</v>
      </c>
      <c r="O131" s="139" t="str">
        <f t="shared" ca="1" si="25"/>
        <v/>
      </c>
      <c r="P131" s="140"/>
      <c r="Q131" s="140"/>
      <c r="R131" s="136"/>
      <c r="S131" s="136"/>
      <c r="T131" s="136"/>
      <c r="U131" s="136"/>
      <c r="V131" s="136"/>
      <c r="W131" s="136"/>
      <c r="X131" s="136"/>
      <c r="Y131" s="136"/>
      <c r="Z131" s="141"/>
      <c r="AA131" s="136"/>
      <c r="AB131" s="136"/>
      <c r="AC131" s="142"/>
      <c r="AD131" s="143" t="str">
        <f t="shared" ca="1" si="26"/>
        <v/>
      </c>
      <c r="AE131" s="143" t="str">
        <f t="shared" ca="1" si="27"/>
        <v/>
      </c>
      <c r="AF131" s="143" t="str">
        <f t="shared" ca="1" si="28"/>
        <v>D</v>
      </c>
      <c r="AG131" s="144">
        <f t="shared" ca="1" si="29"/>
        <v>3</v>
      </c>
      <c r="AH131" s="144">
        <v>1</v>
      </c>
      <c r="AI131" s="148"/>
    </row>
    <row r="132" spans="1:35" s="145" customFormat="1" ht="45" x14ac:dyDescent="0.25">
      <c r="A132" s="162">
        <v>512</v>
      </c>
      <c r="B132" s="135" t="str">
        <f t="shared" ca="1" si="20"/>
        <v>B.4.08c</v>
      </c>
      <c r="C132" s="136">
        <f t="shared" ca="1" si="21"/>
        <v>6</v>
      </c>
      <c r="D132" s="93"/>
      <c r="E132" s="137" t="str">
        <f t="shared" ca="1" si="22"/>
        <v>B.4.08c</v>
      </c>
      <c r="F132" s="146" t="str">
        <f t="shared" ca="1" si="23"/>
        <v>Data security (e.g. secure storage, transmission, processing and destruction of critical or sensitive information provided or accessed during the test; the results of the test; and recommended actions)?</v>
      </c>
      <c r="G132" s="164"/>
      <c r="H132" s="164"/>
      <c r="I132" s="166"/>
      <c r="J132" s="164"/>
      <c r="K132" s="164"/>
      <c r="L132" s="164"/>
      <c r="M132" s="164"/>
      <c r="N132" s="139" t="str">
        <f t="shared" ca="1" si="24"/>
        <v>x 4</v>
      </c>
      <c r="O132" s="139" t="str">
        <f t="shared" ca="1" si="25"/>
        <v/>
      </c>
      <c r="P132" s="140"/>
      <c r="Q132" s="140"/>
      <c r="R132" s="136"/>
      <c r="S132" s="136"/>
      <c r="T132" s="136"/>
      <c r="U132" s="136"/>
      <c r="V132" s="136"/>
      <c r="W132" s="136"/>
      <c r="X132" s="136"/>
      <c r="Y132" s="136"/>
      <c r="Z132" s="141"/>
      <c r="AA132" s="136"/>
      <c r="AB132" s="136"/>
      <c r="AC132" s="142"/>
      <c r="AD132" s="143" t="str">
        <f t="shared" ca="1" si="26"/>
        <v/>
      </c>
      <c r="AE132" s="143" t="str">
        <f t="shared" ca="1" si="27"/>
        <v/>
      </c>
      <c r="AF132" s="143" t="str">
        <f t="shared" ca="1" si="28"/>
        <v>D</v>
      </c>
      <c r="AG132" s="144">
        <f t="shared" ca="1" si="29"/>
        <v>3</v>
      </c>
      <c r="AH132" s="144">
        <v>1</v>
      </c>
      <c r="AI132" s="148"/>
    </row>
    <row r="133" spans="1:35" s="145" customFormat="1" ht="30" customHeight="1" x14ac:dyDescent="0.25">
      <c r="A133" s="162">
        <v>513</v>
      </c>
      <c r="B133" s="135" t="str">
        <f t="shared" ca="1" si="20"/>
        <v>B.4.09</v>
      </c>
      <c r="C133" s="136">
        <f t="shared" ca="1" si="21"/>
        <v>4</v>
      </c>
      <c r="D133" s="93"/>
      <c r="E133" s="137" t="str">
        <f t="shared" ca="1" si="22"/>
        <v>B.4.09</v>
      </c>
      <c r="F133" s="165" t="str">
        <f t="shared" ca="1" si="23"/>
        <v>Is the scope of your penetration tests:</v>
      </c>
      <c r="G133" s="164"/>
      <c r="H133" s="164"/>
      <c r="I133" s="166"/>
      <c r="J133" s="164"/>
      <c r="K133" s="164"/>
      <c r="L133" s="164"/>
      <c r="M133" s="164"/>
      <c r="N133" s="139" t="str">
        <f t="shared" ca="1" si="24"/>
        <v/>
      </c>
      <c r="O133" s="139" t="str">
        <f t="shared" ca="1" si="25"/>
        <v/>
      </c>
      <c r="P133" s="140"/>
      <c r="Q133" s="140"/>
      <c r="R133" s="136"/>
      <c r="S133" s="136"/>
      <c r="T133" s="136"/>
      <c r="U133" s="136"/>
      <c r="V133" s="136"/>
      <c r="W133" s="136"/>
      <c r="X133" s="136"/>
      <c r="Y133" s="136"/>
      <c r="Z133" s="141"/>
      <c r="AA133" s="136"/>
      <c r="AB133" s="136"/>
      <c r="AC133" s="142"/>
      <c r="AD133" s="143" t="str">
        <f t="shared" ca="1" si="26"/>
        <v/>
      </c>
      <c r="AE133" s="143" t="str">
        <f t="shared" ca="1" si="27"/>
        <v/>
      </c>
      <c r="AF133" s="143" t="str">
        <f t="shared" ca="1" si="28"/>
        <v>D</v>
      </c>
      <c r="AG133" s="144">
        <f t="shared" ca="1" si="29"/>
        <v>3</v>
      </c>
      <c r="AH133"/>
      <c r="AI133" s="148"/>
    </row>
    <row r="134" spans="1:35" s="145" customFormat="1" ht="30" customHeight="1" x14ac:dyDescent="0.25">
      <c r="A134" s="162">
        <v>514</v>
      </c>
      <c r="B134" s="135" t="str">
        <f t="shared" ca="1" si="20"/>
        <v>B.4.09a</v>
      </c>
      <c r="C134" s="136">
        <f t="shared" ca="1" si="21"/>
        <v>6</v>
      </c>
      <c r="D134" s="93"/>
      <c r="E134" s="137" t="str">
        <f t="shared" ca="1" si="22"/>
        <v>B.4.09a</v>
      </c>
      <c r="F134" s="146" t="str">
        <f t="shared" ca="1" si="23"/>
        <v>Documented in an agreement?</v>
      </c>
      <c r="G134" s="164"/>
      <c r="H134" s="164"/>
      <c r="I134" s="166"/>
      <c r="J134" s="164"/>
      <c r="K134" s="164"/>
      <c r="L134" s="164"/>
      <c r="M134" s="164"/>
      <c r="N134" s="139" t="str">
        <f t="shared" ca="1" si="24"/>
        <v>x 1</v>
      </c>
      <c r="O134" s="139" t="str">
        <f t="shared" ca="1" si="25"/>
        <v/>
      </c>
      <c r="P134" s="140"/>
      <c r="Q134" s="140"/>
      <c r="R134" s="136"/>
      <c r="S134" s="136"/>
      <c r="T134" s="136"/>
      <c r="U134" s="136"/>
      <c r="V134" s="136"/>
      <c r="W134" s="136"/>
      <c r="X134" s="136"/>
      <c r="Y134" s="136"/>
      <c r="Z134" s="141"/>
      <c r="AA134" s="136"/>
      <c r="AB134" s="136"/>
      <c r="AC134" s="142"/>
      <c r="AD134" s="143" t="str">
        <f t="shared" ca="1" si="26"/>
        <v/>
      </c>
      <c r="AE134" s="143" t="str">
        <f t="shared" ca="1" si="27"/>
        <v/>
      </c>
      <c r="AF134" s="143" t="str">
        <f t="shared" ca="1" si="28"/>
        <v>D</v>
      </c>
      <c r="AG134" s="144">
        <f t="shared" ca="1" si="29"/>
        <v>3</v>
      </c>
      <c r="AH134" s="144">
        <v>1</v>
      </c>
      <c r="AI134" s="148"/>
    </row>
    <row r="135" spans="1:35" s="145" customFormat="1" ht="30" customHeight="1" x14ac:dyDescent="0.25">
      <c r="A135" s="162">
        <v>515</v>
      </c>
      <c r="B135" s="135" t="str">
        <f t="shared" ca="1" si="20"/>
        <v>B.4.09b</v>
      </c>
      <c r="C135" s="136">
        <f t="shared" ca="1" si="21"/>
        <v>6</v>
      </c>
      <c r="D135" s="93"/>
      <c r="E135" s="137" t="str">
        <f t="shared" ca="1" si="22"/>
        <v>B.4.09b</v>
      </c>
      <c r="F135" s="146" t="str">
        <f t="shared" ca="1" si="23"/>
        <v>Defined in a legally binding contact?</v>
      </c>
      <c r="G135" s="164"/>
      <c r="H135" s="164"/>
      <c r="I135" s="166"/>
      <c r="J135" s="164"/>
      <c r="K135" s="164"/>
      <c r="L135" s="164"/>
      <c r="M135" s="164"/>
      <c r="N135" s="139" t="str">
        <f t="shared" ca="1" si="24"/>
        <v>x 2</v>
      </c>
      <c r="O135" s="139" t="str">
        <f t="shared" ca="1" si="25"/>
        <v/>
      </c>
      <c r="P135" s="140"/>
      <c r="Q135" s="140"/>
      <c r="R135" s="136"/>
      <c r="S135" s="136"/>
      <c r="T135" s="136"/>
      <c r="U135" s="136"/>
      <c r="V135" s="136"/>
      <c r="W135" s="136"/>
      <c r="X135" s="136"/>
      <c r="Y135" s="136"/>
      <c r="Z135" s="141"/>
      <c r="AA135" s="136"/>
      <c r="AB135" s="136"/>
      <c r="AC135" s="142"/>
      <c r="AD135" s="143" t="str">
        <f t="shared" ca="1" si="26"/>
        <v/>
      </c>
      <c r="AE135" s="143" t="str">
        <f t="shared" ca="1" si="27"/>
        <v/>
      </c>
      <c r="AF135" s="143" t="str">
        <f t="shared" ca="1" si="28"/>
        <v>D</v>
      </c>
      <c r="AG135" s="144">
        <f t="shared" ca="1" si="29"/>
        <v>3</v>
      </c>
      <c r="AH135" s="144">
        <v>1</v>
      </c>
      <c r="AI135" s="148"/>
    </row>
    <row r="136" spans="1:35" s="145" customFormat="1" ht="30" customHeight="1" x14ac:dyDescent="0.25">
      <c r="A136" s="162">
        <v>516</v>
      </c>
      <c r="B136" s="135" t="str">
        <f t="shared" ca="1" si="20"/>
        <v>B.4.09c</v>
      </c>
      <c r="C136" s="136">
        <f t="shared" ca="1" si="21"/>
        <v>6</v>
      </c>
      <c r="D136" s="93"/>
      <c r="E136" s="137" t="str">
        <f t="shared" ca="1" si="22"/>
        <v>B.4.09c</v>
      </c>
      <c r="F136" s="146" t="str">
        <f t="shared" ca="1" si="23"/>
        <v>Signed off by all relevant parties before testing starts?</v>
      </c>
      <c r="G136" s="164"/>
      <c r="H136" s="164"/>
      <c r="I136" s="166"/>
      <c r="J136" s="164"/>
      <c r="K136" s="164"/>
      <c r="L136" s="164"/>
      <c r="M136" s="164"/>
      <c r="N136" s="139" t="str">
        <f t="shared" ca="1" si="24"/>
        <v>x 3</v>
      </c>
      <c r="O136" s="139" t="str">
        <f t="shared" ca="1" si="25"/>
        <v/>
      </c>
      <c r="P136" s="140"/>
      <c r="Q136" s="140"/>
      <c r="R136" s="136"/>
      <c r="S136" s="136"/>
      <c r="T136" s="136"/>
      <c r="U136" s="136"/>
      <c r="V136" s="136"/>
      <c r="W136" s="136"/>
      <c r="X136" s="136"/>
      <c r="Y136" s="136"/>
      <c r="Z136" s="141"/>
      <c r="AA136" s="136"/>
      <c r="AB136" s="136"/>
      <c r="AC136" s="142"/>
      <c r="AD136" s="143" t="str">
        <f t="shared" ca="1" si="26"/>
        <v/>
      </c>
      <c r="AE136" s="143" t="str">
        <f t="shared" ca="1" si="27"/>
        <v/>
      </c>
      <c r="AF136" s="143" t="str">
        <f t="shared" ca="1" si="28"/>
        <v>D</v>
      </c>
      <c r="AG136" s="144">
        <f t="shared" ca="1" si="29"/>
        <v>3</v>
      </c>
      <c r="AH136" s="144">
        <v>1</v>
      </c>
      <c r="AI136" s="148"/>
    </row>
    <row r="137" spans="1:35" s="145" customFormat="1" ht="30" customHeight="1" x14ac:dyDescent="0.25">
      <c r="A137" s="162">
        <v>517</v>
      </c>
      <c r="B137" s="135" t="str">
        <f t="shared" ca="1" si="20"/>
        <v>B.4.10</v>
      </c>
      <c r="C137" s="136">
        <f t="shared" ca="1" si="21"/>
        <v>4</v>
      </c>
      <c r="D137" s="93"/>
      <c r="E137" s="137" t="str">
        <f t="shared" ca="1" si="22"/>
        <v>B.4.10</v>
      </c>
      <c r="F137" s="165" t="str">
        <f t="shared" ca="1" si="23"/>
        <v>Does the penetration testing contract specify:</v>
      </c>
      <c r="G137" s="164"/>
      <c r="H137" s="164"/>
      <c r="I137" s="166"/>
      <c r="J137" s="164"/>
      <c r="K137" s="164"/>
      <c r="L137" s="164"/>
      <c r="M137" s="164"/>
      <c r="N137" s="139" t="str">
        <f t="shared" ca="1" si="24"/>
        <v/>
      </c>
      <c r="O137" s="139" t="str">
        <f t="shared" ca="1" si="25"/>
        <v/>
      </c>
      <c r="P137" s="140"/>
      <c r="Q137" s="140"/>
      <c r="R137" s="136"/>
      <c r="S137" s="136"/>
      <c r="T137" s="136"/>
      <c r="U137" s="136"/>
      <c r="V137" s="136"/>
      <c r="W137" s="136"/>
      <c r="X137" s="136"/>
      <c r="Y137" s="136"/>
      <c r="Z137" s="141"/>
      <c r="AA137" s="136"/>
      <c r="AB137" s="136"/>
      <c r="AC137" s="142"/>
      <c r="AD137" s="143" t="str">
        <f t="shared" ca="1" si="26"/>
        <v/>
      </c>
      <c r="AE137" s="143" t="str">
        <f t="shared" ca="1" si="27"/>
        <v/>
      </c>
      <c r="AF137" s="143" t="str">
        <f t="shared" ca="1" si="28"/>
        <v>D</v>
      </c>
      <c r="AG137" s="144">
        <f t="shared" ca="1" si="29"/>
        <v>3</v>
      </c>
      <c r="AH137"/>
      <c r="AI137" s="148"/>
    </row>
    <row r="138" spans="1:35" s="145" customFormat="1" ht="30" customHeight="1" x14ac:dyDescent="0.25">
      <c r="A138" s="162">
        <v>518</v>
      </c>
      <c r="B138" s="135" t="str">
        <f t="shared" ca="1" si="20"/>
        <v>B.4.10a</v>
      </c>
      <c r="C138" s="136">
        <f t="shared" ca="1" si="21"/>
        <v>6</v>
      </c>
      <c r="D138" s="93"/>
      <c r="E138" s="137" t="str">
        <f t="shared" ca="1" si="22"/>
        <v>B.4.10a</v>
      </c>
      <c r="F138" s="146" t="str">
        <f t="shared" ca="1" si="23"/>
        <v>Explicit exclusions (e.g. systems that are out of scope)?</v>
      </c>
      <c r="G138" s="164"/>
      <c r="H138" s="164"/>
      <c r="I138" s="166"/>
      <c r="J138" s="164"/>
      <c r="K138" s="164"/>
      <c r="L138" s="164"/>
      <c r="M138" s="164"/>
      <c r="N138" s="139" t="str">
        <f t="shared" ca="1" si="24"/>
        <v>x 4</v>
      </c>
      <c r="O138" s="139" t="str">
        <f t="shared" ca="1" si="25"/>
        <v/>
      </c>
      <c r="P138" s="140"/>
      <c r="Q138" s="140"/>
      <c r="R138" s="136"/>
      <c r="S138" s="136"/>
      <c r="T138" s="136"/>
      <c r="U138" s="136"/>
      <c r="V138" s="136"/>
      <c r="W138" s="136"/>
      <c r="X138" s="136"/>
      <c r="Y138" s="136"/>
      <c r="Z138" s="141"/>
      <c r="AA138" s="136"/>
      <c r="AB138" s="136"/>
      <c r="AC138" s="142"/>
      <c r="AD138" s="143" t="str">
        <f t="shared" ca="1" si="26"/>
        <v/>
      </c>
      <c r="AE138" s="143" t="str">
        <f t="shared" ca="1" si="27"/>
        <v/>
      </c>
      <c r="AF138" s="143" t="str">
        <f t="shared" ca="1" si="28"/>
        <v>D</v>
      </c>
      <c r="AG138" s="144">
        <f t="shared" ca="1" si="29"/>
        <v>3</v>
      </c>
      <c r="AH138" s="144">
        <v>1</v>
      </c>
      <c r="AI138" s="148"/>
    </row>
    <row r="139" spans="1:35" s="145" customFormat="1" ht="30" customHeight="1" x14ac:dyDescent="0.25">
      <c r="A139" s="162">
        <v>519</v>
      </c>
      <c r="B139" s="135" t="str">
        <f t="shared" ca="1" si="20"/>
        <v>B.4.10b</v>
      </c>
      <c r="C139" s="136">
        <f t="shared" ca="1" si="21"/>
        <v>6</v>
      </c>
      <c r="D139" s="93"/>
      <c r="E139" s="137" t="str">
        <f t="shared" ca="1" si="22"/>
        <v>B.4.10b</v>
      </c>
      <c r="F139" s="146" t="str">
        <f t="shared" ca="1" si="23"/>
        <v xml:space="preserve">Technical and operational constraints? </v>
      </c>
      <c r="G139" s="164"/>
      <c r="H139" s="164"/>
      <c r="I139" s="166"/>
      <c r="J139" s="164"/>
      <c r="K139" s="164"/>
      <c r="L139" s="164"/>
      <c r="M139" s="164"/>
      <c r="N139" s="139" t="str">
        <f t="shared" ca="1" si="24"/>
        <v>x 4</v>
      </c>
      <c r="O139" s="139" t="str">
        <f t="shared" ca="1" si="25"/>
        <v/>
      </c>
      <c r="P139" s="140"/>
      <c r="Q139" s="140"/>
      <c r="R139" s="136"/>
      <c r="S139" s="136"/>
      <c r="T139" s="136"/>
      <c r="U139" s="136"/>
      <c r="V139" s="136"/>
      <c r="W139" s="136"/>
      <c r="X139" s="136"/>
      <c r="Y139" s="136"/>
      <c r="Z139" s="141"/>
      <c r="AA139" s="136"/>
      <c r="AB139" s="136"/>
      <c r="AC139" s="142"/>
      <c r="AD139" s="143" t="str">
        <f t="shared" ca="1" si="26"/>
        <v/>
      </c>
      <c r="AE139" s="143" t="str">
        <f t="shared" ca="1" si="27"/>
        <v/>
      </c>
      <c r="AF139" s="143" t="str">
        <f t="shared" ca="1" si="28"/>
        <v>D</v>
      </c>
      <c r="AG139" s="144">
        <f t="shared" ca="1" si="29"/>
        <v>3</v>
      </c>
      <c r="AH139" s="144">
        <v>1</v>
      </c>
      <c r="AI139" s="148"/>
    </row>
    <row r="140" spans="1:35" s="145" customFormat="1" ht="30" customHeight="1" x14ac:dyDescent="0.25">
      <c r="A140" s="162">
        <v>520</v>
      </c>
      <c r="B140" s="135" t="str">
        <f t="shared" ca="1" si="20"/>
        <v>B.4.10c</v>
      </c>
      <c r="C140" s="136">
        <f t="shared" ca="1" si="21"/>
        <v>6</v>
      </c>
      <c r="D140" s="93"/>
      <c r="E140" s="137" t="str">
        <f t="shared" ca="1" si="22"/>
        <v>B.4.10c</v>
      </c>
      <c r="F140" s="146" t="str">
        <f t="shared" ca="1" si="23"/>
        <v xml:space="preserve">Roles and responsibilities for all parties concerned? </v>
      </c>
      <c r="G140" s="164"/>
      <c r="H140" s="164"/>
      <c r="I140" s="166"/>
      <c r="J140" s="164"/>
      <c r="K140" s="164"/>
      <c r="L140" s="164"/>
      <c r="M140" s="164"/>
      <c r="N140" s="139" t="str">
        <f t="shared" ca="1" si="24"/>
        <v>x 3</v>
      </c>
      <c r="O140" s="139" t="str">
        <f t="shared" ca="1" si="25"/>
        <v/>
      </c>
      <c r="P140" s="140"/>
      <c r="Q140" s="140"/>
      <c r="R140" s="136"/>
      <c r="S140" s="136"/>
      <c r="T140" s="136"/>
      <c r="U140" s="136"/>
      <c r="V140" s="136"/>
      <c r="W140" s="136"/>
      <c r="X140" s="136"/>
      <c r="Y140" s="136"/>
      <c r="Z140" s="141"/>
      <c r="AA140" s="136"/>
      <c r="AB140" s="136"/>
      <c r="AC140" s="142"/>
      <c r="AD140" s="143" t="str">
        <f t="shared" ca="1" si="26"/>
        <v/>
      </c>
      <c r="AE140" s="143" t="str">
        <f t="shared" ca="1" si="27"/>
        <v/>
      </c>
      <c r="AF140" s="143" t="str">
        <f t="shared" ca="1" si="28"/>
        <v>D</v>
      </c>
      <c r="AG140" s="144">
        <f t="shared" ca="1" si="29"/>
        <v>3</v>
      </c>
      <c r="AH140" s="144">
        <v>1</v>
      </c>
      <c r="AI140" s="148"/>
    </row>
    <row r="141" spans="1:35" s="145" customFormat="1" ht="30" customHeight="1" x14ac:dyDescent="0.25">
      <c r="A141" s="162">
        <v>521</v>
      </c>
      <c r="B141" s="135" t="str">
        <f t="shared" ca="1" si="20"/>
        <v>B.4.10d</v>
      </c>
      <c r="C141" s="136">
        <f t="shared" ca="1" si="21"/>
        <v>6</v>
      </c>
      <c r="D141" s="93"/>
      <c r="E141" s="137" t="str">
        <f t="shared" ca="1" si="22"/>
        <v>B.4.10d</v>
      </c>
      <c r="F141" s="146" t="str">
        <f t="shared" ca="1" si="23"/>
        <v>Specific legal / regulatory requirements?</v>
      </c>
      <c r="G141" s="164"/>
      <c r="H141" s="164"/>
      <c r="I141" s="166"/>
      <c r="J141" s="164"/>
      <c r="K141" s="164"/>
      <c r="L141" s="164"/>
      <c r="M141" s="164"/>
      <c r="N141" s="139" t="str">
        <f t="shared" ca="1" si="24"/>
        <v>x 3</v>
      </c>
      <c r="O141" s="139" t="str">
        <f t="shared" ca="1" si="25"/>
        <v/>
      </c>
      <c r="P141" s="140"/>
      <c r="Q141" s="140"/>
      <c r="R141" s="136"/>
      <c r="S141" s="136"/>
      <c r="T141" s="136"/>
      <c r="U141" s="136"/>
      <c r="V141" s="136"/>
      <c r="W141" s="136"/>
      <c r="X141" s="136"/>
      <c r="Y141" s="136"/>
      <c r="Z141" s="141"/>
      <c r="AA141" s="136"/>
      <c r="AB141" s="136"/>
      <c r="AC141" s="142"/>
      <c r="AD141" s="143" t="str">
        <f t="shared" ca="1" si="26"/>
        <v/>
      </c>
      <c r="AE141" s="143" t="str">
        <f t="shared" ca="1" si="27"/>
        <v/>
      </c>
      <c r="AF141" s="143" t="str">
        <f t="shared" ca="1" si="28"/>
        <v>D</v>
      </c>
      <c r="AG141" s="144">
        <f t="shared" ca="1" si="29"/>
        <v>3</v>
      </c>
      <c r="AH141" s="144">
        <v>1</v>
      </c>
      <c r="AI141" s="148"/>
    </row>
    <row r="142" spans="1:35" s="145" customFormat="1" ht="30" customHeight="1" x14ac:dyDescent="0.25">
      <c r="A142" s="162">
        <v>522</v>
      </c>
      <c r="B142" s="135" t="str">
        <f t="shared" ca="1" si="20"/>
        <v>B.4.10e</v>
      </c>
      <c r="C142" s="136">
        <f t="shared" ca="1" si="21"/>
        <v>6</v>
      </c>
      <c r="D142" s="93"/>
      <c r="E142" s="137" t="str">
        <f t="shared" ca="1" si="22"/>
        <v>B.4.10e</v>
      </c>
      <c r="F142" s="146" t="str">
        <f t="shared" ca="1" si="23"/>
        <v xml:space="preserve">Timings and checkpoints? </v>
      </c>
      <c r="G142" s="164"/>
      <c r="H142" s="164"/>
      <c r="I142" s="166"/>
      <c r="J142" s="164"/>
      <c r="K142" s="164"/>
      <c r="L142" s="164"/>
      <c r="M142" s="164"/>
      <c r="N142" s="139" t="str">
        <f t="shared" ca="1" si="24"/>
        <v>x 4</v>
      </c>
      <c r="O142" s="139" t="str">
        <f t="shared" ca="1" si="25"/>
        <v/>
      </c>
      <c r="P142" s="140"/>
      <c r="Q142" s="140"/>
      <c r="R142" s="136"/>
      <c r="S142" s="136"/>
      <c r="T142" s="136"/>
      <c r="U142" s="136"/>
      <c r="V142" s="136"/>
      <c r="W142" s="136"/>
      <c r="X142" s="136"/>
      <c r="Y142" s="136"/>
      <c r="Z142" s="141"/>
      <c r="AA142" s="136"/>
      <c r="AB142" s="136"/>
      <c r="AC142" s="142"/>
      <c r="AD142" s="143" t="str">
        <f t="shared" ca="1" si="26"/>
        <v/>
      </c>
      <c r="AE142" s="143" t="str">
        <f t="shared" ca="1" si="27"/>
        <v/>
      </c>
      <c r="AF142" s="143" t="str">
        <f t="shared" ca="1" si="28"/>
        <v>D</v>
      </c>
      <c r="AG142" s="144">
        <f t="shared" ca="1" si="29"/>
        <v>3</v>
      </c>
      <c r="AH142" s="144">
        <v>1</v>
      </c>
      <c r="AI142" s="148"/>
    </row>
    <row r="143" spans="1:35" s="145" customFormat="1" ht="30" customHeight="1" x14ac:dyDescent="0.25">
      <c r="A143" s="162">
        <v>523</v>
      </c>
      <c r="B143" s="135" t="str">
        <f t="shared" ca="1" si="20"/>
        <v>B.4.10f</v>
      </c>
      <c r="C143" s="136">
        <f t="shared" ca="1" si="21"/>
        <v>6</v>
      </c>
      <c r="D143" s="93"/>
      <c r="E143" s="137" t="str">
        <f t="shared" ca="1" si="22"/>
        <v>B.4.10f</v>
      </c>
      <c r="F143" s="146" t="str">
        <f t="shared" ca="1" si="23"/>
        <v>A problem escalation process?</v>
      </c>
      <c r="G143" s="164"/>
      <c r="H143" s="164"/>
      <c r="I143" s="166"/>
      <c r="J143" s="164"/>
      <c r="K143" s="164"/>
      <c r="L143" s="164"/>
      <c r="M143" s="164"/>
      <c r="N143" s="139" t="str">
        <f t="shared" ca="1" si="24"/>
        <v>x 4</v>
      </c>
      <c r="O143" s="139" t="str">
        <f t="shared" ca="1" si="25"/>
        <v/>
      </c>
      <c r="P143" s="140"/>
      <c r="Q143" s="140"/>
      <c r="R143" s="136"/>
      <c r="S143" s="136"/>
      <c r="T143" s="136"/>
      <c r="U143" s="136"/>
      <c r="V143" s="136"/>
      <c r="W143" s="136"/>
      <c r="X143" s="136"/>
      <c r="Y143" s="136"/>
      <c r="Z143" s="141"/>
      <c r="AA143" s="136"/>
      <c r="AB143" s="136"/>
      <c r="AC143" s="142"/>
      <c r="AD143" s="143" t="str">
        <f t="shared" ca="1" si="26"/>
        <v/>
      </c>
      <c r="AE143" s="143" t="str">
        <f t="shared" ca="1" si="27"/>
        <v/>
      </c>
      <c r="AF143" s="143" t="str">
        <f t="shared" ca="1" si="28"/>
        <v>D</v>
      </c>
      <c r="AG143" s="144">
        <f t="shared" ca="1" si="29"/>
        <v>3</v>
      </c>
      <c r="AH143" s="144">
        <v>1</v>
      </c>
      <c r="AI143" s="148"/>
    </row>
    <row r="144" spans="1:35" s="145" customFormat="1" ht="30" customHeight="1" x14ac:dyDescent="0.25">
      <c r="A144" s="162">
        <v>524</v>
      </c>
      <c r="B144" s="135" t="str">
        <f t="shared" ca="1" si="20"/>
        <v>B.4.10g</v>
      </c>
      <c r="C144" s="136">
        <f t="shared" ca="1" si="21"/>
        <v>6</v>
      </c>
      <c r="D144" s="93"/>
      <c r="E144" s="137" t="str">
        <f t="shared" ca="1" si="22"/>
        <v>B.4.10g</v>
      </c>
      <c r="F144" s="146" t="str">
        <f t="shared" ca="1" si="23"/>
        <v xml:space="preserve">Reporting and presentation style? </v>
      </c>
      <c r="G144" s="164"/>
      <c r="H144" s="164"/>
      <c r="I144" s="166"/>
      <c r="J144" s="164"/>
      <c r="K144" s="164"/>
      <c r="L144" s="164"/>
      <c r="M144" s="164"/>
      <c r="N144" s="139" t="str">
        <f t="shared" ca="1" si="24"/>
        <v>x 3</v>
      </c>
      <c r="O144" s="139" t="str">
        <f t="shared" ca="1" si="25"/>
        <v/>
      </c>
      <c r="P144" s="140"/>
      <c r="Q144" s="140"/>
      <c r="R144" s="136"/>
      <c r="S144" s="136"/>
      <c r="T144" s="136"/>
      <c r="U144" s="136"/>
      <c r="V144" s="136"/>
      <c r="W144" s="136"/>
      <c r="X144" s="136"/>
      <c r="Y144" s="136"/>
      <c r="Z144" s="141"/>
      <c r="AA144" s="136"/>
      <c r="AB144" s="136"/>
      <c r="AC144" s="142"/>
      <c r="AD144" s="143" t="str">
        <f t="shared" ca="1" si="26"/>
        <v/>
      </c>
      <c r="AE144" s="143" t="str">
        <f t="shared" ca="1" si="27"/>
        <v/>
      </c>
      <c r="AF144" s="143" t="str">
        <f t="shared" ca="1" si="28"/>
        <v>D</v>
      </c>
      <c r="AG144" s="144">
        <f t="shared" ca="1" si="29"/>
        <v>3</v>
      </c>
      <c r="AH144" s="144">
        <v>1</v>
      </c>
      <c r="AI144" s="148"/>
    </row>
    <row r="145" spans="1:35" s="145" customFormat="1" ht="30" customHeight="1" x14ac:dyDescent="0.25">
      <c r="A145" s="162">
        <v>525</v>
      </c>
      <c r="B145" s="135" t="str">
        <f t="shared" ca="1" si="20"/>
        <v>B.4.10h</v>
      </c>
      <c r="C145" s="136">
        <f t="shared" ca="1" si="21"/>
        <v>6</v>
      </c>
      <c r="D145" s="93"/>
      <c r="E145" s="137" t="str">
        <f t="shared" ca="1" si="22"/>
        <v>B.4.10h</v>
      </c>
      <c r="F145" s="146" t="str">
        <f t="shared" ca="1" si="23"/>
        <v>Post-test corrective action strategy and action plan development?</v>
      </c>
      <c r="G145" s="164"/>
      <c r="H145" s="164"/>
      <c r="I145" s="166"/>
      <c r="J145" s="164"/>
      <c r="K145" s="164"/>
      <c r="L145" s="164"/>
      <c r="M145" s="164"/>
      <c r="N145" s="139" t="str">
        <f t="shared" ca="1" si="24"/>
        <v>x 5</v>
      </c>
      <c r="O145" s="139" t="str">
        <f t="shared" ca="1" si="25"/>
        <v/>
      </c>
      <c r="P145" s="140"/>
      <c r="Q145" s="140"/>
      <c r="R145" s="136"/>
      <c r="S145" s="136"/>
      <c r="T145" s="136"/>
      <c r="U145" s="136"/>
      <c r="V145" s="136"/>
      <c r="W145" s="136"/>
      <c r="X145" s="136"/>
      <c r="Y145" s="136"/>
      <c r="Z145" s="141"/>
      <c r="AA145" s="136"/>
      <c r="AB145" s="136"/>
      <c r="AC145" s="142"/>
      <c r="AD145" s="143" t="str">
        <f t="shared" ca="1" si="26"/>
        <v/>
      </c>
      <c r="AE145" s="143" t="str">
        <f t="shared" ca="1" si="27"/>
        <v/>
      </c>
      <c r="AF145" s="143" t="str">
        <f t="shared" ca="1" si="28"/>
        <v>D</v>
      </c>
      <c r="AG145" s="144">
        <f t="shared" ca="1" si="29"/>
        <v>3</v>
      </c>
      <c r="AH145" s="144">
        <v>1</v>
      </c>
      <c r="AI145" s="148"/>
    </row>
    <row r="146" spans="1:35" s="145" customFormat="1" ht="30" customHeight="1" x14ac:dyDescent="0.25">
      <c r="A146" s="162">
        <v>526</v>
      </c>
      <c r="B146" s="135" t="str">
        <f t="shared" ca="1" si="20"/>
        <v>B.4.10i</v>
      </c>
      <c r="C146" s="136">
        <f t="shared" ca="1" si="21"/>
        <v>6</v>
      </c>
      <c r="D146" s="93"/>
      <c r="E146" s="137" t="str">
        <f t="shared" ca="1" si="22"/>
        <v>B.4.10i</v>
      </c>
      <c r="F146" s="146" t="str">
        <f t="shared" ca="1" si="23"/>
        <v>Agreed pricing and terms of business?</v>
      </c>
      <c r="G146" s="164"/>
      <c r="H146" s="164"/>
      <c r="I146" s="166"/>
      <c r="J146" s="164"/>
      <c r="K146" s="164"/>
      <c r="L146" s="164"/>
      <c r="M146" s="164"/>
      <c r="N146" s="139" t="str">
        <f t="shared" ca="1" si="24"/>
        <v>x 3</v>
      </c>
      <c r="O146" s="139" t="str">
        <f t="shared" ca="1" si="25"/>
        <v/>
      </c>
      <c r="P146" s="140"/>
      <c r="Q146" s="140"/>
      <c r="R146" s="136"/>
      <c r="S146" s="136"/>
      <c r="T146" s="136"/>
      <c r="U146" s="136"/>
      <c r="V146" s="136"/>
      <c r="W146" s="136"/>
      <c r="X146" s="136"/>
      <c r="Y146" s="136"/>
      <c r="Z146" s="141"/>
      <c r="AA146" s="136"/>
      <c r="AB146" s="136"/>
      <c r="AC146" s="142"/>
      <c r="AD146" s="143" t="str">
        <f t="shared" ca="1" si="26"/>
        <v/>
      </c>
      <c r="AE146" s="143" t="str">
        <f t="shared" ca="1" si="27"/>
        <v/>
      </c>
      <c r="AF146" s="143" t="str">
        <f t="shared" ca="1" si="28"/>
        <v>D</v>
      </c>
      <c r="AG146" s="144">
        <f t="shared" ca="1" si="29"/>
        <v>3</v>
      </c>
      <c r="AH146" s="144">
        <v>1</v>
      </c>
      <c r="AI146" s="148"/>
    </row>
    <row r="147" spans="1:35" s="145" customFormat="1" ht="30" customHeight="1" x14ac:dyDescent="0.25">
      <c r="A147" s="162">
        <v>527</v>
      </c>
      <c r="B147" s="135" t="str">
        <f t="shared" ca="1" si="20"/>
        <v>B.4.11</v>
      </c>
      <c r="C147" s="136">
        <f t="shared" ca="1" si="21"/>
        <v>4</v>
      </c>
      <c r="D147" s="93"/>
      <c r="E147" s="137" t="str">
        <f t="shared" ca="1" si="22"/>
        <v>B.4.11</v>
      </c>
      <c r="F147" s="165" t="str">
        <f t="shared" ca="1" si="23"/>
        <v>Do you require your service providers to:</v>
      </c>
      <c r="G147" s="164"/>
      <c r="H147" s="164"/>
      <c r="I147" s="166"/>
      <c r="J147" s="164"/>
      <c r="K147" s="164"/>
      <c r="L147" s="164"/>
      <c r="M147" s="164"/>
      <c r="N147" s="139" t="str">
        <f t="shared" ca="1" si="24"/>
        <v/>
      </c>
      <c r="O147" s="139" t="str">
        <f t="shared" ca="1" si="25"/>
        <v/>
      </c>
      <c r="P147" s="140"/>
      <c r="Q147" s="140"/>
      <c r="R147" s="136"/>
      <c r="S147" s="136"/>
      <c r="T147" s="136"/>
      <c r="U147" s="136"/>
      <c r="V147" s="136"/>
      <c r="W147" s="136"/>
      <c r="X147" s="136"/>
      <c r="Y147" s="136"/>
      <c r="Z147" s="141"/>
      <c r="AA147" s="136"/>
      <c r="AB147" s="136"/>
      <c r="AC147" s="142"/>
      <c r="AD147" s="143" t="str">
        <f t="shared" ca="1" si="26"/>
        <v/>
      </c>
      <c r="AE147" s="143" t="str">
        <f t="shared" ca="1" si="27"/>
        <v/>
      </c>
      <c r="AF147" s="143" t="str">
        <f t="shared" ca="1" si="28"/>
        <v>D</v>
      </c>
      <c r="AG147" s="144">
        <f t="shared" ca="1" si="29"/>
        <v>3</v>
      </c>
      <c r="AH147"/>
      <c r="AI147" s="148"/>
    </row>
    <row r="148" spans="1:35" s="145" customFormat="1" ht="45" x14ac:dyDescent="0.25">
      <c r="A148" s="162">
        <v>528</v>
      </c>
      <c r="B148" s="135" t="str">
        <f t="shared" ref="B148:B191" ca="1" si="30">VLOOKUP(A148,contentrefmockup,2,FALSE)</f>
        <v>B.4.11a</v>
      </c>
      <c r="C148" s="136">
        <f t="shared" ref="C148:C191" ca="1" si="31">VLOOKUP(A148,contentrefmockup,15,FALSE)</f>
        <v>6</v>
      </c>
      <c r="D148" s="93"/>
      <c r="E148" s="137" t="str">
        <f t="shared" ref="E148:E191" ca="1" si="32">IF(C148=1,"Phase "&amp;B148,IF(C148=2,"Step "&amp;VLOOKUP(A148,contentrefmockup,4,FALSE),B148))</f>
        <v>B.4.11a</v>
      </c>
      <c r="F148" s="146" t="str">
        <f t="shared" ref="F148:F191" ca="1" si="33">VLOOKUP(A148,contentrefmockup,7,FALSE)</f>
        <v>Nominate a senior manager (who can be easily contacted during the testing process) to be accountable for managing the delivery of the test?</v>
      </c>
      <c r="G148" s="164"/>
      <c r="H148" s="164"/>
      <c r="I148" s="166"/>
      <c r="J148" s="164"/>
      <c r="K148" s="164"/>
      <c r="L148" s="164"/>
      <c r="M148" s="164"/>
      <c r="N148" s="139" t="str">
        <f t="shared" ref="N148:N191" ca="1" si="34">IFERROR(IF(VLOOKUP(A148,Weightings_Assessments,25,FALSE)=0,"",VLOOKUP(A148,Weightings_Assessments,25,FALSE)),"")</f>
        <v>x 3</v>
      </c>
      <c r="O148" s="139" t="str">
        <f t="shared" ref="O148:O191" ca="1" si="35">IFERROR(VLOOKUP(AH148,detail_maturity_score,3,FALSE)*VLOOKUP(A148,Weightings_Assessments,23,FALSE),"")</f>
        <v/>
      </c>
      <c r="P148" s="140"/>
      <c r="Q148" s="140"/>
      <c r="R148" s="136"/>
      <c r="S148" s="136"/>
      <c r="T148" s="136"/>
      <c r="U148" s="136"/>
      <c r="V148" s="136"/>
      <c r="W148" s="136"/>
      <c r="X148" s="136"/>
      <c r="Y148" s="136"/>
      <c r="Z148" s="141"/>
      <c r="AA148" s="136"/>
      <c r="AB148" s="136"/>
      <c r="AC148" s="142"/>
      <c r="AD148" s="143" t="str">
        <f t="shared" ref="AD148:AD191" ca="1" si="36">VLOOKUP($A148,contentrefmockup,26,FALSE)</f>
        <v/>
      </c>
      <c r="AE148" s="143" t="str">
        <f t="shared" ref="AE148:AE191" ca="1" si="37">VLOOKUP($A148,contentrefmockup,27,FALSE)</f>
        <v/>
      </c>
      <c r="AF148" s="143" t="str">
        <f t="shared" ref="AF148:AF191" ca="1" si="38">VLOOKUP($A148,contentrefmockup,28,FALSE)</f>
        <v>D</v>
      </c>
      <c r="AG148" s="144">
        <f t="shared" ref="AG148:AG191" ca="1" si="39">IF(AD148="S",1,IF(AE148="I",2,IF(AF148="D",3,4)))</f>
        <v>3</v>
      </c>
      <c r="AH148" s="144">
        <v>1</v>
      </c>
      <c r="AI148" s="148"/>
    </row>
    <row r="149" spans="1:35" s="145" customFormat="1" ht="30" x14ac:dyDescent="0.25">
      <c r="A149" s="162">
        <v>529</v>
      </c>
      <c r="B149" s="135" t="str">
        <f t="shared" ca="1" si="30"/>
        <v>B.4.11b</v>
      </c>
      <c r="C149" s="136">
        <f t="shared" ca="1" si="31"/>
        <v>6</v>
      </c>
      <c r="D149" s="93"/>
      <c r="E149" s="137" t="str">
        <f t="shared" ca="1" si="32"/>
        <v>B.4.11b</v>
      </c>
      <c r="F149" s="146" t="str">
        <f t="shared" ca="1" si="33"/>
        <v>Clearly explain the limits and dangers of the security test as part of the statement of work?</v>
      </c>
      <c r="G149" s="164"/>
      <c r="H149" s="164"/>
      <c r="I149" s="166"/>
      <c r="J149" s="164"/>
      <c r="K149" s="164"/>
      <c r="L149" s="164"/>
      <c r="M149" s="164"/>
      <c r="N149" s="139" t="str">
        <f t="shared" ca="1" si="34"/>
        <v>x 5</v>
      </c>
      <c r="O149" s="139" t="str">
        <f t="shared" ca="1" si="35"/>
        <v/>
      </c>
      <c r="P149" s="140"/>
      <c r="Q149" s="140"/>
      <c r="R149" s="136"/>
      <c r="S149" s="136"/>
      <c r="T149" s="136"/>
      <c r="U149" s="136"/>
      <c r="V149" s="136"/>
      <c r="W149" s="136"/>
      <c r="X149" s="136"/>
      <c r="Y149" s="136"/>
      <c r="Z149" s="141"/>
      <c r="AA149" s="136"/>
      <c r="AB149" s="136"/>
      <c r="AC149" s="142"/>
      <c r="AD149" s="143" t="str">
        <f t="shared" ca="1" si="36"/>
        <v/>
      </c>
      <c r="AE149" s="143" t="str">
        <f t="shared" ca="1" si="37"/>
        <v/>
      </c>
      <c r="AF149" s="143" t="str">
        <f t="shared" ca="1" si="38"/>
        <v>D</v>
      </c>
      <c r="AG149" s="144">
        <f t="shared" ca="1" si="39"/>
        <v>3</v>
      </c>
      <c r="AH149" s="144">
        <v>1</v>
      </c>
      <c r="AI149" s="148"/>
    </row>
    <row r="150" spans="1:35" s="145" customFormat="1" ht="30" x14ac:dyDescent="0.25">
      <c r="A150" s="162">
        <v>530</v>
      </c>
      <c r="B150" s="135" t="str">
        <f t="shared" ca="1" si="30"/>
        <v>B.4.11c</v>
      </c>
      <c r="C150" s="136">
        <f t="shared" ca="1" si="31"/>
        <v>6</v>
      </c>
      <c r="D150" s="93"/>
      <c r="E150" s="137" t="str">
        <f t="shared" ca="1" si="32"/>
        <v>B.4.11c</v>
      </c>
      <c r="F150" s="146" t="str">
        <f t="shared" ca="1" si="33"/>
        <v>Provide confidentiality and non-disclosure of customer information and test results?</v>
      </c>
      <c r="G150" s="164"/>
      <c r="H150" s="164"/>
      <c r="I150" s="166"/>
      <c r="J150" s="164"/>
      <c r="K150" s="164"/>
      <c r="L150" s="164"/>
      <c r="M150" s="164"/>
      <c r="N150" s="139" t="str">
        <f t="shared" ca="1" si="34"/>
        <v>x 4</v>
      </c>
      <c r="O150" s="139" t="str">
        <f t="shared" ca="1" si="35"/>
        <v/>
      </c>
      <c r="P150" s="140"/>
      <c r="Q150" s="140"/>
      <c r="R150" s="136"/>
      <c r="S150" s="136"/>
      <c r="T150" s="136"/>
      <c r="U150" s="136"/>
      <c r="V150" s="136"/>
      <c r="W150" s="136"/>
      <c r="X150" s="136"/>
      <c r="Y150" s="136"/>
      <c r="Z150" s="141"/>
      <c r="AA150" s="136"/>
      <c r="AB150" s="136"/>
      <c r="AC150" s="142"/>
      <c r="AD150" s="143" t="str">
        <f t="shared" ca="1" si="36"/>
        <v/>
      </c>
      <c r="AE150" s="143" t="str">
        <f t="shared" ca="1" si="37"/>
        <v/>
      </c>
      <c r="AF150" s="143" t="str">
        <f t="shared" ca="1" si="38"/>
        <v>D</v>
      </c>
      <c r="AG150" s="144">
        <f t="shared" ca="1" si="39"/>
        <v>3</v>
      </c>
      <c r="AH150" s="144">
        <v>1</v>
      </c>
      <c r="AI150" s="148"/>
    </row>
    <row r="151" spans="1:35" s="145" customFormat="1" ht="30" customHeight="1" x14ac:dyDescent="0.25">
      <c r="A151" s="156">
        <v>531</v>
      </c>
      <c r="B151" s="135" t="str">
        <f t="shared" ca="1" si="30"/>
        <v>B.5</v>
      </c>
      <c r="C151" s="136">
        <f t="shared" ca="1" si="31"/>
        <v>2</v>
      </c>
      <c r="D151" s="93"/>
      <c r="E151" s="167" t="str">
        <f t="shared" ca="1" si="32"/>
        <v>Step 5</v>
      </c>
      <c r="F151" s="168" t="str">
        <f t="shared" ca="1" si="33"/>
        <v>Implement management control processes</v>
      </c>
      <c r="G151" s="247"/>
      <c r="H151" s="247"/>
      <c r="I151" s="247"/>
      <c r="J151" s="247"/>
      <c r="K151" s="247"/>
      <c r="L151" s="247"/>
      <c r="M151" s="247"/>
      <c r="N151" s="248" t="str">
        <f t="shared" ca="1" si="34"/>
        <v/>
      </c>
      <c r="O151" s="248" t="str">
        <f t="shared" ca="1" si="35"/>
        <v/>
      </c>
      <c r="P151" s="248"/>
      <c r="Q151" s="248"/>
      <c r="R151" s="248"/>
      <c r="S151" s="248"/>
      <c r="T151" s="248"/>
      <c r="U151" s="248"/>
      <c r="V151" s="248"/>
      <c r="W151" s="248"/>
      <c r="X151" s="248"/>
      <c r="Y151" s="248"/>
      <c r="Z151" s="248"/>
      <c r="AA151" s="248"/>
      <c r="AB151" s="248"/>
      <c r="AC151" s="143"/>
      <c r="AD151" s="143" t="str">
        <f t="shared" ca="1" si="36"/>
        <v>S</v>
      </c>
      <c r="AE151" s="143" t="str">
        <f t="shared" ca="1" si="37"/>
        <v>I</v>
      </c>
      <c r="AF151" s="143" t="str">
        <f t="shared" ca="1" si="38"/>
        <v>D</v>
      </c>
      <c r="AG151" s="144">
        <f t="shared" ca="1" si="39"/>
        <v>1</v>
      </c>
      <c r="AH151"/>
      <c r="AI151" s="148">
        <v>3</v>
      </c>
    </row>
    <row r="152" spans="1:35" s="145" customFormat="1" ht="60" x14ac:dyDescent="0.25">
      <c r="A152" s="162">
        <v>548</v>
      </c>
      <c r="B152" s="135" t="str">
        <f t="shared" ca="1" si="30"/>
        <v>B.5.01</v>
      </c>
      <c r="C152" s="136">
        <f t="shared" ca="1" si="31"/>
        <v>5</v>
      </c>
      <c r="D152" s="93"/>
      <c r="E152" s="137" t="str">
        <f t="shared" ca="1" si="32"/>
        <v>B.5.01</v>
      </c>
      <c r="F152" s="165" t="str">
        <f t="shared" ca="1" si="33"/>
        <v>Is your organisation aware that performing any sort of penetration test carries with it some risk to the target system and the business information associated with it (e.g. degradation or loss of services; disclosure of sensitive information)?</v>
      </c>
      <c r="G152" s="164"/>
      <c r="H152" s="164"/>
      <c r="I152" s="166"/>
      <c r="J152" s="164"/>
      <c r="K152" s="164"/>
      <c r="L152" s="164"/>
      <c r="M152" s="164"/>
      <c r="N152" s="139" t="str">
        <f t="shared" ca="1" si="34"/>
        <v>x 1</v>
      </c>
      <c r="O152" s="139" t="str">
        <f t="shared" ca="1" si="35"/>
        <v/>
      </c>
      <c r="P152" s="140"/>
      <c r="Q152" s="140"/>
      <c r="R152" s="136"/>
      <c r="S152" s="136"/>
      <c r="T152" s="136"/>
      <c r="U152" s="136"/>
      <c r="V152" s="136"/>
      <c r="W152" s="136"/>
      <c r="X152" s="136"/>
      <c r="Y152" s="136"/>
      <c r="Z152" s="141"/>
      <c r="AA152" s="136"/>
      <c r="AB152" s="136"/>
      <c r="AC152" s="142"/>
      <c r="AD152" s="143" t="str">
        <f t="shared" ca="1" si="36"/>
        <v/>
      </c>
      <c r="AE152" s="143" t="str">
        <f t="shared" ca="1" si="37"/>
        <v/>
      </c>
      <c r="AF152" s="143" t="str">
        <f t="shared" ca="1" si="38"/>
        <v>D</v>
      </c>
      <c r="AG152" s="144">
        <f t="shared" ca="1" si="39"/>
        <v>3</v>
      </c>
      <c r="AH152" s="144">
        <v>1</v>
      </c>
      <c r="AI152" s="148"/>
    </row>
    <row r="153" spans="1:35" s="145" customFormat="1" ht="30" x14ac:dyDescent="0.25">
      <c r="A153" s="162">
        <v>549</v>
      </c>
      <c r="B153" s="135" t="str">
        <f t="shared" ca="1" si="30"/>
        <v>B.5.02</v>
      </c>
      <c r="C153" s="136">
        <f t="shared" ca="1" si="31"/>
        <v>5</v>
      </c>
      <c r="D153" s="93"/>
      <c r="E153" s="137" t="str">
        <f t="shared" ca="1" si="32"/>
        <v>B.5.02</v>
      </c>
      <c r="F153" s="165" t="str">
        <f t="shared" ca="1" si="33"/>
        <v>Have you developed methods of keeping risks to your organisation during penetration testing to a minimum?</v>
      </c>
      <c r="G153" s="164"/>
      <c r="H153" s="164"/>
      <c r="I153" s="166"/>
      <c r="J153" s="164"/>
      <c r="K153" s="164"/>
      <c r="L153" s="164"/>
      <c r="M153" s="164"/>
      <c r="N153" s="139" t="str">
        <f t="shared" ca="1" si="34"/>
        <v>x 2</v>
      </c>
      <c r="O153" s="139" t="str">
        <f t="shared" ca="1" si="35"/>
        <v/>
      </c>
      <c r="P153" s="140"/>
      <c r="Q153" s="140"/>
      <c r="R153" s="136"/>
      <c r="S153" s="136"/>
      <c r="T153" s="136"/>
      <c r="U153" s="136"/>
      <c r="V153" s="136"/>
      <c r="W153" s="136"/>
      <c r="X153" s="136"/>
      <c r="Y153" s="136"/>
      <c r="Z153" s="141"/>
      <c r="AA153" s="136"/>
      <c r="AB153" s="136"/>
      <c r="AC153" s="142"/>
      <c r="AD153" s="143" t="str">
        <f t="shared" ca="1" si="36"/>
        <v/>
      </c>
      <c r="AE153" s="143" t="str">
        <f t="shared" ca="1" si="37"/>
        <v/>
      </c>
      <c r="AF153" s="143" t="str">
        <f t="shared" ca="1" si="38"/>
        <v>D</v>
      </c>
      <c r="AG153" s="144">
        <f t="shared" ca="1" si="39"/>
        <v>3</v>
      </c>
      <c r="AH153" s="144">
        <v>1</v>
      </c>
      <c r="AI153" s="148"/>
    </row>
    <row r="154" spans="1:35" s="145" customFormat="1" ht="30" customHeight="1" x14ac:dyDescent="0.25">
      <c r="A154" s="162">
        <v>550</v>
      </c>
      <c r="B154" s="135" t="str">
        <f t="shared" ca="1" si="30"/>
        <v>B.5.03</v>
      </c>
      <c r="C154" s="136">
        <f t="shared" ca="1" si="31"/>
        <v>4</v>
      </c>
      <c r="D154" s="93"/>
      <c r="E154" s="137" t="str">
        <f t="shared" ca="1" si="32"/>
        <v>B.5.03</v>
      </c>
      <c r="F154" s="165" t="str">
        <f t="shared" ca="1" si="33"/>
        <v xml:space="preserve">Do you help to reduce risk associated with penetration testing by: </v>
      </c>
      <c r="G154" s="164"/>
      <c r="H154" s="164"/>
      <c r="I154" s="166"/>
      <c r="J154" s="164"/>
      <c r="K154" s="164"/>
      <c r="L154" s="164"/>
      <c r="M154" s="164"/>
      <c r="N154" s="139" t="str">
        <f t="shared" ca="1" si="34"/>
        <v/>
      </c>
      <c r="O154" s="139" t="str">
        <f t="shared" ca="1" si="35"/>
        <v/>
      </c>
      <c r="P154" s="140"/>
      <c r="Q154" s="140"/>
      <c r="R154" s="136"/>
      <c r="S154" s="136"/>
      <c r="T154" s="136"/>
      <c r="U154" s="136"/>
      <c r="V154" s="136"/>
      <c r="W154" s="136"/>
      <c r="X154" s="136"/>
      <c r="Y154" s="136"/>
      <c r="Z154" s="141"/>
      <c r="AA154" s="136"/>
      <c r="AB154" s="136"/>
      <c r="AC154" s="142"/>
      <c r="AD154" s="143" t="str">
        <f t="shared" ca="1" si="36"/>
        <v/>
      </c>
      <c r="AE154" s="143" t="str">
        <f t="shared" ca="1" si="37"/>
        <v/>
      </c>
      <c r="AF154" s="143" t="str">
        <f t="shared" ca="1" si="38"/>
        <v>D</v>
      </c>
      <c r="AG154" s="144">
        <f t="shared" ca="1" si="39"/>
        <v>3</v>
      </c>
      <c r="AH154"/>
      <c r="AI154" s="148"/>
    </row>
    <row r="155" spans="1:35" s="145" customFormat="1" ht="30" customHeight="1" x14ac:dyDescent="0.25">
      <c r="A155" s="162">
        <v>551</v>
      </c>
      <c r="B155" s="135" t="str">
        <f t="shared" ca="1" si="30"/>
        <v>B.5.03a</v>
      </c>
      <c r="C155" s="136">
        <f t="shared" ca="1" si="31"/>
        <v>6</v>
      </c>
      <c r="D155" s="93"/>
      <c r="E155" s="137" t="str">
        <f t="shared" ca="1" si="32"/>
        <v>B.5.03a</v>
      </c>
      <c r="F155" s="146" t="str">
        <f t="shared" ca="1" si="33"/>
        <v>Carrying out planning in advance?</v>
      </c>
      <c r="G155" s="164"/>
      <c r="H155" s="164"/>
      <c r="I155" s="166"/>
      <c r="J155" s="164"/>
      <c r="K155" s="164"/>
      <c r="L155" s="164"/>
      <c r="M155" s="164"/>
      <c r="N155" s="139" t="str">
        <f t="shared" ca="1" si="34"/>
        <v>x 3</v>
      </c>
      <c r="O155" s="139" t="str">
        <f t="shared" ca="1" si="35"/>
        <v/>
      </c>
      <c r="P155" s="140"/>
      <c r="Q155" s="140"/>
      <c r="R155" s="136"/>
      <c r="S155" s="136"/>
      <c r="T155" s="136"/>
      <c r="U155" s="136"/>
      <c r="V155" s="136"/>
      <c r="W155" s="136"/>
      <c r="X155" s="136"/>
      <c r="Y155" s="136"/>
      <c r="Z155" s="141"/>
      <c r="AA155" s="136"/>
      <c r="AB155" s="136"/>
      <c r="AC155" s="142"/>
      <c r="AD155" s="143" t="str">
        <f t="shared" ca="1" si="36"/>
        <v/>
      </c>
      <c r="AE155" s="143" t="str">
        <f t="shared" ca="1" si="37"/>
        <v/>
      </c>
      <c r="AF155" s="143" t="str">
        <f t="shared" ca="1" si="38"/>
        <v>D</v>
      </c>
      <c r="AG155" s="144">
        <f t="shared" ca="1" si="39"/>
        <v>3</v>
      </c>
      <c r="AH155" s="144">
        <v>1</v>
      </c>
      <c r="AI155" s="148"/>
    </row>
    <row r="156" spans="1:35" s="145" customFormat="1" ht="30" customHeight="1" x14ac:dyDescent="0.25">
      <c r="A156" s="162">
        <v>552</v>
      </c>
      <c r="B156" s="135" t="str">
        <f t="shared" ca="1" si="30"/>
        <v>B.5.03b</v>
      </c>
      <c r="C156" s="136">
        <f t="shared" ca="1" si="31"/>
        <v>6</v>
      </c>
      <c r="D156" s="93"/>
      <c r="E156" s="137" t="str">
        <f t="shared" ca="1" si="32"/>
        <v>B.5.03b</v>
      </c>
      <c r="F156" s="146" t="str">
        <f t="shared" ca="1" si="33"/>
        <v>Clear definition of scope?</v>
      </c>
      <c r="G156" s="164"/>
      <c r="H156" s="164"/>
      <c r="I156" s="166"/>
      <c r="J156" s="164"/>
      <c r="K156" s="164"/>
      <c r="L156" s="164"/>
      <c r="M156" s="164"/>
      <c r="N156" s="139" t="str">
        <f t="shared" ca="1" si="34"/>
        <v>x 3</v>
      </c>
      <c r="O156" s="139" t="str">
        <f t="shared" ca="1" si="35"/>
        <v/>
      </c>
      <c r="P156" s="140"/>
      <c r="Q156" s="140"/>
      <c r="R156" s="136"/>
      <c r="S156" s="136"/>
      <c r="T156" s="136"/>
      <c r="U156" s="136"/>
      <c r="V156" s="136"/>
      <c r="W156" s="136"/>
      <c r="X156" s="136"/>
      <c r="Y156" s="136"/>
      <c r="Z156" s="141"/>
      <c r="AA156" s="136"/>
      <c r="AB156" s="136"/>
      <c r="AC156" s="142"/>
      <c r="AD156" s="143" t="str">
        <f t="shared" ca="1" si="36"/>
        <v/>
      </c>
      <c r="AE156" s="143" t="str">
        <f t="shared" ca="1" si="37"/>
        <v/>
      </c>
      <c r="AF156" s="143" t="str">
        <f t="shared" ca="1" si="38"/>
        <v>D</v>
      </c>
      <c r="AG156" s="144">
        <f t="shared" ca="1" si="39"/>
        <v>3</v>
      </c>
      <c r="AH156" s="144">
        <v>1</v>
      </c>
      <c r="AI156" s="148"/>
    </row>
    <row r="157" spans="1:35" s="145" customFormat="1" ht="30" customHeight="1" x14ac:dyDescent="0.25">
      <c r="A157" s="162">
        <v>553</v>
      </c>
      <c r="B157" s="135" t="str">
        <f t="shared" ca="1" si="30"/>
        <v>B.5.03c</v>
      </c>
      <c r="C157" s="136">
        <f t="shared" ca="1" si="31"/>
        <v>6</v>
      </c>
      <c r="D157" s="93"/>
      <c r="E157" s="137" t="str">
        <f t="shared" ca="1" si="32"/>
        <v>B.5.03c</v>
      </c>
      <c r="F157" s="146" t="str">
        <f t="shared" ca="1" si="33"/>
        <v>Predefined escalation procedures?</v>
      </c>
      <c r="G157" s="164"/>
      <c r="H157" s="164"/>
      <c r="I157" s="166"/>
      <c r="J157" s="164"/>
      <c r="K157" s="164"/>
      <c r="L157" s="164"/>
      <c r="M157" s="164"/>
      <c r="N157" s="139" t="str">
        <f t="shared" ca="1" si="34"/>
        <v>x 4</v>
      </c>
      <c r="O157" s="139" t="str">
        <f t="shared" ca="1" si="35"/>
        <v/>
      </c>
      <c r="P157" s="140"/>
      <c r="Q157" s="140"/>
      <c r="R157" s="136"/>
      <c r="S157" s="136"/>
      <c r="T157" s="136"/>
      <c r="U157" s="136"/>
      <c r="V157" s="136"/>
      <c r="W157" s="136"/>
      <c r="X157" s="136"/>
      <c r="Y157" s="136"/>
      <c r="Z157" s="141"/>
      <c r="AA157" s="136"/>
      <c r="AB157" s="136"/>
      <c r="AC157" s="142"/>
      <c r="AD157" s="143" t="str">
        <f t="shared" ca="1" si="36"/>
        <v/>
      </c>
      <c r="AE157" s="143" t="str">
        <f t="shared" ca="1" si="37"/>
        <v/>
      </c>
      <c r="AF157" s="143" t="str">
        <f t="shared" ca="1" si="38"/>
        <v>D</v>
      </c>
      <c r="AG157" s="144">
        <f t="shared" ca="1" si="39"/>
        <v>3</v>
      </c>
      <c r="AH157" s="144">
        <v>1</v>
      </c>
      <c r="AI157" s="148"/>
    </row>
    <row r="158" spans="1:35" s="145" customFormat="1" ht="30" customHeight="1" x14ac:dyDescent="0.25">
      <c r="A158" s="162">
        <v>554</v>
      </c>
      <c r="B158" s="135" t="str">
        <f t="shared" ca="1" si="30"/>
        <v>B.5.03d</v>
      </c>
      <c r="C158" s="136">
        <f t="shared" ca="1" si="31"/>
        <v>6</v>
      </c>
      <c r="D158" s="93"/>
      <c r="E158" s="137" t="str">
        <f t="shared" ca="1" si="32"/>
        <v>B.5.03d</v>
      </c>
      <c r="F158" s="146" t="str">
        <f t="shared" ca="1" si="33"/>
        <v>Utilising a qualified and experienced penetration tester (e.g. CREST certified)?</v>
      </c>
      <c r="G158" s="164"/>
      <c r="H158" s="164"/>
      <c r="I158" s="166"/>
      <c r="J158" s="164"/>
      <c r="K158" s="164"/>
      <c r="L158" s="164"/>
      <c r="M158" s="164"/>
      <c r="N158" s="139" t="str">
        <f t="shared" ca="1" si="34"/>
        <v>x 4</v>
      </c>
      <c r="O158" s="139" t="str">
        <f t="shared" ca="1" si="35"/>
        <v/>
      </c>
      <c r="P158" s="140"/>
      <c r="Q158" s="140"/>
      <c r="R158" s="136"/>
      <c r="S158" s="136"/>
      <c r="T158" s="136"/>
      <c r="U158" s="136"/>
      <c r="V158" s="136"/>
      <c r="W158" s="136"/>
      <c r="X158" s="136"/>
      <c r="Y158" s="136"/>
      <c r="Z158" s="141"/>
      <c r="AA158" s="136"/>
      <c r="AB158" s="136"/>
      <c r="AC158" s="142"/>
      <c r="AD158" s="143" t="str">
        <f t="shared" ca="1" si="36"/>
        <v/>
      </c>
      <c r="AE158" s="143" t="str">
        <f t="shared" ca="1" si="37"/>
        <v/>
      </c>
      <c r="AF158" s="143" t="str">
        <f t="shared" ca="1" si="38"/>
        <v>D</v>
      </c>
      <c r="AG158" s="144">
        <f t="shared" ca="1" si="39"/>
        <v>3</v>
      </c>
      <c r="AH158" s="144">
        <v>1</v>
      </c>
      <c r="AI158" s="148"/>
    </row>
    <row r="159" spans="1:35" s="145" customFormat="1" ht="30" x14ac:dyDescent="0.25">
      <c r="A159" s="162">
        <v>555</v>
      </c>
      <c r="B159" s="135" t="str">
        <f t="shared" ca="1" si="30"/>
        <v>B.5.03e</v>
      </c>
      <c r="C159" s="136">
        <f t="shared" ca="1" si="31"/>
        <v>6</v>
      </c>
      <c r="D159" s="93"/>
      <c r="E159" s="137" t="str">
        <f t="shared" ca="1" si="32"/>
        <v>B.5.03e</v>
      </c>
      <c r="F159" s="146" t="str">
        <f t="shared" ca="1" si="33"/>
        <v>Using the structured constraints of a certified testing company (e.g. a CREST member)?</v>
      </c>
      <c r="G159" s="164"/>
      <c r="H159" s="164"/>
      <c r="I159" s="166"/>
      <c r="J159" s="164"/>
      <c r="K159" s="164"/>
      <c r="L159" s="164"/>
      <c r="M159" s="164"/>
      <c r="N159" s="139" t="str">
        <f t="shared" ca="1" si="34"/>
        <v>x 5</v>
      </c>
      <c r="O159" s="139" t="str">
        <f t="shared" ca="1" si="35"/>
        <v/>
      </c>
      <c r="P159" s="140"/>
      <c r="Q159" s="140"/>
      <c r="R159" s="136"/>
      <c r="S159" s="136"/>
      <c r="T159" s="136"/>
      <c r="U159" s="136"/>
      <c r="V159" s="136"/>
      <c r="W159" s="136"/>
      <c r="X159" s="136"/>
      <c r="Y159" s="136"/>
      <c r="Z159" s="141"/>
      <c r="AA159" s="136"/>
      <c r="AB159" s="136"/>
      <c r="AC159" s="142"/>
      <c r="AD159" s="143" t="str">
        <f t="shared" ca="1" si="36"/>
        <v/>
      </c>
      <c r="AE159" s="143" t="str">
        <f t="shared" ca="1" si="37"/>
        <v/>
      </c>
      <c r="AF159" s="143" t="str">
        <f t="shared" ca="1" si="38"/>
        <v>D</v>
      </c>
      <c r="AG159" s="144">
        <f t="shared" ca="1" si="39"/>
        <v>3</v>
      </c>
      <c r="AH159" s="144">
        <v>1</v>
      </c>
      <c r="AI159" s="148"/>
    </row>
    <row r="160" spans="1:35" s="145" customFormat="1" ht="30" x14ac:dyDescent="0.25">
      <c r="A160" s="162">
        <v>556</v>
      </c>
      <c r="B160" s="135" t="str">
        <f t="shared" ca="1" si="30"/>
        <v>B.5.04</v>
      </c>
      <c r="C160" s="136">
        <f t="shared" ca="1" si="31"/>
        <v>4</v>
      </c>
      <c r="D160" s="93"/>
      <c r="E160" s="137" t="str">
        <f t="shared" ca="1" si="32"/>
        <v>B.5.04</v>
      </c>
      <c r="F160" s="165" t="str">
        <f t="shared" ca="1" si="33"/>
        <v xml:space="preserve">When conducting penetration tests, do you ensure that those individuals responsible for the running of the target systems: </v>
      </c>
      <c r="G160" s="164"/>
      <c r="H160" s="164"/>
      <c r="I160" s="166"/>
      <c r="J160" s="164"/>
      <c r="K160" s="164"/>
      <c r="L160" s="164"/>
      <c r="M160" s="164"/>
      <c r="N160" s="139" t="str">
        <f t="shared" ca="1" si="34"/>
        <v/>
      </c>
      <c r="O160" s="139" t="str">
        <f t="shared" ca="1" si="35"/>
        <v/>
      </c>
      <c r="P160" s="140"/>
      <c r="Q160" s="140"/>
      <c r="R160" s="136"/>
      <c r="S160" s="136"/>
      <c r="T160" s="136"/>
      <c r="U160" s="136"/>
      <c r="V160" s="136"/>
      <c r="W160" s="136"/>
      <c r="X160" s="136"/>
      <c r="Y160" s="136"/>
      <c r="Z160" s="141"/>
      <c r="AA160" s="136"/>
      <c r="AB160" s="136"/>
      <c r="AC160" s="142"/>
      <c r="AD160" s="143" t="str">
        <f t="shared" ca="1" si="36"/>
        <v/>
      </c>
      <c r="AE160" s="143" t="str">
        <f t="shared" ca="1" si="37"/>
        <v/>
      </c>
      <c r="AF160" s="143" t="str">
        <f t="shared" ca="1" si="38"/>
        <v>D</v>
      </c>
      <c r="AG160" s="144">
        <f t="shared" ca="1" si="39"/>
        <v>3</v>
      </c>
      <c r="AH160"/>
      <c r="AI160" s="148"/>
    </row>
    <row r="161" spans="1:35" s="145" customFormat="1" ht="45" x14ac:dyDescent="0.25">
      <c r="A161" s="162">
        <v>557</v>
      </c>
      <c r="B161" s="135" t="str">
        <f t="shared" ca="1" si="30"/>
        <v>B.5.04a</v>
      </c>
      <c r="C161" s="136">
        <f t="shared" ca="1" si="31"/>
        <v>6</v>
      </c>
      <c r="D161" s="93"/>
      <c r="E161" s="137" t="str">
        <f t="shared" ca="1" si="32"/>
        <v>B.5.04a</v>
      </c>
      <c r="F161" s="146" t="str">
        <f t="shared" ca="1" si="33"/>
        <v>Have full knowledge of the tests to help protect against unexpected business consequences, such an inadvertent trigger of internal controls?</v>
      </c>
      <c r="G161" s="164"/>
      <c r="H161" s="164"/>
      <c r="I161" s="166"/>
      <c r="J161" s="164"/>
      <c r="K161" s="164"/>
      <c r="L161" s="164"/>
      <c r="M161" s="164"/>
      <c r="N161" s="139" t="str">
        <f t="shared" ca="1" si="34"/>
        <v>x 5</v>
      </c>
      <c r="O161" s="139" t="str">
        <f t="shared" ca="1" si="35"/>
        <v/>
      </c>
      <c r="P161" s="140"/>
      <c r="Q161" s="140"/>
      <c r="R161" s="136"/>
      <c r="S161" s="136"/>
      <c r="T161" s="136"/>
      <c r="U161" s="136"/>
      <c r="V161" s="136"/>
      <c r="W161" s="136"/>
      <c r="X161" s="136"/>
      <c r="Y161" s="136"/>
      <c r="Z161" s="141"/>
      <c r="AA161" s="136"/>
      <c r="AB161" s="136"/>
      <c r="AC161" s="142"/>
      <c r="AD161" s="143" t="str">
        <f t="shared" ca="1" si="36"/>
        <v/>
      </c>
      <c r="AE161" s="143" t="str">
        <f t="shared" ca="1" si="37"/>
        <v/>
      </c>
      <c r="AF161" s="143" t="str">
        <f t="shared" ca="1" si="38"/>
        <v>D</v>
      </c>
      <c r="AG161" s="144">
        <f t="shared" ca="1" si="39"/>
        <v>3</v>
      </c>
      <c r="AH161" s="144">
        <v>1</v>
      </c>
      <c r="AI161" s="148"/>
    </row>
    <row r="162" spans="1:35" s="145" customFormat="1" ht="30" customHeight="1" x14ac:dyDescent="0.25">
      <c r="A162" s="162">
        <v>558</v>
      </c>
      <c r="B162" s="135" t="str">
        <f t="shared" ca="1" si="30"/>
        <v>B.5.04b</v>
      </c>
      <c r="C162" s="136">
        <f t="shared" ca="1" si="31"/>
        <v>6</v>
      </c>
      <c r="D162" s="93"/>
      <c r="E162" s="137" t="str">
        <f t="shared" ca="1" si="32"/>
        <v>B.5.04b</v>
      </c>
      <c r="F162" s="146" t="str">
        <f t="shared" ca="1" si="33"/>
        <v>Are aware of - and adhere to - any escalation procedures?</v>
      </c>
      <c r="G162" s="164"/>
      <c r="H162" s="164"/>
      <c r="I162" s="166"/>
      <c r="J162" s="164"/>
      <c r="K162" s="164"/>
      <c r="L162" s="164"/>
      <c r="M162" s="164"/>
      <c r="N162" s="139" t="str">
        <f t="shared" ca="1" si="34"/>
        <v>x 4</v>
      </c>
      <c r="O162" s="139" t="str">
        <f t="shared" ca="1" si="35"/>
        <v/>
      </c>
      <c r="P162" s="140"/>
      <c r="Q162" s="140"/>
      <c r="R162" s="136"/>
      <c r="S162" s="136"/>
      <c r="T162" s="136"/>
      <c r="U162" s="136"/>
      <c r="V162" s="136"/>
      <c r="W162" s="136"/>
      <c r="X162" s="136"/>
      <c r="Y162" s="136"/>
      <c r="Z162" s="141"/>
      <c r="AA162" s="136"/>
      <c r="AB162" s="136"/>
      <c r="AC162" s="142"/>
      <c r="AD162" s="143" t="str">
        <f t="shared" ca="1" si="36"/>
        <v/>
      </c>
      <c r="AE162" s="143" t="str">
        <f t="shared" ca="1" si="37"/>
        <v/>
      </c>
      <c r="AF162" s="143" t="str">
        <f t="shared" ca="1" si="38"/>
        <v>D</v>
      </c>
      <c r="AG162" s="144">
        <f t="shared" ca="1" si="39"/>
        <v>3</v>
      </c>
      <c r="AH162" s="144">
        <v>1</v>
      </c>
      <c r="AI162" s="148"/>
    </row>
    <row r="163" spans="1:35" s="145" customFormat="1" ht="30" x14ac:dyDescent="0.25">
      <c r="A163" s="162">
        <v>559</v>
      </c>
      <c r="B163" s="135" t="str">
        <f t="shared" ca="1" si="30"/>
        <v>B.5.05</v>
      </c>
      <c r="C163" s="136">
        <f t="shared" ca="1" si="31"/>
        <v>4</v>
      </c>
      <c r="D163" s="93"/>
      <c r="E163" s="137" t="str">
        <f t="shared" ca="1" si="32"/>
        <v>B.5.05</v>
      </c>
      <c r="F163" s="165" t="str">
        <f t="shared" ca="1" si="33"/>
        <v xml:space="preserve">Are individuals responsible for the running of the target systems available during the test period to help: </v>
      </c>
      <c r="G163" s="164"/>
      <c r="H163" s="164"/>
      <c r="I163" s="166"/>
      <c r="J163" s="164"/>
      <c r="K163" s="164"/>
      <c r="L163" s="164"/>
      <c r="M163" s="164"/>
      <c r="N163" s="139" t="str">
        <f t="shared" ca="1" si="34"/>
        <v/>
      </c>
      <c r="O163" s="139" t="str">
        <f t="shared" ca="1" si="35"/>
        <v/>
      </c>
      <c r="P163" s="140"/>
      <c r="Q163" s="140"/>
      <c r="R163" s="136"/>
      <c r="S163" s="136"/>
      <c r="T163" s="136"/>
      <c r="U163" s="136"/>
      <c r="V163" s="136"/>
      <c r="W163" s="136"/>
      <c r="X163" s="136"/>
      <c r="Y163" s="136"/>
      <c r="Z163" s="141"/>
      <c r="AA163" s="136"/>
      <c r="AB163" s="136"/>
      <c r="AC163" s="142"/>
      <c r="AD163" s="143" t="str">
        <f t="shared" ca="1" si="36"/>
        <v/>
      </c>
      <c r="AE163" s="143" t="str">
        <f t="shared" ca="1" si="37"/>
        <v/>
      </c>
      <c r="AF163" s="143" t="str">
        <f t="shared" ca="1" si="38"/>
        <v>D</v>
      </c>
      <c r="AG163" s="144">
        <f t="shared" ca="1" si="39"/>
        <v>3</v>
      </c>
      <c r="AH163"/>
      <c r="AI163" s="148"/>
    </row>
    <row r="164" spans="1:35" s="145" customFormat="1" ht="30" customHeight="1" x14ac:dyDescent="0.25">
      <c r="A164" s="162">
        <v>560</v>
      </c>
      <c r="B164" s="135" t="str">
        <f t="shared" ca="1" si="30"/>
        <v>B.5.05a</v>
      </c>
      <c r="C164" s="136">
        <f t="shared" ca="1" si="31"/>
        <v>6</v>
      </c>
      <c r="D164" s="93"/>
      <c r="E164" s="137" t="str">
        <f t="shared" ca="1" si="32"/>
        <v>B.5.05a</v>
      </c>
      <c r="F164" s="146" t="str">
        <f t="shared" ca="1" si="33"/>
        <v>Ensure that testing takes place as agreed?</v>
      </c>
      <c r="G164" s="164"/>
      <c r="H164" s="164"/>
      <c r="I164" s="166"/>
      <c r="J164" s="164"/>
      <c r="K164" s="164"/>
      <c r="L164" s="164"/>
      <c r="M164" s="164"/>
      <c r="N164" s="139" t="str">
        <f t="shared" ca="1" si="34"/>
        <v>x 3</v>
      </c>
      <c r="O164" s="139" t="str">
        <f t="shared" ca="1" si="35"/>
        <v/>
      </c>
      <c r="P164" s="140"/>
      <c r="Q164" s="140"/>
      <c r="R164" s="136"/>
      <c r="S164" s="136"/>
      <c r="T164" s="136"/>
      <c r="U164" s="136"/>
      <c r="V164" s="136"/>
      <c r="W164" s="136"/>
      <c r="X164" s="136"/>
      <c r="Y164" s="136"/>
      <c r="Z164" s="141"/>
      <c r="AA164" s="136"/>
      <c r="AB164" s="136"/>
      <c r="AC164" s="142"/>
      <c r="AD164" s="143" t="str">
        <f t="shared" ca="1" si="36"/>
        <v/>
      </c>
      <c r="AE164" s="143" t="str">
        <f t="shared" ca="1" si="37"/>
        <v/>
      </c>
      <c r="AF164" s="143" t="str">
        <f t="shared" ca="1" si="38"/>
        <v>D</v>
      </c>
      <c r="AG164" s="144">
        <f t="shared" ca="1" si="39"/>
        <v>3</v>
      </c>
      <c r="AH164" s="144">
        <v>1</v>
      </c>
      <c r="AI164" s="148"/>
    </row>
    <row r="165" spans="1:35" s="145" customFormat="1" ht="30" customHeight="1" x14ac:dyDescent="0.25">
      <c r="A165" s="162">
        <v>561</v>
      </c>
      <c r="B165" s="135" t="str">
        <f t="shared" ca="1" si="30"/>
        <v>B.5.05b</v>
      </c>
      <c r="C165" s="136">
        <f t="shared" ca="1" si="31"/>
        <v>6</v>
      </c>
      <c r="D165" s="93"/>
      <c r="E165" s="137" t="str">
        <f t="shared" ca="1" si="32"/>
        <v>B.5.05b</v>
      </c>
      <c r="F165" s="146" t="str">
        <f t="shared" ca="1" si="33"/>
        <v>Keep risks within acceptable boundaries?</v>
      </c>
      <c r="G165" s="164"/>
      <c r="H165" s="164"/>
      <c r="I165" s="166"/>
      <c r="J165" s="164"/>
      <c r="K165" s="164"/>
      <c r="L165" s="164"/>
      <c r="M165" s="164"/>
      <c r="N165" s="139" t="str">
        <f t="shared" ca="1" si="34"/>
        <v>x 4</v>
      </c>
      <c r="O165" s="139" t="str">
        <f t="shared" ca="1" si="35"/>
        <v/>
      </c>
      <c r="P165" s="140"/>
      <c r="Q165" s="140"/>
      <c r="R165" s="136"/>
      <c r="S165" s="136"/>
      <c r="T165" s="136"/>
      <c r="U165" s="136"/>
      <c r="V165" s="136"/>
      <c r="W165" s="136"/>
      <c r="X165" s="136"/>
      <c r="Y165" s="136"/>
      <c r="Z165" s="141"/>
      <c r="AA165" s="136"/>
      <c r="AB165" s="136"/>
      <c r="AC165" s="142"/>
      <c r="AD165" s="143" t="str">
        <f t="shared" ca="1" si="36"/>
        <v/>
      </c>
      <c r="AE165" s="143" t="str">
        <f t="shared" ca="1" si="37"/>
        <v/>
      </c>
      <c r="AF165" s="143" t="str">
        <f t="shared" ca="1" si="38"/>
        <v>D</v>
      </c>
      <c r="AG165" s="144">
        <f t="shared" ca="1" si="39"/>
        <v>3</v>
      </c>
      <c r="AH165" s="144">
        <v>1</v>
      </c>
      <c r="AI165" s="148"/>
    </row>
    <row r="166" spans="1:35" s="145" customFormat="1" ht="30" customHeight="1" x14ac:dyDescent="0.25">
      <c r="A166" s="162">
        <v>562</v>
      </c>
      <c r="B166" s="135" t="str">
        <f t="shared" ca="1" si="30"/>
        <v>B.5.05c</v>
      </c>
      <c r="C166" s="136">
        <f t="shared" ca="1" si="31"/>
        <v>6</v>
      </c>
      <c r="D166" s="93"/>
      <c r="E166" s="137" t="str">
        <f t="shared" ca="1" si="32"/>
        <v>B.5.05c</v>
      </c>
      <c r="F166" s="146" t="str">
        <f t="shared" ca="1" si="33"/>
        <v>Deal with any problems arising?</v>
      </c>
      <c r="G166" s="164"/>
      <c r="H166" s="164"/>
      <c r="I166" s="166"/>
      <c r="J166" s="164"/>
      <c r="K166" s="164"/>
      <c r="L166" s="164"/>
      <c r="M166" s="164"/>
      <c r="N166" s="139" t="str">
        <f t="shared" ca="1" si="34"/>
        <v>x 3</v>
      </c>
      <c r="O166" s="139" t="str">
        <f t="shared" ca="1" si="35"/>
        <v/>
      </c>
      <c r="P166" s="140"/>
      <c r="Q166" s="140"/>
      <c r="R166" s="136"/>
      <c r="S166" s="136"/>
      <c r="T166" s="136"/>
      <c r="U166" s="136"/>
      <c r="V166" s="136"/>
      <c r="W166" s="136"/>
      <c r="X166" s="136"/>
      <c r="Y166" s="136"/>
      <c r="Z166" s="141"/>
      <c r="AA166" s="136"/>
      <c r="AB166" s="136"/>
      <c r="AC166" s="142"/>
      <c r="AD166" s="143" t="str">
        <f t="shared" ca="1" si="36"/>
        <v/>
      </c>
      <c r="AE166" s="143" t="str">
        <f t="shared" ca="1" si="37"/>
        <v/>
      </c>
      <c r="AF166" s="143" t="str">
        <f t="shared" ca="1" si="38"/>
        <v>D</v>
      </c>
      <c r="AG166" s="144">
        <f t="shared" ca="1" si="39"/>
        <v>3</v>
      </c>
      <c r="AH166" s="144">
        <v>1</v>
      </c>
      <c r="AI166" s="148"/>
    </row>
    <row r="167" spans="1:35" s="145" customFormat="1" ht="30" customHeight="1" x14ac:dyDescent="0.25">
      <c r="A167" s="162">
        <v>563</v>
      </c>
      <c r="B167" s="135" t="str">
        <f t="shared" ca="1" si="30"/>
        <v>B.5.05d</v>
      </c>
      <c r="C167" s="136">
        <f t="shared" ca="1" si="31"/>
        <v>6</v>
      </c>
      <c r="D167" s="93"/>
      <c r="E167" s="137" t="str">
        <f t="shared" ca="1" si="32"/>
        <v>B.5.05d</v>
      </c>
      <c r="F167" s="146" t="str">
        <f t="shared" ca="1" si="33"/>
        <v>Manage issues that have been escalated?</v>
      </c>
      <c r="G167" s="164"/>
      <c r="H167" s="164"/>
      <c r="I167" s="166"/>
      <c r="J167" s="164"/>
      <c r="K167" s="164"/>
      <c r="L167" s="164"/>
      <c r="M167" s="164"/>
      <c r="N167" s="139" t="str">
        <f t="shared" ca="1" si="34"/>
        <v>x 5</v>
      </c>
      <c r="O167" s="139" t="str">
        <f t="shared" ca="1" si="35"/>
        <v/>
      </c>
      <c r="P167" s="140"/>
      <c r="Q167" s="140"/>
      <c r="R167" s="136"/>
      <c r="S167" s="136"/>
      <c r="T167" s="136"/>
      <c r="U167" s="136"/>
      <c r="V167" s="136"/>
      <c r="W167" s="136"/>
      <c r="X167" s="136"/>
      <c r="Y167" s="136"/>
      <c r="Z167" s="141"/>
      <c r="AA167" s="136"/>
      <c r="AB167" s="136"/>
      <c r="AC167" s="142"/>
      <c r="AD167" s="143" t="str">
        <f t="shared" ca="1" si="36"/>
        <v/>
      </c>
      <c r="AE167" s="143" t="str">
        <f t="shared" ca="1" si="37"/>
        <v/>
      </c>
      <c r="AF167" s="143" t="str">
        <f t="shared" ca="1" si="38"/>
        <v>D</v>
      </c>
      <c r="AG167" s="144">
        <f t="shared" ca="1" si="39"/>
        <v>3</v>
      </c>
      <c r="AH167" s="144">
        <v>1</v>
      </c>
      <c r="AI167" s="148"/>
    </row>
    <row r="168" spans="1:35" s="145" customFormat="1" ht="30" customHeight="1" x14ac:dyDescent="0.25">
      <c r="A168" s="162">
        <v>564</v>
      </c>
      <c r="B168" s="135" t="str">
        <f t="shared" ca="1" si="30"/>
        <v>B.5.06</v>
      </c>
      <c r="C168" s="136">
        <f t="shared" ca="1" si="31"/>
        <v>5</v>
      </c>
      <c r="D168" s="93"/>
      <c r="E168" s="137" t="str">
        <f t="shared" ca="1" si="32"/>
        <v>B.5.06</v>
      </c>
      <c r="F168" s="165" t="str">
        <f t="shared" ca="1" si="33"/>
        <v>Is your penetration testing supported by a change management process?</v>
      </c>
      <c r="G168" s="164"/>
      <c r="H168" s="164"/>
      <c r="I168" s="166"/>
      <c r="J168" s="164"/>
      <c r="K168" s="164"/>
      <c r="L168" s="164"/>
      <c r="M168" s="164"/>
      <c r="N168" s="139" t="str">
        <f t="shared" ca="1" si="34"/>
        <v>x 1</v>
      </c>
      <c r="O168" s="139" t="str">
        <f t="shared" ca="1" si="35"/>
        <v/>
      </c>
      <c r="P168" s="140"/>
      <c r="Q168" s="140"/>
      <c r="R168" s="136"/>
      <c r="S168" s="136"/>
      <c r="T168" s="136"/>
      <c r="U168" s="136"/>
      <c r="V168" s="136"/>
      <c r="W168" s="136"/>
      <c r="X168" s="136"/>
      <c r="Y168" s="136"/>
      <c r="Z168" s="141"/>
      <c r="AA168" s="136"/>
      <c r="AB168" s="136"/>
      <c r="AC168" s="142"/>
      <c r="AD168" s="143" t="str">
        <f t="shared" ca="1" si="36"/>
        <v/>
      </c>
      <c r="AE168" s="143" t="str">
        <f t="shared" ca="1" si="37"/>
        <v/>
      </c>
      <c r="AF168" s="143" t="str">
        <f t="shared" ca="1" si="38"/>
        <v>D</v>
      </c>
      <c r="AG168" s="144">
        <f t="shared" ca="1" si="39"/>
        <v>3</v>
      </c>
      <c r="AH168" s="144">
        <v>1</v>
      </c>
      <c r="AI168" s="148"/>
    </row>
    <row r="169" spans="1:35" s="145" customFormat="1" ht="30" customHeight="1" x14ac:dyDescent="0.25">
      <c r="A169" s="162">
        <v>565</v>
      </c>
      <c r="B169" s="135" t="str">
        <f t="shared" ca="1" si="30"/>
        <v>B.5.07</v>
      </c>
      <c r="C169" s="136">
        <f t="shared" ca="1" si="31"/>
        <v>4</v>
      </c>
      <c r="D169" s="93"/>
      <c r="E169" s="137" t="str">
        <f t="shared" ca="1" si="32"/>
        <v>B.5.07</v>
      </c>
      <c r="F169" s="165" t="str">
        <f t="shared" ca="1" si="33"/>
        <v xml:space="preserve">Does your change management process cover changes to: </v>
      </c>
      <c r="G169" s="164"/>
      <c r="H169" s="164"/>
      <c r="I169" s="166"/>
      <c r="J169" s="164"/>
      <c r="K169" s="164"/>
      <c r="L169" s="164"/>
      <c r="M169" s="164"/>
      <c r="N169" s="139" t="str">
        <f t="shared" ca="1" si="34"/>
        <v/>
      </c>
      <c r="O169" s="139" t="str">
        <f t="shared" ca="1" si="35"/>
        <v/>
      </c>
      <c r="P169" s="140"/>
      <c r="Q169" s="140"/>
      <c r="R169" s="136"/>
      <c r="S169" s="136"/>
      <c r="T169" s="136"/>
      <c r="U169" s="136"/>
      <c r="V169" s="136"/>
      <c r="W169" s="136"/>
      <c r="X169" s="136"/>
      <c r="Y169" s="136"/>
      <c r="Z169" s="141"/>
      <c r="AA169" s="136"/>
      <c r="AB169" s="136"/>
      <c r="AC169" s="142"/>
      <c r="AD169" s="143" t="str">
        <f t="shared" ca="1" si="36"/>
        <v/>
      </c>
      <c r="AE169" s="143" t="str">
        <f t="shared" ca="1" si="37"/>
        <v/>
      </c>
      <c r="AF169" s="143" t="str">
        <f t="shared" ca="1" si="38"/>
        <v>D</v>
      </c>
      <c r="AG169" s="144">
        <f t="shared" ca="1" si="39"/>
        <v>3</v>
      </c>
      <c r="AH169"/>
      <c r="AI169" s="148"/>
    </row>
    <row r="170" spans="1:35" s="145" customFormat="1" ht="30" x14ac:dyDescent="0.25">
      <c r="A170" s="162">
        <v>566</v>
      </c>
      <c r="B170" s="135" t="str">
        <f t="shared" ca="1" si="30"/>
        <v>B.5.07a</v>
      </c>
      <c r="C170" s="136">
        <f t="shared" ca="1" si="31"/>
        <v>6</v>
      </c>
      <c r="D170" s="93"/>
      <c r="E170" s="137" t="str">
        <f t="shared" ca="1" si="32"/>
        <v>B.5.07a</v>
      </c>
      <c r="F170" s="146" t="str">
        <f t="shared" ca="1" si="33"/>
        <v>The scope of the penetration test (e.g. additional testing requested, such as to include wireless or device testing)?</v>
      </c>
      <c r="G170" s="164"/>
      <c r="H170" s="164"/>
      <c r="I170" s="166"/>
      <c r="J170" s="164"/>
      <c r="K170" s="164"/>
      <c r="L170" s="164"/>
      <c r="M170" s="164"/>
      <c r="N170" s="139" t="str">
        <f t="shared" ca="1" si="34"/>
        <v>x 2</v>
      </c>
      <c r="O170" s="139" t="str">
        <f t="shared" ca="1" si="35"/>
        <v/>
      </c>
      <c r="P170" s="140"/>
      <c r="Q170" s="140"/>
      <c r="R170" s="136"/>
      <c r="S170" s="136"/>
      <c r="T170" s="136"/>
      <c r="U170" s="136"/>
      <c r="V170" s="136"/>
      <c r="W170" s="136"/>
      <c r="X170" s="136"/>
      <c r="Y170" s="136"/>
      <c r="Z170" s="141"/>
      <c r="AA170" s="136"/>
      <c r="AB170" s="136"/>
      <c r="AC170" s="142"/>
      <c r="AD170" s="143" t="str">
        <f t="shared" ca="1" si="36"/>
        <v/>
      </c>
      <c r="AE170" s="143" t="str">
        <f t="shared" ca="1" si="37"/>
        <v/>
      </c>
      <c r="AF170" s="143" t="str">
        <f t="shared" ca="1" si="38"/>
        <v>D</v>
      </c>
      <c r="AG170" s="144">
        <f t="shared" ca="1" si="39"/>
        <v>3</v>
      </c>
      <c r="AH170" s="144">
        <v>1</v>
      </c>
      <c r="AI170" s="148"/>
    </row>
    <row r="171" spans="1:35" s="145" customFormat="1" ht="30" x14ac:dyDescent="0.25">
      <c r="A171" s="162">
        <v>567</v>
      </c>
      <c r="B171" s="135" t="str">
        <f t="shared" ca="1" si="30"/>
        <v>B.5.07b</v>
      </c>
      <c r="C171" s="136">
        <f t="shared" ca="1" si="31"/>
        <v>6</v>
      </c>
      <c r="D171" s="93"/>
      <c r="E171" s="137" t="str">
        <f t="shared" ca="1" si="32"/>
        <v>B.5.07b</v>
      </c>
      <c r="F171" s="146" t="str">
        <f t="shared" ca="1" si="33"/>
        <v>Organisational controls (e.g. to address a critical weakness uncovered during testing))?</v>
      </c>
      <c r="G171" s="164"/>
      <c r="H171" s="164"/>
      <c r="I171" s="166"/>
      <c r="J171" s="164"/>
      <c r="K171" s="164"/>
      <c r="L171" s="164"/>
      <c r="M171" s="164"/>
      <c r="N171" s="139" t="str">
        <f t="shared" ca="1" si="34"/>
        <v>x 3</v>
      </c>
      <c r="O171" s="139" t="str">
        <f t="shared" ca="1" si="35"/>
        <v/>
      </c>
      <c r="P171" s="140"/>
      <c r="Q171" s="140"/>
      <c r="R171" s="136"/>
      <c r="S171" s="136"/>
      <c r="T171" s="136"/>
      <c r="U171" s="136"/>
      <c r="V171" s="136"/>
      <c r="W171" s="136"/>
      <c r="X171" s="136"/>
      <c r="Y171" s="136"/>
      <c r="Z171" s="141"/>
      <c r="AA171" s="136"/>
      <c r="AB171" s="136"/>
      <c r="AC171" s="142"/>
      <c r="AD171" s="143" t="str">
        <f t="shared" ca="1" si="36"/>
        <v/>
      </c>
      <c r="AE171" s="143" t="str">
        <f t="shared" ca="1" si="37"/>
        <v/>
      </c>
      <c r="AF171" s="143" t="str">
        <f t="shared" ca="1" si="38"/>
        <v>D</v>
      </c>
      <c r="AG171" s="144">
        <f t="shared" ca="1" si="39"/>
        <v>3</v>
      </c>
      <c r="AH171" s="144">
        <v>1</v>
      </c>
      <c r="AI171" s="148"/>
    </row>
    <row r="172" spans="1:35" s="145" customFormat="1" ht="30" customHeight="1" x14ac:dyDescent="0.25">
      <c r="A172" s="162">
        <v>568</v>
      </c>
      <c r="B172" s="135" t="str">
        <f t="shared" ca="1" si="30"/>
        <v>B.5.07c</v>
      </c>
      <c r="C172" s="136">
        <f t="shared" ca="1" si="31"/>
        <v>6</v>
      </c>
      <c r="D172" s="93"/>
      <c r="E172" s="137" t="str">
        <f t="shared" ca="1" si="32"/>
        <v>B.5.07c</v>
      </c>
      <c r="F172" s="146" t="str">
        <f t="shared" ca="1" si="33"/>
        <v>The individuals on the testing team?</v>
      </c>
      <c r="G172" s="164"/>
      <c r="H172" s="164"/>
      <c r="I172" s="166"/>
      <c r="J172" s="164"/>
      <c r="K172" s="164"/>
      <c r="L172" s="164"/>
      <c r="M172" s="164"/>
      <c r="N172" s="139" t="str">
        <f t="shared" ca="1" si="34"/>
        <v>x 4</v>
      </c>
      <c r="O172" s="139" t="str">
        <f t="shared" ca="1" si="35"/>
        <v/>
      </c>
      <c r="P172" s="140"/>
      <c r="Q172" s="140"/>
      <c r="R172" s="136"/>
      <c r="S172" s="136"/>
      <c r="T172" s="136"/>
      <c r="U172" s="136"/>
      <c r="V172" s="136"/>
      <c r="W172" s="136"/>
      <c r="X172" s="136"/>
      <c r="Y172" s="136"/>
      <c r="Z172" s="141"/>
      <c r="AA172" s="136"/>
      <c r="AB172" s="136"/>
      <c r="AC172" s="142"/>
      <c r="AD172" s="143" t="str">
        <f t="shared" ca="1" si="36"/>
        <v/>
      </c>
      <c r="AE172" s="143" t="str">
        <f t="shared" ca="1" si="37"/>
        <v/>
      </c>
      <c r="AF172" s="143" t="str">
        <f t="shared" ca="1" si="38"/>
        <v>D</v>
      </c>
      <c r="AG172" s="144">
        <f t="shared" ca="1" si="39"/>
        <v>3</v>
      </c>
      <c r="AH172" s="144">
        <v>1</v>
      </c>
      <c r="AI172" s="148"/>
    </row>
    <row r="173" spans="1:35" s="145" customFormat="1" ht="30" customHeight="1" x14ac:dyDescent="0.25">
      <c r="A173" s="162">
        <v>569</v>
      </c>
      <c r="B173" s="135" t="str">
        <f t="shared" ca="1" si="30"/>
        <v>B.5.08</v>
      </c>
      <c r="C173" s="136">
        <f t="shared" ca="1" si="31"/>
        <v>5</v>
      </c>
      <c r="D173" s="93"/>
      <c r="E173" s="137" t="str">
        <f t="shared" ca="1" si="32"/>
        <v>B.5.08</v>
      </c>
      <c r="F173" s="165" t="str">
        <f t="shared" ca="1" si="33"/>
        <v>Do you ensure that all parties involved adhere to your change management process?</v>
      </c>
      <c r="G173" s="164"/>
      <c r="H173" s="164"/>
      <c r="I173" s="166"/>
      <c r="J173" s="164"/>
      <c r="K173" s="164"/>
      <c r="L173" s="164"/>
      <c r="M173" s="164"/>
      <c r="N173" s="139" t="str">
        <f t="shared" ca="1" si="34"/>
        <v>x 4</v>
      </c>
      <c r="O173" s="139" t="str">
        <f t="shared" ca="1" si="35"/>
        <v/>
      </c>
      <c r="P173" s="140"/>
      <c r="Q173" s="140"/>
      <c r="R173" s="136"/>
      <c r="S173" s="136"/>
      <c r="T173" s="136"/>
      <c r="U173" s="136"/>
      <c r="V173" s="136"/>
      <c r="W173" s="136"/>
      <c r="X173" s="136"/>
      <c r="Y173" s="136"/>
      <c r="Z173" s="141"/>
      <c r="AA173" s="136"/>
      <c r="AB173" s="136"/>
      <c r="AC173" s="142"/>
      <c r="AD173" s="143" t="str">
        <f t="shared" ca="1" si="36"/>
        <v/>
      </c>
      <c r="AE173" s="143" t="str">
        <f t="shared" ca="1" si="37"/>
        <v/>
      </c>
      <c r="AF173" s="143" t="str">
        <f t="shared" ca="1" si="38"/>
        <v>D</v>
      </c>
      <c r="AG173" s="144">
        <f t="shared" ca="1" si="39"/>
        <v>3</v>
      </c>
      <c r="AH173" s="144">
        <v>1</v>
      </c>
      <c r="AI173" s="148"/>
    </row>
    <row r="174" spans="1:35" s="145" customFormat="1" ht="30" customHeight="1" x14ac:dyDescent="0.25">
      <c r="A174" s="162">
        <v>570</v>
      </c>
      <c r="B174" s="135" t="str">
        <f t="shared" ca="1" si="30"/>
        <v>B.5.09</v>
      </c>
      <c r="C174" s="136">
        <f t="shared" ca="1" si="31"/>
        <v>5</v>
      </c>
      <c r="D174" s="93"/>
      <c r="E174" s="137" t="str">
        <f t="shared" ca="1" si="32"/>
        <v>B.5.09</v>
      </c>
      <c r="F174" s="165" t="str">
        <f t="shared" ca="1" si="33"/>
        <v>Are changes to penetration testing made quickly and efficiently?</v>
      </c>
      <c r="G174" s="164"/>
      <c r="H174" s="164"/>
      <c r="I174" s="166"/>
      <c r="J174" s="164"/>
      <c r="K174" s="164"/>
      <c r="L174" s="164"/>
      <c r="M174" s="164"/>
      <c r="N174" s="139" t="str">
        <f t="shared" ca="1" si="34"/>
        <v>x 5</v>
      </c>
      <c r="O174" s="139" t="str">
        <f t="shared" ca="1" si="35"/>
        <v/>
      </c>
      <c r="P174" s="140"/>
      <c r="Q174" s="140"/>
      <c r="R174" s="136"/>
      <c r="S174" s="136"/>
      <c r="T174" s="136"/>
      <c r="U174" s="136"/>
      <c r="V174" s="136"/>
      <c r="W174" s="136"/>
      <c r="X174" s="136"/>
      <c r="Y174" s="136"/>
      <c r="Z174" s="141"/>
      <c r="AA174" s="136"/>
      <c r="AB174" s="136"/>
      <c r="AC174" s="142"/>
      <c r="AD174" s="143" t="str">
        <f t="shared" ca="1" si="36"/>
        <v/>
      </c>
      <c r="AE174" s="143" t="str">
        <f t="shared" ca="1" si="37"/>
        <v/>
      </c>
      <c r="AF174" s="143" t="str">
        <f t="shared" ca="1" si="38"/>
        <v>D</v>
      </c>
      <c r="AG174" s="144">
        <f t="shared" ca="1" si="39"/>
        <v>3</v>
      </c>
      <c r="AH174" s="144">
        <v>1</v>
      </c>
      <c r="AI174" s="148"/>
    </row>
    <row r="175" spans="1:35" s="145" customFormat="1" ht="30" customHeight="1" x14ac:dyDescent="0.25">
      <c r="A175" s="162">
        <v>571</v>
      </c>
      <c r="B175" s="135" t="str">
        <f t="shared" ca="1" si="30"/>
        <v>B.5.10</v>
      </c>
      <c r="C175" s="136">
        <f t="shared" ca="1" si="31"/>
        <v>5</v>
      </c>
      <c r="D175" s="93"/>
      <c r="E175" s="137" t="str">
        <f t="shared" ca="1" si="32"/>
        <v>B.5.10</v>
      </c>
      <c r="F175" s="165" t="str">
        <f t="shared" ca="1" si="33"/>
        <v>Is your penetration testing supported by a problem resolution process?</v>
      </c>
      <c r="G175" s="164"/>
      <c r="H175" s="164"/>
      <c r="I175" s="166"/>
      <c r="J175" s="164"/>
      <c r="K175" s="164"/>
      <c r="L175" s="164"/>
      <c r="M175" s="164"/>
      <c r="N175" s="139" t="str">
        <f t="shared" ca="1" si="34"/>
        <v>x 1</v>
      </c>
      <c r="O175" s="139" t="str">
        <f t="shared" ca="1" si="35"/>
        <v/>
      </c>
      <c r="P175" s="140"/>
      <c r="Q175" s="140"/>
      <c r="R175" s="136"/>
      <c r="S175" s="136"/>
      <c r="T175" s="136"/>
      <c r="U175" s="136"/>
      <c r="V175" s="136"/>
      <c r="W175" s="136"/>
      <c r="X175" s="136"/>
      <c r="Y175" s="136"/>
      <c r="Z175" s="141"/>
      <c r="AA175" s="136"/>
      <c r="AB175" s="136"/>
      <c r="AC175" s="142"/>
      <c r="AD175" s="143" t="str">
        <f t="shared" ca="1" si="36"/>
        <v/>
      </c>
      <c r="AE175" s="143" t="str">
        <f t="shared" ca="1" si="37"/>
        <v/>
      </c>
      <c r="AF175" s="143" t="str">
        <f t="shared" ca="1" si="38"/>
        <v>D</v>
      </c>
      <c r="AG175" s="144">
        <f t="shared" ca="1" si="39"/>
        <v>3</v>
      </c>
      <c r="AH175" s="144">
        <v>1</v>
      </c>
      <c r="AI175" s="148"/>
    </row>
    <row r="176" spans="1:35" s="145" customFormat="1" ht="30" customHeight="1" x14ac:dyDescent="0.25">
      <c r="A176" s="162">
        <v>572</v>
      </c>
      <c r="B176" s="135" t="str">
        <f t="shared" ca="1" si="30"/>
        <v>B.5.11</v>
      </c>
      <c r="C176" s="136">
        <f t="shared" ca="1" si="31"/>
        <v>4</v>
      </c>
      <c r="D176" s="93"/>
      <c r="E176" s="137" t="str">
        <f t="shared" ca="1" si="32"/>
        <v>B.5.11</v>
      </c>
      <c r="F176" s="165" t="str">
        <f t="shared" ca="1" si="33"/>
        <v xml:space="preserve">Does your problem resolution process cover: </v>
      </c>
      <c r="G176" s="164"/>
      <c r="H176" s="164"/>
      <c r="I176" s="166"/>
      <c r="J176" s="164"/>
      <c r="K176" s="164"/>
      <c r="L176" s="164"/>
      <c r="M176" s="164"/>
      <c r="N176" s="139" t="str">
        <f t="shared" ca="1" si="34"/>
        <v/>
      </c>
      <c r="O176" s="139" t="str">
        <f t="shared" ca="1" si="35"/>
        <v/>
      </c>
      <c r="P176" s="140"/>
      <c r="Q176" s="140"/>
      <c r="R176" s="136"/>
      <c r="S176" s="136"/>
      <c r="T176" s="136"/>
      <c r="U176" s="136"/>
      <c r="V176" s="136"/>
      <c r="W176" s="136"/>
      <c r="X176" s="136"/>
      <c r="Y176" s="136"/>
      <c r="Z176" s="141"/>
      <c r="AA176" s="136"/>
      <c r="AB176" s="136"/>
      <c r="AC176" s="142"/>
      <c r="AD176" s="143" t="str">
        <f t="shared" ca="1" si="36"/>
        <v/>
      </c>
      <c r="AE176" s="143" t="str">
        <f t="shared" ca="1" si="37"/>
        <v/>
      </c>
      <c r="AF176" s="143" t="str">
        <f t="shared" ca="1" si="38"/>
        <v>D</v>
      </c>
      <c r="AG176" s="144">
        <f t="shared" ca="1" si="39"/>
        <v>3</v>
      </c>
      <c r="AH176"/>
      <c r="AI176" s="148"/>
    </row>
    <row r="177" spans="1:35" s="145" customFormat="1" ht="30" customHeight="1" x14ac:dyDescent="0.25">
      <c r="A177" s="162">
        <v>573</v>
      </c>
      <c r="B177" s="135" t="str">
        <f t="shared" ca="1" si="30"/>
        <v>B.5.11a</v>
      </c>
      <c r="C177" s="136">
        <f t="shared" ca="1" si="31"/>
        <v>6</v>
      </c>
      <c r="D177" s="93"/>
      <c r="E177" s="137" t="str">
        <f t="shared" ca="1" si="32"/>
        <v>B.5.11a</v>
      </c>
      <c r="F177" s="146" t="str">
        <f t="shared" ca="1" si="33"/>
        <v>Tests not working as planned?</v>
      </c>
      <c r="G177" s="164"/>
      <c r="H177" s="164"/>
      <c r="I177" s="166"/>
      <c r="J177" s="164"/>
      <c r="K177" s="164"/>
      <c r="L177" s="164"/>
      <c r="M177" s="164"/>
      <c r="N177" s="139" t="str">
        <f t="shared" ca="1" si="34"/>
        <v>x 2</v>
      </c>
      <c r="O177" s="139" t="str">
        <f t="shared" ca="1" si="35"/>
        <v/>
      </c>
      <c r="P177" s="140"/>
      <c r="Q177" s="140"/>
      <c r="R177" s="136"/>
      <c r="S177" s="136"/>
      <c r="T177" s="136"/>
      <c r="U177" s="136"/>
      <c r="V177" s="136"/>
      <c r="W177" s="136"/>
      <c r="X177" s="136"/>
      <c r="Y177" s="136"/>
      <c r="Z177" s="141"/>
      <c r="AA177" s="136"/>
      <c r="AB177" s="136"/>
      <c r="AC177" s="142"/>
      <c r="AD177" s="143" t="str">
        <f t="shared" ca="1" si="36"/>
        <v/>
      </c>
      <c r="AE177" s="143" t="str">
        <f t="shared" ca="1" si="37"/>
        <v/>
      </c>
      <c r="AF177" s="143" t="str">
        <f t="shared" ca="1" si="38"/>
        <v>D</v>
      </c>
      <c r="AG177" s="144">
        <f t="shared" ca="1" si="39"/>
        <v>3</v>
      </c>
      <c r="AH177" s="144">
        <v>1</v>
      </c>
      <c r="AI177" s="148"/>
    </row>
    <row r="178" spans="1:35" s="145" customFormat="1" ht="30" customHeight="1" x14ac:dyDescent="0.25">
      <c r="A178" s="162">
        <v>574</v>
      </c>
      <c r="B178" s="135" t="str">
        <f t="shared" ca="1" si="30"/>
        <v>B.5.11b</v>
      </c>
      <c r="C178" s="136">
        <f t="shared" ca="1" si="31"/>
        <v>6</v>
      </c>
      <c r="D178" s="93"/>
      <c r="E178" s="137" t="str">
        <f t="shared" ca="1" si="32"/>
        <v>B.5.11b</v>
      </c>
      <c r="F178" s="146" t="str">
        <f t="shared" ca="1" si="33"/>
        <v>Resources not being made available?</v>
      </c>
      <c r="G178" s="164"/>
      <c r="H178" s="164"/>
      <c r="I178" s="166"/>
      <c r="J178" s="164"/>
      <c r="K178" s="164"/>
      <c r="L178" s="164"/>
      <c r="M178" s="164"/>
      <c r="N178" s="139" t="str">
        <f t="shared" ca="1" si="34"/>
        <v>x 3</v>
      </c>
      <c r="O178" s="139" t="str">
        <f t="shared" ca="1" si="35"/>
        <v/>
      </c>
      <c r="P178" s="140"/>
      <c r="Q178" s="140"/>
      <c r="R178" s="136"/>
      <c r="S178" s="136"/>
      <c r="T178" s="136"/>
      <c r="U178" s="136"/>
      <c r="V178" s="136"/>
      <c r="W178" s="136"/>
      <c r="X178" s="136"/>
      <c r="Y178" s="136"/>
      <c r="Z178" s="141"/>
      <c r="AA178" s="136"/>
      <c r="AB178" s="136"/>
      <c r="AC178" s="142"/>
      <c r="AD178" s="143" t="str">
        <f t="shared" ca="1" si="36"/>
        <v/>
      </c>
      <c r="AE178" s="143" t="str">
        <f t="shared" ca="1" si="37"/>
        <v/>
      </c>
      <c r="AF178" s="143" t="str">
        <f t="shared" ca="1" si="38"/>
        <v>D</v>
      </c>
      <c r="AG178" s="144">
        <f t="shared" ca="1" si="39"/>
        <v>3</v>
      </c>
      <c r="AH178" s="144">
        <v>1</v>
      </c>
      <c r="AI178" s="148"/>
    </row>
    <row r="179" spans="1:35" s="145" customFormat="1" ht="30" x14ac:dyDescent="0.25">
      <c r="A179" s="162">
        <v>575</v>
      </c>
      <c r="B179" s="135" t="str">
        <f t="shared" ca="1" si="30"/>
        <v>B.5.12</v>
      </c>
      <c r="C179" s="136">
        <f t="shared" ca="1" si="31"/>
        <v>4</v>
      </c>
      <c r="D179" s="93"/>
      <c r="E179" s="137" t="str">
        <f t="shared" ca="1" si="32"/>
        <v>B.5.12</v>
      </c>
      <c r="F179" s="165" t="str">
        <f t="shared" ca="1" si="33"/>
        <v>Does your problem resolution process cover problems caused as a result of the penetration testing, including:</v>
      </c>
      <c r="G179" s="164"/>
      <c r="H179" s="164"/>
      <c r="I179" s="166"/>
      <c r="J179" s="164"/>
      <c r="K179" s="164"/>
      <c r="L179" s="164"/>
      <c r="M179" s="164"/>
      <c r="N179" s="139" t="str">
        <f t="shared" ca="1" si="34"/>
        <v/>
      </c>
      <c r="O179" s="139" t="str">
        <f t="shared" ca="1" si="35"/>
        <v/>
      </c>
      <c r="P179" s="140"/>
      <c r="Q179" s="140"/>
      <c r="R179" s="136"/>
      <c r="S179" s="136"/>
      <c r="T179" s="136"/>
      <c r="U179" s="136"/>
      <c r="V179" s="136"/>
      <c r="W179" s="136"/>
      <c r="X179" s="136"/>
      <c r="Y179" s="136"/>
      <c r="Z179" s="141"/>
      <c r="AA179" s="136"/>
      <c r="AB179" s="136"/>
      <c r="AC179" s="142"/>
      <c r="AD179" s="143" t="str">
        <f t="shared" ca="1" si="36"/>
        <v/>
      </c>
      <c r="AE179" s="143" t="str">
        <f t="shared" ca="1" si="37"/>
        <v/>
      </c>
      <c r="AF179" s="143" t="str">
        <f t="shared" ca="1" si="38"/>
        <v>D</v>
      </c>
      <c r="AG179" s="144">
        <f t="shared" ca="1" si="39"/>
        <v>3</v>
      </c>
      <c r="AH179"/>
      <c r="AI179" s="148"/>
    </row>
    <row r="180" spans="1:35" s="145" customFormat="1" ht="30" customHeight="1" x14ac:dyDescent="0.25">
      <c r="A180" s="162">
        <v>576</v>
      </c>
      <c r="B180" s="135" t="str">
        <f t="shared" ca="1" si="30"/>
        <v>B.5.12a</v>
      </c>
      <c r="C180" s="136">
        <f t="shared" ca="1" si="31"/>
        <v>6</v>
      </c>
      <c r="D180" s="93"/>
      <c r="E180" s="137" t="str">
        <f t="shared" ca="1" si="32"/>
        <v>B.5.12a</v>
      </c>
      <c r="F180" s="146" t="str">
        <f t="shared" ca="1" si="33"/>
        <v>Interruptions to or degradation of live systems?</v>
      </c>
      <c r="G180" s="164"/>
      <c r="H180" s="164"/>
      <c r="I180" s="166"/>
      <c r="J180" s="164"/>
      <c r="K180" s="164"/>
      <c r="L180" s="164"/>
      <c r="M180" s="164"/>
      <c r="N180" s="139" t="str">
        <f t="shared" ca="1" si="34"/>
        <v>x 4</v>
      </c>
      <c r="O180" s="139" t="str">
        <f t="shared" ca="1" si="35"/>
        <v/>
      </c>
      <c r="P180" s="140"/>
      <c r="Q180" s="140"/>
      <c r="R180" s="136"/>
      <c r="S180" s="136"/>
      <c r="T180" s="136"/>
      <c r="U180" s="136"/>
      <c r="V180" s="136"/>
      <c r="W180" s="136"/>
      <c r="X180" s="136"/>
      <c r="Y180" s="136"/>
      <c r="Z180" s="141"/>
      <c r="AA180" s="136"/>
      <c r="AB180" s="136"/>
      <c r="AC180" s="142"/>
      <c r="AD180" s="143" t="str">
        <f t="shared" ca="1" si="36"/>
        <v/>
      </c>
      <c r="AE180" s="143" t="str">
        <f t="shared" ca="1" si="37"/>
        <v/>
      </c>
      <c r="AF180" s="143" t="str">
        <f t="shared" ca="1" si="38"/>
        <v>D</v>
      </c>
      <c r="AG180" s="144">
        <f t="shared" ca="1" si="39"/>
        <v>3</v>
      </c>
      <c r="AH180" s="144">
        <v>1</v>
      </c>
      <c r="AI180" s="148"/>
    </row>
    <row r="181" spans="1:35" s="145" customFormat="1" ht="30" customHeight="1" x14ac:dyDescent="0.25">
      <c r="A181" s="162">
        <v>577</v>
      </c>
      <c r="B181" s="135" t="str">
        <f t="shared" ca="1" si="30"/>
        <v>B.5.12b</v>
      </c>
      <c r="C181" s="136">
        <f t="shared" ca="1" si="31"/>
        <v>6</v>
      </c>
      <c r="D181" s="93"/>
      <c r="E181" s="137" t="str">
        <f t="shared" ca="1" si="32"/>
        <v>B.5.12b</v>
      </c>
      <c r="F181" s="146" t="str">
        <f t="shared" ca="1" si="33"/>
        <v>Unauthorised disclosure of confidential information?</v>
      </c>
      <c r="G181" s="164"/>
      <c r="H181" s="164"/>
      <c r="I181" s="166"/>
      <c r="J181" s="164"/>
      <c r="K181" s="164"/>
      <c r="L181" s="164"/>
      <c r="M181" s="164"/>
      <c r="N181" s="139" t="str">
        <f t="shared" ca="1" si="34"/>
        <v>x 5</v>
      </c>
      <c r="O181" s="139" t="str">
        <f t="shared" ca="1" si="35"/>
        <v/>
      </c>
      <c r="P181" s="140"/>
      <c r="Q181" s="140"/>
      <c r="R181" s="136"/>
      <c r="S181" s="136"/>
      <c r="T181" s="136"/>
      <c r="U181" s="136"/>
      <c r="V181" s="136"/>
      <c r="W181" s="136"/>
      <c r="X181" s="136"/>
      <c r="Y181" s="136"/>
      <c r="Z181" s="141"/>
      <c r="AA181" s="136"/>
      <c r="AB181" s="136"/>
      <c r="AC181" s="142"/>
      <c r="AD181" s="143" t="str">
        <f t="shared" ca="1" si="36"/>
        <v/>
      </c>
      <c r="AE181" s="143" t="str">
        <f t="shared" ca="1" si="37"/>
        <v/>
      </c>
      <c r="AF181" s="143" t="str">
        <f t="shared" ca="1" si="38"/>
        <v>D</v>
      </c>
      <c r="AG181" s="144">
        <f t="shared" ca="1" si="39"/>
        <v>3</v>
      </c>
      <c r="AH181" s="144">
        <v>1</v>
      </c>
      <c r="AI181" s="148"/>
    </row>
    <row r="182" spans="1:35" s="145" customFormat="1" ht="30" x14ac:dyDescent="0.25">
      <c r="A182" s="162">
        <v>578</v>
      </c>
      <c r="B182" s="135" t="str">
        <f t="shared" ca="1" si="30"/>
        <v>B.5.12c</v>
      </c>
      <c r="C182" s="136">
        <f t="shared" ca="1" si="31"/>
        <v>6</v>
      </c>
      <c r="D182" s="93"/>
      <c r="E182" s="137" t="str">
        <f t="shared" ca="1" si="32"/>
        <v>B.5.12c</v>
      </c>
      <c r="F182" s="146" t="str">
        <f t="shared" ca="1" si="33"/>
        <v>Compromise of the integrity of information (e.g. affecting the accuracy or timeliness of information)?</v>
      </c>
      <c r="G182" s="164"/>
      <c r="H182" s="164"/>
      <c r="I182" s="166"/>
      <c r="J182" s="164"/>
      <c r="K182" s="164"/>
      <c r="L182" s="164"/>
      <c r="M182" s="164"/>
      <c r="N182" s="139" t="str">
        <f t="shared" ca="1" si="34"/>
        <v>x 5</v>
      </c>
      <c r="O182" s="139" t="str">
        <f t="shared" ca="1" si="35"/>
        <v/>
      </c>
      <c r="P182" s="140"/>
      <c r="Q182" s="140"/>
      <c r="R182" s="136"/>
      <c r="S182" s="136"/>
      <c r="T182" s="136"/>
      <c r="U182" s="136"/>
      <c r="V182" s="136"/>
      <c r="W182" s="136"/>
      <c r="X182" s="136"/>
      <c r="Y182" s="136"/>
      <c r="Z182" s="141"/>
      <c r="AA182" s="136"/>
      <c r="AB182" s="136"/>
      <c r="AC182" s="142"/>
      <c r="AD182" s="143" t="str">
        <f t="shared" ca="1" si="36"/>
        <v/>
      </c>
      <c r="AE182" s="143" t="str">
        <f t="shared" ca="1" si="37"/>
        <v/>
      </c>
      <c r="AF182" s="143" t="str">
        <f t="shared" ca="1" si="38"/>
        <v>D</v>
      </c>
      <c r="AG182" s="144">
        <f t="shared" ca="1" si="39"/>
        <v>3</v>
      </c>
      <c r="AH182" s="144">
        <v>1</v>
      </c>
      <c r="AI182" s="148"/>
    </row>
    <row r="183" spans="1:35" s="145" customFormat="1" ht="30" customHeight="1" x14ac:dyDescent="0.25">
      <c r="A183" s="162">
        <v>579</v>
      </c>
      <c r="B183" s="135" t="str">
        <f t="shared" ca="1" si="30"/>
        <v>B.5.13</v>
      </c>
      <c r="C183" s="136">
        <f t="shared" ca="1" si="31"/>
        <v>4</v>
      </c>
      <c r="D183" s="93"/>
      <c r="E183" s="137" t="str">
        <f t="shared" ca="1" si="32"/>
        <v>B.5.13</v>
      </c>
      <c r="F183" s="165" t="str">
        <f t="shared" ca="1" si="33"/>
        <v>Does your problem resolution process include breaches of:</v>
      </c>
      <c r="G183" s="164"/>
      <c r="H183" s="164"/>
      <c r="I183" s="166"/>
      <c r="J183" s="164"/>
      <c r="K183" s="164"/>
      <c r="L183" s="164"/>
      <c r="M183" s="164"/>
      <c r="N183" s="139" t="str">
        <f t="shared" ca="1" si="34"/>
        <v/>
      </c>
      <c r="O183" s="139" t="str">
        <f t="shared" ca="1" si="35"/>
        <v/>
      </c>
      <c r="P183" s="140"/>
      <c r="Q183" s="140"/>
      <c r="R183" s="136"/>
      <c r="S183" s="136"/>
      <c r="T183" s="136"/>
      <c r="U183" s="136"/>
      <c r="V183" s="136"/>
      <c r="W183" s="136"/>
      <c r="X183" s="136"/>
      <c r="Y183" s="136"/>
      <c r="Z183" s="141"/>
      <c r="AA183" s="136"/>
      <c r="AB183" s="136"/>
      <c r="AC183" s="142"/>
      <c r="AD183" s="143" t="str">
        <f t="shared" ca="1" si="36"/>
        <v/>
      </c>
      <c r="AE183" s="143" t="str">
        <f t="shared" ca="1" si="37"/>
        <v/>
      </c>
      <c r="AF183" s="143" t="str">
        <f t="shared" ca="1" si="38"/>
        <v>D</v>
      </c>
      <c r="AG183" s="144">
        <f t="shared" ca="1" si="39"/>
        <v>3</v>
      </c>
      <c r="AH183"/>
      <c r="AI183" s="148"/>
    </row>
    <row r="184" spans="1:35" s="145" customFormat="1" ht="30" customHeight="1" x14ac:dyDescent="0.25">
      <c r="A184" s="162">
        <v>580</v>
      </c>
      <c r="B184" s="135" t="str">
        <f t="shared" ca="1" si="30"/>
        <v>B.5.13a</v>
      </c>
      <c r="C184" s="136">
        <f t="shared" ca="1" si="31"/>
        <v>6</v>
      </c>
      <c r="D184" s="93"/>
      <c r="E184" s="137" t="str">
        <f t="shared" ca="1" si="32"/>
        <v>B.5.13a</v>
      </c>
      <c r="F184" s="146" t="str">
        <f t="shared" ca="1" si="33"/>
        <v>Contract?</v>
      </c>
      <c r="G184" s="164"/>
      <c r="H184" s="164"/>
      <c r="I184" s="166"/>
      <c r="J184" s="164"/>
      <c r="K184" s="164"/>
      <c r="L184" s="164"/>
      <c r="M184" s="164"/>
      <c r="N184" s="139" t="str">
        <f t="shared" ca="1" si="34"/>
        <v>x 4</v>
      </c>
      <c r="O184" s="139" t="str">
        <f t="shared" ca="1" si="35"/>
        <v/>
      </c>
      <c r="P184" s="140"/>
      <c r="Q184" s="140"/>
      <c r="R184" s="136"/>
      <c r="S184" s="136"/>
      <c r="T184" s="136"/>
      <c r="U184" s="136"/>
      <c r="V184" s="136"/>
      <c r="W184" s="136"/>
      <c r="X184" s="136"/>
      <c r="Y184" s="136"/>
      <c r="Z184" s="141"/>
      <c r="AA184" s="136"/>
      <c r="AB184" s="136"/>
      <c r="AC184" s="142"/>
      <c r="AD184" s="143" t="str">
        <f t="shared" ca="1" si="36"/>
        <v/>
      </c>
      <c r="AE184" s="143" t="str">
        <f t="shared" ca="1" si="37"/>
        <v/>
      </c>
      <c r="AF184" s="143" t="str">
        <f t="shared" ca="1" si="38"/>
        <v>D</v>
      </c>
      <c r="AG184" s="144">
        <f t="shared" ca="1" si="39"/>
        <v>3</v>
      </c>
      <c r="AH184" s="144">
        <v>1</v>
      </c>
      <c r="AI184" s="148"/>
    </row>
    <row r="185" spans="1:35" s="145" customFormat="1" ht="30" customHeight="1" x14ac:dyDescent="0.25">
      <c r="A185" s="162">
        <v>581</v>
      </c>
      <c r="B185" s="135" t="str">
        <f t="shared" ca="1" si="30"/>
        <v>B.5.13b</v>
      </c>
      <c r="C185" s="136">
        <f t="shared" ca="1" si="31"/>
        <v>6</v>
      </c>
      <c r="D185" s="93"/>
      <c r="E185" s="137" t="str">
        <f t="shared" ca="1" si="32"/>
        <v>B.5.13b</v>
      </c>
      <c r="F185" s="146" t="str">
        <f t="shared" ca="1" si="33"/>
        <v>Specifications in the scope statement?</v>
      </c>
      <c r="G185" s="164"/>
      <c r="H185" s="164"/>
      <c r="I185" s="166"/>
      <c r="J185" s="164"/>
      <c r="K185" s="164"/>
      <c r="L185" s="164"/>
      <c r="M185" s="164"/>
      <c r="N185" s="139" t="str">
        <f t="shared" ca="1" si="34"/>
        <v>x 3</v>
      </c>
      <c r="O185" s="139" t="str">
        <f t="shared" ca="1" si="35"/>
        <v/>
      </c>
      <c r="P185" s="140"/>
      <c r="Q185" s="140"/>
      <c r="R185" s="136"/>
      <c r="S185" s="136"/>
      <c r="T185" s="136"/>
      <c r="U185" s="136"/>
      <c r="V185" s="136"/>
      <c r="W185" s="136"/>
      <c r="X185" s="136"/>
      <c r="Y185" s="136"/>
      <c r="Z185" s="141"/>
      <c r="AA185" s="136"/>
      <c r="AB185" s="136"/>
      <c r="AC185" s="142"/>
      <c r="AD185" s="143" t="str">
        <f t="shared" ca="1" si="36"/>
        <v/>
      </c>
      <c r="AE185" s="143" t="str">
        <f t="shared" ca="1" si="37"/>
        <v/>
      </c>
      <c r="AF185" s="143" t="str">
        <f t="shared" ca="1" si="38"/>
        <v>D</v>
      </c>
      <c r="AG185" s="144">
        <f t="shared" ca="1" si="39"/>
        <v>3</v>
      </c>
      <c r="AH185" s="144">
        <v>1</v>
      </c>
      <c r="AI185" s="148"/>
    </row>
    <row r="186" spans="1:35" s="145" customFormat="1" ht="30" customHeight="1" x14ac:dyDescent="0.25">
      <c r="A186" s="162">
        <v>582</v>
      </c>
      <c r="B186" s="135" t="str">
        <f t="shared" ca="1" si="30"/>
        <v>B.5.13c</v>
      </c>
      <c r="C186" s="136">
        <f t="shared" ca="1" si="31"/>
        <v>6</v>
      </c>
      <c r="D186" s="93"/>
      <c r="E186" s="137" t="str">
        <f t="shared" ca="1" si="32"/>
        <v>B.5.13c</v>
      </c>
      <c r="F186" s="146" t="str">
        <f t="shared" ca="1" si="33"/>
        <v>A relevant code of conduct?</v>
      </c>
      <c r="G186" s="164"/>
      <c r="H186" s="164"/>
      <c r="I186" s="166"/>
      <c r="J186" s="164"/>
      <c r="K186" s="164"/>
      <c r="L186" s="164"/>
      <c r="M186" s="164"/>
      <c r="N186" s="139" t="str">
        <f t="shared" ca="1" si="34"/>
        <v>x 5</v>
      </c>
      <c r="O186" s="139" t="str">
        <f t="shared" ca="1" si="35"/>
        <v/>
      </c>
      <c r="P186" s="140"/>
      <c r="Q186" s="140"/>
      <c r="R186" s="136"/>
      <c r="S186" s="136"/>
      <c r="T186" s="136"/>
      <c r="U186" s="136"/>
      <c r="V186" s="136"/>
      <c r="W186" s="136"/>
      <c r="X186" s="136"/>
      <c r="Y186" s="136"/>
      <c r="Z186" s="141"/>
      <c r="AA186" s="136"/>
      <c r="AB186" s="136"/>
      <c r="AC186" s="142"/>
      <c r="AD186" s="143" t="str">
        <f t="shared" ca="1" si="36"/>
        <v/>
      </c>
      <c r="AE186" s="143" t="str">
        <f t="shared" ca="1" si="37"/>
        <v/>
      </c>
      <c r="AF186" s="143" t="str">
        <f t="shared" ca="1" si="38"/>
        <v>D</v>
      </c>
      <c r="AG186" s="144">
        <f t="shared" ca="1" si="39"/>
        <v>3</v>
      </c>
      <c r="AH186" s="144">
        <v>1</v>
      </c>
      <c r="AI186" s="148"/>
    </row>
    <row r="187" spans="1:35" s="145" customFormat="1" ht="30" customHeight="1" x14ac:dyDescent="0.25">
      <c r="A187" s="162">
        <v>583</v>
      </c>
      <c r="B187" s="135" t="str">
        <f t="shared" ca="1" si="30"/>
        <v>B.5.14</v>
      </c>
      <c r="C187" s="136">
        <f t="shared" ca="1" si="31"/>
        <v>4</v>
      </c>
      <c r="D187" s="93"/>
      <c r="E187" s="137" t="str">
        <f t="shared" ca="1" si="32"/>
        <v>B.5.14</v>
      </c>
      <c r="F187" s="165" t="str">
        <f t="shared" ca="1" si="33"/>
        <v>Are problems arising during penetration testing resolved in:</v>
      </c>
      <c r="G187" s="164"/>
      <c r="H187" s="164"/>
      <c r="I187" s="166"/>
      <c r="J187" s="164"/>
      <c r="K187" s="164"/>
      <c r="L187" s="164"/>
      <c r="M187" s="164"/>
      <c r="N187" s="139" t="str">
        <f t="shared" ca="1" si="34"/>
        <v/>
      </c>
      <c r="O187" s="139" t="str">
        <f t="shared" ca="1" si="35"/>
        <v/>
      </c>
      <c r="P187" s="140"/>
      <c r="Q187" s="140"/>
      <c r="R187" s="136"/>
      <c r="S187" s="136"/>
      <c r="T187" s="136"/>
      <c r="U187" s="136"/>
      <c r="V187" s="136"/>
      <c r="W187" s="136"/>
      <c r="X187" s="136"/>
      <c r="Y187" s="136"/>
      <c r="Z187" s="141"/>
      <c r="AA187" s="136"/>
      <c r="AB187" s="136"/>
      <c r="AC187" s="142"/>
      <c r="AD187" s="143" t="str">
        <f t="shared" ca="1" si="36"/>
        <v/>
      </c>
      <c r="AE187" s="143" t="str">
        <f t="shared" ca="1" si="37"/>
        <v/>
      </c>
      <c r="AF187" s="143" t="str">
        <f t="shared" ca="1" si="38"/>
        <v>D</v>
      </c>
      <c r="AG187" s="144">
        <f t="shared" ca="1" si="39"/>
        <v>3</v>
      </c>
      <c r="AH187"/>
      <c r="AI187" s="148"/>
    </row>
    <row r="188" spans="1:35" s="145" customFormat="1" ht="30" customHeight="1" x14ac:dyDescent="0.25">
      <c r="A188" s="162">
        <v>584</v>
      </c>
      <c r="B188" s="135" t="str">
        <f t="shared" ca="1" si="30"/>
        <v>B.5.14a</v>
      </c>
      <c r="C188" s="136">
        <f t="shared" ca="1" si="31"/>
        <v>6</v>
      </c>
      <c r="D188" s="93"/>
      <c r="E188" s="137" t="str">
        <f t="shared" ca="1" si="32"/>
        <v>B.5.14a</v>
      </c>
      <c r="F188" s="146" t="str">
        <f t="shared" ca="1" si="33"/>
        <v>An effective manner?</v>
      </c>
      <c r="G188" s="164"/>
      <c r="H188" s="164"/>
      <c r="I188" s="166"/>
      <c r="J188" s="164"/>
      <c r="K188" s="164"/>
      <c r="L188" s="164"/>
      <c r="M188" s="164"/>
      <c r="N188" s="139" t="str">
        <f t="shared" ca="1" si="34"/>
        <v>x 4</v>
      </c>
      <c r="O188" s="139" t="str">
        <f t="shared" ca="1" si="35"/>
        <v/>
      </c>
      <c r="P188" s="140"/>
      <c r="Q188" s="140"/>
      <c r="R188" s="136"/>
      <c r="S188" s="136"/>
      <c r="T188" s="136"/>
      <c r="U188" s="136"/>
      <c r="V188" s="136"/>
      <c r="W188" s="136"/>
      <c r="X188" s="136"/>
      <c r="Y188" s="136"/>
      <c r="Z188" s="141"/>
      <c r="AA188" s="136"/>
      <c r="AB188" s="136"/>
      <c r="AC188" s="142"/>
      <c r="AD188" s="143" t="str">
        <f t="shared" ca="1" si="36"/>
        <v/>
      </c>
      <c r="AE188" s="143" t="str">
        <f t="shared" ca="1" si="37"/>
        <v/>
      </c>
      <c r="AF188" s="143" t="str">
        <f t="shared" ca="1" si="38"/>
        <v>D</v>
      </c>
      <c r="AG188" s="144">
        <f t="shared" ca="1" si="39"/>
        <v>3</v>
      </c>
      <c r="AH188" s="144">
        <v>1</v>
      </c>
      <c r="AI188" s="148"/>
    </row>
    <row r="189" spans="1:35" s="145" customFormat="1" ht="30" customHeight="1" x14ac:dyDescent="0.25">
      <c r="A189" s="162">
        <v>585</v>
      </c>
      <c r="B189" s="135" t="str">
        <f t="shared" ca="1" si="30"/>
        <v>B.5.14b</v>
      </c>
      <c r="C189" s="136">
        <f t="shared" ca="1" si="31"/>
        <v>6</v>
      </c>
      <c r="D189" s="93"/>
      <c r="E189" s="137" t="str">
        <f t="shared" ca="1" si="32"/>
        <v>B.5.14b</v>
      </c>
      <c r="F189" s="146" t="str">
        <f t="shared" ca="1" si="33"/>
        <v>A timely manner?</v>
      </c>
      <c r="G189" s="164"/>
      <c r="H189" s="164"/>
      <c r="I189" s="166"/>
      <c r="J189" s="164"/>
      <c r="K189" s="164"/>
      <c r="L189" s="164"/>
      <c r="M189" s="164"/>
      <c r="N189" s="139" t="str">
        <f t="shared" ca="1" si="34"/>
        <v>x 3</v>
      </c>
      <c r="O189" s="139" t="str">
        <f t="shared" ca="1" si="35"/>
        <v/>
      </c>
      <c r="P189" s="140"/>
      <c r="Q189" s="140"/>
      <c r="R189" s="136"/>
      <c r="S189" s="136"/>
      <c r="T189" s="136"/>
      <c r="U189" s="136"/>
      <c r="V189" s="136"/>
      <c r="W189" s="136"/>
      <c r="X189" s="136"/>
      <c r="Y189" s="136"/>
      <c r="Z189" s="141"/>
      <c r="AA189" s="136"/>
      <c r="AB189" s="136"/>
      <c r="AC189" s="142"/>
      <c r="AD189" s="143" t="str">
        <f t="shared" ca="1" si="36"/>
        <v/>
      </c>
      <c r="AE189" s="143" t="str">
        <f t="shared" ca="1" si="37"/>
        <v/>
      </c>
      <c r="AF189" s="143" t="str">
        <f t="shared" ca="1" si="38"/>
        <v>D</v>
      </c>
      <c r="AG189" s="144">
        <f t="shared" ca="1" si="39"/>
        <v>3</v>
      </c>
      <c r="AH189" s="144">
        <v>1</v>
      </c>
      <c r="AI189" s="148"/>
    </row>
    <row r="190" spans="1:35" s="145" customFormat="1" ht="30" customHeight="1" x14ac:dyDescent="0.25">
      <c r="A190" s="162">
        <v>586</v>
      </c>
      <c r="B190" s="135" t="str">
        <f t="shared" ca="1" si="30"/>
        <v>B.5.14c</v>
      </c>
      <c r="C190" s="136">
        <f t="shared" ca="1" si="31"/>
        <v>6</v>
      </c>
      <c r="D190" s="93"/>
      <c r="E190" s="137" t="str">
        <f t="shared" ca="1" si="32"/>
        <v>B.5.14c</v>
      </c>
      <c r="F190" s="146" t="str">
        <f t="shared" ca="1" si="33"/>
        <v>Accordance with your problem management process?</v>
      </c>
      <c r="G190" s="164"/>
      <c r="H190" s="164"/>
      <c r="I190" s="166"/>
      <c r="J190" s="164"/>
      <c r="K190" s="164"/>
      <c r="L190" s="164"/>
      <c r="M190" s="164"/>
      <c r="N190" s="139" t="str">
        <f t="shared" ca="1" si="34"/>
        <v>x 3</v>
      </c>
      <c r="O190" s="139" t="str">
        <f t="shared" ca="1" si="35"/>
        <v/>
      </c>
      <c r="P190" s="140"/>
      <c r="Q190" s="140"/>
      <c r="R190" s="136"/>
      <c r="S190" s="136"/>
      <c r="T190" s="136"/>
      <c r="U190" s="136"/>
      <c r="V190" s="136"/>
      <c r="W190" s="136"/>
      <c r="X190" s="136"/>
      <c r="Y190" s="136"/>
      <c r="Z190" s="141"/>
      <c r="AA190" s="136"/>
      <c r="AB190" s="136"/>
      <c r="AC190" s="142"/>
      <c r="AD190" s="143" t="str">
        <f t="shared" ca="1" si="36"/>
        <v/>
      </c>
      <c r="AE190" s="143" t="str">
        <f t="shared" ca="1" si="37"/>
        <v/>
      </c>
      <c r="AF190" s="143" t="str">
        <f t="shared" ca="1" si="38"/>
        <v>D</v>
      </c>
      <c r="AG190" s="144">
        <f t="shared" ca="1" si="39"/>
        <v>3</v>
      </c>
      <c r="AH190" s="144">
        <v>1</v>
      </c>
      <c r="AI190" s="148"/>
    </row>
    <row r="191" spans="1:35" s="145" customFormat="1" ht="30" customHeight="1" x14ac:dyDescent="0.25">
      <c r="A191" s="156">
        <v>587</v>
      </c>
      <c r="B191" s="135" t="str">
        <f t="shared" ca="1" si="30"/>
        <v>B.6</v>
      </c>
      <c r="C191" s="136">
        <f t="shared" ca="1" si="31"/>
        <v>2</v>
      </c>
      <c r="D191" s="93"/>
      <c r="E191" s="167" t="str">
        <f t="shared" ca="1" si="32"/>
        <v>Step 6</v>
      </c>
      <c r="F191" s="168" t="str">
        <f t="shared" ca="1" si="33"/>
        <v>Use an effective testing methodology</v>
      </c>
      <c r="G191" s="247"/>
      <c r="H191" s="247"/>
      <c r="I191" s="247"/>
      <c r="J191" s="247"/>
      <c r="K191" s="247"/>
      <c r="L191" s="247"/>
      <c r="M191" s="247"/>
      <c r="N191" s="248" t="str">
        <f t="shared" ca="1" si="34"/>
        <v/>
      </c>
      <c r="O191" s="248" t="str">
        <f t="shared" ca="1" si="35"/>
        <v/>
      </c>
      <c r="P191" s="248"/>
      <c r="Q191" s="248"/>
      <c r="R191" s="248"/>
      <c r="S191" s="248"/>
      <c r="T191" s="248"/>
      <c r="U191" s="248"/>
      <c r="V191" s="248"/>
      <c r="W191" s="248"/>
      <c r="X191" s="248"/>
      <c r="Y191" s="248"/>
      <c r="Z191" s="248"/>
      <c r="AA191" s="248"/>
      <c r="AB191" s="248"/>
      <c r="AC191" s="143"/>
      <c r="AD191" s="143" t="str">
        <f t="shared" ca="1" si="36"/>
        <v>S</v>
      </c>
      <c r="AE191" s="143" t="str">
        <f t="shared" ca="1" si="37"/>
        <v>I</v>
      </c>
      <c r="AF191" s="143" t="str">
        <f t="shared" ca="1" si="38"/>
        <v>D</v>
      </c>
      <c r="AG191" s="144">
        <f t="shared" ca="1" si="39"/>
        <v>1</v>
      </c>
      <c r="AH191"/>
      <c r="AI191" s="148">
        <v>3</v>
      </c>
    </row>
    <row r="192" spans="1:35" s="145" customFormat="1" ht="30" x14ac:dyDescent="0.25">
      <c r="A192" s="162">
        <v>598</v>
      </c>
      <c r="B192" s="135" t="str">
        <f t="shared" ref="B192:B235" ca="1" si="40">VLOOKUP(A192,contentrefmockup,2,FALSE)</f>
        <v>B.6.01</v>
      </c>
      <c r="C192" s="136">
        <f t="shared" ref="C192:C235" ca="1" si="41">VLOOKUP(A192,contentrefmockup,15,FALSE)</f>
        <v>5</v>
      </c>
      <c r="D192" s="93"/>
      <c r="E192" s="137" t="str">
        <f t="shared" ref="E192:E235" ca="1" si="42">IF(C192=1,"Phase "&amp;B192,IF(C192=2,"Step "&amp;VLOOKUP(A192,contentrefmockup,4,FALSE),B192))</f>
        <v>B.6.01</v>
      </c>
      <c r="F192" s="165" t="str">
        <f t="shared" ref="F192:F235" ca="1" si="43">VLOOKUP(A192,contentrefmockup,7,FALSE)</f>
        <v>When conducting penetration tests do you use a systematic, structured testing methodology?</v>
      </c>
      <c r="G192" s="164"/>
      <c r="H192" s="164"/>
      <c r="I192" s="166"/>
      <c r="J192" s="164"/>
      <c r="K192" s="164"/>
      <c r="L192" s="164"/>
      <c r="M192" s="164"/>
      <c r="N192" s="139" t="str">
        <f t="shared" ref="N192:N238" ca="1" si="44">IFERROR(IF(VLOOKUP(A192,Weightings_Assessments,25,FALSE)=0,"",VLOOKUP(A192,Weightings_Assessments,25,FALSE)),"")</f>
        <v>x 1</v>
      </c>
      <c r="O192" s="139" t="str">
        <f t="shared" ref="O192:O238" ca="1" si="45">IFERROR(VLOOKUP(AH192,detail_maturity_score,3,FALSE)*VLOOKUP(A192,Weightings_Assessments,23,FALSE),"")</f>
        <v/>
      </c>
      <c r="P192" s="140"/>
      <c r="Q192" s="140"/>
      <c r="R192" s="136"/>
      <c r="S192" s="136"/>
      <c r="T192" s="136"/>
      <c r="U192" s="136"/>
      <c r="V192" s="136"/>
      <c r="W192" s="136"/>
      <c r="X192" s="136"/>
      <c r="Y192" s="136"/>
      <c r="Z192" s="141"/>
      <c r="AA192" s="136"/>
      <c r="AB192" s="136"/>
      <c r="AC192" s="142"/>
      <c r="AD192" s="143" t="str">
        <f t="shared" ref="AD192:AD235" ca="1" si="46">VLOOKUP($A192,contentrefmockup,26,FALSE)</f>
        <v/>
      </c>
      <c r="AE192" s="143" t="str">
        <f t="shared" ref="AE192:AE235" ca="1" si="47">VLOOKUP($A192,contentrefmockup,27,FALSE)</f>
        <v/>
      </c>
      <c r="AF192" s="143" t="str">
        <f t="shared" ref="AF192:AF235" ca="1" si="48">VLOOKUP($A192,contentrefmockup,28,FALSE)</f>
        <v>D</v>
      </c>
      <c r="AG192" s="144">
        <f t="shared" ref="AG192:AG235" ca="1" si="49">IF(AD192="S",1,IF(AE192="I",2,IF(AF192="D",3,4)))</f>
        <v>3</v>
      </c>
      <c r="AH192" s="144">
        <v>1</v>
      </c>
      <c r="AI192" s="148"/>
    </row>
    <row r="193" spans="1:35" s="145" customFormat="1" ht="30" x14ac:dyDescent="0.25">
      <c r="A193" s="162">
        <v>599</v>
      </c>
      <c r="B193" s="135" t="str">
        <f t="shared" ca="1" si="40"/>
        <v>B.6.02</v>
      </c>
      <c r="C193" s="136">
        <f t="shared" ca="1" si="41"/>
        <v>4</v>
      </c>
      <c r="D193" s="93"/>
      <c r="E193" s="137" t="str">
        <f t="shared" ca="1" si="42"/>
        <v>B.6.02</v>
      </c>
      <c r="F193" s="165" t="str">
        <f t="shared" ca="1" si="43"/>
        <v xml:space="preserve">Is your penetration testing methodology based on proven approaches designed by authoritative publicly available sources for: </v>
      </c>
      <c r="G193" s="164"/>
      <c r="H193" s="164"/>
      <c r="I193" s="166"/>
      <c r="J193" s="164"/>
      <c r="K193" s="164"/>
      <c r="L193" s="164"/>
      <c r="M193" s="164"/>
      <c r="N193" s="139" t="str">
        <f t="shared" ca="1" si="44"/>
        <v/>
      </c>
      <c r="O193" s="139" t="str">
        <f t="shared" ca="1" si="45"/>
        <v/>
      </c>
      <c r="P193" s="140"/>
      <c r="Q193" s="140"/>
      <c r="R193" s="136"/>
      <c r="S193" s="136"/>
      <c r="T193" s="136"/>
      <c r="U193" s="136"/>
      <c r="V193" s="136"/>
      <c r="W193" s="136"/>
      <c r="X193" s="136"/>
      <c r="Y193" s="136"/>
      <c r="Z193" s="141"/>
      <c r="AA193" s="136"/>
      <c r="AB193" s="136"/>
      <c r="AC193" s="142"/>
      <c r="AD193" s="143" t="str">
        <f t="shared" ca="1" si="46"/>
        <v/>
      </c>
      <c r="AE193" s="143" t="str">
        <f t="shared" ca="1" si="47"/>
        <v/>
      </c>
      <c r="AF193" s="143" t="str">
        <f t="shared" ca="1" si="48"/>
        <v>D</v>
      </c>
      <c r="AG193" s="144">
        <f t="shared" ca="1" si="49"/>
        <v>3</v>
      </c>
      <c r="AH193"/>
      <c r="AI193" s="148"/>
    </row>
    <row r="194" spans="1:35" s="145" customFormat="1" ht="45" x14ac:dyDescent="0.25">
      <c r="A194" s="162">
        <v>600</v>
      </c>
      <c r="B194" s="135" t="str">
        <f t="shared" ca="1" si="40"/>
        <v>B.6.02a</v>
      </c>
      <c r="C194" s="136">
        <f t="shared" ca="1" si="41"/>
        <v>6</v>
      </c>
      <c r="D194" s="93"/>
      <c r="E194" s="137" t="str">
        <f t="shared" ca="1" si="42"/>
        <v>B.6.02a</v>
      </c>
      <c r="F194" s="146" t="str">
        <f t="shared" ca="1" si="43"/>
        <v>Infrastructure testing, such as the Open Source Security Testing Methodology Manual (OSSTM) or the penetration testing in SP800-115.[3]?</v>
      </c>
      <c r="G194" s="164"/>
      <c r="H194" s="164"/>
      <c r="I194" s="166"/>
      <c r="J194" s="164"/>
      <c r="K194" s="164"/>
      <c r="L194" s="164"/>
      <c r="M194" s="164"/>
      <c r="N194" s="139" t="str">
        <f t="shared" ca="1" si="44"/>
        <v>x 2</v>
      </c>
      <c r="O194" s="139" t="str">
        <f t="shared" ca="1" si="45"/>
        <v/>
      </c>
      <c r="P194" s="140"/>
      <c r="Q194" s="140"/>
      <c r="R194" s="136"/>
      <c r="S194" s="136"/>
      <c r="T194" s="136"/>
      <c r="U194" s="136"/>
      <c r="V194" s="136"/>
      <c r="W194" s="136"/>
      <c r="X194" s="136"/>
      <c r="Y194" s="136"/>
      <c r="Z194" s="141"/>
      <c r="AA194" s="136"/>
      <c r="AB194" s="136"/>
      <c r="AC194" s="142"/>
      <c r="AD194" s="143" t="str">
        <f t="shared" ca="1" si="46"/>
        <v/>
      </c>
      <c r="AE194" s="143" t="str">
        <f t="shared" ca="1" si="47"/>
        <v/>
      </c>
      <c r="AF194" s="143" t="str">
        <f t="shared" ca="1" si="48"/>
        <v>D</v>
      </c>
      <c r="AG194" s="144">
        <f t="shared" ca="1" si="49"/>
        <v>3</v>
      </c>
      <c r="AH194" s="144">
        <v>1</v>
      </c>
      <c r="AI194" s="148"/>
    </row>
    <row r="195" spans="1:35" s="145" customFormat="1" ht="30" x14ac:dyDescent="0.25">
      <c r="A195" s="162">
        <v>601</v>
      </c>
      <c r="B195" s="135" t="str">
        <f t="shared" ca="1" si="40"/>
        <v>B.6.02b</v>
      </c>
      <c r="C195" s="136">
        <f t="shared" ca="1" si="41"/>
        <v>6</v>
      </c>
      <c r="D195" s="93"/>
      <c r="E195" s="137" t="str">
        <f t="shared" ca="1" si="42"/>
        <v>B.6.02b</v>
      </c>
      <c r="F195" s="146" t="str">
        <f t="shared" ca="1" si="43"/>
        <v>Web application testing, such as the Open Web Application Security Project (OWASP)?</v>
      </c>
      <c r="G195" s="164"/>
      <c r="H195" s="164"/>
      <c r="I195" s="166"/>
      <c r="J195" s="164"/>
      <c r="K195" s="164"/>
      <c r="L195" s="164"/>
      <c r="M195" s="164"/>
      <c r="N195" s="139" t="str">
        <f t="shared" ca="1" si="44"/>
        <v>x 2</v>
      </c>
      <c r="O195" s="139" t="str">
        <f t="shared" ca="1" si="45"/>
        <v/>
      </c>
      <c r="P195" s="140"/>
      <c r="Q195" s="140"/>
      <c r="R195" s="136"/>
      <c r="S195" s="136"/>
      <c r="T195" s="136"/>
      <c r="U195" s="136"/>
      <c r="V195" s="136"/>
      <c r="W195" s="136"/>
      <c r="X195" s="136"/>
      <c r="Y195" s="136"/>
      <c r="Z195" s="141"/>
      <c r="AA195" s="136"/>
      <c r="AB195" s="136"/>
      <c r="AC195" s="142"/>
      <c r="AD195" s="143" t="str">
        <f t="shared" ca="1" si="46"/>
        <v/>
      </c>
      <c r="AE195" s="143" t="str">
        <f t="shared" ca="1" si="47"/>
        <v/>
      </c>
      <c r="AF195" s="143" t="str">
        <f t="shared" ca="1" si="48"/>
        <v>D</v>
      </c>
      <c r="AG195" s="144">
        <f t="shared" ca="1" si="49"/>
        <v>3</v>
      </c>
      <c r="AH195" s="144">
        <v>1</v>
      </c>
      <c r="AI195" s="148"/>
    </row>
    <row r="196" spans="1:35" s="145" customFormat="1" ht="30" customHeight="1" x14ac:dyDescent="0.25">
      <c r="A196" s="162">
        <v>602</v>
      </c>
      <c r="B196" s="135" t="str">
        <f t="shared" ca="1" si="40"/>
        <v>B.6.03</v>
      </c>
      <c r="C196" s="136">
        <f t="shared" ca="1" si="41"/>
        <v>4</v>
      </c>
      <c r="D196" s="93"/>
      <c r="E196" s="137" t="str">
        <f t="shared" ca="1" si="42"/>
        <v>B.6.03</v>
      </c>
      <c r="F196" s="165" t="str">
        <f t="shared" ca="1" si="43"/>
        <v xml:space="preserve">Does your penetration testing methodology: </v>
      </c>
      <c r="G196" s="164"/>
      <c r="H196" s="164"/>
      <c r="I196" s="166"/>
      <c r="J196" s="164"/>
      <c r="K196" s="164"/>
      <c r="L196" s="164"/>
      <c r="M196" s="164"/>
      <c r="N196" s="139" t="str">
        <f t="shared" ca="1" si="44"/>
        <v/>
      </c>
      <c r="O196" s="139" t="str">
        <f t="shared" ca="1" si="45"/>
        <v/>
      </c>
      <c r="P196" s="140"/>
      <c r="Q196" s="140"/>
      <c r="R196" s="136"/>
      <c r="S196" s="136"/>
      <c r="T196" s="136"/>
      <c r="U196" s="136"/>
      <c r="V196" s="136"/>
      <c r="W196" s="136"/>
      <c r="X196" s="136"/>
      <c r="Y196" s="136"/>
      <c r="Z196" s="141"/>
      <c r="AA196" s="136"/>
      <c r="AB196" s="136"/>
      <c r="AC196" s="142"/>
      <c r="AD196" s="143" t="str">
        <f t="shared" ca="1" si="46"/>
        <v/>
      </c>
      <c r="AE196" s="143" t="str">
        <f t="shared" ca="1" si="47"/>
        <v/>
      </c>
      <c r="AF196" s="143" t="str">
        <f t="shared" ca="1" si="48"/>
        <v>D</v>
      </c>
      <c r="AG196" s="144">
        <f t="shared" ca="1" si="49"/>
        <v>3</v>
      </c>
      <c r="AH196"/>
      <c r="AI196" s="148"/>
    </row>
    <row r="197" spans="1:35" s="145" customFormat="1" ht="30" x14ac:dyDescent="0.25">
      <c r="A197" s="162">
        <v>603</v>
      </c>
      <c r="B197" s="135" t="str">
        <f t="shared" ca="1" si="40"/>
        <v>B.6.03a</v>
      </c>
      <c r="C197" s="136">
        <f t="shared" ca="1" si="41"/>
        <v>6</v>
      </c>
      <c r="D197" s="93"/>
      <c r="E197" s="137" t="str">
        <f t="shared" ca="1" si="42"/>
        <v>B.6.03a</v>
      </c>
      <c r="F197" s="146" t="str">
        <f t="shared" ca="1" si="43"/>
        <v>Detail specific evaluation or testing criteria (e.g. using the Information Systems Security Assessment Framework (ISSAF)?</v>
      </c>
      <c r="G197" s="164"/>
      <c r="H197" s="164"/>
      <c r="I197" s="166"/>
      <c r="J197" s="164"/>
      <c r="K197" s="164"/>
      <c r="L197" s="164"/>
      <c r="M197" s="164"/>
      <c r="N197" s="139" t="str">
        <f t="shared" ca="1" si="44"/>
        <v>x 3</v>
      </c>
      <c r="O197" s="139" t="str">
        <f t="shared" ca="1" si="45"/>
        <v/>
      </c>
      <c r="P197" s="140"/>
      <c r="Q197" s="140"/>
      <c r="R197" s="136"/>
      <c r="S197" s="136"/>
      <c r="T197" s="136"/>
      <c r="U197" s="136"/>
      <c r="V197" s="136"/>
      <c r="W197" s="136"/>
      <c r="X197" s="136"/>
      <c r="Y197" s="136"/>
      <c r="Z197" s="141"/>
      <c r="AA197" s="136"/>
      <c r="AB197" s="136"/>
      <c r="AC197" s="142"/>
      <c r="AD197" s="143" t="str">
        <f t="shared" ca="1" si="46"/>
        <v/>
      </c>
      <c r="AE197" s="143" t="str">
        <f t="shared" ca="1" si="47"/>
        <v/>
      </c>
      <c r="AF197" s="143" t="str">
        <f t="shared" ca="1" si="48"/>
        <v>D</v>
      </c>
      <c r="AG197" s="144">
        <f t="shared" ca="1" si="49"/>
        <v>3</v>
      </c>
      <c r="AH197" s="144">
        <v>1</v>
      </c>
      <c r="AI197" s="148"/>
    </row>
    <row r="198" spans="1:35" s="145" customFormat="1" ht="45" x14ac:dyDescent="0.25">
      <c r="A198" s="162">
        <v>604</v>
      </c>
      <c r="B198" s="135" t="str">
        <f t="shared" ca="1" si="40"/>
        <v>B.6.03b</v>
      </c>
      <c r="C198" s="136">
        <f t="shared" ca="1" si="41"/>
        <v>6</v>
      </c>
      <c r="D198" s="93"/>
      <c r="E198" s="137" t="str">
        <f t="shared" ca="1" si="42"/>
        <v>B.6.03b</v>
      </c>
      <c r="F198" s="146" t="str">
        <f t="shared" ca="1" si="43"/>
        <v>Adhere to a standard common language and scope for performing penetration testing (i.e. security evaluations), such as the Penetration Testing Execution Standard (PTES)?</v>
      </c>
      <c r="G198" s="164"/>
      <c r="H198" s="164"/>
      <c r="I198" s="166"/>
      <c r="J198" s="164"/>
      <c r="K198" s="164"/>
      <c r="L198" s="164"/>
      <c r="M198" s="164"/>
      <c r="N198" s="139" t="str">
        <f t="shared" ca="1" si="44"/>
        <v>x 3</v>
      </c>
      <c r="O198" s="139" t="str">
        <f t="shared" ca="1" si="45"/>
        <v/>
      </c>
      <c r="P198" s="140"/>
      <c r="Q198" s="140"/>
      <c r="R198" s="136"/>
      <c r="S198" s="136"/>
      <c r="T198" s="136"/>
      <c r="U198" s="136"/>
      <c r="V198" s="136"/>
      <c r="W198" s="136"/>
      <c r="X198" s="136"/>
      <c r="Y198" s="136"/>
      <c r="Z198" s="141"/>
      <c r="AA198" s="136"/>
      <c r="AB198" s="136"/>
      <c r="AC198" s="142"/>
      <c r="AD198" s="143" t="str">
        <f t="shared" ca="1" si="46"/>
        <v/>
      </c>
      <c r="AE198" s="143" t="str">
        <f t="shared" ca="1" si="47"/>
        <v/>
      </c>
      <c r="AF198" s="143" t="str">
        <f t="shared" ca="1" si="48"/>
        <v>D</v>
      </c>
      <c r="AG198" s="144">
        <f t="shared" ca="1" si="49"/>
        <v>3</v>
      </c>
      <c r="AH198" s="144">
        <v>1</v>
      </c>
      <c r="AI198" s="148"/>
    </row>
    <row r="199" spans="1:35" s="145" customFormat="1" ht="30" x14ac:dyDescent="0.25">
      <c r="A199" s="162">
        <v>605</v>
      </c>
      <c r="B199" s="135" t="str">
        <f t="shared" ca="1" si="40"/>
        <v>B.6.04</v>
      </c>
      <c r="C199" s="136">
        <f t="shared" ca="1" si="41"/>
        <v>4</v>
      </c>
      <c r="D199" s="93"/>
      <c r="E199" s="137" t="str">
        <f t="shared" ca="1" si="42"/>
        <v>B.6.04</v>
      </c>
      <c r="F199" s="165" t="str">
        <f t="shared" ca="1" si="43"/>
        <v xml:space="preserve">Does your penetration testing methodology specify a required approach (or approaches) for : </v>
      </c>
      <c r="G199" s="164"/>
      <c r="H199" s="164"/>
      <c r="I199" s="166"/>
      <c r="J199" s="164"/>
      <c r="K199" s="164"/>
      <c r="L199" s="164"/>
      <c r="M199" s="164"/>
      <c r="N199" s="139" t="str">
        <f t="shared" ca="1" si="44"/>
        <v/>
      </c>
      <c r="O199" s="139" t="str">
        <f t="shared" ca="1" si="45"/>
        <v/>
      </c>
      <c r="P199" s="140"/>
      <c r="Q199" s="140"/>
      <c r="R199" s="136"/>
      <c r="S199" s="136"/>
      <c r="T199" s="136"/>
      <c r="U199" s="136"/>
      <c r="V199" s="136"/>
      <c r="W199" s="136"/>
      <c r="X199" s="136"/>
      <c r="Y199" s="136"/>
      <c r="Z199" s="141"/>
      <c r="AA199" s="136"/>
      <c r="AB199" s="136"/>
      <c r="AC199" s="142"/>
      <c r="AD199" s="143" t="str">
        <f t="shared" ca="1" si="46"/>
        <v/>
      </c>
      <c r="AE199" s="143" t="str">
        <f t="shared" ca="1" si="47"/>
        <v/>
      </c>
      <c r="AF199" s="143" t="str">
        <f t="shared" ca="1" si="48"/>
        <v>D</v>
      </c>
      <c r="AG199" s="144">
        <f t="shared" ca="1" si="49"/>
        <v>3</v>
      </c>
      <c r="AH199"/>
      <c r="AI199" s="148"/>
    </row>
    <row r="200" spans="1:35" s="145" customFormat="1" ht="30" customHeight="1" x14ac:dyDescent="0.25">
      <c r="A200" s="162">
        <v>606</v>
      </c>
      <c r="B200" s="135" t="str">
        <f t="shared" ca="1" si="40"/>
        <v>B.6.04a</v>
      </c>
      <c r="C200" s="136">
        <f t="shared" ca="1" si="41"/>
        <v>6</v>
      </c>
      <c r="D200" s="93"/>
      <c r="E200" s="137" t="str">
        <f t="shared" ca="1" si="42"/>
        <v>B.6.04a</v>
      </c>
      <c r="F200" s="146" t="str">
        <f t="shared" ca="1" si="43"/>
        <v>Carrying out planning?</v>
      </c>
      <c r="G200" s="164"/>
      <c r="H200" s="164"/>
      <c r="I200" s="166"/>
      <c r="J200" s="164"/>
      <c r="K200" s="164"/>
      <c r="L200" s="164"/>
      <c r="M200" s="164"/>
      <c r="N200" s="139" t="str">
        <f t="shared" ca="1" si="44"/>
        <v>x 3</v>
      </c>
      <c r="O200" s="139" t="str">
        <f t="shared" ca="1" si="45"/>
        <v/>
      </c>
      <c r="P200" s="140"/>
      <c r="Q200" s="140"/>
      <c r="R200" s="136"/>
      <c r="S200" s="136"/>
      <c r="T200" s="136"/>
      <c r="U200" s="136"/>
      <c r="V200" s="136"/>
      <c r="W200" s="136"/>
      <c r="X200" s="136"/>
      <c r="Y200" s="136"/>
      <c r="Z200" s="141"/>
      <c r="AA200" s="136"/>
      <c r="AB200" s="136"/>
      <c r="AC200" s="142"/>
      <c r="AD200" s="143" t="str">
        <f t="shared" ca="1" si="46"/>
        <v/>
      </c>
      <c r="AE200" s="143" t="str">
        <f t="shared" ca="1" si="47"/>
        <v/>
      </c>
      <c r="AF200" s="143" t="str">
        <f t="shared" ca="1" si="48"/>
        <v>D</v>
      </c>
      <c r="AG200" s="144">
        <f t="shared" ca="1" si="49"/>
        <v>3</v>
      </c>
      <c r="AH200" s="144">
        <v>1</v>
      </c>
      <c r="AI200" s="148"/>
    </row>
    <row r="201" spans="1:35" s="145" customFormat="1" ht="30" customHeight="1" x14ac:dyDescent="0.25">
      <c r="A201" s="162">
        <v>607</v>
      </c>
      <c r="B201" s="135" t="str">
        <f t="shared" ca="1" si="40"/>
        <v>B.6.04b</v>
      </c>
      <c r="C201" s="136">
        <f t="shared" ca="1" si="41"/>
        <v>6</v>
      </c>
      <c r="D201" s="93"/>
      <c r="E201" s="137" t="str">
        <f t="shared" ca="1" si="42"/>
        <v>B.6.04b</v>
      </c>
      <c r="F201" s="146" t="str">
        <f t="shared" ca="1" si="43"/>
        <v>Conducting research?</v>
      </c>
      <c r="G201" s="164"/>
      <c r="H201" s="164"/>
      <c r="I201" s="166"/>
      <c r="J201" s="164"/>
      <c r="K201" s="164"/>
      <c r="L201" s="164"/>
      <c r="M201" s="164"/>
      <c r="N201" s="139" t="str">
        <f t="shared" ca="1" si="44"/>
        <v>x 3</v>
      </c>
      <c r="O201" s="139" t="str">
        <f t="shared" ca="1" si="45"/>
        <v/>
      </c>
      <c r="P201" s="140"/>
      <c r="Q201" s="140"/>
      <c r="R201" s="136"/>
      <c r="S201" s="136"/>
      <c r="T201" s="136"/>
      <c r="U201" s="136"/>
      <c r="V201" s="136"/>
      <c r="W201" s="136"/>
      <c r="X201" s="136"/>
      <c r="Y201" s="136"/>
      <c r="Z201" s="141"/>
      <c r="AA201" s="136"/>
      <c r="AB201" s="136"/>
      <c r="AC201" s="142"/>
      <c r="AD201" s="143" t="str">
        <f t="shared" ca="1" si="46"/>
        <v/>
      </c>
      <c r="AE201" s="143" t="str">
        <f t="shared" ca="1" si="47"/>
        <v/>
      </c>
      <c r="AF201" s="143" t="str">
        <f t="shared" ca="1" si="48"/>
        <v>D</v>
      </c>
      <c r="AG201" s="144">
        <f t="shared" ca="1" si="49"/>
        <v>3</v>
      </c>
      <c r="AH201" s="144">
        <v>1</v>
      </c>
      <c r="AI201" s="148"/>
    </row>
    <row r="202" spans="1:35" s="145" customFormat="1" ht="30" customHeight="1" x14ac:dyDescent="0.25">
      <c r="A202" s="162">
        <v>608</v>
      </c>
      <c r="B202" s="135" t="str">
        <f t="shared" ca="1" si="40"/>
        <v>B.6.04c</v>
      </c>
      <c r="C202" s="136">
        <f t="shared" ca="1" si="41"/>
        <v>6</v>
      </c>
      <c r="D202" s="93"/>
      <c r="E202" s="137" t="str">
        <f t="shared" ca="1" si="42"/>
        <v>B.6.04c</v>
      </c>
      <c r="F202" s="146" t="str">
        <f t="shared" ca="1" si="43"/>
        <v>Identifying vulnerabilities?</v>
      </c>
      <c r="G202" s="164"/>
      <c r="H202" s="164"/>
      <c r="I202" s="166"/>
      <c r="J202" s="164"/>
      <c r="K202" s="164"/>
      <c r="L202" s="164"/>
      <c r="M202" s="164"/>
      <c r="N202" s="139" t="str">
        <f t="shared" ca="1" si="44"/>
        <v>x 3</v>
      </c>
      <c r="O202" s="139" t="str">
        <f t="shared" ca="1" si="45"/>
        <v/>
      </c>
      <c r="P202" s="140"/>
      <c r="Q202" s="140"/>
      <c r="R202" s="136"/>
      <c r="S202" s="136"/>
      <c r="T202" s="136"/>
      <c r="U202" s="136"/>
      <c r="V202" s="136"/>
      <c r="W202" s="136"/>
      <c r="X202" s="136"/>
      <c r="Y202" s="136"/>
      <c r="Z202" s="141"/>
      <c r="AA202" s="136"/>
      <c r="AB202" s="136"/>
      <c r="AC202" s="142"/>
      <c r="AD202" s="143" t="str">
        <f t="shared" ca="1" si="46"/>
        <v/>
      </c>
      <c r="AE202" s="143" t="str">
        <f t="shared" ca="1" si="47"/>
        <v/>
      </c>
      <c r="AF202" s="143" t="str">
        <f t="shared" ca="1" si="48"/>
        <v>D</v>
      </c>
      <c r="AG202" s="144">
        <f t="shared" ca="1" si="49"/>
        <v>3</v>
      </c>
      <c r="AH202" s="144">
        <v>1</v>
      </c>
      <c r="AI202" s="148"/>
    </row>
    <row r="203" spans="1:35" s="145" customFormat="1" ht="30" customHeight="1" x14ac:dyDescent="0.25">
      <c r="A203" s="162">
        <v>609</v>
      </c>
      <c r="B203" s="135" t="str">
        <f t="shared" ca="1" si="40"/>
        <v>B.6.04d</v>
      </c>
      <c r="C203" s="136">
        <f t="shared" ca="1" si="41"/>
        <v>6</v>
      </c>
      <c r="D203" s="93"/>
      <c r="E203" s="137" t="str">
        <f t="shared" ca="1" si="42"/>
        <v>B.6.04d</v>
      </c>
      <c r="F203" s="146" t="str">
        <f t="shared" ca="1" si="43"/>
        <v>Exploiting weaknesses?</v>
      </c>
      <c r="G203" s="164"/>
      <c r="H203" s="164"/>
      <c r="I203" s="166"/>
      <c r="J203" s="164"/>
      <c r="K203" s="164"/>
      <c r="L203" s="164"/>
      <c r="M203" s="164"/>
      <c r="N203" s="139" t="str">
        <f t="shared" ca="1" si="44"/>
        <v>x 3</v>
      </c>
      <c r="O203" s="139" t="str">
        <f t="shared" ca="1" si="45"/>
        <v/>
      </c>
      <c r="P203" s="140"/>
      <c r="Q203" s="140"/>
      <c r="R203" s="136"/>
      <c r="S203" s="136"/>
      <c r="T203" s="136"/>
      <c r="U203" s="136"/>
      <c r="V203" s="136"/>
      <c r="W203" s="136"/>
      <c r="X203" s="136"/>
      <c r="Y203" s="136"/>
      <c r="Z203" s="141"/>
      <c r="AA203" s="136"/>
      <c r="AB203" s="136"/>
      <c r="AC203" s="142"/>
      <c r="AD203" s="143" t="str">
        <f t="shared" ca="1" si="46"/>
        <v/>
      </c>
      <c r="AE203" s="143" t="str">
        <f t="shared" ca="1" si="47"/>
        <v/>
      </c>
      <c r="AF203" s="143" t="str">
        <f t="shared" ca="1" si="48"/>
        <v>D</v>
      </c>
      <c r="AG203" s="144">
        <f t="shared" ca="1" si="49"/>
        <v>3</v>
      </c>
      <c r="AH203" s="144">
        <v>1</v>
      </c>
      <c r="AI203" s="148"/>
    </row>
    <row r="204" spans="1:35" s="145" customFormat="1" ht="30" customHeight="1" x14ac:dyDescent="0.25">
      <c r="A204" s="162">
        <v>610</v>
      </c>
      <c r="B204" s="135" t="str">
        <f t="shared" ca="1" si="40"/>
        <v>B.6.04e</v>
      </c>
      <c r="C204" s="136">
        <f t="shared" ca="1" si="41"/>
        <v>6</v>
      </c>
      <c r="D204" s="93"/>
      <c r="E204" s="137" t="str">
        <f t="shared" ca="1" si="42"/>
        <v>B.6.04e</v>
      </c>
      <c r="F204" s="146" t="str">
        <f t="shared" ca="1" si="43"/>
        <v>Reporting findings?</v>
      </c>
      <c r="G204" s="164"/>
      <c r="H204" s="164"/>
      <c r="I204" s="166"/>
      <c r="J204" s="164"/>
      <c r="K204" s="164"/>
      <c r="L204" s="164"/>
      <c r="M204" s="164"/>
      <c r="N204" s="139" t="str">
        <f t="shared" ca="1" si="44"/>
        <v>x 3</v>
      </c>
      <c r="O204" s="139" t="str">
        <f t="shared" ca="1" si="45"/>
        <v/>
      </c>
      <c r="P204" s="140"/>
      <c r="Q204" s="140"/>
      <c r="R204" s="136"/>
      <c r="S204" s="136"/>
      <c r="T204" s="136"/>
      <c r="U204" s="136"/>
      <c r="V204" s="136"/>
      <c r="W204" s="136"/>
      <c r="X204" s="136"/>
      <c r="Y204" s="136"/>
      <c r="Z204" s="141"/>
      <c r="AA204" s="136"/>
      <c r="AB204" s="136"/>
      <c r="AC204" s="142"/>
      <c r="AD204" s="143" t="str">
        <f t="shared" ca="1" si="46"/>
        <v/>
      </c>
      <c r="AE204" s="143" t="str">
        <f t="shared" ca="1" si="47"/>
        <v/>
      </c>
      <c r="AF204" s="143" t="str">
        <f t="shared" ca="1" si="48"/>
        <v>D</v>
      </c>
      <c r="AG204" s="144">
        <f t="shared" ca="1" si="49"/>
        <v>3</v>
      </c>
      <c r="AH204" s="144">
        <v>1</v>
      </c>
      <c r="AI204" s="148"/>
    </row>
    <row r="205" spans="1:35" s="145" customFormat="1" ht="30" customHeight="1" x14ac:dyDescent="0.25">
      <c r="A205" s="162">
        <v>611</v>
      </c>
      <c r="B205" s="135" t="str">
        <f t="shared" ca="1" si="40"/>
        <v>B.6.04f</v>
      </c>
      <c r="C205" s="136">
        <f t="shared" ca="1" si="41"/>
        <v>6</v>
      </c>
      <c r="D205" s="93"/>
      <c r="E205" s="137" t="str">
        <f t="shared" ca="1" si="42"/>
        <v>B.6.04f</v>
      </c>
      <c r="F205" s="146" t="str">
        <f t="shared" ca="1" si="43"/>
        <v>Remediating issues?</v>
      </c>
      <c r="G205" s="164"/>
      <c r="H205" s="164"/>
      <c r="I205" s="166"/>
      <c r="J205" s="164"/>
      <c r="K205" s="164"/>
      <c r="L205" s="164"/>
      <c r="M205" s="164"/>
      <c r="N205" s="139" t="str">
        <f t="shared" ca="1" si="44"/>
        <v>x 4</v>
      </c>
      <c r="O205" s="139" t="str">
        <f t="shared" ca="1" si="45"/>
        <v/>
      </c>
      <c r="P205" s="140"/>
      <c r="Q205" s="140"/>
      <c r="R205" s="136"/>
      <c r="S205" s="136"/>
      <c r="T205" s="136"/>
      <c r="U205" s="136"/>
      <c r="V205" s="136"/>
      <c r="W205" s="136"/>
      <c r="X205" s="136"/>
      <c r="Y205" s="136"/>
      <c r="Z205" s="141"/>
      <c r="AA205" s="136"/>
      <c r="AB205" s="136"/>
      <c r="AC205" s="142"/>
      <c r="AD205" s="143" t="str">
        <f t="shared" ca="1" si="46"/>
        <v/>
      </c>
      <c r="AE205" s="143" t="str">
        <f t="shared" ca="1" si="47"/>
        <v/>
      </c>
      <c r="AF205" s="143" t="str">
        <f t="shared" ca="1" si="48"/>
        <v>D</v>
      </c>
      <c r="AG205" s="144">
        <f t="shared" ca="1" si="49"/>
        <v>3</v>
      </c>
      <c r="AH205" s="144">
        <v>1</v>
      </c>
      <c r="AI205" s="148"/>
    </row>
    <row r="206" spans="1:35" s="145" customFormat="1" ht="30" customHeight="1" x14ac:dyDescent="0.25">
      <c r="A206" s="162">
        <v>612</v>
      </c>
      <c r="B206" s="135" t="str">
        <f t="shared" ca="1" si="40"/>
        <v>B.6.05</v>
      </c>
      <c r="C206" s="136">
        <f t="shared" ca="1" si="41"/>
        <v>4</v>
      </c>
      <c r="D206" s="93"/>
      <c r="E206" s="137" t="str">
        <f t="shared" ca="1" si="42"/>
        <v>B.6.05</v>
      </c>
      <c r="F206" s="165" t="str">
        <f t="shared" ca="1" si="43"/>
        <v xml:space="preserve">Do your service providers: </v>
      </c>
      <c r="G206" s="164"/>
      <c r="H206" s="164"/>
      <c r="I206" s="166"/>
      <c r="J206" s="164"/>
      <c r="K206" s="164"/>
      <c r="L206" s="164"/>
      <c r="M206" s="164"/>
      <c r="N206" s="139" t="str">
        <f t="shared" ca="1" si="44"/>
        <v/>
      </c>
      <c r="O206" s="139" t="str">
        <f t="shared" ca="1" si="45"/>
        <v/>
      </c>
      <c r="P206" s="140"/>
      <c r="Q206" s="140"/>
      <c r="R206" s="136"/>
      <c r="S206" s="136"/>
      <c r="T206" s="136"/>
      <c r="U206" s="136"/>
      <c r="V206" s="136"/>
      <c r="W206" s="136"/>
      <c r="X206" s="136"/>
      <c r="Y206" s="136"/>
      <c r="Z206" s="141"/>
      <c r="AA206" s="136"/>
      <c r="AB206" s="136"/>
      <c r="AC206" s="142"/>
      <c r="AD206" s="143" t="str">
        <f t="shared" ca="1" si="46"/>
        <v/>
      </c>
      <c r="AE206" s="143" t="str">
        <f t="shared" ca="1" si="47"/>
        <v/>
      </c>
      <c r="AF206" s="143" t="str">
        <f t="shared" ca="1" si="48"/>
        <v>D</v>
      </c>
      <c r="AG206" s="144">
        <f t="shared" ca="1" si="49"/>
        <v>3</v>
      </c>
      <c r="AH206"/>
      <c r="AI206" s="148"/>
    </row>
    <row r="207" spans="1:35" s="145" customFormat="1" ht="30" customHeight="1" x14ac:dyDescent="0.25">
      <c r="A207" s="162">
        <v>613</v>
      </c>
      <c r="B207" s="135" t="str">
        <f t="shared" ca="1" si="40"/>
        <v>B.6.05a</v>
      </c>
      <c r="C207" s="136">
        <f t="shared" ca="1" si="41"/>
        <v>6</v>
      </c>
      <c r="D207" s="93"/>
      <c r="E207" s="137" t="str">
        <f t="shared" ca="1" si="42"/>
        <v>B.6.05a</v>
      </c>
      <c r="F207" s="146" t="str">
        <f t="shared" ca="1" si="43"/>
        <v>Demonstrate compliance to 'standard' methodologies, if required?</v>
      </c>
      <c r="G207" s="164"/>
      <c r="H207" s="164"/>
      <c r="I207" s="166"/>
      <c r="J207" s="164"/>
      <c r="K207" s="164"/>
      <c r="L207" s="164"/>
      <c r="M207" s="164"/>
      <c r="N207" s="139" t="str">
        <f t="shared" ca="1" si="44"/>
        <v>x 4</v>
      </c>
      <c r="O207" s="139" t="str">
        <f t="shared" ca="1" si="45"/>
        <v/>
      </c>
      <c r="P207" s="140"/>
      <c r="Q207" s="140"/>
      <c r="R207" s="136"/>
      <c r="S207" s="136"/>
      <c r="T207" s="136"/>
      <c r="U207" s="136"/>
      <c r="V207" s="136"/>
      <c r="W207" s="136"/>
      <c r="X207" s="136"/>
      <c r="Y207" s="136"/>
      <c r="Z207" s="141"/>
      <c r="AA207" s="136"/>
      <c r="AB207" s="136"/>
      <c r="AC207" s="142"/>
      <c r="AD207" s="143" t="str">
        <f t="shared" ca="1" si="46"/>
        <v/>
      </c>
      <c r="AE207" s="143" t="str">
        <f t="shared" ca="1" si="47"/>
        <v/>
      </c>
      <c r="AF207" s="143" t="str">
        <f t="shared" ca="1" si="48"/>
        <v>D</v>
      </c>
      <c r="AG207" s="144">
        <f t="shared" ca="1" si="49"/>
        <v>3</v>
      </c>
      <c r="AH207" s="144">
        <v>1</v>
      </c>
      <c r="AI207" s="148"/>
    </row>
    <row r="208" spans="1:35" s="145" customFormat="1" ht="30" customHeight="1" x14ac:dyDescent="0.25">
      <c r="A208" s="162">
        <v>614</v>
      </c>
      <c r="B208" s="135" t="str">
        <f t="shared" ca="1" si="40"/>
        <v>B.6.05b</v>
      </c>
      <c r="C208" s="136">
        <f t="shared" ca="1" si="41"/>
        <v>6</v>
      </c>
      <c r="D208" s="93"/>
      <c r="E208" s="137" t="str">
        <f t="shared" ca="1" si="42"/>
        <v>B.6.05b</v>
      </c>
      <c r="F208" s="146" t="str">
        <f t="shared" ca="1" si="43"/>
        <v xml:space="preserve">Develop or augment testing methodologies that each scenario demands? </v>
      </c>
      <c r="G208" s="164"/>
      <c r="H208" s="164"/>
      <c r="I208" s="166"/>
      <c r="J208" s="164"/>
      <c r="K208" s="164"/>
      <c r="L208" s="164"/>
      <c r="M208" s="164"/>
      <c r="N208" s="139" t="str">
        <f t="shared" ca="1" si="44"/>
        <v>x 5</v>
      </c>
      <c r="O208" s="139" t="str">
        <f t="shared" ca="1" si="45"/>
        <v/>
      </c>
      <c r="P208" s="140"/>
      <c r="Q208" s="140"/>
      <c r="R208" s="136"/>
      <c r="S208" s="136"/>
      <c r="T208" s="136"/>
      <c r="U208" s="136"/>
      <c r="V208" s="136"/>
      <c r="W208" s="136"/>
      <c r="X208" s="136"/>
      <c r="Y208" s="136"/>
      <c r="Z208" s="141"/>
      <c r="AA208" s="136"/>
      <c r="AB208" s="136"/>
      <c r="AC208" s="142"/>
      <c r="AD208" s="143" t="str">
        <f t="shared" ca="1" si="46"/>
        <v/>
      </c>
      <c r="AE208" s="143" t="str">
        <f t="shared" ca="1" si="47"/>
        <v/>
      </c>
      <c r="AF208" s="143" t="str">
        <f t="shared" ca="1" si="48"/>
        <v>D</v>
      </c>
      <c r="AG208" s="144">
        <f t="shared" ca="1" si="49"/>
        <v>3</v>
      </c>
      <c r="AH208" s="144">
        <v>1</v>
      </c>
      <c r="AI208" s="148"/>
    </row>
    <row r="209" spans="1:35" s="145" customFormat="1" ht="30" customHeight="1" x14ac:dyDescent="0.25">
      <c r="A209" s="156">
        <v>615</v>
      </c>
      <c r="B209" s="135" t="str">
        <f t="shared" ca="1" si="40"/>
        <v>B.7</v>
      </c>
      <c r="C209" s="136">
        <f t="shared" ca="1" si="41"/>
        <v>2</v>
      </c>
      <c r="D209" s="93"/>
      <c r="E209" s="167" t="str">
        <f t="shared" ca="1" si="42"/>
        <v>Step 7</v>
      </c>
      <c r="F209" s="168" t="str">
        <f t="shared" ca="1" si="43"/>
        <v>Conduct sufficient research and planning</v>
      </c>
      <c r="G209" s="247"/>
      <c r="H209" s="247"/>
      <c r="I209" s="247"/>
      <c r="J209" s="247"/>
      <c r="K209" s="247"/>
      <c r="L209" s="247"/>
      <c r="M209" s="247"/>
      <c r="N209" s="248" t="str">
        <f t="shared" ca="1" si="44"/>
        <v/>
      </c>
      <c r="O209" s="248" t="str">
        <f t="shared" ca="1" si="45"/>
        <v/>
      </c>
      <c r="P209" s="248"/>
      <c r="Q209" s="248"/>
      <c r="R209" s="248"/>
      <c r="S209" s="248"/>
      <c r="T209" s="248"/>
      <c r="U209" s="248"/>
      <c r="V209" s="248"/>
      <c r="W209" s="248"/>
      <c r="X209" s="248"/>
      <c r="Y209" s="248"/>
      <c r="Z209" s="248"/>
      <c r="AA209" s="248"/>
      <c r="AB209" s="248"/>
      <c r="AC209" s="143"/>
      <c r="AD209" s="143" t="str">
        <f t="shared" ca="1" si="46"/>
        <v>S</v>
      </c>
      <c r="AE209" s="143" t="str">
        <f t="shared" ca="1" si="47"/>
        <v>I</v>
      </c>
      <c r="AF209" s="143" t="str">
        <f t="shared" ca="1" si="48"/>
        <v>D</v>
      </c>
      <c r="AG209" s="144">
        <f t="shared" ca="1" si="49"/>
        <v>1</v>
      </c>
      <c r="AH209"/>
      <c r="AI209" s="148">
        <v>3</v>
      </c>
    </row>
    <row r="210" spans="1:35" s="145" customFormat="1" ht="30" x14ac:dyDescent="0.25">
      <c r="A210" s="162">
        <v>630</v>
      </c>
      <c r="B210" s="135" t="str">
        <f t="shared" ca="1" si="40"/>
        <v>B.7.01</v>
      </c>
      <c r="C210" s="136">
        <f t="shared" ca="1" si="41"/>
        <v>5</v>
      </c>
      <c r="D210" s="93"/>
      <c r="E210" s="137" t="str">
        <f t="shared" ca="1" si="42"/>
        <v>B.7.01</v>
      </c>
      <c r="F210" s="165" t="str">
        <f t="shared" ca="1" si="43"/>
        <v>Are detailed test plans produced to provide guidelines for the penetration testing to be undertaken?</v>
      </c>
      <c r="G210" s="164"/>
      <c r="H210" s="164"/>
      <c r="I210" s="166"/>
      <c r="J210" s="164"/>
      <c r="K210" s="164"/>
      <c r="L210" s="164"/>
      <c r="M210" s="164"/>
      <c r="N210" s="139" t="str">
        <f t="shared" ca="1" si="44"/>
        <v>x 1</v>
      </c>
      <c r="O210" s="139" t="str">
        <f t="shared" ca="1" si="45"/>
        <v/>
      </c>
      <c r="P210" s="140"/>
      <c r="Q210" s="140"/>
      <c r="R210" s="136"/>
      <c r="S210" s="136"/>
      <c r="T210" s="136"/>
      <c r="U210" s="136"/>
      <c r="V210" s="136"/>
      <c r="W210" s="136"/>
      <c r="X210" s="136"/>
      <c r="Y210" s="136"/>
      <c r="Z210" s="141"/>
      <c r="AA210" s="136"/>
      <c r="AB210" s="136"/>
      <c r="AC210" s="142"/>
      <c r="AD210" s="143" t="str">
        <f t="shared" ca="1" si="46"/>
        <v/>
      </c>
      <c r="AE210" s="143" t="str">
        <f t="shared" ca="1" si="47"/>
        <v/>
      </c>
      <c r="AF210" s="143" t="str">
        <f t="shared" ca="1" si="48"/>
        <v>D</v>
      </c>
      <c r="AG210" s="144">
        <f t="shared" ca="1" si="49"/>
        <v>3</v>
      </c>
      <c r="AH210" s="144">
        <v>1</v>
      </c>
      <c r="AI210" s="148"/>
    </row>
    <row r="211" spans="1:35" s="145" customFormat="1" ht="30" customHeight="1" x14ac:dyDescent="0.25">
      <c r="A211" s="162">
        <v>631</v>
      </c>
      <c r="B211" s="135" t="str">
        <f t="shared" ca="1" si="40"/>
        <v>B.7.02</v>
      </c>
      <c r="C211" s="136">
        <f t="shared" ca="1" si="41"/>
        <v>4</v>
      </c>
      <c r="D211" s="93"/>
      <c r="E211" s="137" t="str">
        <f t="shared" ca="1" si="42"/>
        <v>B.7.02</v>
      </c>
      <c r="F211" s="165" t="str">
        <f t="shared" ca="1" si="43"/>
        <v xml:space="preserve">Are test plans: </v>
      </c>
      <c r="G211" s="164"/>
      <c r="H211" s="164"/>
      <c r="I211" s="166"/>
      <c r="J211" s="164"/>
      <c r="K211" s="164"/>
      <c r="L211" s="164"/>
      <c r="M211" s="164"/>
      <c r="N211" s="139" t="str">
        <f t="shared" ca="1" si="44"/>
        <v/>
      </c>
      <c r="O211" s="139" t="str">
        <f t="shared" ca="1" si="45"/>
        <v/>
      </c>
      <c r="P211" s="140"/>
      <c r="Q211" s="140"/>
      <c r="R211" s="136"/>
      <c r="S211" s="136"/>
      <c r="T211" s="136"/>
      <c r="U211" s="136"/>
      <c r="V211" s="136"/>
      <c r="W211" s="136"/>
      <c r="X211" s="136"/>
      <c r="Y211" s="136"/>
      <c r="Z211" s="141"/>
      <c r="AA211" s="136"/>
      <c r="AB211" s="136"/>
      <c r="AC211" s="142"/>
      <c r="AD211" s="143" t="str">
        <f t="shared" ca="1" si="46"/>
        <v/>
      </c>
      <c r="AE211" s="143" t="str">
        <f t="shared" ca="1" si="47"/>
        <v/>
      </c>
      <c r="AF211" s="143" t="str">
        <f t="shared" ca="1" si="48"/>
        <v>D</v>
      </c>
      <c r="AG211" s="144">
        <f t="shared" ca="1" si="49"/>
        <v>3</v>
      </c>
      <c r="AH211"/>
      <c r="AI211" s="148"/>
    </row>
    <row r="212" spans="1:35" s="145" customFormat="1" ht="30" customHeight="1" x14ac:dyDescent="0.25">
      <c r="A212" s="162">
        <v>632</v>
      </c>
      <c r="B212" s="135" t="str">
        <f t="shared" ca="1" si="40"/>
        <v>B.7.02a</v>
      </c>
      <c r="C212" s="136">
        <f t="shared" ca="1" si="41"/>
        <v>6</v>
      </c>
      <c r="D212" s="93"/>
      <c r="E212" s="137" t="str">
        <f t="shared" ca="1" si="42"/>
        <v>B.7.02a</v>
      </c>
      <c r="F212" s="146" t="str">
        <f t="shared" ca="1" si="43"/>
        <v>Produced by your testing service provider?</v>
      </c>
      <c r="G212" s="164"/>
      <c r="H212" s="164"/>
      <c r="I212" s="166"/>
      <c r="J212" s="164"/>
      <c r="K212" s="164"/>
      <c r="L212" s="164"/>
      <c r="M212" s="164"/>
      <c r="N212" s="139" t="str">
        <f t="shared" ca="1" si="44"/>
        <v>x 2</v>
      </c>
      <c r="O212" s="139" t="str">
        <f t="shared" ca="1" si="45"/>
        <v/>
      </c>
      <c r="P212" s="140"/>
      <c r="Q212" s="140"/>
      <c r="R212" s="136"/>
      <c r="S212" s="136"/>
      <c r="T212" s="136"/>
      <c r="U212" s="136"/>
      <c r="V212" s="136"/>
      <c r="W212" s="136"/>
      <c r="X212" s="136"/>
      <c r="Y212" s="136"/>
      <c r="Z212" s="141"/>
      <c r="AA212" s="136"/>
      <c r="AB212" s="136"/>
      <c r="AC212" s="142"/>
      <c r="AD212" s="143" t="str">
        <f t="shared" ca="1" si="46"/>
        <v/>
      </c>
      <c r="AE212" s="143" t="str">
        <f t="shared" ca="1" si="47"/>
        <v/>
      </c>
      <c r="AF212" s="143" t="str">
        <f t="shared" ca="1" si="48"/>
        <v>D</v>
      </c>
      <c r="AG212" s="144">
        <f t="shared" ca="1" si="49"/>
        <v>3</v>
      </c>
      <c r="AH212" s="144">
        <v>1</v>
      </c>
      <c r="AI212" s="148"/>
    </row>
    <row r="213" spans="1:35" s="145" customFormat="1" ht="30" x14ac:dyDescent="0.25">
      <c r="A213" s="162">
        <v>633</v>
      </c>
      <c r="B213" s="135" t="str">
        <f t="shared" ca="1" si="40"/>
        <v>B.7.02b</v>
      </c>
      <c r="C213" s="136">
        <f t="shared" ca="1" si="41"/>
        <v>6</v>
      </c>
      <c r="D213" s="93"/>
      <c r="E213" s="137" t="str">
        <f t="shared" ca="1" si="42"/>
        <v>B.7.02b</v>
      </c>
      <c r="F213" s="146" t="str">
        <f t="shared" ca="1" si="43"/>
        <v>Flexible enough to accommodate changes in test priorities, whilst not impeding on actual testing time?</v>
      </c>
      <c r="G213" s="164"/>
      <c r="H213" s="164"/>
      <c r="I213" s="166"/>
      <c r="J213" s="164"/>
      <c r="K213" s="164"/>
      <c r="L213" s="164"/>
      <c r="M213" s="164"/>
      <c r="N213" s="139" t="str">
        <f t="shared" ca="1" si="44"/>
        <v>x 3</v>
      </c>
      <c r="O213" s="139" t="str">
        <f t="shared" ca="1" si="45"/>
        <v/>
      </c>
      <c r="P213" s="140"/>
      <c r="Q213" s="140"/>
      <c r="R213" s="136"/>
      <c r="S213" s="136"/>
      <c r="T213" s="136"/>
      <c r="U213" s="136"/>
      <c r="V213" s="136"/>
      <c r="W213" s="136"/>
      <c r="X213" s="136"/>
      <c r="Y213" s="136"/>
      <c r="Z213" s="141"/>
      <c r="AA213" s="136"/>
      <c r="AB213" s="136"/>
      <c r="AC213" s="142"/>
      <c r="AD213" s="143" t="str">
        <f t="shared" ca="1" si="46"/>
        <v/>
      </c>
      <c r="AE213" s="143" t="str">
        <f t="shared" ca="1" si="47"/>
        <v/>
      </c>
      <c r="AF213" s="143" t="str">
        <f t="shared" ca="1" si="48"/>
        <v>D</v>
      </c>
      <c r="AG213" s="144">
        <f t="shared" ca="1" si="49"/>
        <v>3</v>
      </c>
      <c r="AH213" s="144">
        <v>1</v>
      </c>
      <c r="AI213" s="148"/>
    </row>
    <row r="214" spans="1:35" s="145" customFormat="1" ht="30" customHeight="1" x14ac:dyDescent="0.25">
      <c r="A214" s="162">
        <v>634</v>
      </c>
      <c r="B214" s="135" t="str">
        <f t="shared" ca="1" si="40"/>
        <v>B.7.02c</v>
      </c>
      <c r="C214" s="136">
        <f t="shared" ca="1" si="41"/>
        <v>6</v>
      </c>
      <c r="D214" s="93"/>
      <c r="E214" s="137" t="str">
        <f t="shared" ca="1" si="42"/>
        <v>B.7.02c</v>
      </c>
      <c r="F214" s="146" t="str">
        <f t="shared" ca="1" si="43"/>
        <v>Agreed with your organisation prior to any testing commencing?</v>
      </c>
      <c r="G214" s="164"/>
      <c r="H214" s="164"/>
      <c r="I214" s="166"/>
      <c r="J214" s="164"/>
      <c r="K214" s="164"/>
      <c r="L214" s="164"/>
      <c r="M214" s="164"/>
      <c r="N214" s="139" t="str">
        <f t="shared" ca="1" si="44"/>
        <v>x 3</v>
      </c>
      <c r="O214" s="139" t="str">
        <f t="shared" ca="1" si="45"/>
        <v/>
      </c>
      <c r="P214" s="140"/>
      <c r="Q214" s="140"/>
      <c r="R214" s="136"/>
      <c r="S214" s="136"/>
      <c r="T214" s="136"/>
      <c r="U214" s="136"/>
      <c r="V214" s="136"/>
      <c r="W214" s="136"/>
      <c r="X214" s="136"/>
      <c r="Y214" s="136"/>
      <c r="Z214" s="141"/>
      <c r="AA214" s="136"/>
      <c r="AB214" s="136"/>
      <c r="AC214" s="142"/>
      <c r="AD214" s="143" t="str">
        <f t="shared" ca="1" si="46"/>
        <v/>
      </c>
      <c r="AE214" s="143" t="str">
        <f t="shared" ca="1" si="47"/>
        <v/>
      </c>
      <c r="AF214" s="143" t="str">
        <f t="shared" ca="1" si="48"/>
        <v>D</v>
      </c>
      <c r="AG214" s="144">
        <f t="shared" ca="1" si="49"/>
        <v>3</v>
      </c>
      <c r="AH214" s="144">
        <v>1</v>
      </c>
      <c r="AI214" s="148"/>
    </row>
    <row r="215" spans="1:35" s="145" customFormat="1" ht="30" customHeight="1" x14ac:dyDescent="0.25">
      <c r="A215" s="162">
        <v>635</v>
      </c>
      <c r="B215" s="135" t="str">
        <f t="shared" ca="1" si="40"/>
        <v>B.7.03</v>
      </c>
      <c r="C215" s="136">
        <f t="shared" ca="1" si="41"/>
        <v>4</v>
      </c>
      <c r="D215" s="93"/>
      <c r="E215" s="137" t="str">
        <f t="shared" ca="1" si="42"/>
        <v>B.7.03</v>
      </c>
      <c r="F215" s="165" t="str">
        <f t="shared" ca="1" si="43"/>
        <v xml:space="preserve">Do test plans: </v>
      </c>
      <c r="G215" s="164"/>
      <c r="H215" s="164"/>
      <c r="I215" s="166"/>
      <c r="J215" s="164"/>
      <c r="K215" s="164"/>
      <c r="L215" s="164"/>
      <c r="M215" s="164"/>
      <c r="N215" s="139" t="str">
        <f t="shared" ca="1" si="44"/>
        <v/>
      </c>
      <c r="O215" s="139" t="str">
        <f t="shared" ca="1" si="45"/>
        <v/>
      </c>
      <c r="P215" s="140"/>
      <c r="Q215" s="140"/>
      <c r="R215" s="136"/>
      <c r="S215" s="136"/>
      <c r="T215" s="136"/>
      <c r="U215" s="136"/>
      <c r="V215" s="136"/>
      <c r="W215" s="136"/>
      <c r="X215" s="136"/>
      <c r="Y215" s="136"/>
      <c r="Z215" s="141"/>
      <c r="AA215" s="136"/>
      <c r="AB215" s="136"/>
      <c r="AC215" s="142"/>
      <c r="AD215" s="143" t="str">
        <f t="shared" ca="1" si="46"/>
        <v/>
      </c>
      <c r="AE215" s="143" t="str">
        <f t="shared" ca="1" si="47"/>
        <v/>
      </c>
      <c r="AF215" s="143" t="str">
        <f t="shared" ca="1" si="48"/>
        <v>D</v>
      </c>
      <c r="AG215" s="144">
        <f t="shared" ca="1" si="49"/>
        <v>3</v>
      </c>
      <c r="AH215"/>
      <c r="AI215" s="148"/>
    </row>
    <row r="216" spans="1:35" s="145" customFormat="1" ht="30" x14ac:dyDescent="0.25">
      <c r="A216" s="162">
        <v>636</v>
      </c>
      <c r="B216" s="135" t="str">
        <f t="shared" ca="1" si="40"/>
        <v>B.7.03a</v>
      </c>
      <c r="C216" s="136">
        <f t="shared" ca="1" si="41"/>
        <v>6</v>
      </c>
      <c r="D216" s="93"/>
      <c r="E216" s="137" t="str">
        <f t="shared" ca="1" si="42"/>
        <v>B.7.03a</v>
      </c>
      <c r="F216" s="146" t="str">
        <f t="shared" ca="1" si="43"/>
        <v>Specify what will actually be done during the tests themselves, often as a series of discrete tasks?</v>
      </c>
      <c r="G216" s="164"/>
      <c r="H216" s="164"/>
      <c r="I216" s="166"/>
      <c r="J216" s="164"/>
      <c r="K216" s="164"/>
      <c r="L216" s="164"/>
      <c r="M216" s="164"/>
      <c r="N216" s="139" t="str">
        <f t="shared" ca="1" si="44"/>
        <v>x 4</v>
      </c>
      <c r="O216" s="139" t="str">
        <f t="shared" ca="1" si="45"/>
        <v/>
      </c>
      <c r="P216" s="140"/>
      <c r="Q216" s="140"/>
      <c r="R216" s="136"/>
      <c r="S216" s="136"/>
      <c r="T216" s="136"/>
      <c r="U216" s="136"/>
      <c r="V216" s="136"/>
      <c r="W216" s="136"/>
      <c r="X216" s="136"/>
      <c r="Y216" s="136"/>
      <c r="Z216" s="141"/>
      <c r="AA216" s="136"/>
      <c r="AB216" s="136"/>
      <c r="AC216" s="142"/>
      <c r="AD216" s="143" t="str">
        <f t="shared" ca="1" si="46"/>
        <v/>
      </c>
      <c r="AE216" s="143" t="str">
        <f t="shared" ca="1" si="47"/>
        <v/>
      </c>
      <c r="AF216" s="143" t="str">
        <f t="shared" ca="1" si="48"/>
        <v>D</v>
      </c>
      <c r="AG216" s="144">
        <f t="shared" ca="1" si="49"/>
        <v>3</v>
      </c>
      <c r="AH216" s="144">
        <v>1</v>
      </c>
      <c r="AI216" s="148"/>
    </row>
    <row r="217" spans="1:35" s="145" customFormat="1" ht="30" x14ac:dyDescent="0.25">
      <c r="A217" s="162">
        <v>637</v>
      </c>
      <c r="B217" s="135" t="str">
        <f t="shared" ca="1" si="40"/>
        <v>B.7.03b</v>
      </c>
      <c r="C217" s="136">
        <f t="shared" ca="1" si="41"/>
        <v>6</v>
      </c>
      <c r="D217" s="93"/>
      <c r="E217" s="137" t="str">
        <f t="shared" ca="1" si="42"/>
        <v>B.7.03b</v>
      </c>
      <c r="F217" s="146" t="str">
        <f t="shared" ca="1" si="43"/>
        <v>Provide a mechanism for formally agreeing the testing scope and all activities which surround the testing?</v>
      </c>
      <c r="G217" s="164"/>
      <c r="H217" s="164"/>
      <c r="I217" s="166"/>
      <c r="J217" s="164"/>
      <c r="K217" s="164"/>
      <c r="L217" s="164"/>
      <c r="M217" s="164"/>
      <c r="N217" s="139" t="str">
        <f t="shared" ca="1" si="44"/>
        <v>x 4</v>
      </c>
      <c r="O217" s="139" t="str">
        <f t="shared" ca="1" si="45"/>
        <v/>
      </c>
      <c r="P217" s="140"/>
      <c r="Q217" s="140"/>
      <c r="R217" s="136"/>
      <c r="S217" s="136"/>
      <c r="T217" s="136"/>
      <c r="U217" s="136"/>
      <c r="V217" s="136"/>
      <c r="W217" s="136"/>
      <c r="X217" s="136"/>
      <c r="Y217" s="136"/>
      <c r="Z217" s="141"/>
      <c r="AA217" s="136"/>
      <c r="AB217" s="136"/>
      <c r="AC217" s="142"/>
      <c r="AD217" s="143" t="str">
        <f t="shared" ca="1" si="46"/>
        <v/>
      </c>
      <c r="AE217" s="143" t="str">
        <f t="shared" ca="1" si="47"/>
        <v/>
      </c>
      <c r="AF217" s="143" t="str">
        <f t="shared" ca="1" si="48"/>
        <v>D</v>
      </c>
      <c r="AG217" s="144">
        <f t="shared" ca="1" si="49"/>
        <v>3</v>
      </c>
      <c r="AH217" s="144">
        <v>1</v>
      </c>
      <c r="AI217" s="148"/>
    </row>
    <row r="218" spans="1:35" s="145" customFormat="1" ht="30" x14ac:dyDescent="0.25">
      <c r="A218" s="162">
        <v>638</v>
      </c>
      <c r="B218" s="135" t="str">
        <f t="shared" ca="1" si="40"/>
        <v>B.7.03c</v>
      </c>
      <c r="C218" s="136">
        <f t="shared" ca="1" si="41"/>
        <v>6</v>
      </c>
      <c r="D218" s="93"/>
      <c r="E218" s="137" t="str">
        <f t="shared" ca="1" si="42"/>
        <v>B.7.03c</v>
      </c>
      <c r="F218" s="146" t="str">
        <f t="shared" ca="1" si="43"/>
        <v>Help to assure the process for proper security tests without creating misunderstandings, misconceptions, or false expectations?</v>
      </c>
      <c r="G218" s="164"/>
      <c r="H218" s="164"/>
      <c r="I218" s="166"/>
      <c r="J218" s="164"/>
      <c r="K218" s="164"/>
      <c r="L218" s="164"/>
      <c r="M218" s="164"/>
      <c r="N218" s="139" t="str">
        <f t="shared" ca="1" si="44"/>
        <v>x 5</v>
      </c>
      <c r="O218" s="139" t="str">
        <f t="shared" ca="1" si="45"/>
        <v/>
      </c>
      <c r="P218" s="140"/>
      <c r="Q218" s="140"/>
      <c r="R218" s="136"/>
      <c r="S218" s="136"/>
      <c r="T218" s="136"/>
      <c r="U218" s="136"/>
      <c r="V218" s="136"/>
      <c r="W218" s="136"/>
      <c r="X218" s="136"/>
      <c r="Y218" s="136"/>
      <c r="Z218" s="141"/>
      <c r="AA218" s="136"/>
      <c r="AB218" s="136"/>
      <c r="AC218" s="142"/>
      <c r="AD218" s="143" t="str">
        <f t="shared" ca="1" si="46"/>
        <v/>
      </c>
      <c r="AE218" s="143" t="str">
        <f t="shared" ca="1" si="47"/>
        <v/>
      </c>
      <c r="AF218" s="143" t="str">
        <f t="shared" ca="1" si="48"/>
        <v>D</v>
      </c>
      <c r="AG218" s="144">
        <f t="shared" ca="1" si="49"/>
        <v>3</v>
      </c>
      <c r="AH218" s="144">
        <v>1</v>
      </c>
      <c r="AI218" s="148"/>
    </row>
    <row r="219" spans="1:35" s="145" customFormat="1" ht="45" x14ac:dyDescent="0.25">
      <c r="A219" s="162">
        <v>639</v>
      </c>
      <c r="B219" s="135" t="str">
        <f t="shared" ca="1" si="40"/>
        <v>B.7.04</v>
      </c>
      <c r="C219" s="136">
        <f t="shared" ca="1" si="41"/>
        <v>5</v>
      </c>
      <c r="D219" s="93"/>
      <c r="E219" s="137" t="str">
        <f t="shared" ca="1" si="42"/>
        <v>B.7.04</v>
      </c>
      <c r="F219" s="165" t="str">
        <f t="shared" ca="1" si="43"/>
        <v>Do penetration tests include carrying out research to imitate the research activities that a potential attacker could undertake to find out as much about the target environment and how it works as possible?</v>
      </c>
      <c r="G219" s="164"/>
      <c r="H219" s="164"/>
      <c r="I219" s="166"/>
      <c r="J219" s="164"/>
      <c r="K219" s="164"/>
      <c r="L219" s="164"/>
      <c r="M219" s="164"/>
      <c r="N219" s="139" t="str">
        <f t="shared" ca="1" si="44"/>
        <v>x 1</v>
      </c>
      <c r="O219" s="139" t="str">
        <f t="shared" ca="1" si="45"/>
        <v/>
      </c>
      <c r="P219" s="140"/>
      <c r="Q219" s="140"/>
      <c r="R219" s="136"/>
      <c r="S219" s="136"/>
      <c r="T219" s="136"/>
      <c r="U219" s="136"/>
      <c r="V219" s="136"/>
      <c r="W219" s="136"/>
      <c r="X219" s="136"/>
      <c r="Y219" s="136"/>
      <c r="Z219" s="141"/>
      <c r="AA219" s="136"/>
      <c r="AB219" s="136"/>
      <c r="AC219" s="142"/>
      <c r="AD219" s="143" t="str">
        <f t="shared" ca="1" si="46"/>
        <v/>
      </c>
      <c r="AE219" s="143" t="str">
        <f t="shared" ca="1" si="47"/>
        <v/>
      </c>
      <c r="AF219" s="143" t="str">
        <f t="shared" ca="1" si="48"/>
        <v>D</v>
      </c>
      <c r="AG219" s="144">
        <f t="shared" ca="1" si="49"/>
        <v>3</v>
      </c>
      <c r="AH219" s="144">
        <v>1</v>
      </c>
      <c r="AI219" s="148"/>
    </row>
    <row r="220" spans="1:35" s="145" customFormat="1" ht="30" customHeight="1" x14ac:dyDescent="0.25">
      <c r="A220" s="162">
        <v>640</v>
      </c>
      <c r="B220" s="135" t="str">
        <f t="shared" ca="1" si="40"/>
        <v>B.7.05</v>
      </c>
      <c r="C220" s="136">
        <f t="shared" ca="1" si="41"/>
        <v>5</v>
      </c>
      <c r="D220" s="93"/>
      <c r="E220" s="137" t="str">
        <f t="shared" ca="1" si="42"/>
        <v>B.7.05</v>
      </c>
      <c r="F220" s="165" t="str">
        <f t="shared" ca="1" si="43"/>
        <v>Does the research undertaken include information gathering?</v>
      </c>
      <c r="G220" s="164"/>
      <c r="H220" s="164"/>
      <c r="I220" s="166"/>
      <c r="J220" s="164"/>
      <c r="K220" s="164"/>
      <c r="L220" s="164"/>
      <c r="M220" s="164"/>
      <c r="N220" s="139" t="str">
        <f t="shared" ca="1" si="44"/>
        <v>x 2</v>
      </c>
      <c r="O220" s="139" t="str">
        <f t="shared" ca="1" si="45"/>
        <v/>
      </c>
      <c r="P220" s="140"/>
      <c r="Q220" s="140"/>
      <c r="R220" s="136"/>
      <c r="S220" s="136"/>
      <c r="T220" s="136"/>
      <c r="U220" s="136"/>
      <c r="V220" s="136"/>
      <c r="W220" s="136"/>
      <c r="X220" s="136"/>
      <c r="Y220" s="136"/>
      <c r="Z220" s="141"/>
      <c r="AA220" s="136"/>
      <c r="AB220" s="136"/>
      <c r="AC220" s="142"/>
      <c r="AD220" s="143" t="str">
        <f t="shared" ca="1" si="46"/>
        <v/>
      </c>
      <c r="AE220" s="143" t="str">
        <f t="shared" ca="1" si="47"/>
        <v/>
      </c>
      <c r="AF220" s="143" t="str">
        <f t="shared" ca="1" si="48"/>
        <v>D</v>
      </c>
      <c r="AG220" s="144">
        <f t="shared" ca="1" si="49"/>
        <v>3</v>
      </c>
      <c r="AH220" s="144">
        <v>1</v>
      </c>
      <c r="AI220" s="148"/>
    </row>
    <row r="221" spans="1:35" s="145" customFormat="1" ht="30" x14ac:dyDescent="0.25">
      <c r="A221" s="162">
        <v>641</v>
      </c>
      <c r="B221" s="135" t="str">
        <f t="shared" ca="1" si="40"/>
        <v>B.7.06</v>
      </c>
      <c r="C221" s="136">
        <f t="shared" ca="1" si="41"/>
        <v>4</v>
      </c>
      <c r="D221" s="93"/>
      <c r="E221" s="137" t="str">
        <f t="shared" ca="1" si="42"/>
        <v>B.7.06</v>
      </c>
      <c r="F221" s="165" t="str">
        <f t="shared" ca="1" si="43"/>
        <v xml:space="preserve">Does information gathering include collating and analysing information about the target: </v>
      </c>
      <c r="G221" s="164"/>
      <c r="H221" s="164"/>
      <c r="I221" s="166"/>
      <c r="J221" s="164"/>
      <c r="K221" s="164"/>
      <c r="L221" s="164"/>
      <c r="M221" s="164"/>
      <c r="N221" s="139" t="str">
        <f t="shared" ca="1" si="44"/>
        <v/>
      </c>
      <c r="O221" s="139" t="str">
        <f t="shared" ca="1" si="45"/>
        <v/>
      </c>
      <c r="P221" s="140"/>
      <c r="Q221" s="140"/>
      <c r="R221" s="136"/>
      <c r="S221" s="136"/>
      <c r="T221" s="136"/>
      <c r="U221" s="136"/>
      <c r="V221" s="136"/>
      <c r="W221" s="136"/>
      <c r="X221" s="136"/>
      <c r="Y221" s="136"/>
      <c r="Z221" s="141"/>
      <c r="AA221" s="136"/>
      <c r="AB221" s="136"/>
      <c r="AC221" s="142"/>
      <c r="AD221" s="143" t="str">
        <f t="shared" ca="1" si="46"/>
        <v/>
      </c>
      <c r="AE221" s="143" t="str">
        <f t="shared" ca="1" si="47"/>
        <v/>
      </c>
      <c r="AF221" s="143" t="str">
        <f t="shared" ca="1" si="48"/>
        <v>D</v>
      </c>
      <c r="AG221" s="144">
        <f t="shared" ca="1" si="49"/>
        <v>3</v>
      </c>
      <c r="AH221"/>
      <c r="AI221" s="148"/>
    </row>
    <row r="222" spans="1:35" s="145" customFormat="1" ht="30" customHeight="1" x14ac:dyDescent="0.25">
      <c r="A222" s="162">
        <v>642</v>
      </c>
      <c r="B222" s="135" t="str">
        <f t="shared" ca="1" si="40"/>
        <v>B.7.06a</v>
      </c>
      <c r="C222" s="136">
        <f t="shared" ca="1" si="41"/>
        <v>6</v>
      </c>
      <c r="D222" s="93"/>
      <c r="E222" s="137" t="str">
        <f t="shared" ca="1" si="42"/>
        <v>B.7.06a</v>
      </c>
      <c r="F222" s="146" t="str">
        <f t="shared" ca="1" si="43"/>
        <v>From public sources of information, such as the Internet?</v>
      </c>
      <c r="G222" s="164"/>
      <c r="H222" s="164"/>
      <c r="I222" s="166"/>
      <c r="J222" s="164"/>
      <c r="K222" s="164"/>
      <c r="L222" s="164"/>
      <c r="M222" s="164"/>
      <c r="N222" s="139" t="str">
        <f t="shared" ca="1" si="44"/>
        <v>x 3</v>
      </c>
      <c r="O222" s="139" t="str">
        <f t="shared" ca="1" si="45"/>
        <v/>
      </c>
      <c r="P222" s="140"/>
      <c r="Q222" s="140"/>
      <c r="R222" s="136"/>
      <c r="S222" s="136"/>
      <c r="T222" s="136"/>
      <c r="U222" s="136"/>
      <c r="V222" s="136"/>
      <c r="W222" s="136"/>
      <c r="X222" s="136"/>
      <c r="Y222" s="136"/>
      <c r="Z222" s="141"/>
      <c r="AA222" s="136"/>
      <c r="AB222" s="136"/>
      <c r="AC222" s="142"/>
      <c r="AD222" s="143" t="str">
        <f t="shared" ca="1" si="46"/>
        <v/>
      </c>
      <c r="AE222" s="143" t="str">
        <f t="shared" ca="1" si="47"/>
        <v/>
      </c>
      <c r="AF222" s="143" t="str">
        <f t="shared" ca="1" si="48"/>
        <v>D</v>
      </c>
      <c r="AG222" s="144">
        <f t="shared" ca="1" si="49"/>
        <v>3</v>
      </c>
      <c r="AH222" s="144">
        <v>1</v>
      </c>
      <c r="AI222" s="148"/>
    </row>
    <row r="223" spans="1:35" s="145" customFormat="1" ht="30" customHeight="1" x14ac:dyDescent="0.25">
      <c r="A223" s="162">
        <v>643</v>
      </c>
      <c r="B223" s="135" t="str">
        <f t="shared" ca="1" si="40"/>
        <v>B.7.06b</v>
      </c>
      <c r="C223" s="136">
        <f t="shared" ca="1" si="41"/>
        <v>6</v>
      </c>
      <c r="D223" s="93"/>
      <c r="E223" s="137" t="str">
        <f t="shared" ca="1" si="42"/>
        <v>B.7.06b</v>
      </c>
      <c r="F223" s="146" t="str">
        <f t="shared" ca="1" si="43"/>
        <v>Through information sharing networks (e.g. CERTs)?</v>
      </c>
      <c r="G223" s="164"/>
      <c r="H223" s="164"/>
      <c r="I223" s="166"/>
      <c r="J223" s="164"/>
      <c r="K223" s="164"/>
      <c r="L223" s="164"/>
      <c r="M223" s="164"/>
      <c r="N223" s="139" t="str">
        <f t="shared" ca="1" si="44"/>
        <v>x 4</v>
      </c>
      <c r="O223" s="139" t="str">
        <f t="shared" ca="1" si="45"/>
        <v/>
      </c>
      <c r="P223" s="140"/>
      <c r="Q223" s="140"/>
      <c r="R223" s="136"/>
      <c r="S223" s="136"/>
      <c r="T223" s="136"/>
      <c r="U223" s="136"/>
      <c r="V223" s="136"/>
      <c r="W223" s="136"/>
      <c r="X223" s="136"/>
      <c r="Y223" s="136"/>
      <c r="Z223" s="141"/>
      <c r="AA223" s="136"/>
      <c r="AB223" s="136"/>
      <c r="AC223" s="142"/>
      <c r="AD223" s="143" t="str">
        <f t="shared" ca="1" si="46"/>
        <v/>
      </c>
      <c r="AE223" s="143" t="str">
        <f t="shared" ca="1" si="47"/>
        <v/>
      </c>
      <c r="AF223" s="143" t="str">
        <f t="shared" ca="1" si="48"/>
        <v>D</v>
      </c>
      <c r="AG223" s="144">
        <f t="shared" ca="1" si="49"/>
        <v>3</v>
      </c>
      <c r="AH223" s="144">
        <v>1</v>
      </c>
      <c r="AI223" s="148"/>
    </row>
    <row r="224" spans="1:35" s="145" customFormat="1" ht="30" customHeight="1" x14ac:dyDescent="0.25">
      <c r="A224" s="162">
        <v>644</v>
      </c>
      <c r="B224" s="135" t="str">
        <f t="shared" ca="1" si="40"/>
        <v>B.7.06c</v>
      </c>
      <c r="C224" s="136">
        <f t="shared" ca="1" si="41"/>
        <v>6</v>
      </c>
      <c r="D224" s="93"/>
      <c r="E224" s="137" t="str">
        <f t="shared" ca="1" si="42"/>
        <v>B.7.06c</v>
      </c>
      <c r="F224" s="146" t="str">
        <f t="shared" ca="1" si="43"/>
        <v>Via authorised social engineering sources?</v>
      </c>
      <c r="G224" s="164"/>
      <c r="H224" s="164"/>
      <c r="I224" s="166"/>
      <c r="J224" s="164"/>
      <c r="K224" s="164"/>
      <c r="L224" s="164"/>
      <c r="M224" s="164"/>
      <c r="N224" s="139" t="str">
        <f t="shared" ca="1" si="44"/>
        <v>x 4</v>
      </c>
      <c r="O224" s="139" t="str">
        <f t="shared" ca="1" si="45"/>
        <v/>
      </c>
      <c r="P224" s="140"/>
      <c r="Q224" s="140"/>
      <c r="R224" s="136"/>
      <c r="S224" s="136"/>
      <c r="T224" s="136"/>
      <c r="U224" s="136"/>
      <c r="V224" s="136"/>
      <c r="W224" s="136"/>
      <c r="X224" s="136"/>
      <c r="Y224" s="136"/>
      <c r="Z224" s="141"/>
      <c r="AA224" s="136"/>
      <c r="AB224" s="136"/>
      <c r="AC224" s="142"/>
      <c r="AD224" s="143" t="str">
        <f t="shared" ca="1" si="46"/>
        <v/>
      </c>
      <c r="AE224" s="143" t="str">
        <f t="shared" ca="1" si="47"/>
        <v/>
      </c>
      <c r="AF224" s="143" t="str">
        <f t="shared" ca="1" si="48"/>
        <v>D</v>
      </c>
      <c r="AG224" s="144">
        <f t="shared" ca="1" si="49"/>
        <v>3</v>
      </c>
      <c r="AH224" s="144">
        <v>1</v>
      </c>
      <c r="AI224" s="148"/>
    </row>
    <row r="225" spans="1:35" s="145" customFormat="1" ht="30" customHeight="1" x14ac:dyDescent="0.25">
      <c r="A225" s="162">
        <v>645</v>
      </c>
      <c r="B225" s="135" t="str">
        <f t="shared" ca="1" si="40"/>
        <v>B.7.06d</v>
      </c>
      <c r="C225" s="136">
        <f t="shared" ca="1" si="41"/>
        <v>6</v>
      </c>
      <c r="D225" s="93"/>
      <c r="E225" s="137" t="str">
        <f t="shared" ca="1" si="42"/>
        <v>B.7.06d</v>
      </c>
      <c r="F225" s="146" t="str">
        <f t="shared" ca="1" si="43"/>
        <v>Based on threat intelligence?</v>
      </c>
      <c r="G225" s="164"/>
      <c r="H225" s="164"/>
      <c r="I225" s="166"/>
      <c r="J225" s="164"/>
      <c r="K225" s="164"/>
      <c r="L225" s="164"/>
      <c r="M225" s="164"/>
      <c r="N225" s="139" t="str">
        <f t="shared" ca="1" si="44"/>
        <v>x 5</v>
      </c>
      <c r="O225" s="139" t="str">
        <f t="shared" ca="1" si="45"/>
        <v/>
      </c>
      <c r="P225" s="140"/>
      <c r="Q225" s="140"/>
      <c r="R225" s="136"/>
      <c r="S225" s="136"/>
      <c r="T225" s="136"/>
      <c r="U225" s="136"/>
      <c r="V225" s="136"/>
      <c r="W225" s="136"/>
      <c r="X225" s="136"/>
      <c r="Y225" s="136"/>
      <c r="Z225" s="141"/>
      <c r="AA225" s="136"/>
      <c r="AB225" s="136"/>
      <c r="AC225" s="142"/>
      <c r="AD225" s="143" t="str">
        <f t="shared" ca="1" si="46"/>
        <v/>
      </c>
      <c r="AE225" s="143" t="str">
        <f t="shared" ca="1" si="47"/>
        <v/>
      </c>
      <c r="AF225" s="143" t="str">
        <f t="shared" ca="1" si="48"/>
        <v>D</v>
      </c>
      <c r="AG225" s="144">
        <f t="shared" ca="1" si="49"/>
        <v>3</v>
      </c>
      <c r="AH225" s="144">
        <v>1</v>
      </c>
      <c r="AI225" s="148"/>
    </row>
    <row r="226" spans="1:35" s="145" customFormat="1" ht="30" customHeight="1" x14ac:dyDescent="0.25">
      <c r="A226" s="162">
        <v>646</v>
      </c>
      <c r="B226" s="135" t="str">
        <f t="shared" ca="1" si="40"/>
        <v>B.7.07</v>
      </c>
      <c r="C226" s="136">
        <f t="shared" ca="1" si="41"/>
        <v>5</v>
      </c>
      <c r="D226" s="93"/>
      <c r="E226" s="137" t="str">
        <f t="shared" ca="1" si="42"/>
        <v>B.7.07</v>
      </c>
      <c r="F226" s="165" t="str">
        <f t="shared" ca="1" si="43"/>
        <v>Does the research undertaken include carrying out reconnaissance?</v>
      </c>
      <c r="G226" s="164"/>
      <c r="H226" s="164"/>
      <c r="I226" s="166"/>
      <c r="J226" s="164"/>
      <c r="K226" s="164"/>
      <c r="L226" s="164"/>
      <c r="M226" s="164"/>
      <c r="N226" s="139" t="str">
        <f t="shared" ca="1" si="44"/>
        <v>x 3</v>
      </c>
      <c r="O226" s="139" t="str">
        <f t="shared" ca="1" si="45"/>
        <v/>
      </c>
      <c r="P226" s="140"/>
      <c r="Q226" s="140"/>
      <c r="R226" s="136"/>
      <c r="S226" s="136"/>
      <c r="T226" s="136"/>
      <c r="U226" s="136"/>
      <c r="V226" s="136"/>
      <c r="W226" s="136"/>
      <c r="X226" s="136"/>
      <c r="Y226" s="136"/>
      <c r="Z226" s="141"/>
      <c r="AA226" s="136"/>
      <c r="AB226" s="136"/>
      <c r="AC226" s="142"/>
      <c r="AD226" s="143" t="str">
        <f t="shared" ca="1" si="46"/>
        <v/>
      </c>
      <c r="AE226" s="143" t="str">
        <f t="shared" ca="1" si="47"/>
        <v/>
      </c>
      <c r="AF226" s="143" t="str">
        <f t="shared" ca="1" si="48"/>
        <v>D</v>
      </c>
      <c r="AG226" s="144">
        <f t="shared" ca="1" si="49"/>
        <v>3</v>
      </c>
      <c r="AH226" s="144">
        <v>1</v>
      </c>
      <c r="AI226" s="148"/>
    </row>
    <row r="227" spans="1:35" s="145" customFormat="1" ht="60" x14ac:dyDescent="0.25">
      <c r="A227" s="162">
        <v>647</v>
      </c>
      <c r="B227" s="135" t="str">
        <f t="shared" ca="1" si="40"/>
        <v>B.7.08</v>
      </c>
      <c r="C227" s="136">
        <f t="shared" ca="1" si="41"/>
        <v>5</v>
      </c>
      <c r="D227" s="93"/>
      <c r="E227" s="137" t="str">
        <f t="shared" ca="1" si="42"/>
        <v>B.7.08</v>
      </c>
      <c r="F227" s="165" t="str">
        <f t="shared" ca="1" si="43"/>
        <v xml:space="preserve">Does reconnaissance include collating and analysing information about the target obtaining positive confirmation of information about the target (e.g. to confirm that system configuration and security controls are as expected)? </v>
      </c>
      <c r="G227" s="164"/>
      <c r="H227" s="164"/>
      <c r="I227" s="166"/>
      <c r="J227" s="164"/>
      <c r="K227" s="164"/>
      <c r="L227" s="164"/>
      <c r="M227" s="164"/>
      <c r="N227" s="139" t="str">
        <f t="shared" ca="1" si="44"/>
        <v>x 4</v>
      </c>
      <c r="O227" s="139" t="str">
        <f t="shared" ca="1" si="45"/>
        <v/>
      </c>
      <c r="P227" s="140"/>
      <c r="Q227" s="140"/>
      <c r="R227" s="136"/>
      <c r="S227" s="136"/>
      <c r="T227" s="136"/>
      <c r="U227" s="136"/>
      <c r="V227" s="136"/>
      <c r="W227" s="136"/>
      <c r="X227" s="136"/>
      <c r="Y227" s="136"/>
      <c r="Z227" s="141"/>
      <c r="AA227" s="136"/>
      <c r="AB227" s="136"/>
      <c r="AC227" s="142"/>
      <c r="AD227" s="143" t="str">
        <f t="shared" ca="1" si="46"/>
        <v/>
      </c>
      <c r="AE227" s="143" t="str">
        <f t="shared" ca="1" si="47"/>
        <v/>
      </c>
      <c r="AF227" s="143" t="str">
        <f t="shared" ca="1" si="48"/>
        <v>D</v>
      </c>
      <c r="AG227" s="144">
        <f t="shared" ca="1" si="49"/>
        <v>3</v>
      </c>
      <c r="AH227" s="144">
        <v>1</v>
      </c>
      <c r="AI227" s="148"/>
    </row>
    <row r="228" spans="1:35" s="145" customFormat="1" ht="30" customHeight="1" x14ac:dyDescent="0.25">
      <c r="A228" s="162">
        <v>648</v>
      </c>
      <c r="B228" s="135" t="str">
        <f t="shared" ca="1" si="40"/>
        <v>B.7.09</v>
      </c>
      <c r="C228" s="136">
        <f t="shared" ca="1" si="41"/>
        <v>5</v>
      </c>
      <c r="D228" s="93"/>
      <c r="E228" s="137" t="str">
        <f t="shared" ca="1" si="42"/>
        <v>B.7.09</v>
      </c>
      <c r="F228" s="165" t="str">
        <f t="shared" ca="1" si="43"/>
        <v>Does the research undertaken include network enumeration / scanning?</v>
      </c>
      <c r="G228" s="164"/>
      <c r="H228" s="164"/>
      <c r="I228" s="166"/>
      <c r="J228" s="164"/>
      <c r="K228" s="164"/>
      <c r="L228" s="164"/>
      <c r="M228" s="164"/>
      <c r="N228" s="139" t="str">
        <f t="shared" ca="1" si="44"/>
        <v>x 3</v>
      </c>
      <c r="O228" s="139" t="str">
        <f t="shared" ca="1" si="45"/>
        <v/>
      </c>
      <c r="P228" s="140"/>
      <c r="Q228" s="140"/>
      <c r="R228" s="136"/>
      <c r="S228" s="136"/>
      <c r="T228" s="136"/>
      <c r="U228" s="136"/>
      <c r="V228" s="136"/>
      <c r="W228" s="136"/>
      <c r="X228" s="136"/>
      <c r="Y228" s="136"/>
      <c r="Z228" s="141"/>
      <c r="AA228" s="136"/>
      <c r="AB228" s="136"/>
      <c r="AC228" s="142"/>
      <c r="AD228" s="143" t="str">
        <f t="shared" ca="1" si="46"/>
        <v/>
      </c>
      <c r="AE228" s="143" t="str">
        <f t="shared" ca="1" si="47"/>
        <v/>
      </c>
      <c r="AF228" s="143" t="str">
        <f t="shared" ca="1" si="48"/>
        <v>D</v>
      </c>
      <c r="AG228" s="144">
        <f t="shared" ca="1" si="49"/>
        <v>3</v>
      </c>
      <c r="AH228" s="144">
        <v>1</v>
      </c>
      <c r="AI228" s="148"/>
    </row>
    <row r="229" spans="1:35" s="145" customFormat="1" ht="30" x14ac:dyDescent="0.25">
      <c r="A229" s="162">
        <v>649</v>
      </c>
      <c r="B229" s="135" t="str">
        <f t="shared" ca="1" si="40"/>
        <v>B.7.10</v>
      </c>
      <c r="C229" s="136">
        <f t="shared" ca="1" si="41"/>
        <v>4</v>
      </c>
      <c r="D229" s="93"/>
      <c r="E229" s="137" t="str">
        <f t="shared" ca="1" si="42"/>
        <v>B.7.10</v>
      </c>
      <c r="F229" s="165" t="str">
        <f t="shared" ca="1" si="43"/>
        <v xml:space="preserve">Does network enumeration / scanning include identifying the potential points of access being offered by a target by: </v>
      </c>
      <c r="G229" s="164"/>
      <c r="H229" s="164"/>
      <c r="I229" s="166"/>
      <c r="J229" s="164"/>
      <c r="K229" s="164"/>
      <c r="L229" s="164"/>
      <c r="M229" s="164"/>
      <c r="N229" s="139" t="str">
        <f t="shared" ca="1" si="44"/>
        <v/>
      </c>
      <c r="O229" s="139" t="str">
        <f t="shared" ca="1" si="45"/>
        <v/>
      </c>
      <c r="P229" s="140"/>
      <c r="Q229" s="140"/>
      <c r="R229" s="136"/>
      <c r="S229" s="136"/>
      <c r="T229" s="136"/>
      <c r="U229" s="136"/>
      <c r="V229" s="136"/>
      <c r="W229" s="136"/>
      <c r="X229" s="136"/>
      <c r="Y229" s="136"/>
      <c r="Z229" s="141"/>
      <c r="AA229" s="136"/>
      <c r="AB229" s="136"/>
      <c r="AC229" s="142"/>
      <c r="AD229" s="143" t="str">
        <f t="shared" ca="1" si="46"/>
        <v/>
      </c>
      <c r="AE229" s="143" t="str">
        <f t="shared" ca="1" si="47"/>
        <v/>
      </c>
      <c r="AF229" s="143" t="str">
        <f t="shared" ca="1" si="48"/>
        <v>D</v>
      </c>
      <c r="AG229" s="144">
        <f t="shared" ca="1" si="49"/>
        <v>3</v>
      </c>
      <c r="AH229"/>
      <c r="AI229" s="148"/>
    </row>
    <row r="230" spans="1:35" s="145" customFormat="1" ht="30" customHeight="1" x14ac:dyDescent="0.25">
      <c r="A230" s="162">
        <v>650</v>
      </c>
      <c r="B230" s="135" t="str">
        <f t="shared" ca="1" si="40"/>
        <v>B.7.10a</v>
      </c>
      <c r="C230" s="136">
        <f t="shared" ca="1" si="41"/>
        <v>6</v>
      </c>
      <c r="D230" s="93"/>
      <c r="E230" s="137" t="str">
        <f t="shared" ca="1" si="42"/>
        <v>B.7.10a</v>
      </c>
      <c r="F230" s="146" t="str">
        <f t="shared" ca="1" si="43"/>
        <v>Scanning for open services on targets?</v>
      </c>
      <c r="G230" s="164"/>
      <c r="H230" s="164"/>
      <c r="I230" s="166"/>
      <c r="J230" s="164"/>
      <c r="K230" s="164"/>
      <c r="L230" s="164"/>
      <c r="M230" s="164"/>
      <c r="N230" s="139" t="str">
        <f t="shared" ca="1" si="44"/>
        <v>x 4</v>
      </c>
      <c r="O230" s="139" t="str">
        <f t="shared" ca="1" si="45"/>
        <v/>
      </c>
      <c r="P230" s="140"/>
      <c r="Q230" s="140"/>
      <c r="R230" s="136"/>
      <c r="S230" s="136"/>
      <c r="T230" s="136"/>
      <c r="U230" s="136"/>
      <c r="V230" s="136"/>
      <c r="W230" s="136"/>
      <c r="X230" s="136"/>
      <c r="Y230" s="136"/>
      <c r="Z230" s="141"/>
      <c r="AA230" s="136"/>
      <c r="AB230" s="136"/>
      <c r="AC230" s="142"/>
      <c r="AD230" s="143" t="str">
        <f t="shared" ca="1" si="46"/>
        <v/>
      </c>
      <c r="AE230" s="143" t="str">
        <f t="shared" ca="1" si="47"/>
        <v/>
      </c>
      <c r="AF230" s="143" t="str">
        <f t="shared" ca="1" si="48"/>
        <v>D</v>
      </c>
      <c r="AG230" s="144">
        <f t="shared" ca="1" si="49"/>
        <v>3</v>
      </c>
      <c r="AH230" s="144">
        <v>1</v>
      </c>
      <c r="AI230" s="148"/>
    </row>
    <row r="231" spans="1:35" s="145" customFormat="1" ht="30" customHeight="1" x14ac:dyDescent="0.25">
      <c r="A231" s="162">
        <v>651</v>
      </c>
      <c r="B231" s="135" t="str">
        <f t="shared" ca="1" si="40"/>
        <v>B.7.10b</v>
      </c>
      <c r="C231" s="136">
        <f t="shared" ca="1" si="41"/>
        <v>6</v>
      </c>
      <c r="D231" s="93"/>
      <c r="E231" s="137" t="str">
        <f t="shared" ca="1" si="42"/>
        <v>B.7.10b</v>
      </c>
      <c r="F231" s="146" t="str">
        <f t="shared" ca="1" si="43"/>
        <v>Establishing the existence of possible user identification credentials)?</v>
      </c>
      <c r="G231" s="164"/>
      <c r="H231" s="164"/>
      <c r="I231" s="166"/>
      <c r="J231" s="164"/>
      <c r="K231" s="164"/>
      <c r="L231" s="164"/>
      <c r="M231" s="164"/>
      <c r="N231" s="139" t="str">
        <f t="shared" ca="1" si="44"/>
        <v>x 5</v>
      </c>
      <c r="O231" s="139" t="str">
        <f t="shared" ca="1" si="45"/>
        <v/>
      </c>
      <c r="P231" s="140"/>
      <c r="Q231" s="140"/>
      <c r="R231" s="136"/>
      <c r="S231" s="136"/>
      <c r="T231" s="136"/>
      <c r="U231" s="136"/>
      <c r="V231" s="136"/>
      <c r="W231" s="136"/>
      <c r="X231" s="136"/>
      <c r="Y231" s="136"/>
      <c r="Z231" s="141"/>
      <c r="AA231" s="136"/>
      <c r="AB231" s="136"/>
      <c r="AC231" s="142"/>
      <c r="AD231" s="143" t="str">
        <f t="shared" ca="1" si="46"/>
        <v/>
      </c>
      <c r="AE231" s="143" t="str">
        <f t="shared" ca="1" si="47"/>
        <v/>
      </c>
      <c r="AF231" s="143" t="str">
        <f t="shared" ca="1" si="48"/>
        <v>D</v>
      </c>
      <c r="AG231" s="144">
        <f t="shared" ca="1" si="49"/>
        <v>3</v>
      </c>
      <c r="AH231" s="144">
        <v>1</v>
      </c>
      <c r="AI231" s="148"/>
    </row>
    <row r="232" spans="1:35" s="145" customFormat="1" ht="30" customHeight="1" x14ac:dyDescent="0.25">
      <c r="A232" s="162">
        <v>652</v>
      </c>
      <c r="B232" s="135" t="str">
        <f t="shared" ca="1" si="40"/>
        <v>B.7.11</v>
      </c>
      <c r="C232" s="136">
        <f t="shared" ca="1" si="41"/>
        <v>5</v>
      </c>
      <c r="D232" s="93"/>
      <c r="E232" s="137" t="str">
        <f t="shared" ca="1" si="42"/>
        <v>B.7.11</v>
      </c>
      <c r="F232" s="165" t="str">
        <f t="shared" ca="1" si="43"/>
        <v>Does the research undertaken include discovery and assessment?</v>
      </c>
      <c r="G232" s="164"/>
      <c r="H232" s="164"/>
      <c r="I232" s="166"/>
      <c r="J232" s="164"/>
      <c r="K232" s="164"/>
      <c r="L232" s="164"/>
      <c r="M232" s="164"/>
      <c r="N232" s="139" t="str">
        <f t="shared" ca="1" si="44"/>
        <v>x 3</v>
      </c>
      <c r="O232" s="139" t="str">
        <f t="shared" ca="1" si="45"/>
        <v/>
      </c>
      <c r="P232" s="140"/>
      <c r="Q232" s="140"/>
      <c r="R232" s="136"/>
      <c r="S232" s="136"/>
      <c r="T232" s="136"/>
      <c r="U232" s="136"/>
      <c r="V232" s="136"/>
      <c r="W232" s="136"/>
      <c r="X232" s="136"/>
      <c r="Y232" s="136"/>
      <c r="Z232" s="141"/>
      <c r="AA232" s="136"/>
      <c r="AB232" s="136"/>
      <c r="AC232" s="142"/>
      <c r="AD232" s="143" t="str">
        <f t="shared" ca="1" si="46"/>
        <v/>
      </c>
      <c r="AE232" s="143" t="str">
        <f t="shared" ca="1" si="47"/>
        <v/>
      </c>
      <c r="AF232" s="143" t="str">
        <f t="shared" ca="1" si="48"/>
        <v>D</v>
      </c>
      <c r="AG232" s="144">
        <f t="shared" ca="1" si="49"/>
        <v>3</v>
      </c>
      <c r="AH232" s="144">
        <v>1</v>
      </c>
      <c r="AI232" s="148"/>
    </row>
    <row r="233" spans="1:35" s="145" customFormat="1" ht="30" x14ac:dyDescent="0.25">
      <c r="A233" s="162">
        <v>653</v>
      </c>
      <c r="B233" s="135" t="str">
        <f t="shared" ca="1" si="40"/>
        <v>B.7.12</v>
      </c>
      <c r="C233" s="136">
        <f t="shared" ca="1" si="41"/>
        <v>4</v>
      </c>
      <c r="D233" s="93"/>
      <c r="E233" s="137" t="str">
        <f t="shared" ca="1" si="42"/>
        <v>B.7.12</v>
      </c>
      <c r="F233" s="165" t="str">
        <f t="shared" ca="1" si="43"/>
        <v xml:space="preserve">Does network discovery and assessment include learning about a target's infrastructure by: </v>
      </c>
      <c r="G233" s="164"/>
      <c r="H233" s="164"/>
      <c r="I233" s="166"/>
      <c r="J233" s="164"/>
      <c r="K233" s="164"/>
      <c r="L233" s="164"/>
      <c r="M233" s="164"/>
      <c r="N233" s="139" t="str">
        <f t="shared" ca="1" si="44"/>
        <v/>
      </c>
      <c r="O233" s="139" t="str">
        <f t="shared" ca="1" si="45"/>
        <v/>
      </c>
      <c r="P233" s="140"/>
      <c r="Q233" s="140"/>
      <c r="R233" s="136"/>
      <c r="S233" s="136"/>
      <c r="T233" s="136"/>
      <c r="U233" s="136"/>
      <c r="V233" s="136"/>
      <c r="W233" s="136"/>
      <c r="X233" s="136"/>
      <c r="Y233" s="136"/>
      <c r="Z233" s="141"/>
      <c r="AA233" s="136"/>
      <c r="AB233" s="136"/>
      <c r="AC233" s="142"/>
      <c r="AD233" s="143" t="str">
        <f t="shared" ca="1" si="46"/>
        <v/>
      </c>
      <c r="AE233" s="143" t="str">
        <f t="shared" ca="1" si="47"/>
        <v/>
      </c>
      <c r="AF233" s="143" t="str">
        <f t="shared" ca="1" si="48"/>
        <v>D</v>
      </c>
      <c r="AG233" s="144">
        <f t="shared" ca="1" si="49"/>
        <v>3</v>
      </c>
      <c r="AH233"/>
      <c r="AI233" s="148"/>
    </row>
    <row r="234" spans="1:35" s="145" customFormat="1" ht="30" customHeight="1" x14ac:dyDescent="0.25">
      <c r="A234" s="162">
        <v>654</v>
      </c>
      <c r="B234" s="135" t="str">
        <f t="shared" ca="1" si="40"/>
        <v>B.7.12a</v>
      </c>
      <c r="C234" s="136">
        <f t="shared" ca="1" si="41"/>
        <v>6</v>
      </c>
      <c r="D234" s="93"/>
      <c r="E234" s="137" t="str">
        <f t="shared" ca="1" si="42"/>
        <v>B.7.12a</v>
      </c>
      <c r="F234" s="146" t="str">
        <f t="shared" ca="1" si="43"/>
        <v>Foot printing?</v>
      </c>
      <c r="G234" s="164"/>
      <c r="H234" s="164"/>
      <c r="I234" s="166"/>
      <c r="J234" s="164"/>
      <c r="K234" s="164"/>
      <c r="L234" s="164"/>
      <c r="M234" s="164"/>
      <c r="N234" s="139" t="str">
        <f t="shared" ca="1" si="44"/>
        <v>x 4</v>
      </c>
      <c r="O234" s="139" t="str">
        <f t="shared" ca="1" si="45"/>
        <v/>
      </c>
      <c r="P234" s="140"/>
      <c r="Q234" s="140"/>
      <c r="R234" s="136"/>
      <c r="S234" s="136"/>
      <c r="T234" s="136"/>
      <c r="U234" s="136"/>
      <c r="V234" s="136"/>
      <c r="W234" s="136"/>
      <c r="X234" s="136"/>
      <c r="Y234" s="136"/>
      <c r="Z234" s="141"/>
      <c r="AA234" s="136"/>
      <c r="AB234" s="136"/>
      <c r="AC234" s="142"/>
      <c r="AD234" s="143" t="str">
        <f t="shared" ca="1" si="46"/>
        <v/>
      </c>
      <c r="AE234" s="143" t="str">
        <f t="shared" ca="1" si="47"/>
        <v/>
      </c>
      <c r="AF234" s="143" t="str">
        <f t="shared" ca="1" si="48"/>
        <v>D</v>
      </c>
      <c r="AG234" s="144">
        <f t="shared" ca="1" si="49"/>
        <v>3</v>
      </c>
      <c r="AH234" s="144">
        <v>1</v>
      </c>
      <c r="AI234" s="148"/>
    </row>
    <row r="235" spans="1:35" s="145" customFormat="1" ht="30" customHeight="1" x14ac:dyDescent="0.25">
      <c r="A235" s="162">
        <v>655</v>
      </c>
      <c r="B235" s="135" t="str">
        <f t="shared" ca="1" si="40"/>
        <v>B.7.12b</v>
      </c>
      <c r="C235" s="136">
        <f t="shared" ca="1" si="41"/>
        <v>6</v>
      </c>
      <c r="D235" s="93"/>
      <c r="E235" s="137" t="str">
        <f t="shared" ca="1" si="42"/>
        <v>B.7.12b</v>
      </c>
      <c r="F235" s="146" t="str">
        <f t="shared" ca="1" si="43"/>
        <v>Mining blogs?</v>
      </c>
      <c r="G235" s="164"/>
      <c r="H235" s="164"/>
      <c r="I235" s="166"/>
      <c r="J235" s="164"/>
      <c r="K235" s="164"/>
      <c r="L235" s="164"/>
      <c r="M235" s="164"/>
      <c r="N235" s="139" t="str">
        <f t="shared" ca="1" si="44"/>
        <v>x 4</v>
      </c>
      <c r="O235" s="139" t="str">
        <f t="shared" ca="1" si="45"/>
        <v/>
      </c>
      <c r="P235" s="140"/>
      <c r="Q235" s="140"/>
      <c r="R235" s="136"/>
      <c r="S235" s="136"/>
      <c r="T235" s="136"/>
      <c r="U235" s="136"/>
      <c r="V235" s="136"/>
      <c r="W235" s="136"/>
      <c r="X235" s="136"/>
      <c r="Y235" s="136"/>
      <c r="Z235" s="141"/>
      <c r="AA235" s="136"/>
      <c r="AB235" s="136"/>
      <c r="AC235" s="142"/>
      <c r="AD235" s="143" t="str">
        <f t="shared" ca="1" si="46"/>
        <v/>
      </c>
      <c r="AE235" s="143" t="str">
        <f t="shared" ca="1" si="47"/>
        <v/>
      </c>
      <c r="AF235" s="143" t="str">
        <f t="shared" ca="1" si="48"/>
        <v>D</v>
      </c>
      <c r="AG235" s="144">
        <f t="shared" ca="1" si="49"/>
        <v>3</v>
      </c>
      <c r="AH235" s="144">
        <v>1</v>
      </c>
      <c r="AI235" s="148"/>
    </row>
    <row r="236" spans="1:35" s="145" customFormat="1" ht="30" customHeight="1" x14ac:dyDescent="0.25">
      <c r="A236" s="162">
        <v>656</v>
      </c>
      <c r="B236" s="135" t="str">
        <f t="shared" ref="B236:B281" ca="1" si="50">VLOOKUP(A236,contentrefmockup,2,FALSE)</f>
        <v>B.7.12c</v>
      </c>
      <c r="C236" s="136">
        <f t="shared" ref="C236:C281" ca="1" si="51">VLOOKUP(A236,contentrefmockup,15,FALSE)</f>
        <v>6</v>
      </c>
      <c r="D236" s="93"/>
      <c r="E236" s="137" t="str">
        <f t="shared" ref="E236:E281" ca="1" si="52">IF(C236=1,"Phase "&amp;B236,IF(C236=2,"Step "&amp;VLOOKUP(A236,contentrefmockup,4,FALSE),B236))</f>
        <v>B.7.12c</v>
      </c>
      <c r="F236" s="146" t="str">
        <f t="shared" ref="F236:F281" ca="1" si="53">VLOOKUP(A236,contentrefmockup,7,FALSE)</f>
        <v>Using search engines / social networking sites?</v>
      </c>
      <c r="G236" s="164"/>
      <c r="H236" s="164"/>
      <c r="I236" s="166"/>
      <c r="J236" s="164"/>
      <c r="K236" s="164"/>
      <c r="L236" s="164"/>
      <c r="M236" s="164"/>
      <c r="N236" s="139" t="str">
        <f t="shared" ca="1" si="44"/>
        <v>x 4</v>
      </c>
      <c r="O236" s="139" t="str">
        <f t="shared" ca="1" si="45"/>
        <v/>
      </c>
      <c r="P236" s="140"/>
      <c r="Q236" s="140"/>
      <c r="R236" s="136"/>
      <c r="S236" s="136"/>
      <c r="T236" s="136"/>
      <c r="U236" s="136"/>
      <c r="V236" s="136"/>
      <c r="W236" s="136"/>
      <c r="X236" s="136"/>
      <c r="Y236" s="136"/>
      <c r="Z236" s="141"/>
      <c r="AA236" s="136"/>
      <c r="AB236" s="136"/>
      <c r="AC236" s="142"/>
      <c r="AD236" s="143" t="str">
        <f t="shared" ref="AD236:AD281" ca="1" si="54">VLOOKUP($A236,contentrefmockup,26,FALSE)</f>
        <v/>
      </c>
      <c r="AE236" s="143" t="str">
        <f t="shared" ref="AE236:AE281" ca="1" si="55">VLOOKUP($A236,contentrefmockup,27,FALSE)</f>
        <v/>
      </c>
      <c r="AF236" s="143" t="str">
        <f t="shared" ref="AF236:AF281" ca="1" si="56">VLOOKUP($A236,contentrefmockup,28,FALSE)</f>
        <v>D</v>
      </c>
      <c r="AG236" s="144">
        <f t="shared" ref="AG236:AG281" ca="1" si="57">IF(AD236="S",1,IF(AE236="I",2,IF(AF236="D",3,4)))</f>
        <v>3</v>
      </c>
      <c r="AH236" s="144">
        <v>1</v>
      </c>
      <c r="AI236" s="148"/>
    </row>
    <row r="237" spans="1:35" s="145" customFormat="1" ht="30" x14ac:dyDescent="0.25">
      <c r="A237" s="162">
        <v>657</v>
      </c>
      <c r="B237" s="135" t="str">
        <f t="shared" ca="1" si="50"/>
        <v>B.7.13</v>
      </c>
      <c r="C237" s="136">
        <f t="shared" ca="1" si="51"/>
        <v>5</v>
      </c>
      <c r="D237" s="93"/>
      <c r="E237" s="137" t="str">
        <f t="shared" ca="1" si="52"/>
        <v>B.7.13</v>
      </c>
      <c r="F237" s="165" t="str">
        <f t="shared" ca="1" si="53"/>
        <v>Does network discovery and assessment include determining how the target system works?</v>
      </c>
      <c r="G237" s="164"/>
      <c r="H237" s="164"/>
      <c r="I237" s="166"/>
      <c r="J237" s="164"/>
      <c r="K237" s="164"/>
      <c r="L237" s="164"/>
      <c r="M237" s="164"/>
      <c r="N237" s="139" t="str">
        <f t="shared" ca="1" si="44"/>
        <v>x 4</v>
      </c>
      <c r="O237" s="139" t="str">
        <f t="shared" ca="1" si="45"/>
        <v/>
      </c>
      <c r="P237" s="140"/>
      <c r="Q237" s="140"/>
      <c r="R237" s="136"/>
      <c r="S237" s="136"/>
      <c r="T237" s="136"/>
      <c r="U237" s="136"/>
      <c r="V237" s="136"/>
      <c r="W237" s="136"/>
      <c r="X237" s="136"/>
      <c r="Y237" s="136"/>
      <c r="Z237" s="141"/>
      <c r="AA237" s="136"/>
      <c r="AB237" s="136"/>
      <c r="AC237" s="142"/>
      <c r="AD237" s="143" t="str">
        <f t="shared" ca="1" si="54"/>
        <v/>
      </c>
      <c r="AE237" s="143" t="str">
        <f t="shared" ca="1" si="55"/>
        <v/>
      </c>
      <c r="AF237" s="143" t="str">
        <f t="shared" ca="1" si="56"/>
        <v>D</v>
      </c>
      <c r="AG237" s="144">
        <f t="shared" ca="1" si="57"/>
        <v>3</v>
      </c>
      <c r="AH237" s="144">
        <v>1</v>
      </c>
      <c r="AI237" s="148"/>
    </row>
    <row r="238" spans="1:35" s="145" customFormat="1" ht="30" customHeight="1" x14ac:dyDescent="0.25">
      <c r="A238" s="156">
        <v>658</v>
      </c>
      <c r="B238" s="135" t="str">
        <f t="shared" ca="1" si="50"/>
        <v>B.8</v>
      </c>
      <c r="C238" s="136">
        <f t="shared" ca="1" si="51"/>
        <v>2</v>
      </c>
      <c r="D238" s="93"/>
      <c r="E238" s="167" t="str">
        <f t="shared" ca="1" si="52"/>
        <v>Step 8</v>
      </c>
      <c r="F238" s="168" t="str">
        <f t="shared" ca="1" si="53"/>
        <v>Identify and exploit vulnerabilities</v>
      </c>
      <c r="G238" s="247"/>
      <c r="H238" s="247"/>
      <c r="I238" s="247"/>
      <c r="J238" s="247"/>
      <c r="K238" s="247"/>
      <c r="L238" s="247"/>
      <c r="M238" s="247"/>
      <c r="N238" s="248" t="str">
        <f t="shared" ca="1" si="44"/>
        <v/>
      </c>
      <c r="O238" s="248" t="str">
        <f t="shared" ca="1" si="45"/>
        <v/>
      </c>
      <c r="P238" s="248"/>
      <c r="Q238" s="248"/>
      <c r="R238" s="248"/>
      <c r="S238" s="248"/>
      <c r="T238" s="248"/>
      <c r="U238" s="248"/>
      <c r="V238" s="248"/>
      <c r="W238" s="248"/>
      <c r="X238" s="248"/>
      <c r="Y238" s="248"/>
      <c r="Z238" s="248"/>
      <c r="AA238" s="248"/>
      <c r="AB238" s="248"/>
      <c r="AC238" s="143"/>
      <c r="AD238" s="143" t="str">
        <f t="shared" ca="1" si="54"/>
        <v>S</v>
      </c>
      <c r="AE238" s="143" t="str">
        <f t="shared" ca="1" si="55"/>
        <v>I</v>
      </c>
      <c r="AF238" s="143" t="str">
        <f t="shared" ca="1" si="56"/>
        <v>D</v>
      </c>
      <c r="AG238" s="144">
        <f t="shared" ca="1" si="57"/>
        <v>1</v>
      </c>
      <c r="AH238"/>
      <c r="AI238" s="148">
        <v>3</v>
      </c>
    </row>
    <row r="239" spans="1:35" s="145" customFormat="1" ht="30" x14ac:dyDescent="0.25">
      <c r="A239" s="162">
        <v>668</v>
      </c>
      <c r="B239" s="135" t="str">
        <f t="shared" ca="1" si="50"/>
        <v>B.8.01</v>
      </c>
      <c r="C239" s="136">
        <f t="shared" ca="1" si="51"/>
        <v>5</v>
      </c>
      <c r="D239" s="93"/>
      <c r="E239" s="137" t="str">
        <f t="shared" ca="1" si="52"/>
        <v>B.8.01</v>
      </c>
      <c r="F239" s="165" t="str">
        <f t="shared" ca="1" si="53"/>
        <v>Do penetration tests include identifying a range of potential vulnerabilities in a target system?</v>
      </c>
      <c r="G239" s="164"/>
      <c r="H239" s="164"/>
      <c r="I239" s="166"/>
      <c r="J239" s="164"/>
      <c r="K239" s="164"/>
      <c r="L239" s="164"/>
      <c r="M239" s="164"/>
      <c r="N239" s="139" t="str">
        <f t="shared" ref="N239:N287" ca="1" si="58">IFERROR(IF(VLOOKUP(A239,Weightings_Assessments,25,FALSE)=0,"",VLOOKUP(A239,Weightings_Assessments,25,FALSE)),"")</f>
        <v>x 1</v>
      </c>
      <c r="O239" s="139" t="str">
        <f t="shared" ref="O239:O287" ca="1" si="59">IFERROR(VLOOKUP(AH239,detail_maturity_score,3,FALSE)*VLOOKUP(A239,Weightings_Assessments,23,FALSE),"")</f>
        <v/>
      </c>
      <c r="P239" s="140"/>
      <c r="Q239" s="140"/>
      <c r="R239" s="136"/>
      <c r="S239" s="136"/>
      <c r="T239" s="136"/>
      <c r="U239" s="136"/>
      <c r="V239" s="136"/>
      <c r="W239" s="136"/>
      <c r="X239" s="136"/>
      <c r="Y239" s="136"/>
      <c r="Z239" s="141"/>
      <c r="AA239" s="136"/>
      <c r="AB239" s="136"/>
      <c r="AC239" s="142"/>
      <c r="AD239" s="143" t="str">
        <f t="shared" ca="1" si="54"/>
        <v/>
      </c>
      <c r="AE239" s="143" t="str">
        <f t="shared" ca="1" si="55"/>
        <v/>
      </c>
      <c r="AF239" s="143" t="str">
        <f t="shared" ca="1" si="56"/>
        <v>D</v>
      </c>
      <c r="AG239" s="144">
        <f t="shared" ca="1" si="57"/>
        <v>3</v>
      </c>
      <c r="AH239" s="144">
        <v>1</v>
      </c>
      <c r="AI239" s="148"/>
    </row>
    <row r="240" spans="1:35" s="145" customFormat="1" ht="30" customHeight="1" x14ac:dyDescent="0.25">
      <c r="A240" s="162">
        <v>669</v>
      </c>
      <c r="B240" s="135" t="str">
        <f t="shared" ca="1" si="50"/>
        <v>B.8.02</v>
      </c>
      <c r="C240" s="136">
        <f t="shared" ca="1" si="51"/>
        <v>4</v>
      </c>
      <c r="D240" s="93"/>
      <c r="E240" s="137" t="str">
        <f t="shared" ca="1" si="52"/>
        <v>B.8.02</v>
      </c>
      <c r="F240" s="165" t="str">
        <f t="shared" ca="1" si="53"/>
        <v xml:space="preserve">Does vulnerability identification include testers examining: </v>
      </c>
      <c r="G240" s="164"/>
      <c r="H240" s="164"/>
      <c r="I240" s="166"/>
      <c r="J240" s="164"/>
      <c r="K240" s="164"/>
      <c r="L240" s="164"/>
      <c r="M240" s="164"/>
      <c r="N240" s="139" t="str">
        <f t="shared" ca="1" si="58"/>
        <v/>
      </c>
      <c r="O240" s="139" t="str">
        <f t="shared" ca="1" si="59"/>
        <v/>
      </c>
      <c r="P240" s="140"/>
      <c r="Q240" s="140"/>
      <c r="R240" s="136"/>
      <c r="S240" s="136"/>
      <c r="T240" s="136"/>
      <c r="U240" s="136"/>
      <c r="V240" s="136"/>
      <c r="W240" s="136"/>
      <c r="X240" s="136"/>
      <c r="Y240" s="136"/>
      <c r="Z240" s="141"/>
      <c r="AA240" s="136"/>
      <c r="AB240" s="136"/>
      <c r="AC240" s="142"/>
      <c r="AD240" s="143" t="str">
        <f t="shared" ca="1" si="54"/>
        <v/>
      </c>
      <c r="AE240" s="143" t="str">
        <f t="shared" ca="1" si="55"/>
        <v/>
      </c>
      <c r="AF240" s="143" t="str">
        <f t="shared" ca="1" si="56"/>
        <v>D</v>
      </c>
      <c r="AG240" s="144">
        <f t="shared" ca="1" si="57"/>
        <v>3</v>
      </c>
      <c r="AH240"/>
      <c r="AI240" s="148"/>
    </row>
    <row r="241" spans="1:35" s="145" customFormat="1" ht="30" customHeight="1" x14ac:dyDescent="0.25">
      <c r="A241" s="162">
        <v>670</v>
      </c>
      <c r="B241" s="135" t="str">
        <f t="shared" ca="1" si="50"/>
        <v>B.8.02a</v>
      </c>
      <c r="C241" s="136">
        <f t="shared" ca="1" si="51"/>
        <v>6</v>
      </c>
      <c r="D241" s="93"/>
      <c r="E241" s="137" t="str">
        <f t="shared" ca="1" si="52"/>
        <v>B.8.02a</v>
      </c>
      <c r="F241" s="146" t="str">
        <f t="shared" ca="1" si="53"/>
        <v>Attack avenues, vectors and threat agents (e.g. using attack trees)?</v>
      </c>
      <c r="G241" s="164"/>
      <c r="H241" s="164"/>
      <c r="I241" s="166"/>
      <c r="J241" s="164"/>
      <c r="K241" s="164"/>
      <c r="L241" s="164"/>
      <c r="M241" s="164"/>
      <c r="N241" s="139" t="str">
        <f t="shared" ca="1" si="58"/>
        <v>x 4</v>
      </c>
      <c r="O241" s="139" t="str">
        <f t="shared" ca="1" si="59"/>
        <v/>
      </c>
      <c r="P241" s="140"/>
      <c r="Q241" s="140"/>
      <c r="R241" s="136"/>
      <c r="S241" s="136"/>
      <c r="T241" s="136"/>
      <c r="U241" s="136"/>
      <c r="V241" s="136"/>
      <c r="W241" s="136"/>
      <c r="X241" s="136"/>
      <c r="Y241" s="136"/>
      <c r="Z241" s="141"/>
      <c r="AA241" s="136"/>
      <c r="AB241" s="136"/>
      <c r="AC241" s="142"/>
      <c r="AD241" s="143" t="str">
        <f t="shared" ca="1" si="54"/>
        <v/>
      </c>
      <c r="AE241" s="143" t="str">
        <f t="shared" ca="1" si="55"/>
        <v/>
      </c>
      <c r="AF241" s="143" t="str">
        <f t="shared" ca="1" si="56"/>
        <v>D</v>
      </c>
      <c r="AG241" s="144">
        <f t="shared" ca="1" si="57"/>
        <v>3</v>
      </c>
      <c r="AH241" s="144">
        <v>1</v>
      </c>
      <c r="AI241" s="148"/>
    </row>
    <row r="242" spans="1:35" s="145" customFormat="1" ht="30" customHeight="1" x14ac:dyDescent="0.25">
      <c r="A242" s="162">
        <v>671</v>
      </c>
      <c r="B242" s="135" t="str">
        <f t="shared" ca="1" si="50"/>
        <v>B.8.02b</v>
      </c>
      <c r="C242" s="136">
        <f t="shared" ca="1" si="51"/>
        <v>6</v>
      </c>
      <c r="D242" s="93"/>
      <c r="E242" s="137" t="str">
        <f t="shared" ca="1" si="52"/>
        <v>B.8.02b</v>
      </c>
      <c r="F242" s="146" t="str">
        <f t="shared" ca="1" si="53"/>
        <v>Results from threat analysis?</v>
      </c>
      <c r="G242" s="164"/>
      <c r="H242" s="164"/>
      <c r="I242" s="166"/>
      <c r="J242" s="164"/>
      <c r="K242" s="164"/>
      <c r="L242" s="164"/>
      <c r="M242" s="164"/>
      <c r="N242" s="139" t="str">
        <f t="shared" ca="1" si="58"/>
        <v>x 5</v>
      </c>
      <c r="O242" s="139" t="str">
        <f t="shared" ca="1" si="59"/>
        <v/>
      </c>
      <c r="P242" s="140"/>
      <c r="Q242" s="140"/>
      <c r="R242" s="136"/>
      <c r="S242" s="136"/>
      <c r="T242" s="136"/>
      <c r="U242" s="136"/>
      <c r="V242" s="136"/>
      <c r="W242" s="136"/>
      <c r="X242" s="136"/>
      <c r="Y242" s="136"/>
      <c r="Z242" s="141"/>
      <c r="AA242" s="136"/>
      <c r="AB242" s="136"/>
      <c r="AC242" s="142"/>
      <c r="AD242" s="143" t="str">
        <f t="shared" ca="1" si="54"/>
        <v/>
      </c>
      <c r="AE242" s="143" t="str">
        <f t="shared" ca="1" si="55"/>
        <v/>
      </c>
      <c r="AF242" s="143" t="str">
        <f t="shared" ca="1" si="56"/>
        <v>D</v>
      </c>
      <c r="AG242" s="144">
        <f t="shared" ca="1" si="57"/>
        <v>3</v>
      </c>
      <c r="AH242" s="144">
        <v>1</v>
      </c>
      <c r="AI242" s="148"/>
    </row>
    <row r="243" spans="1:35" s="145" customFormat="1" ht="30" customHeight="1" x14ac:dyDescent="0.25">
      <c r="A243" s="162">
        <v>672</v>
      </c>
      <c r="B243" s="135" t="str">
        <f t="shared" ca="1" si="50"/>
        <v>B.8.02c</v>
      </c>
      <c r="C243" s="136">
        <f t="shared" ca="1" si="51"/>
        <v>6</v>
      </c>
      <c r="D243" s="93"/>
      <c r="E243" s="137" t="str">
        <f t="shared" ca="1" si="52"/>
        <v>B.8.02c</v>
      </c>
      <c r="F243" s="146" t="str">
        <f t="shared" ca="1" si="53"/>
        <v>Technical system / network / application vulnerabilities?</v>
      </c>
      <c r="G243" s="164"/>
      <c r="H243" s="164"/>
      <c r="I243" s="166"/>
      <c r="J243" s="164"/>
      <c r="K243" s="164"/>
      <c r="L243" s="164"/>
      <c r="M243" s="164"/>
      <c r="N243" s="139" t="str">
        <f t="shared" ca="1" si="58"/>
        <v>x 3</v>
      </c>
      <c r="O243" s="139" t="str">
        <f t="shared" ca="1" si="59"/>
        <v/>
      </c>
      <c r="P243" s="140"/>
      <c r="Q243" s="140"/>
      <c r="R243" s="136"/>
      <c r="S243" s="136"/>
      <c r="T243" s="136"/>
      <c r="U243" s="136"/>
      <c r="V243" s="136"/>
      <c r="W243" s="136"/>
      <c r="X243" s="136"/>
      <c r="Y243" s="136"/>
      <c r="Z243" s="141"/>
      <c r="AA243" s="136"/>
      <c r="AB243" s="136"/>
      <c r="AC243" s="142"/>
      <c r="AD243" s="143" t="str">
        <f t="shared" ca="1" si="54"/>
        <v/>
      </c>
      <c r="AE243" s="143" t="str">
        <f t="shared" ca="1" si="55"/>
        <v/>
      </c>
      <c r="AF243" s="143" t="str">
        <f t="shared" ca="1" si="56"/>
        <v>D</v>
      </c>
      <c r="AG243" s="144">
        <f t="shared" ca="1" si="57"/>
        <v>3</v>
      </c>
      <c r="AH243" s="144">
        <v>1</v>
      </c>
      <c r="AI243" s="148"/>
    </row>
    <row r="244" spans="1:35" s="145" customFormat="1" ht="30" customHeight="1" x14ac:dyDescent="0.25">
      <c r="A244" s="162">
        <v>673</v>
      </c>
      <c r="B244" s="135" t="str">
        <f t="shared" ca="1" si="50"/>
        <v>B.8.02d</v>
      </c>
      <c r="C244" s="136">
        <f t="shared" ca="1" si="51"/>
        <v>6</v>
      </c>
      <c r="D244" s="93"/>
      <c r="E244" s="137" t="str">
        <f t="shared" ca="1" si="52"/>
        <v>B.8.02d</v>
      </c>
      <c r="F244" s="146" t="str">
        <f t="shared" ca="1" si="53"/>
        <v>Control weaknesses?</v>
      </c>
      <c r="G244" s="164"/>
      <c r="H244" s="164"/>
      <c r="I244" s="166"/>
      <c r="J244" s="164"/>
      <c r="K244" s="164"/>
      <c r="L244" s="164"/>
      <c r="M244" s="164"/>
      <c r="N244" s="139" t="str">
        <f t="shared" ca="1" si="58"/>
        <v>x 2</v>
      </c>
      <c r="O244" s="139" t="str">
        <f t="shared" ca="1" si="59"/>
        <v/>
      </c>
      <c r="P244" s="140"/>
      <c r="Q244" s="140"/>
      <c r="R244" s="136"/>
      <c r="S244" s="136"/>
      <c r="T244" s="136"/>
      <c r="U244" s="136"/>
      <c r="V244" s="136"/>
      <c r="W244" s="136"/>
      <c r="X244" s="136"/>
      <c r="Y244" s="136"/>
      <c r="Z244" s="141"/>
      <c r="AA244" s="136"/>
      <c r="AB244" s="136"/>
      <c r="AC244" s="142"/>
      <c r="AD244" s="143" t="str">
        <f t="shared" ca="1" si="54"/>
        <v/>
      </c>
      <c r="AE244" s="143" t="str">
        <f t="shared" ca="1" si="55"/>
        <v/>
      </c>
      <c r="AF244" s="143" t="str">
        <f t="shared" ca="1" si="56"/>
        <v>D</v>
      </c>
      <c r="AG244" s="144">
        <f t="shared" ca="1" si="57"/>
        <v>3</v>
      </c>
      <c r="AH244" s="144">
        <v>1</v>
      </c>
      <c r="AI244" s="148"/>
    </row>
    <row r="245" spans="1:35" s="145" customFormat="1" ht="60" x14ac:dyDescent="0.25">
      <c r="A245" s="162">
        <v>674</v>
      </c>
      <c r="B245" s="135" t="str">
        <f t="shared" ca="1" si="50"/>
        <v>B.8.03</v>
      </c>
      <c r="C245" s="136">
        <f t="shared" ca="1" si="51"/>
        <v>5</v>
      </c>
      <c r="D245" s="93"/>
      <c r="E245" s="137" t="str">
        <f t="shared" ca="1" si="52"/>
        <v>B.8.03</v>
      </c>
      <c r="F245" s="165" t="str">
        <f t="shared" ca="1" si="53"/>
        <v>Does the test include reviewing vulnerabilities identified by third parties, such as the 'OWASP Top Ten', which presents a list of common security vulnerabilities found in web applications (i.e. injection attacks, cross-site scripting and failure to restrict URL access)?</v>
      </c>
      <c r="G245" s="164"/>
      <c r="H245" s="164"/>
      <c r="I245" s="166"/>
      <c r="J245" s="164"/>
      <c r="K245" s="164"/>
      <c r="L245" s="164"/>
      <c r="M245" s="164"/>
      <c r="N245" s="139" t="str">
        <f t="shared" ca="1" si="58"/>
        <v>x 3</v>
      </c>
      <c r="O245" s="139" t="str">
        <f t="shared" ca="1" si="59"/>
        <v/>
      </c>
      <c r="P245" s="140"/>
      <c r="Q245" s="140"/>
      <c r="R245" s="136"/>
      <c r="S245" s="136"/>
      <c r="T245" s="136"/>
      <c r="U245" s="136"/>
      <c r="V245" s="136"/>
      <c r="W245" s="136"/>
      <c r="X245" s="136"/>
      <c r="Y245" s="136"/>
      <c r="Z245" s="141"/>
      <c r="AA245" s="136"/>
      <c r="AB245" s="136"/>
      <c r="AC245" s="142"/>
      <c r="AD245" s="143" t="str">
        <f t="shared" ca="1" si="54"/>
        <v/>
      </c>
      <c r="AE245" s="143" t="str">
        <f t="shared" ca="1" si="55"/>
        <v/>
      </c>
      <c r="AF245" s="143" t="str">
        <f t="shared" ca="1" si="56"/>
        <v>D</v>
      </c>
      <c r="AG245" s="144">
        <f t="shared" ca="1" si="57"/>
        <v>3</v>
      </c>
      <c r="AH245" s="144">
        <v>1</v>
      </c>
      <c r="AI245" s="148"/>
    </row>
    <row r="246" spans="1:35" s="145" customFormat="1" ht="45" x14ac:dyDescent="0.25">
      <c r="A246" s="162">
        <v>675</v>
      </c>
      <c r="B246" s="135" t="str">
        <f t="shared" ca="1" si="50"/>
        <v>B.8.04</v>
      </c>
      <c r="C246" s="136">
        <f t="shared" ca="1" si="51"/>
        <v>5</v>
      </c>
      <c r="D246" s="93"/>
      <c r="E246" s="137" t="str">
        <f t="shared" ca="1" si="52"/>
        <v>B.8.04</v>
      </c>
      <c r="F246" s="165" t="str">
        <f t="shared" ca="1" si="53"/>
        <v>Does the test include identifying the cause of any vulnerabilities discovered, for example resulting from a lack of understanding of IT security issues (e.g. by web developers and users of mobile devices)?</v>
      </c>
      <c r="G246" s="164"/>
      <c r="H246" s="164"/>
      <c r="I246" s="166"/>
      <c r="J246" s="164"/>
      <c r="K246" s="164"/>
      <c r="L246" s="164"/>
      <c r="M246" s="164"/>
      <c r="N246" s="139" t="str">
        <f t="shared" ca="1" si="58"/>
        <v>x 4</v>
      </c>
      <c r="O246" s="139" t="str">
        <f t="shared" ca="1" si="59"/>
        <v/>
      </c>
      <c r="P246" s="140"/>
      <c r="Q246" s="140"/>
      <c r="R246" s="136"/>
      <c r="S246" s="136"/>
      <c r="T246" s="136"/>
      <c r="U246" s="136"/>
      <c r="V246" s="136"/>
      <c r="W246" s="136"/>
      <c r="X246" s="136"/>
      <c r="Y246" s="136"/>
      <c r="Z246" s="141"/>
      <c r="AA246" s="136"/>
      <c r="AB246" s="136"/>
      <c r="AC246" s="142"/>
      <c r="AD246" s="143" t="str">
        <f t="shared" ca="1" si="54"/>
        <v/>
      </c>
      <c r="AE246" s="143" t="str">
        <f t="shared" ca="1" si="55"/>
        <v/>
      </c>
      <c r="AF246" s="143" t="str">
        <f t="shared" ca="1" si="56"/>
        <v>D</v>
      </c>
      <c r="AG246" s="144">
        <f t="shared" ca="1" si="57"/>
        <v>3</v>
      </c>
      <c r="AH246" s="144">
        <v>1</v>
      </c>
      <c r="AI246" s="148"/>
    </row>
    <row r="247" spans="1:35" s="145" customFormat="1" ht="30" x14ac:dyDescent="0.25">
      <c r="A247" s="162">
        <v>676</v>
      </c>
      <c r="B247" s="135" t="str">
        <f t="shared" ca="1" si="50"/>
        <v>B.8.05</v>
      </c>
      <c r="C247" s="136">
        <f t="shared" ca="1" si="51"/>
        <v>5</v>
      </c>
      <c r="D247" s="93"/>
      <c r="E247" s="137" t="str">
        <f t="shared" ca="1" si="52"/>
        <v>B.8.05</v>
      </c>
      <c r="F247" s="165" t="str">
        <f t="shared" ca="1" si="53"/>
        <v>Do penetration testers try to exploit the vulnerabilities identified and actually penetrate the target system?</v>
      </c>
      <c r="G247" s="164"/>
      <c r="H247" s="164"/>
      <c r="I247" s="166"/>
      <c r="J247" s="164"/>
      <c r="K247" s="164"/>
      <c r="L247" s="164"/>
      <c r="M247" s="164"/>
      <c r="N247" s="139" t="str">
        <f t="shared" ca="1" si="58"/>
        <v>x 1</v>
      </c>
      <c r="O247" s="139" t="str">
        <f t="shared" ca="1" si="59"/>
        <v/>
      </c>
      <c r="P247" s="140"/>
      <c r="Q247" s="140"/>
      <c r="R247" s="136"/>
      <c r="S247" s="136"/>
      <c r="T247" s="136"/>
      <c r="U247" s="136"/>
      <c r="V247" s="136"/>
      <c r="W247" s="136"/>
      <c r="X247" s="136"/>
      <c r="Y247" s="136"/>
      <c r="Z247" s="141"/>
      <c r="AA247" s="136"/>
      <c r="AB247" s="136"/>
      <c r="AC247" s="142"/>
      <c r="AD247" s="143" t="str">
        <f t="shared" ca="1" si="54"/>
        <v/>
      </c>
      <c r="AE247" s="143" t="str">
        <f t="shared" ca="1" si="55"/>
        <v/>
      </c>
      <c r="AF247" s="143" t="str">
        <f t="shared" ca="1" si="56"/>
        <v>D</v>
      </c>
      <c r="AG247" s="144">
        <f t="shared" ca="1" si="57"/>
        <v>3</v>
      </c>
      <c r="AH247" s="144">
        <v>1</v>
      </c>
      <c r="AI247" s="148"/>
    </row>
    <row r="248" spans="1:35" s="145" customFormat="1" ht="45" x14ac:dyDescent="0.25">
      <c r="A248" s="162">
        <v>677</v>
      </c>
      <c r="B248" s="135" t="str">
        <f t="shared" ca="1" si="50"/>
        <v>B.8.06</v>
      </c>
      <c r="C248" s="136">
        <f t="shared" ca="1" si="51"/>
        <v>5</v>
      </c>
      <c r="D248" s="93"/>
      <c r="E248" s="137" t="str">
        <f t="shared" ca="1" si="52"/>
        <v>B.8.06</v>
      </c>
      <c r="F248" s="165" t="str">
        <f t="shared" ca="1" si="53"/>
        <v>Do testers use a range of techniques (e.g. exploitation frameworks, stand-alone exploits, and other tactics) to try and take advantage of specific weaknesses?</v>
      </c>
      <c r="G248" s="164"/>
      <c r="H248" s="164"/>
      <c r="I248" s="166"/>
      <c r="J248" s="164"/>
      <c r="K248" s="164"/>
      <c r="L248" s="164"/>
      <c r="M248" s="164"/>
      <c r="N248" s="139" t="str">
        <f t="shared" ca="1" si="58"/>
        <v>x 2</v>
      </c>
      <c r="O248" s="139" t="str">
        <f t="shared" ca="1" si="59"/>
        <v/>
      </c>
      <c r="P248" s="140"/>
      <c r="Q248" s="140"/>
      <c r="R248" s="136"/>
      <c r="S248" s="136"/>
      <c r="T248" s="136"/>
      <c r="U248" s="136"/>
      <c r="V248" s="136"/>
      <c r="W248" s="136"/>
      <c r="X248" s="136"/>
      <c r="Y248" s="136"/>
      <c r="Z248" s="141"/>
      <c r="AA248" s="136"/>
      <c r="AB248" s="136"/>
      <c r="AC248" s="142"/>
      <c r="AD248" s="143" t="str">
        <f t="shared" ca="1" si="54"/>
        <v/>
      </c>
      <c r="AE248" s="143" t="str">
        <f t="shared" ca="1" si="55"/>
        <v/>
      </c>
      <c r="AF248" s="143" t="str">
        <f t="shared" ca="1" si="56"/>
        <v>D</v>
      </c>
      <c r="AG248" s="144">
        <f t="shared" ca="1" si="57"/>
        <v>3</v>
      </c>
      <c r="AH248" s="144">
        <v>1</v>
      </c>
      <c r="AI248" s="148"/>
    </row>
    <row r="249" spans="1:35" s="145" customFormat="1" ht="30" customHeight="1" x14ac:dyDescent="0.25">
      <c r="A249" s="162">
        <v>678</v>
      </c>
      <c r="B249" s="135" t="str">
        <f t="shared" ca="1" si="50"/>
        <v>B.8.07</v>
      </c>
      <c r="C249" s="136">
        <f t="shared" ca="1" si="51"/>
        <v>4</v>
      </c>
      <c r="D249" s="93"/>
      <c r="E249" s="137" t="str">
        <f t="shared" ca="1" si="52"/>
        <v>B.8.07</v>
      </c>
      <c r="F249" s="165" t="str">
        <f t="shared" ca="1" si="53"/>
        <v xml:space="preserve">Do these exploitation techniques include: </v>
      </c>
      <c r="G249" s="164"/>
      <c r="H249" s="164"/>
      <c r="I249" s="166"/>
      <c r="J249" s="164"/>
      <c r="K249" s="164"/>
      <c r="L249" s="164"/>
      <c r="M249" s="164"/>
      <c r="N249" s="139" t="str">
        <f t="shared" ca="1" si="58"/>
        <v/>
      </c>
      <c r="O249" s="139" t="str">
        <f t="shared" ca="1" si="59"/>
        <v/>
      </c>
      <c r="P249" s="140"/>
      <c r="Q249" s="140"/>
      <c r="R249" s="136"/>
      <c r="S249" s="136"/>
      <c r="T249" s="136"/>
      <c r="U249" s="136"/>
      <c r="V249" s="136"/>
      <c r="W249" s="136"/>
      <c r="X249" s="136"/>
      <c r="Y249" s="136"/>
      <c r="Z249" s="141"/>
      <c r="AA249" s="136"/>
      <c r="AB249" s="136"/>
      <c r="AC249" s="142"/>
      <c r="AD249" s="143" t="str">
        <f t="shared" ca="1" si="54"/>
        <v/>
      </c>
      <c r="AE249" s="143" t="str">
        <f t="shared" ca="1" si="55"/>
        <v/>
      </c>
      <c r="AF249" s="143" t="str">
        <f t="shared" ca="1" si="56"/>
        <v>D</v>
      </c>
      <c r="AG249" s="144">
        <f t="shared" ca="1" si="57"/>
        <v>3</v>
      </c>
      <c r="AH249"/>
      <c r="AI249" s="148"/>
    </row>
    <row r="250" spans="1:35" s="145" customFormat="1" ht="60" x14ac:dyDescent="0.25">
      <c r="A250" s="162">
        <v>679</v>
      </c>
      <c r="B250" s="135" t="str">
        <f t="shared" ca="1" si="50"/>
        <v>B.8.07a</v>
      </c>
      <c r="C250" s="136">
        <f t="shared" ca="1" si="51"/>
        <v>6</v>
      </c>
      <c r="D250" s="93"/>
      <c r="E250" s="137" t="str">
        <f t="shared" ca="1" si="52"/>
        <v>B.8.07a</v>
      </c>
      <c r="F250" s="146" t="str">
        <f t="shared" ca="1" si="53"/>
        <v>Exploit techniques, for example (in a web application test), by injecting commands into the application that provide a level of control over the target or combining several sets of information in a creative way?</v>
      </c>
      <c r="G250" s="164"/>
      <c r="H250" s="164"/>
      <c r="I250" s="166"/>
      <c r="J250" s="164"/>
      <c r="K250" s="164"/>
      <c r="L250" s="164"/>
      <c r="M250" s="164"/>
      <c r="N250" s="139" t="str">
        <f t="shared" ca="1" si="58"/>
        <v>x 3</v>
      </c>
      <c r="O250" s="139" t="str">
        <f t="shared" ca="1" si="59"/>
        <v/>
      </c>
      <c r="P250" s="140"/>
      <c r="Q250" s="140"/>
      <c r="R250" s="136"/>
      <c r="S250" s="136"/>
      <c r="T250" s="136"/>
      <c r="U250" s="136"/>
      <c r="V250" s="136"/>
      <c r="W250" s="136"/>
      <c r="X250" s="136"/>
      <c r="Y250" s="136"/>
      <c r="Z250" s="141"/>
      <c r="AA250" s="136"/>
      <c r="AB250" s="136"/>
      <c r="AC250" s="142"/>
      <c r="AD250" s="143" t="str">
        <f t="shared" ca="1" si="54"/>
        <v/>
      </c>
      <c r="AE250" s="143" t="str">
        <f t="shared" ca="1" si="55"/>
        <v/>
      </c>
      <c r="AF250" s="143" t="str">
        <f t="shared" ca="1" si="56"/>
        <v>D</v>
      </c>
      <c r="AG250" s="144">
        <f t="shared" ca="1" si="57"/>
        <v>3</v>
      </c>
      <c r="AH250" s="144">
        <v>1</v>
      </c>
      <c r="AI250" s="148"/>
    </row>
    <row r="251" spans="1:35" s="145" customFormat="1" ht="45" x14ac:dyDescent="0.25">
      <c r="A251" s="162">
        <v>680</v>
      </c>
      <c r="B251" s="135" t="str">
        <f t="shared" ca="1" si="50"/>
        <v>B.8.07b</v>
      </c>
      <c r="C251" s="136">
        <f t="shared" ca="1" si="51"/>
        <v>6</v>
      </c>
      <c r="D251" s="93"/>
      <c r="E251" s="137" t="str">
        <f t="shared" ca="1" si="52"/>
        <v>B.8.07b</v>
      </c>
      <c r="F251" s="146" t="str">
        <f t="shared" ca="1" si="53"/>
        <v>Escalation techniques, gaining further access within a target, once an initial level of access has been obtained (e.g. by exploiting user or guest access to obtain administrative privilege)?</v>
      </c>
      <c r="G251" s="164"/>
      <c r="H251" s="164"/>
      <c r="I251" s="166"/>
      <c r="J251" s="164"/>
      <c r="K251" s="164"/>
      <c r="L251" s="164"/>
      <c r="M251" s="164"/>
      <c r="N251" s="139" t="str">
        <f t="shared" ca="1" si="58"/>
        <v>x 3</v>
      </c>
      <c r="O251" s="139" t="str">
        <f t="shared" ca="1" si="59"/>
        <v/>
      </c>
      <c r="P251" s="140"/>
      <c r="Q251" s="140"/>
      <c r="R251" s="136"/>
      <c r="S251" s="136"/>
      <c r="T251" s="136"/>
      <c r="U251" s="136"/>
      <c r="V251" s="136"/>
      <c r="W251" s="136"/>
      <c r="X251" s="136"/>
      <c r="Y251" s="136"/>
      <c r="Z251" s="141"/>
      <c r="AA251" s="136"/>
      <c r="AB251" s="136"/>
      <c r="AC251" s="142"/>
      <c r="AD251" s="143" t="str">
        <f t="shared" ca="1" si="54"/>
        <v/>
      </c>
      <c r="AE251" s="143" t="str">
        <f t="shared" ca="1" si="55"/>
        <v/>
      </c>
      <c r="AF251" s="143" t="str">
        <f t="shared" ca="1" si="56"/>
        <v>D</v>
      </c>
      <c r="AG251" s="144">
        <f t="shared" ca="1" si="57"/>
        <v>3</v>
      </c>
      <c r="AH251" s="144">
        <v>1</v>
      </c>
      <c r="AI251" s="148"/>
    </row>
    <row r="252" spans="1:35" s="145" customFormat="1" ht="60" x14ac:dyDescent="0.25">
      <c r="A252" s="162">
        <v>681</v>
      </c>
      <c r="B252" s="135" t="str">
        <f t="shared" ca="1" si="50"/>
        <v>B.8.07c</v>
      </c>
      <c r="C252" s="136">
        <f t="shared" ca="1" si="51"/>
        <v>6</v>
      </c>
      <c r="D252" s="93"/>
      <c r="E252" s="137" t="str">
        <f t="shared" ca="1" si="52"/>
        <v>B.8.07c</v>
      </c>
      <c r="F252" s="146" t="str">
        <f t="shared" ca="1" si="53"/>
        <v>Advancement techniques, attempting to move on from the compromised target to find other vulnerable systems (potentially using the access obtained on the original target to access other systems or from one compromised building to another)?</v>
      </c>
      <c r="G252" s="164"/>
      <c r="H252" s="164"/>
      <c r="I252" s="166"/>
      <c r="J252" s="164"/>
      <c r="K252" s="164"/>
      <c r="L252" s="164"/>
      <c r="M252" s="164"/>
      <c r="N252" s="139" t="str">
        <f t="shared" ca="1" si="58"/>
        <v>x 4</v>
      </c>
      <c r="O252" s="139" t="str">
        <f t="shared" ca="1" si="59"/>
        <v/>
      </c>
      <c r="P252" s="140"/>
      <c r="Q252" s="140"/>
      <c r="R252" s="136"/>
      <c r="S252" s="136"/>
      <c r="T252" s="136"/>
      <c r="U252" s="136"/>
      <c r="V252" s="136"/>
      <c r="W252" s="136"/>
      <c r="X252" s="136"/>
      <c r="Y252" s="136"/>
      <c r="Z252" s="141"/>
      <c r="AA252" s="136"/>
      <c r="AB252" s="136"/>
      <c r="AC252" s="142"/>
      <c r="AD252" s="143" t="str">
        <f t="shared" ca="1" si="54"/>
        <v/>
      </c>
      <c r="AE252" s="143" t="str">
        <f t="shared" ca="1" si="55"/>
        <v/>
      </c>
      <c r="AF252" s="143" t="str">
        <f t="shared" ca="1" si="56"/>
        <v>D</v>
      </c>
      <c r="AG252" s="144">
        <f t="shared" ca="1" si="57"/>
        <v>3</v>
      </c>
      <c r="AH252" s="144">
        <v>1</v>
      </c>
      <c r="AI252" s="148"/>
    </row>
    <row r="253" spans="1:35" s="145" customFormat="1" ht="45" x14ac:dyDescent="0.25">
      <c r="A253" s="162">
        <v>682</v>
      </c>
      <c r="B253" s="135" t="str">
        <f t="shared" ca="1" si="50"/>
        <v>B.8.07d</v>
      </c>
      <c r="C253" s="136">
        <f t="shared" ca="1" si="51"/>
        <v>6</v>
      </c>
      <c r="D253" s="93"/>
      <c r="E253" s="137" t="str">
        <f t="shared" ca="1" si="52"/>
        <v>B.8.07d</v>
      </c>
      <c r="F253" s="146" t="str">
        <f t="shared" ca="1" si="53"/>
        <v>Analysis techniques, verifying the raw data to ensure that the test has been thorough and comprehensive (e.g. using additional manual tests)?</v>
      </c>
      <c r="G253" s="164"/>
      <c r="H253" s="164"/>
      <c r="I253" s="166"/>
      <c r="J253" s="164"/>
      <c r="K253" s="164"/>
      <c r="L253" s="164"/>
      <c r="M253" s="164"/>
      <c r="N253" s="139" t="str">
        <f t="shared" ca="1" si="58"/>
        <v>x 5</v>
      </c>
      <c r="O253" s="139" t="str">
        <f t="shared" ca="1" si="59"/>
        <v/>
      </c>
      <c r="P253" s="140"/>
      <c r="Q253" s="140"/>
      <c r="R253" s="136"/>
      <c r="S253" s="136"/>
      <c r="T253" s="136"/>
      <c r="U253" s="136"/>
      <c r="V253" s="136"/>
      <c r="W253" s="136"/>
      <c r="X253" s="136"/>
      <c r="Y253" s="136"/>
      <c r="Z253" s="141"/>
      <c r="AA253" s="136"/>
      <c r="AB253" s="136"/>
      <c r="AC253" s="142"/>
      <c r="AD253" s="143" t="str">
        <f t="shared" ca="1" si="54"/>
        <v/>
      </c>
      <c r="AE253" s="143" t="str">
        <f t="shared" ca="1" si="55"/>
        <v/>
      </c>
      <c r="AF253" s="143" t="str">
        <f t="shared" ca="1" si="56"/>
        <v>D</v>
      </c>
      <c r="AG253" s="144">
        <f t="shared" ca="1" si="57"/>
        <v>3</v>
      </c>
      <c r="AH253" s="144">
        <v>1</v>
      </c>
      <c r="AI253" s="148"/>
    </row>
    <row r="254" spans="1:35" s="145" customFormat="1" ht="30" customHeight="1" x14ac:dyDescent="0.25">
      <c r="A254" s="156">
        <v>683</v>
      </c>
      <c r="B254" s="135" t="str">
        <f t="shared" ca="1" si="50"/>
        <v>B.9</v>
      </c>
      <c r="C254" s="136">
        <f t="shared" ca="1" si="51"/>
        <v>2</v>
      </c>
      <c r="D254" s="93"/>
      <c r="E254" s="167" t="str">
        <f t="shared" ca="1" si="52"/>
        <v>Step 9</v>
      </c>
      <c r="F254" s="168" t="str">
        <f t="shared" ca="1" si="53"/>
        <v>Report key findings</v>
      </c>
      <c r="G254" s="247"/>
      <c r="H254" s="247"/>
      <c r="I254" s="247"/>
      <c r="J254" s="247"/>
      <c r="K254" s="247"/>
      <c r="L254" s="247"/>
      <c r="M254" s="247"/>
      <c r="N254" s="248" t="str">
        <f t="shared" ca="1" si="58"/>
        <v/>
      </c>
      <c r="O254" s="248" t="str">
        <f t="shared" ca="1" si="59"/>
        <v/>
      </c>
      <c r="P254" s="248"/>
      <c r="Q254" s="248"/>
      <c r="R254" s="248"/>
      <c r="S254" s="248"/>
      <c r="T254" s="248"/>
      <c r="U254" s="248"/>
      <c r="V254" s="248"/>
      <c r="W254" s="248"/>
      <c r="X254" s="248"/>
      <c r="Y254" s="248"/>
      <c r="Z254" s="248"/>
      <c r="AA254" s="248"/>
      <c r="AB254" s="248"/>
      <c r="AC254" s="143"/>
      <c r="AD254" s="143" t="str">
        <f t="shared" ca="1" si="54"/>
        <v>S</v>
      </c>
      <c r="AE254" s="143" t="str">
        <f t="shared" ca="1" si="55"/>
        <v>I</v>
      </c>
      <c r="AF254" s="143" t="str">
        <f t="shared" ca="1" si="56"/>
        <v>D</v>
      </c>
      <c r="AG254" s="144">
        <f t="shared" ca="1" si="57"/>
        <v>1</v>
      </c>
      <c r="AH254"/>
      <c r="AI254" s="148">
        <v>3</v>
      </c>
    </row>
    <row r="255" spans="1:35" s="145" customFormat="1" ht="30" customHeight="1" x14ac:dyDescent="0.25">
      <c r="A255" s="162">
        <v>693</v>
      </c>
      <c r="B255" s="135" t="str">
        <f t="shared" ca="1" si="50"/>
        <v>B.9.01</v>
      </c>
      <c r="C255" s="136">
        <f t="shared" ca="1" si="51"/>
        <v>5</v>
      </c>
      <c r="D255" s="93"/>
      <c r="E255" s="137" t="str">
        <f t="shared" ca="1" si="52"/>
        <v>B.9.01</v>
      </c>
      <c r="F255" s="165" t="str">
        <f t="shared" ca="1" si="53"/>
        <v>Are findings identified during the penetration test reported to your organisation?</v>
      </c>
      <c r="G255" s="164"/>
      <c r="H255" s="164"/>
      <c r="I255" s="166"/>
      <c r="J255" s="164"/>
      <c r="K255" s="164"/>
      <c r="L255" s="164"/>
      <c r="M255" s="164"/>
      <c r="N255" s="139" t="str">
        <f t="shared" ca="1" si="58"/>
        <v>x 1</v>
      </c>
      <c r="O255" s="139" t="str">
        <f t="shared" ca="1" si="59"/>
        <v/>
      </c>
      <c r="P255" s="140"/>
      <c r="Q255" s="140"/>
      <c r="R255" s="136"/>
      <c r="S255" s="136"/>
      <c r="T255" s="136"/>
      <c r="U255" s="136"/>
      <c r="V255" s="136"/>
      <c r="W255" s="136"/>
      <c r="X255" s="136"/>
      <c r="Y255" s="136"/>
      <c r="Z255" s="141"/>
      <c r="AA255" s="136"/>
      <c r="AB255" s="136"/>
      <c r="AC255" s="142"/>
      <c r="AD255" s="143" t="str">
        <f t="shared" ca="1" si="54"/>
        <v/>
      </c>
      <c r="AE255" s="143" t="str">
        <f t="shared" ca="1" si="55"/>
        <v/>
      </c>
      <c r="AF255" s="143" t="str">
        <f t="shared" ca="1" si="56"/>
        <v>D</v>
      </c>
      <c r="AG255" s="144">
        <f t="shared" ca="1" si="57"/>
        <v>3</v>
      </c>
      <c r="AH255" s="144">
        <v>1</v>
      </c>
      <c r="AI255" s="148"/>
    </row>
    <row r="256" spans="1:35" s="145" customFormat="1" ht="30" customHeight="1" x14ac:dyDescent="0.25">
      <c r="A256" s="162">
        <v>694</v>
      </c>
      <c r="B256" s="135" t="str">
        <f t="shared" ca="1" si="50"/>
        <v>B.9.02</v>
      </c>
      <c r="C256" s="136">
        <f t="shared" ca="1" si="51"/>
        <v>4</v>
      </c>
      <c r="D256" s="93"/>
      <c r="E256" s="137" t="str">
        <f t="shared" ca="1" si="52"/>
        <v>B.9.02</v>
      </c>
      <c r="F256" s="165" t="str">
        <f t="shared" ca="1" si="53"/>
        <v>Are the outputs from tests, where required:</v>
      </c>
      <c r="G256" s="164"/>
      <c r="H256" s="164"/>
      <c r="I256" s="166"/>
      <c r="J256" s="164"/>
      <c r="K256" s="164"/>
      <c r="L256" s="164"/>
      <c r="M256" s="164"/>
      <c r="N256" s="139" t="str">
        <f t="shared" ca="1" si="58"/>
        <v/>
      </c>
      <c r="O256" s="139" t="str">
        <f t="shared" ca="1" si="59"/>
        <v/>
      </c>
      <c r="P256" s="140"/>
      <c r="Q256" s="140"/>
      <c r="R256" s="136"/>
      <c r="S256" s="136"/>
      <c r="T256" s="136"/>
      <c r="U256" s="136"/>
      <c r="V256" s="136"/>
      <c r="W256" s="136"/>
      <c r="X256" s="136"/>
      <c r="Y256" s="136"/>
      <c r="Z256" s="141"/>
      <c r="AA256" s="136"/>
      <c r="AB256" s="136"/>
      <c r="AC256" s="142"/>
      <c r="AD256" s="143" t="str">
        <f t="shared" ca="1" si="54"/>
        <v/>
      </c>
      <c r="AE256" s="143" t="str">
        <f t="shared" ca="1" si="55"/>
        <v/>
      </c>
      <c r="AF256" s="143" t="str">
        <f t="shared" ca="1" si="56"/>
        <v>D</v>
      </c>
      <c r="AG256" s="144">
        <f t="shared" ca="1" si="57"/>
        <v>3</v>
      </c>
      <c r="AH256"/>
      <c r="AI256" s="148"/>
    </row>
    <row r="257" spans="1:35" s="145" customFormat="1" ht="30" customHeight="1" x14ac:dyDescent="0.25">
      <c r="A257" s="162">
        <v>695</v>
      </c>
      <c r="B257" s="135" t="str">
        <f t="shared" ca="1" si="50"/>
        <v>B.9.02a</v>
      </c>
      <c r="C257" s="136">
        <f t="shared" ca="1" si="51"/>
        <v>6</v>
      </c>
      <c r="D257" s="93"/>
      <c r="E257" s="137" t="str">
        <f t="shared" ca="1" si="52"/>
        <v>B.9.02a</v>
      </c>
      <c r="F257" s="146" t="str">
        <f t="shared" ca="1" si="53"/>
        <v>Stored safely?</v>
      </c>
      <c r="G257" s="164"/>
      <c r="H257" s="164"/>
      <c r="I257" s="166"/>
      <c r="J257" s="164"/>
      <c r="K257" s="164"/>
      <c r="L257" s="164"/>
      <c r="M257" s="164"/>
      <c r="N257" s="139" t="str">
        <f t="shared" ca="1" si="58"/>
        <v>x 2</v>
      </c>
      <c r="O257" s="139" t="str">
        <f t="shared" ca="1" si="59"/>
        <v/>
      </c>
      <c r="P257" s="140"/>
      <c r="Q257" s="140"/>
      <c r="R257" s="136"/>
      <c r="S257" s="136"/>
      <c r="T257" s="136"/>
      <c r="U257" s="136"/>
      <c r="V257" s="136"/>
      <c r="W257" s="136"/>
      <c r="X257" s="136"/>
      <c r="Y257" s="136"/>
      <c r="Z257" s="141"/>
      <c r="AA257" s="136"/>
      <c r="AB257" s="136"/>
      <c r="AC257" s="142"/>
      <c r="AD257" s="143" t="str">
        <f t="shared" ca="1" si="54"/>
        <v/>
      </c>
      <c r="AE257" s="143" t="str">
        <f t="shared" ca="1" si="55"/>
        <v/>
      </c>
      <c r="AF257" s="143" t="str">
        <f t="shared" ca="1" si="56"/>
        <v>D</v>
      </c>
      <c r="AG257" s="144">
        <f t="shared" ca="1" si="57"/>
        <v>3</v>
      </c>
      <c r="AH257" s="144">
        <v>1</v>
      </c>
      <c r="AI257" s="148"/>
    </row>
    <row r="258" spans="1:35" s="145" customFormat="1" ht="30" customHeight="1" x14ac:dyDescent="0.25">
      <c r="A258" s="162">
        <v>696</v>
      </c>
      <c r="B258" s="135" t="str">
        <f t="shared" ca="1" si="50"/>
        <v>B.9.02b</v>
      </c>
      <c r="C258" s="136">
        <f t="shared" ca="1" si="51"/>
        <v>6</v>
      </c>
      <c r="D258" s="93"/>
      <c r="E258" s="137" t="str">
        <f t="shared" ca="1" si="52"/>
        <v>B.9.02b</v>
      </c>
      <c r="F258" s="146" t="str">
        <f t="shared" ca="1" si="53"/>
        <v>Securely deleted?</v>
      </c>
      <c r="G258" s="164"/>
      <c r="H258" s="164"/>
      <c r="I258" s="166"/>
      <c r="J258" s="164"/>
      <c r="K258" s="164"/>
      <c r="L258" s="164"/>
      <c r="M258" s="164"/>
      <c r="N258" s="139" t="str">
        <f t="shared" ca="1" si="58"/>
        <v>x 3</v>
      </c>
      <c r="O258" s="139" t="str">
        <f t="shared" ca="1" si="59"/>
        <v/>
      </c>
      <c r="P258" s="140"/>
      <c r="Q258" s="140"/>
      <c r="R258" s="136"/>
      <c r="S258" s="136"/>
      <c r="T258" s="136"/>
      <c r="U258" s="136"/>
      <c r="V258" s="136"/>
      <c r="W258" s="136"/>
      <c r="X258" s="136"/>
      <c r="Y258" s="136"/>
      <c r="Z258" s="141"/>
      <c r="AA258" s="136"/>
      <c r="AB258" s="136"/>
      <c r="AC258" s="142"/>
      <c r="AD258" s="143" t="str">
        <f t="shared" ca="1" si="54"/>
        <v/>
      </c>
      <c r="AE258" s="143" t="str">
        <f t="shared" ca="1" si="55"/>
        <v/>
      </c>
      <c r="AF258" s="143" t="str">
        <f t="shared" ca="1" si="56"/>
        <v>D</v>
      </c>
      <c r="AG258" s="144">
        <f t="shared" ca="1" si="57"/>
        <v>3</v>
      </c>
      <c r="AH258" s="144">
        <v>1</v>
      </c>
      <c r="AI258" s="148"/>
    </row>
    <row r="259" spans="1:35" s="145" customFormat="1" ht="30" customHeight="1" x14ac:dyDescent="0.25">
      <c r="A259" s="162">
        <v>697</v>
      </c>
      <c r="B259" s="135" t="str">
        <f t="shared" ca="1" si="50"/>
        <v>B.9.03</v>
      </c>
      <c r="C259" s="136">
        <f t="shared" ca="1" si="51"/>
        <v>4</v>
      </c>
      <c r="D259" s="93"/>
      <c r="E259" s="137" t="str">
        <f t="shared" ca="1" si="52"/>
        <v>B.9.03</v>
      </c>
      <c r="F259" s="165" t="str">
        <f t="shared" ca="1" si="53"/>
        <v xml:space="preserve">Are test findings presented in: </v>
      </c>
      <c r="G259" s="164"/>
      <c r="H259" s="164"/>
      <c r="I259" s="166"/>
      <c r="J259" s="164"/>
      <c r="K259" s="164"/>
      <c r="L259" s="164"/>
      <c r="M259" s="164"/>
      <c r="N259" s="139" t="str">
        <f t="shared" ca="1" si="58"/>
        <v/>
      </c>
      <c r="O259" s="139" t="str">
        <f t="shared" ca="1" si="59"/>
        <v/>
      </c>
      <c r="P259" s="140"/>
      <c r="Q259" s="140"/>
      <c r="R259" s="136"/>
      <c r="S259" s="136"/>
      <c r="T259" s="136"/>
      <c r="U259" s="136"/>
      <c r="V259" s="136"/>
      <c r="W259" s="136"/>
      <c r="X259" s="136"/>
      <c r="Y259" s="136"/>
      <c r="Z259" s="141"/>
      <c r="AA259" s="136"/>
      <c r="AB259" s="136"/>
      <c r="AC259" s="142"/>
      <c r="AD259" s="143" t="str">
        <f t="shared" ca="1" si="54"/>
        <v/>
      </c>
      <c r="AE259" s="143" t="str">
        <f t="shared" ca="1" si="55"/>
        <v/>
      </c>
      <c r="AF259" s="143" t="str">
        <f t="shared" ca="1" si="56"/>
        <v>D</v>
      </c>
      <c r="AG259" s="144">
        <f t="shared" ca="1" si="57"/>
        <v>3</v>
      </c>
      <c r="AH259"/>
      <c r="AI259" s="148"/>
    </row>
    <row r="260" spans="1:35" s="145" customFormat="1" ht="30" customHeight="1" x14ac:dyDescent="0.25">
      <c r="A260" s="162">
        <v>698</v>
      </c>
      <c r="B260" s="135" t="str">
        <f t="shared" ca="1" si="50"/>
        <v>B.9.03a</v>
      </c>
      <c r="C260" s="136">
        <f t="shared" ca="1" si="51"/>
        <v>6</v>
      </c>
      <c r="D260" s="93"/>
      <c r="E260" s="137" t="str">
        <f t="shared" ca="1" si="52"/>
        <v>B.9.03a</v>
      </c>
      <c r="F260" s="146" t="str">
        <f t="shared" ca="1" si="53"/>
        <v>Technical terms that can be acted upon?</v>
      </c>
      <c r="G260" s="164"/>
      <c r="H260" s="164"/>
      <c r="I260" s="166"/>
      <c r="J260" s="164"/>
      <c r="K260" s="164"/>
      <c r="L260" s="164"/>
      <c r="M260" s="164"/>
      <c r="N260" s="139" t="str">
        <f t="shared" ca="1" si="58"/>
        <v>x 2</v>
      </c>
      <c r="O260" s="139" t="str">
        <f t="shared" ca="1" si="59"/>
        <v/>
      </c>
      <c r="P260" s="140"/>
      <c r="Q260" s="140"/>
      <c r="R260" s="136"/>
      <c r="S260" s="136"/>
      <c r="T260" s="136"/>
      <c r="U260" s="136"/>
      <c r="V260" s="136"/>
      <c r="W260" s="136"/>
      <c r="X260" s="136"/>
      <c r="Y260" s="136"/>
      <c r="Z260" s="141"/>
      <c r="AA260" s="136"/>
      <c r="AB260" s="136"/>
      <c r="AC260" s="142"/>
      <c r="AD260" s="143" t="str">
        <f t="shared" ca="1" si="54"/>
        <v/>
      </c>
      <c r="AE260" s="143" t="str">
        <f t="shared" ca="1" si="55"/>
        <v/>
      </c>
      <c r="AF260" s="143" t="str">
        <f t="shared" ca="1" si="56"/>
        <v>D</v>
      </c>
      <c r="AG260" s="144">
        <f t="shared" ca="1" si="57"/>
        <v>3</v>
      </c>
      <c r="AH260" s="144">
        <v>1</v>
      </c>
      <c r="AI260" s="148"/>
    </row>
    <row r="261" spans="1:35" s="145" customFormat="1" ht="30" x14ac:dyDescent="0.25">
      <c r="A261" s="162">
        <v>699</v>
      </c>
      <c r="B261" s="135" t="str">
        <f t="shared" ca="1" si="50"/>
        <v>B.9.03b</v>
      </c>
      <c r="C261" s="136">
        <f t="shared" ca="1" si="51"/>
        <v>6</v>
      </c>
      <c r="D261" s="93"/>
      <c r="E261" s="137" t="str">
        <f t="shared" ca="1" si="52"/>
        <v>B.9.03b</v>
      </c>
      <c r="F261" s="146" t="str">
        <f t="shared" ca="1" si="53"/>
        <v>Non-technical, business context, so that the justifications for the corrective actions are understood?</v>
      </c>
      <c r="G261" s="164"/>
      <c r="H261" s="164"/>
      <c r="I261" s="166"/>
      <c r="J261" s="164"/>
      <c r="K261" s="164"/>
      <c r="L261" s="164"/>
      <c r="M261" s="164"/>
      <c r="N261" s="139" t="str">
        <f t="shared" ca="1" si="58"/>
        <v>x 3</v>
      </c>
      <c r="O261" s="139" t="str">
        <f t="shared" ca="1" si="59"/>
        <v/>
      </c>
      <c r="P261" s="140"/>
      <c r="Q261" s="140"/>
      <c r="R261" s="136"/>
      <c r="S261" s="136"/>
      <c r="T261" s="136"/>
      <c r="U261" s="136"/>
      <c r="V261" s="136"/>
      <c r="W261" s="136"/>
      <c r="X261" s="136"/>
      <c r="Y261" s="136"/>
      <c r="Z261" s="141"/>
      <c r="AA261" s="136"/>
      <c r="AB261" s="136"/>
      <c r="AC261" s="142"/>
      <c r="AD261" s="143" t="str">
        <f t="shared" ca="1" si="54"/>
        <v/>
      </c>
      <c r="AE261" s="143" t="str">
        <f t="shared" ca="1" si="55"/>
        <v/>
      </c>
      <c r="AF261" s="143" t="str">
        <f t="shared" ca="1" si="56"/>
        <v>D</v>
      </c>
      <c r="AG261" s="144">
        <f t="shared" ca="1" si="57"/>
        <v>3</v>
      </c>
      <c r="AH261" s="144">
        <v>1</v>
      </c>
      <c r="AI261" s="148"/>
    </row>
    <row r="262" spans="1:35" s="145" customFormat="1" ht="30" customHeight="1" x14ac:dyDescent="0.25">
      <c r="A262" s="162">
        <v>700</v>
      </c>
      <c r="B262" s="135" t="str">
        <f t="shared" ca="1" si="50"/>
        <v>B.9.03c</v>
      </c>
      <c r="C262" s="136">
        <f t="shared" ca="1" si="51"/>
        <v>6</v>
      </c>
      <c r="D262" s="93"/>
      <c r="E262" s="137" t="str">
        <f t="shared" ca="1" si="52"/>
        <v>B.9.03c</v>
      </c>
      <c r="F262" s="146" t="str">
        <f t="shared" ca="1" si="53"/>
        <v>A formal, well-designed testing report?</v>
      </c>
      <c r="G262" s="164"/>
      <c r="H262" s="164"/>
      <c r="I262" s="166"/>
      <c r="J262" s="164"/>
      <c r="K262" s="164"/>
      <c r="L262" s="164"/>
      <c r="M262" s="164"/>
      <c r="N262" s="139" t="str">
        <f t="shared" ca="1" si="58"/>
        <v>x 3</v>
      </c>
      <c r="O262" s="139" t="str">
        <f t="shared" ca="1" si="59"/>
        <v/>
      </c>
      <c r="P262" s="140"/>
      <c r="Q262" s="140"/>
      <c r="R262" s="136"/>
      <c r="S262" s="136"/>
      <c r="T262" s="136"/>
      <c r="U262" s="136"/>
      <c r="V262" s="136"/>
      <c r="W262" s="136"/>
      <c r="X262" s="136"/>
      <c r="Y262" s="136"/>
      <c r="Z262" s="141"/>
      <c r="AA262" s="136"/>
      <c r="AB262" s="136"/>
      <c r="AC262" s="142"/>
      <c r="AD262" s="143" t="str">
        <f t="shared" ca="1" si="54"/>
        <v/>
      </c>
      <c r="AE262" s="143" t="str">
        <f t="shared" ca="1" si="55"/>
        <v/>
      </c>
      <c r="AF262" s="143" t="str">
        <f t="shared" ca="1" si="56"/>
        <v>D</v>
      </c>
      <c r="AG262" s="144">
        <f t="shared" ca="1" si="57"/>
        <v>3</v>
      </c>
      <c r="AH262" s="144">
        <v>1</v>
      </c>
      <c r="AI262" s="148"/>
    </row>
    <row r="263" spans="1:35" s="145" customFormat="1" ht="30" customHeight="1" x14ac:dyDescent="0.25">
      <c r="A263" s="162">
        <v>701</v>
      </c>
      <c r="B263" s="135" t="str">
        <f t="shared" ca="1" si="50"/>
        <v>B.9.04</v>
      </c>
      <c r="C263" s="136">
        <f t="shared" ca="1" si="51"/>
        <v>4</v>
      </c>
      <c r="D263" s="93"/>
      <c r="E263" s="137" t="str">
        <f t="shared" ca="1" si="52"/>
        <v>B.9.04</v>
      </c>
      <c r="F263" s="165" t="str">
        <f t="shared" ca="1" si="53"/>
        <v xml:space="preserve">Do penetration testing reports describe the vulnerabilities found, including: </v>
      </c>
      <c r="G263" s="164"/>
      <c r="H263" s="164"/>
      <c r="I263" s="166"/>
      <c r="J263" s="164"/>
      <c r="K263" s="164"/>
      <c r="L263" s="164"/>
      <c r="M263" s="164"/>
      <c r="N263" s="139" t="str">
        <f t="shared" ca="1" si="58"/>
        <v/>
      </c>
      <c r="O263" s="139" t="str">
        <f t="shared" ca="1" si="59"/>
        <v/>
      </c>
      <c r="P263" s="140"/>
      <c r="Q263" s="140"/>
      <c r="R263" s="136"/>
      <c r="S263" s="136"/>
      <c r="T263" s="136"/>
      <c r="U263" s="136"/>
      <c r="V263" s="136"/>
      <c r="W263" s="136"/>
      <c r="X263" s="136"/>
      <c r="Y263" s="136"/>
      <c r="Z263" s="141"/>
      <c r="AA263" s="136"/>
      <c r="AB263" s="136"/>
      <c r="AC263" s="142"/>
      <c r="AD263" s="143" t="str">
        <f t="shared" ca="1" si="54"/>
        <v/>
      </c>
      <c r="AE263" s="143" t="str">
        <f t="shared" ca="1" si="55"/>
        <v/>
      </c>
      <c r="AF263" s="143" t="str">
        <f t="shared" ca="1" si="56"/>
        <v>D</v>
      </c>
      <c r="AG263" s="144">
        <f t="shared" ca="1" si="57"/>
        <v>3</v>
      </c>
      <c r="AH263"/>
      <c r="AI263" s="148"/>
    </row>
    <row r="264" spans="1:35" s="145" customFormat="1" ht="30" x14ac:dyDescent="0.25">
      <c r="A264" s="162">
        <v>702</v>
      </c>
      <c r="B264" s="135" t="str">
        <f t="shared" ca="1" si="50"/>
        <v>B.9.04a</v>
      </c>
      <c r="C264" s="136">
        <f t="shared" ca="1" si="51"/>
        <v>6</v>
      </c>
      <c r="D264" s="93"/>
      <c r="E264" s="137" t="str">
        <f t="shared" ca="1" si="52"/>
        <v>B.9.04a</v>
      </c>
      <c r="F264" s="146" t="str">
        <f t="shared" ca="1" si="53"/>
        <v>Test narrative - describing the process that the tester used to achieve particular results?</v>
      </c>
      <c r="G264" s="164"/>
      <c r="H264" s="164"/>
      <c r="I264" s="166"/>
      <c r="J264" s="164"/>
      <c r="K264" s="164"/>
      <c r="L264" s="164"/>
      <c r="M264" s="164"/>
      <c r="N264" s="139" t="str">
        <f t="shared" ca="1" si="58"/>
        <v>x 3</v>
      </c>
      <c r="O264" s="139" t="str">
        <f t="shared" ca="1" si="59"/>
        <v/>
      </c>
      <c r="P264" s="140"/>
      <c r="Q264" s="140"/>
      <c r="R264" s="136"/>
      <c r="S264" s="136"/>
      <c r="T264" s="136"/>
      <c r="U264" s="136"/>
      <c r="V264" s="136"/>
      <c r="W264" s="136"/>
      <c r="X264" s="136"/>
      <c r="Y264" s="136"/>
      <c r="Z264" s="141"/>
      <c r="AA264" s="136"/>
      <c r="AB264" s="136"/>
      <c r="AC264" s="142"/>
      <c r="AD264" s="143" t="str">
        <f t="shared" ca="1" si="54"/>
        <v/>
      </c>
      <c r="AE264" s="143" t="str">
        <f t="shared" ca="1" si="55"/>
        <v/>
      </c>
      <c r="AF264" s="143" t="str">
        <f t="shared" ca="1" si="56"/>
        <v>D</v>
      </c>
      <c r="AG264" s="144">
        <f t="shared" ca="1" si="57"/>
        <v>3</v>
      </c>
      <c r="AH264" s="144">
        <v>1</v>
      </c>
      <c r="AI264" s="148"/>
    </row>
    <row r="265" spans="1:35" s="145" customFormat="1" ht="30" x14ac:dyDescent="0.25">
      <c r="A265" s="162">
        <v>703</v>
      </c>
      <c r="B265" s="135" t="str">
        <f t="shared" ca="1" si="50"/>
        <v>B.9.04b</v>
      </c>
      <c r="C265" s="136">
        <f t="shared" ca="1" si="51"/>
        <v>6</v>
      </c>
      <c r="D265" s="93"/>
      <c r="E265" s="137" t="str">
        <f t="shared" ca="1" si="52"/>
        <v>B.9.04b</v>
      </c>
      <c r="F265" s="146" t="str">
        <f t="shared" ca="1" si="53"/>
        <v>Test evidence - results of automated testing tools and screen shots of successful exploits?</v>
      </c>
      <c r="G265" s="164"/>
      <c r="H265" s="164"/>
      <c r="I265" s="166"/>
      <c r="J265" s="164"/>
      <c r="K265" s="164"/>
      <c r="L265" s="164"/>
      <c r="M265" s="164"/>
      <c r="N265" s="139" t="str">
        <f t="shared" ca="1" si="58"/>
        <v>x 3</v>
      </c>
      <c r="O265" s="139" t="str">
        <f t="shared" ca="1" si="59"/>
        <v/>
      </c>
      <c r="P265" s="140"/>
      <c r="Q265" s="140"/>
      <c r="R265" s="136"/>
      <c r="S265" s="136"/>
      <c r="T265" s="136"/>
      <c r="U265" s="136"/>
      <c r="V265" s="136"/>
      <c r="W265" s="136"/>
      <c r="X265" s="136"/>
      <c r="Y265" s="136"/>
      <c r="Z265" s="141"/>
      <c r="AA265" s="136"/>
      <c r="AB265" s="136"/>
      <c r="AC265" s="142"/>
      <c r="AD265" s="143" t="str">
        <f t="shared" ca="1" si="54"/>
        <v/>
      </c>
      <c r="AE265" s="143" t="str">
        <f t="shared" ca="1" si="55"/>
        <v/>
      </c>
      <c r="AF265" s="143" t="str">
        <f t="shared" ca="1" si="56"/>
        <v>D</v>
      </c>
      <c r="AG265" s="144">
        <f t="shared" ca="1" si="57"/>
        <v>3</v>
      </c>
      <c r="AH265" s="144">
        <v>1</v>
      </c>
      <c r="AI265" s="148"/>
    </row>
    <row r="266" spans="1:35" s="145" customFormat="1" ht="30" customHeight="1" x14ac:dyDescent="0.25">
      <c r="A266" s="162">
        <v>704</v>
      </c>
      <c r="B266" s="135" t="str">
        <f t="shared" ca="1" si="50"/>
        <v>B.9.04c</v>
      </c>
      <c r="C266" s="136">
        <f t="shared" ca="1" si="51"/>
        <v>6</v>
      </c>
      <c r="D266" s="93"/>
      <c r="E266" s="137" t="str">
        <f t="shared" ca="1" si="52"/>
        <v>B.9.04c</v>
      </c>
      <c r="F266" s="146" t="str">
        <f t="shared" ca="1" si="53"/>
        <v>Details about the associated technical risks - and how to address them?</v>
      </c>
      <c r="G266" s="164"/>
      <c r="H266" s="164"/>
      <c r="I266" s="166"/>
      <c r="J266" s="164"/>
      <c r="K266" s="164"/>
      <c r="L266" s="164"/>
      <c r="M266" s="164"/>
      <c r="N266" s="139" t="str">
        <f t="shared" ca="1" si="58"/>
        <v>x 5</v>
      </c>
      <c r="O266" s="139" t="str">
        <f t="shared" ca="1" si="59"/>
        <v/>
      </c>
      <c r="P266" s="140"/>
      <c r="Q266" s="140"/>
      <c r="R266" s="136"/>
      <c r="S266" s="136"/>
      <c r="T266" s="136"/>
      <c r="U266" s="136"/>
      <c r="V266" s="136"/>
      <c r="W266" s="136"/>
      <c r="X266" s="136"/>
      <c r="Y266" s="136"/>
      <c r="Z266" s="141"/>
      <c r="AA266" s="136"/>
      <c r="AB266" s="136"/>
      <c r="AC266" s="142"/>
      <c r="AD266" s="143" t="str">
        <f t="shared" ca="1" si="54"/>
        <v/>
      </c>
      <c r="AE266" s="143" t="str">
        <f t="shared" ca="1" si="55"/>
        <v/>
      </c>
      <c r="AF266" s="143" t="str">
        <f t="shared" ca="1" si="56"/>
        <v>D</v>
      </c>
      <c r="AG266" s="144">
        <f t="shared" ca="1" si="57"/>
        <v>3</v>
      </c>
      <c r="AH266" s="144">
        <v>1</v>
      </c>
      <c r="AI266" s="148"/>
    </row>
    <row r="267" spans="1:35" s="145" customFormat="1" ht="30" customHeight="1" x14ac:dyDescent="0.25">
      <c r="A267" s="162">
        <v>705</v>
      </c>
      <c r="B267" s="135" t="str">
        <f t="shared" ca="1" si="50"/>
        <v>B.9.05</v>
      </c>
      <c r="C267" s="136">
        <f t="shared" ca="1" si="51"/>
        <v>4</v>
      </c>
      <c r="D267" s="93"/>
      <c r="E267" s="137" t="str">
        <f t="shared" ca="1" si="52"/>
        <v>B.9.05</v>
      </c>
      <c r="F267" s="165" t="str">
        <f t="shared" ca="1" si="53"/>
        <v>Are penetration testing reports:</v>
      </c>
      <c r="G267" s="164"/>
      <c r="H267" s="164"/>
      <c r="I267" s="166"/>
      <c r="J267" s="164"/>
      <c r="K267" s="164"/>
      <c r="L267" s="164"/>
      <c r="M267" s="164"/>
      <c r="N267" s="139" t="str">
        <f t="shared" ca="1" si="58"/>
        <v/>
      </c>
      <c r="O267" s="139" t="str">
        <f t="shared" ca="1" si="59"/>
        <v/>
      </c>
      <c r="P267" s="140"/>
      <c r="Q267" s="140"/>
      <c r="R267" s="136"/>
      <c r="S267" s="136"/>
      <c r="T267" s="136"/>
      <c r="U267" s="136"/>
      <c r="V267" s="136"/>
      <c r="W267" s="136"/>
      <c r="X267" s="136"/>
      <c r="Y267" s="136"/>
      <c r="Z267" s="141"/>
      <c r="AA267" s="136"/>
      <c r="AB267" s="136"/>
      <c r="AC267" s="142"/>
      <c r="AD267" s="143" t="str">
        <f t="shared" ca="1" si="54"/>
        <v/>
      </c>
      <c r="AE267" s="143" t="str">
        <f t="shared" ca="1" si="55"/>
        <v/>
      </c>
      <c r="AF267" s="143" t="str">
        <f t="shared" ca="1" si="56"/>
        <v>D</v>
      </c>
      <c r="AG267" s="144">
        <f t="shared" ca="1" si="57"/>
        <v>3</v>
      </c>
      <c r="AH267"/>
      <c r="AI267" s="148"/>
    </row>
    <row r="268" spans="1:35" s="145" customFormat="1" ht="30" customHeight="1" x14ac:dyDescent="0.25">
      <c r="A268" s="162">
        <v>706</v>
      </c>
      <c r="B268" s="135" t="str">
        <f t="shared" ca="1" si="50"/>
        <v>B.9.05a</v>
      </c>
      <c r="C268" s="136">
        <f t="shared" ca="1" si="51"/>
        <v>6</v>
      </c>
      <c r="D268" s="93"/>
      <c r="E268" s="137" t="str">
        <f t="shared" ca="1" si="52"/>
        <v>B.9.05a</v>
      </c>
      <c r="F268" s="146" t="str">
        <f t="shared" ca="1" si="53"/>
        <v>Disseminated to relevant stakeholders?</v>
      </c>
      <c r="G268" s="164"/>
      <c r="H268" s="164"/>
      <c r="I268" s="166"/>
      <c r="J268" s="164"/>
      <c r="K268" s="164"/>
      <c r="L268" s="164"/>
      <c r="M268" s="164"/>
      <c r="N268" s="139" t="str">
        <f t="shared" ca="1" si="58"/>
        <v>x 3</v>
      </c>
      <c r="O268" s="139" t="str">
        <f t="shared" ca="1" si="59"/>
        <v/>
      </c>
      <c r="P268" s="140"/>
      <c r="Q268" s="140"/>
      <c r="R268" s="136"/>
      <c r="S268" s="136"/>
      <c r="T268" s="136"/>
      <c r="U268" s="136"/>
      <c r="V268" s="136"/>
      <c r="W268" s="136"/>
      <c r="X268" s="136"/>
      <c r="Y268" s="136"/>
      <c r="Z268" s="141"/>
      <c r="AA268" s="136"/>
      <c r="AB268" s="136"/>
      <c r="AC268" s="142"/>
      <c r="AD268" s="143" t="str">
        <f t="shared" ca="1" si="54"/>
        <v/>
      </c>
      <c r="AE268" s="143" t="str">
        <f t="shared" ca="1" si="55"/>
        <v/>
      </c>
      <c r="AF268" s="143" t="str">
        <f t="shared" ca="1" si="56"/>
        <v>D</v>
      </c>
      <c r="AG268" s="144">
        <f t="shared" ca="1" si="57"/>
        <v>3</v>
      </c>
      <c r="AH268" s="144">
        <v>1</v>
      </c>
      <c r="AI268" s="148"/>
    </row>
    <row r="269" spans="1:35" s="145" customFormat="1" ht="30" customHeight="1" x14ac:dyDescent="0.25">
      <c r="A269" s="162">
        <v>707</v>
      </c>
      <c r="B269" s="135" t="str">
        <f t="shared" ca="1" si="50"/>
        <v>B.9.05b</v>
      </c>
      <c r="C269" s="136">
        <f t="shared" ca="1" si="51"/>
        <v>6</v>
      </c>
      <c r="D269" s="93"/>
      <c r="E269" s="137" t="str">
        <f t="shared" ca="1" si="52"/>
        <v>B.9.05b</v>
      </c>
      <c r="F269" s="146" t="str">
        <f t="shared" ca="1" si="53"/>
        <v>Supported by debriefing sessions?</v>
      </c>
      <c r="G269" s="164"/>
      <c r="H269" s="164"/>
      <c r="I269" s="166"/>
      <c r="J269" s="164"/>
      <c r="K269" s="164"/>
      <c r="L269" s="164"/>
      <c r="M269" s="164"/>
      <c r="N269" s="139" t="str">
        <f t="shared" ca="1" si="58"/>
        <v>x 4</v>
      </c>
      <c r="O269" s="139" t="str">
        <f t="shared" ca="1" si="59"/>
        <v/>
      </c>
      <c r="P269" s="140"/>
      <c r="Q269" s="140"/>
      <c r="R269" s="136"/>
      <c r="S269" s="136"/>
      <c r="T269" s="136"/>
      <c r="U269" s="136"/>
      <c r="V269" s="136"/>
      <c r="W269" s="136"/>
      <c r="X269" s="136"/>
      <c r="Y269" s="136"/>
      <c r="Z269" s="141"/>
      <c r="AA269" s="136"/>
      <c r="AB269" s="136"/>
      <c r="AC269" s="142"/>
      <c r="AD269" s="143" t="str">
        <f t="shared" ca="1" si="54"/>
        <v/>
      </c>
      <c r="AE269" s="143" t="str">
        <f t="shared" ca="1" si="55"/>
        <v/>
      </c>
      <c r="AF269" s="143" t="str">
        <f t="shared" ca="1" si="56"/>
        <v>D</v>
      </c>
      <c r="AG269" s="144">
        <f t="shared" ca="1" si="57"/>
        <v>3</v>
      </c>
      <c r="AH269" s="144">
        <v>1</v>
      </c>
      <c r="AI269" s="148"/>
    </row>
    <row r="270" spans="1:35" s="145" customFormat="1" ht="30" customHeight="1" x14ac:dyDescent="0.25">
      <c r="A270" s="162">
        <v>708</v>
      </c>
      <c r="B270" s="135" t="str">
        <f t="shared" ca="1" si="50"/>
        <v>B.9.05c</v>
      </c>
      <c r="C270" s="136">
        <f t="shared" ca="1" si="51"/>
        <v>6</v>
      </c>
      <c r="D270" s="93"/>
      <c r="E270" s="137" t="str">
        <f t="shared" ca="1" si="52"/>
        <v>B.9.05c</v>
      </c>
      <c r="F270" s="146" t="str">
        <f t="shared" ca="1" si="53"/>
        <v>Acted upon?</v>
      </c>
      <c r="G270" s="164"/>
      <c r="H270" s="164"/>
      <c r="I270" s="166"/>
      <c r="J270" s="164"/>
      <c r="K270" s="164"/>
      <c r="L270" s="164"/>
      <c r="M270" s="164"/>
      <c r="N270" s="139" t="str">
        <f t="shared" ca="1" si="58"/>
        <v>x 4</v>
      </c>
      <c r="O270" s="139" t="str">
        <f t="shared" ca="1" si="59"/>
        <v/>
      </c>
      <c r="P270" s="140"/>
      <c r="Q270" s="140"/>
      <c r="R270" s="136"/>
      <c r="S270" s="136"/>
      <c r="T270" s="136"/>
      <c r="U270" s="136"/>
      <c r="V270" s="136"/>
      <c r="W270" s="136"/>
      <c r="X270" s="136"/>
      <c r="Y270" s="136"/>
      <c r="Z270" s="141"/>
      <c r="AA270" s="136"/>
      <c r="AB270" s="136"/>
      <c r="AC270" s="142"/>
      <c r="AD270" s="143" t="str">
        <f t="shared" ca="1" si="54"/>
        <v/>
      </c>
      <c r="AE270" s="143" t="str">
        <f t="shared" ca="1" si="55"/>
        <v/>
      </c>
      <c r="AF270" s="143" t="str">
        <f t="shared" ca="1" si="56"/>
        <v>D</v>
      </c>
      <c r="AG270" s="144">
        <f t="shared" ca="1" si="57"/>
        <v>3</v>
      </c>
      <c r="AH270" s="144">
        <v>1</v>
      </c>
      <c r="AI270" s="148"/>
    </row>
    <row r="271" spans="1:35" s="145" customFormat="1" ht="30" customHeight="1" x14ac:dyDescent="0.25">
      <c r="A271" s="162">
        <v>709</v>
      </c>
      <c r="B271" s="135" t="str">
        <f t="shared" ca="1" si="50"/>
        <v>B.9.06</v>
      </c>
      <c r="C271" s="136">
        <f t="shared" ca="1" si="51"/>
        <v>4</v>
      </c>
      <c r="D271" s="93"/>
      <c r="E271" s="137" t="str">
        <f t="shared" ca="1" si="52"/>
        <v>B.9.06</v>
      </c>
      <c r="F271" s="165" t="str">
        <f t="shared" ca="1" si="53"/>
        <v>Are penetration testing reports used to present:</v>
      </c>
      <c r="G271" s="164"/>
      <c r="H271" s="164"/>
      <c r="I271" s="166"/>
      <c r="J271" s="164"/>
      <c r="K271" s="164"/>
      <c r="L271" s="164"/>
      <c r="M271" s="164"/>
      <c r="N271" s="139" t="str">
        <f t="shared" ca="1" si="58"/>
        <v/>
      </c>
      <c r="O271" s="139" t="str">
        <f t="shared" ca="1" si="59"/>
        <v/>
      </c>
      <c r="P271" s="140"/>
      <c r="Q271" s="140"/>
      <c r="R271" s="136"/>
      <c r="S271" s="136"/>
      <c r="T271" s="136"/>
      <c r="U271" s="136"/>
      <c r="V271" s="136"/>
      <c r="W271" s="136"/>
      <c r="X271" s="136"/>
      <c r="Y271" s="136"/>
      <c r="Z271" s="141"/>
      <c r="AA271" s="136"/>
      <c r="AB271" s="136"/>
      <c r="AC271" s="142"/>
      <c r="AD271" s="143" t="str">
        <f t="shared" ca="1" si="54"/>
        <v/>
      </c>
      <c r="AE271" s="143" t="str">
        <f t="shared" ca="1" si="55"/>
        <v/>
      </c>
      <c r="AF271" s="143" t="str">
        <f t="shared" ca="1" si="56"/>
        <v>D</v>
      </c>
      <c r="AG271" s="144">
        <f t="shared" ca="1" si="57"/>
        <v>3</v>
      </c>
      <c r="AH271"/>
      <c r="AI271" s="148"/>
    </row>
    <row r="272" spans="1:35" s="145" customFormat="1" ht="30" customHeight="1" x14ac:dyDescent="0.25">
      <c r="A272" s="162">
        <v>710</v>
      </c>
      <c r="B272" s="135" t="str">
        <f t="shared" ca="1" si="50"/>
        <v>B.9.06a</v>
      </c>
      <c r="C272" s="136">
        <f t="shared" ca="1" si="51"/>
        <v>6</v>
      </c>
      <c r="D272" s="93"/>
      <c r="E272" s="137" t="str">
        <f t="shared" ca="1" si="52"/>
        <v>B.9.06a</v>
      </c>
      <c r="F272" s="146" t="str">
        <f t="shared" ca="1" si="53"/>
        <v>Remediation activities to be undertaken?</v>
      </c>
      <c r="G272" s="164"/>
      <c r="H272" s="164"/>
      <c r="I272" s="166"/>
      <c r="J272" s="164"/>
      <c r="K272" s="164"/>
      <c r="L272" s="164"/>
      <c r="M272" s="164"/>
      <c r="N272" s="139" t="str">
        <f t="shared" ca="1" si="58"/>
        <v>x 3</v>
      </c>
      <c r="O272" s="139" t="str">
        <f t="shared" ca="1" si="59"/>
        <v/>
      </c>
      <c r="P272" s="140"/>
      <c r="Q272" s="140"/>
      <c r="R272" s="136"/>
      <c r="S272" s="136"/>
      <c r="T272" s="136"/>
      <c r="U272" s="136"/>
      <c r="V272" s="136"/>
      <c r="W272" s="136"/>
      <c r="X272" s="136"/>
      <c r="Y272" s="136"/>
      <c r="Z272" s="141"/>
      <c r="AA272" s="136"/>
      <c r="AB272" s="136"/>
      <c r="AC272" s="142"/>
      <c r="AD272" s="143" t="str">
        <f t="shared" ca="1" si="54"/>
        <v/>
      </c>
      <c r="AE272" s="143" t="str">
        <f t="shared" ca="1" si="55"/>
        <v/>
      </c>
      <c r="AF272" s="143" t="str">
        <f t="shared" ca="1" si="56"/>
        <v>D</v>
      </c>
      <c r="AG272" s="144">
        <f t="shared" ca="1" si="57"/>
        <v>3</v>
      </c>
      <c r="AH272" s="144">
        <v>1</v>
      </c>
      <c r="AI272" s="148"/>
    </row>
    <row r="273" spans="1:35" s="145" customFormat="1" ht="30" customHeight="1" x14ac:dyDescent="0.25">
      <c r="A273" s="162">
        <v>711</v>
      </c>
      <c r="B273" s="135" t="str">
        <f t="shared" ca="1" si="50"/>
        <v>B.9.06b</v>
      </c>
      <c r="C273" s="136">
        <f t="shared" ca="1" si="51"/>
        <v>6</v>
      </c>
      <c r="D273" s="93"/>
      <c r="E273" s="137" t="str">
        <f t="shared" ca="1" si="52"/>
        <v>B.9.06b</v>
      </c>
      <c r="F273" s="146" t="str">
        <f t="shared" ca="1" si="53"/>
        <v>The root causes of issues identified?</v>
      </c>
      <c r="G273" s="164"/>
      <c r="H273" s="164"/>
      <c r="I273" s="166"/>
      <c r="J273" s="164"/>
      <c r="K273" s="164"/>
      <c r="L273" s="164"/>
      <c r="M273" s="164"/>
      <c r="N273" s="139" t="str">
        <f t="shared" ca="1" si="58"/>
        <v>x 4</v>
      </c>
      <c r="O273" s="139" t="str">
        <f t="shared" ca="1" si="59"/>
        <v/>
      </c>
      <c r="P273" s="140"/>
      <c r="Q273" s="140"/>
      <c r="R273" s="136"/>
      <c r="S273" s="136"/>
      <c r="T273" s="136"/>
      <c r="U273" s="136"/>
      <c r="V273" s="136"/>
      <c r="W273" s="136"/>
      <c r="X273" s="136"/>
      <c r="Y273" s="136"/>
      <c r="Z273" s="141"/>
      <c r="AA273" s="136"/>
      <c r="AB273" s="136"/>
      <c r="AC273" s="142"/>
      <c r="AD273" s="143" t="str">
        <f t="shared" ca="1" si="54"/>
        <v/>
      </c>
      <c r="AE273" s="143" t="str">
        <f t="shared" ca="1" si="55"/>
        <v/>
      </c>
      <c r="AF273" s="143" t="str">
        <f t="shared" ca="1" si="56"/>
        <v>D</v>
      </c>
      <c r="AG273" s="144">
        <f t="shared" ca="1" si="57"/>
        <v>3</v>
      </c>
      <c r="AH273" s="144">
        <v>1</v>
      </c>
      <c r="AI273" s="148"/>
    </row>
    <row r="274" spans="1:35" s="145" customFormat="1" ht="30" x14ac:dyDescent="0.25">
      <c r="A274" s="162">
        <v>712</v>
      </c>
      <c r="B274" s="135" t="str">
        <f t="shared" ca="1" si="50"/>
        <v>B.9.07</v>
      </c>
      <c r="C274" s="136">
        <f t="shared" ca="1" si="51"/>
        <v>5</v>
      </c>
      <c r="D274" s="93"/>
      <c r="E274" s="137" t="str">
        <f t="shared" ca="1" si="52"/>
        <v>B.9.07</v>
      </c>
      <c r="F274" s="165" t="str">
        <f t="shared" ca="1" si="53"/>
        <v>Does test reporting include a presentation from your service provider about the key findings identified?</v>
      </c>
      <c r="G274" s="164"/>
      <c r="H274" s="164"/>
      <c r="I274" s="166"/>
      <c r="J274" s="164"/>
      <c r="K274" s="164"/>
      <c r="L274" s="164"/>
      <c r="M274" s="164"/>
      <c r="N274" s="139" t="str">
        <f t="shared" ca="1" si="58"/>
        <v>x 4</v>
      </c>
      <c r="O274" s="139" t="str">
        <f t="shared" ca="1" si="59"/>
        <v/>
      </c>
      <c r="P274" s="140"/>
      <c r="Q274" s="140"/>
      <c r="R274" s="136"/>
      <c r="S274" s="136"/>
      <c r="T274" s="136"/>
      <c r="U274" s="136"/>
      <c r="V274" s="136"/>
      <c r="W274" s="136"/>
      <c r="X274" s="136"/>
      <c r="Y274" s="136"/>
      <c r="Z274" s="141"/>
      <c r="AA274" s="136"/>
      <c r="AB274" s="136"/>
      <c r="AC274" s="142"/>
      <c r="AD274" s="143" t="str">
        <f t="shared" ca="1" si="54"/>
        <v/>
      </c>
      <c r="AE274" s="143" t="str">
        <f t="shared" ca="1" si="55"/>
        <v/>
      </c>
      <c r="AF274" s="143" t="str">
        <f t="shared" ca="1" si="56"/>
        <v>D</v>
      </c>
      <c r="AG274" s="144">
        <f t="shared" ca="1" si="57"/>
        <v>3</v>
      </c>
      <c r="AH274" s="144">
        <v>1</v>
      </c>
      <c r="AI274" s="148"/>
    </row>
    <row r="275" spans="1:35" s="145" customFormat="1" ht="30" customHeight="1" x14ac:dyDescent="0.25">
      <c r="A275" s="162">
        <v>713</v>
      </c>
      <c r="B275" s="135" t="str">
        <f t="shared" ca="1" si="50"/>
        <v>B.9.08</v>
      </c>
      <c r="C275" s="136">
        <f t="shared" ca="1" si="51"/>
        <v>4</v>
      </c>
      <c r="D275" s="93"/>
      <c r="E275" s="137" t="str">
        <f t="shared" ca="1" si="52"/>
        <v>B.9.08</v>
      </c>
      <c r="F275" s="165" t="str">
        <f t="shared" ca="1" si="53"/>
        <v>Does the presentation about test findings identified provide details about:</v>
      </c>
      <c r="G275" s="164"/>
      <c r="H275" s="164"/>
      <c r="I275" s="166"/>
      <c r="J275" s="164"/>
      <c r="K275" s="164"/>
      <c r="L275" s="164"/>
      <c r="M275" s="164"/>
      <c r="N275" s="139" t="str">
        <f t="shared" ca="1" si="58"/>
        <v/>
      </c>
      <c r="O275" s="139" t="str">
        <f t="shared" ca="1" si="59"/>
        <v/>
      </c>
      <c r="P275" s="140"/>
      <c r="Q275" s="140"/>
      <c r="R275" s="136"/>
      <c r="S275" s="136"/>
      <c r="T275" s="136"/>
      <c r="U275" s="136"/>
      <c r="V275" s="136"/>
      <c r="W275" s="136"/>
      <c r="X275" s="136"/>
      <c r="Y275" s="136"/>
      <c r="Z275" s="141"/>
      <c r="AA275" s="136"/>
      <c r="AB275" s="136"/>
      <c r="AC275" s="142"/>
      <c r="AD275" s="143" t="str">
        <f t="shared" ca="1" si="54"/>
        <v/>
      </c>
      <c r="AE275" s="143" t="str">
        <f t="shared" ca="1" si="55"/>
        <v/>
      </c>
      <c r="AF275" s="143" t="str">
        <f t="shared" ca="1" si="56"/>
        <v>D</v>
      </c>
      <c r="AG275" s="144">
        <f t="shared" ca="1" si="57"/>
        <v>3</v>
      </c>
      <c r="AH275"/>
      <c r="AI275" s="148"/>
    </row>
    <row r="276" spans="1:35" s="145" customFormat="1" ht="30" customHeight="1" x14ac:dyDescent="0.25">
      <c r="A276" s="162">
        <v>714</v>
      </c>
      <c r="B276" s="135" t="str">
        <f t="shared" ca="1" si="50"/>
        <v>B.9.08a</v>
      </c>
      <c r="C276" s="136">
        <f t="shared" ca="1" si="51"/>
        <v>6</v>
      </c>
      <c r="D276" s="93"/>
      <c r="E276" s="137" t="str">
        <f t="shared" ca="1" si="52"/>
        <v>B.9.08a</v>
      </c>
      <c r="F276" s="146" t="str">
        <f t="shared" ca="1" si="53"/>
        <v>How testers found the vulnerabilities?</v>
      </c>
      <c r="G276" s="164"/>
      <c r="H276" s="164"/>
      <c r="I276" s="166"/>
      <c r="J276" s="164"/>
      <c r="K276" s="164"/>
      <c r="L276" s="164"/>
      <c r="M276" s="164"/>
      <c r="N276" s="139" t="str">
        <f t="shared" ca="1" si="58"/>
        <v>x 3</v>
      </c>
      <c r="O276" s="139" t="str">
        <f t="shared" ca="1" si="59"/>
        <v/>
      </c>
      <c r="P276" s="140"/>
      <c r="Q276" s="140"/>
      <c r="R276" s="136"/>
      <c r="S276" s="136"/>
      <c r="T276" s="136"/>
      <c r="U276" s="136"/>
      <c r="V276" s="136"/>
      <c r="W276" s="136"/>
      <c r="X276" s="136"/>
      <c r="Y276" s="136"/>
      <c r="Z276" s="141"/>
      <c r="AA276" s="136"/>
      <c r="AB276" s="136"/>
      <c r="AC276" s="142"/>
      <c r="AD276" s="143" t="str">
        <f t="shared" ca="1" si="54"/>
        <v/>
      </c>
      <c r="AE276" s="143" t="str">
        <f t="shared" ca="1" si="55"/>
        <v/>
      </c>
      <c r="AF276" s="143" t="str">
        <f t="shared" ca="1" si="56"/>
        <v>D</v>
      </c>
      <c r="AG276" s="144">
        <f t="shared" ca="1" si="57"/>
        <v>3</v>
      </c>
      <c r="AH276" s="144">
        <v>1</v>
      </c>
      <c r="AI276" s="148"/>
    </row>
    <row r="277" spans="1:35" s="145" customFormat="1" ht="30" customHeight="1" x14ac:dyDescent="0.25">
      <c r="A277" s="162">
        <v>715</v>
      </c>
      <c r="B277" s="135" t="str">
        <f t="shared" ca="1" si="50"/>
        <v>B.9.08b</v>
      </c>
      <c r="C277" s="136">
        <f t="shared" ca="1" si="51"/>
        <v>6</v>
      </c>
      <c r="D277" s="93"/>
      <c r="E277" s="137" t="str">
        <f t="shared" ca="1" si="52"/>
        <v>B.9.08b</v>
      </c>
      <c r="F277" s="146" t="str">
        <f t="shared" ca="1" si="53"/>
        <v>What could be the outcome of each vulnerability?</v>
      </c>
      <c r="G277" s="164"/>
      <c r="H277" s="164"/>
      <c r="I277" s="166"/>
      <c r="J277" s="164"/>
      <c r="K277" s="164"/>
      <c r="L277" s="164"/>
      <c r="M277" s="164"/>
      <c r="N277" s="139" t="str">
        <f t="shared" ca="1" si="58"/>
        <v>x 4</v>
      </c>
      <c r="O277" s="139" t="str">
        <f t="shared" ca="1" si="59"/>
        <v/>
      </c>
      <c r="P277" s="140"/>
      <c r="Q277" s="140"/>
      <c r="R277" s="136"/>
      <c r="S277" s="136"/>
      <c r="T277" s="136"/>
      <c r="U277" s="136"/>
      <c r="V277" s="136"/>
      <c r="W277" s="136"/>
      <c r="X277" s="136"/>
      <c r="Y277" s="136"/>
      <c r="Z277" s="141"/>
      <c r="AA277" s="136"/>
      <c r="AB277" s="136"/>
      <c r="AC277" s="142"/>
      <c r="AD277" s="143" t="str">
        <f t="shared" ca="1" si="54"/>
        <v/>
      </c>
      <c r="AE277" s="143" t="str">
        <f t="shared" ca="1" si="55"/>
        <v/>
      </c>
      <c r="AF277" s="143" t="str">
        <f t="shared" ca="1" si="56"/>
        <v>D</v>
      </c>
      <c r="AG277" s="144">
        <f t="shared" ca="1" si="57"/>
        <v>3</v>
      </c>
      <c r="AH277" s="144">
        <v>1</v>
      </c>
      <c r="AI277" s="148"/>
    </row>
    <row r="278" spans="1:35" s="145" customFormat="1" ht="30" customHeight="1" x14ac:dyDescent="0.25">
      <c r="A278" s="162">
        <v>716</v>
      </c>
      <c r="B278" s="135" t="str">
        <f t="shared" ca="1" si="50"/>
        <v>B.9.08c</v>
      </c>
      <c r="C278" s="136">
        <f t="shared" ca="1" si="51"/>
        <v>6</v>
      </c>
      <c r="D278" s="93"/>
      <c r="E278" s="137" t="str">
        <f t="shared" ca="1" si="52"/>
        <v>B.9.08c</v>
      </c>
      <c r="F278" s="146" t="str">
        <f t="shared" ca="1" si="53"/>
        <v>The level of risk to the business for each vulnerability?</v>
      </c>
      <c r="G278" s="164"/>
      <c r="H278" s="164"/>
      <c r="I278" s="166"/>
      <c r="J278" s="164"/>
      <c r="K278" s="164"/>
      <c r="L278" s="164"/>
      <c r="M278" s="164"/>
      <c r="N278" s="139" t="str">
        <f t="shared" ca="1" si="58"/>
        <v>x 5</v>
      </c>
      <c r="O278" s="139" t="str">
        <f t="shared" ca="1" si="59"/>
        <v/>
      </c>
      <c r="P278" s="140"/>
      <c r="Q278" s="140"/>
      <c r="R278" s="136"/>
      <c r="S278" s="136"/>
      <c r="T278" s="136"/>
      <c r="U278" s="136"/>
      <c r="V278" s="136"/>
      <c r="W278" s="136"/>
      <c r="X278" s="136"/>
      <c r="Y278" s="136"/>
      <c r="Z278" s="141"/>
      <c r="AA278" s="136"/>
      <c r="AB278" s="136"/>
      <c r="AC278" s="142"/>
      <c r="AD278" s="143" t="str">
        <f t="shared" ca="1" si="54"/>
        <v/>
      </c>
      <c r="AE278" s="143" t="str">
        <f t="shared" ca="1" si="55"/>
        <v/>
      </c>
      <c r="AF278" s="143" t="str">
        <f t="shared" ca="1" si="56"/>
        <v>D</v>
      </c>
      <c r="AG278" s="144">
        <f t="shared" ca="1" si="57"/>
        <v>3</v>
      </c>
      <c r="AH278" s="144">
        <v>1</v>
      </c>
      <c r="AI278" s="148"/>
    </row>
    <row r="279" spans="1:35" s="145" customFormat="1" ht="30" customHeight="1" x14ac:dyDescent="0.25">
      <c r="A279" s="162">
        <v>717</v>
      </c>
      <c r="B279" s="135" t="str">
        <f t="shared" ca="1" si="50"/>
        <v>B.9.08d</v>
      </c>
      <c r="C279" s="136">
        <f t="shared" ca="1" si="51"/>
        <v>6</v>
      </c>
      <c r="D279" s="93"/>
      <c r="E279" s="137" t="str">
        <f t="shared" ca="1" si="52"/>
        <v>B.9.08d</v>
      </c>
      <c r="F279" s="146" t="str">
        <f t="shared" ca="1" si="53"/>
        <v>Advice on how to remediate each vulnerability?</v>
      </c>
      <c r="G279" s="164"/>
      <c r="H279" s="164"/>
      <c r="I279" s="166"/>
      <c r="J279" s="164"/>
      <c r="K279" s="164"/>
      <c r="L279" s="164"/>
      <c r="M279" s="164"/>
      <c r="N279" s="139" t="str">
        <f t="shared" ca="1" si="58"/>
        <v>x 5</v>
      </c>
      <c r="O279" s="139" t="str">
        <f t="shared" ca="1" si="59"/>
        <v/>
      </c>
      <c r="P279" s="140"/>
      <c r="Q279" s="140"/>
      <c r="R279" s="136"/>
      <c r="S279" s="136"/>
      <c r="T279" s="136"/>
      <c r="U279" s="136"/>
      <c r="V279" s="136"/>
      <c r="W279" s="136"/>
      <c r="X279" s="136"/>
      <c r="Y279" s="136"/>
      <c r="Z279" s="141"/>
      <c r="AA279" s="136"/>
      <c r="AB279" s="136"/>
      <c r="AC279" s="142"/>
      <c r="AD279" s="143" t="str">
        <f t="shared" ca="1" si="54"/>
        <v/>
      </c>
      <c r="AE279" s="143" t="str">
        <f t="shared" ca="1" si="55"/>
        <v/>
      </c>
      <c r="AF279" s="143" t="str">
        <f t="shared" ca="1" si="56"/>
        <v>D</v>
      </c>
      <c r="AG279" s="144">
        <f t="shared" ca="1" si="57"/>
        <v>3</v>
      </c>
      <c r="AH279" s="144">
        <v>1</v>
      </c>
      <c r="AI279" s="148"/>
    </row>
    <row r="280" spans="1:35" s="145" customFormat="1" ht="30" customHeight="1" x14ac:dyDescent="0.25">
      <c r="A280" s="162">
        <v>718</v>
      </c>
      <c r="B280" s="135" t="str">
        <f t="shared" ca="1" si="50"/>
        <v>B.9.09</v>
      </c>
      <c r="C280" s="136">
        <f t="shared" ca="1" si="51"/>
        <v>4</v>
      </c>
      <c r="D280" s="93"/>
      <c r="E280" s="137" t="str">
        <f t="shared" ca="1" si="52"/>
        <v>B.9.09</v>
      </c>
      <c r="F280" s="165" t="str">
        <f t="shared" ca="1" si="53"/>
        <v>Do stakeholders in your organisation:</v>
      </c>
      <c r="G280" s="164"/>
      <c r="H280" s="164"/>
      <c r="I280" s="166"/>
      <c r="J280" s="164"/>
      <c r="K280" s="164"/>
      <c r="L280" s="164"/>
      <c r="M280" s="164"/>
      <c r="N280" s="139" t="str">
        <f t="shared" ca="1" si="58"/>
        <v/>
      </c>
      <c r="O280" s="139" t="str">
        <f t="shared" ca="1" si="59"/>
        <v/>
      </c>
      <c r="P280" s="140"/>
      <c r="Q280" s="140"/>
      <c r="R280" s="136"/>
      <c r="S280" s="136"/>
      <c r="T280" s="136"/>
      <c r="U280" s="136"/>
      <c r="V280" s="136"/>
      <c r="W280" s="136"/>
      <c r="X280" s="136"/>
      <c r="Y280" s="136"/>
      <c r="Z280" s="141"/>
      <c r="AA280" s="136"/>
      <c r="AB280" s="136"/>
      <c r="AC280" s="142"/>
      <c r="AD280" s="143" t="str">
        <f t="shared" ca="1" si="54"/>
        <v/>
      </c>
      <c r="AE280" s="143" t="str">
        <f t="shared" ca="1" si="55"/>
        <v/>
      </c>
      <c r="AF280" s="143" t="str">
        <f t="shared" ca="1" si="56"/>
        <v>D</v>
      </c>
      <c r="AG280" s="144">
        <f t="shared" ca="1" si="57"/>
        <v>3</v>
      </c>
      <c r="AH280"/>
      <c r="AI280" s="148"/>
    </row>
    <row r="281" spans="1:35" s="145" customFormat="1" ht="30" customHeight="1" x14ac:dyDescent="0.25">
      <c r="A281" s="162">
        <v>719</v>
      </c>
      <c r="B281" s="135" t="str">
        <f t="shared" ca="1" si="50"/>
        <v>B.9.09a</v>
      </c>
      <c r="C281" s="136">
        <f t="shared" ca="1" si="51"/>
        <v>6</v>
      </c>
      <c r="D281" s="93"/>
      <c r="E281" s="137" t="str">
        <f t="shared" ca="1" si="52"/>
        <v>B.9.09a</v>
      </c>
      <c r="F281" s="146" t="str">
        <f t="shared" ca="1" si="53"/>
        <v>Understand penetration testing reports?</v>
      </c>
      <c r="G281" s="164"/>
      <c r="H281" s="164"/>
      <c r="I281" s="166"/>
      <c r="J281" s="164"/>
      <c r="K281" s="164"/>
      <c r="L281" s="164"/>
      <c r="M281" s="164"/>
      <c r="N281" s="139" t="str">
        <f t="shared" ca="1" si="58"/>
        <v>x 3</v>
      </c>
      <c r="O281" s="139" t="str">
        <f t="shared" ca="1" si="59"/>
        <v/>
      </c>
      <c r="P281" s="140"/>
      <c r="Q281" s="140"/>
      <c r="R281" s="136"/>
      <c r="S281" s="136"/>
      <c r="T281" s="136"/>
      <c r="U281" s="136"/>
      <c r="V281" s="136"/>
      <c r="W281" s="136"/>
      <c r="X281" s="136"/>
      <c r="Y281" s="136"/>
      <c r="Z281" s="141"/>
      <c r="AA281" s="136"/>
      <c r="AB281" s="136"/>
      <c r="AC281" s="142"/>
      <c r="AD281" s="143" t="str">
        <f t="shared" ca="1" si="54"/>
        <v/>
      </c>
      <c r="AE281" s="143" t="str">
        <f t="shared" ca="1" si="55"/>
        <v/>
      </c>
      <c r="AF281" s="143" t="str">
        <f t="shared" ca="1" si="56"/>
        <v>D</v>
      </c>
      <c r="AG281" s="144">
        <f t="shared" ca="1" si="57"/>
        <v>3</v>
      </c>
      <c r="AH281" s="144">
        <v>1</v>
      </c>
      <c r="AI281" s="148"/>
    </row>
    <row r="282" spans="1:35" s="145" customFormat="1" ht="30" customHeight="1" x14ac:dyDescent="0.25">
      <c r="A282" s="162">
        <v>720</v>
      </c>
      <c r="B282" s="135" t="str">
        <f t="shared" ref="B282:B287" ca="1" si="60">VLOOKUP(A282,contentrefmockup,2,FALSE)</f>
        <v>B.9.09b</v>
      </c>
      <c r="C282" s="136">
        <f t="shared" ref="C282:C287" ca="1" si="61">VLOOKUP(A282,contentrefmockup,15,FALSE)</f>
        <v>6</v>
      </c>
      <c r="D282" s="93"/>
      <c r="E282" s="137" t="str">
        <f t="shared" ref="E282:E287" ca="1" si="62">IF(C282=1,"Phase "&amp;B282,IF(C282=2,"Step "&amp;VLOOKUP(A282,contentrefmockup,4,FALSE),B282))</f>
        <v>B.9.09b</v>
      </c>
      <c r="F282" s="146" t="str">
        <f t="shared" ref="F282:F287" ca="1" si="63">VLOOKUP(A282,contentrefmockup,7,FALSE)</f>
        <v>Take appropriate action?</v>
      </c>
      <c r="G282" s="164"/>
      <c r="H282" s="164"/>
      <c r="I282" s="166"/>
      <c r="J282" s="164"/>
      <c r="K282" s="164"/>
      <c r="L282" s="164"/>
      <c r="M282" s="164"/>
      <c r="N282" s="139" t="str">
        <f t="shared" ca="1" si="58"/>
        <v>x 4</v>
      </c>
      <c r="O282" s="139" t="str">
        <f t="shared" ca="1" si="59"/>
        <v/>
      </c>
      <c r="P282" s="140"/>
      <c r="Q282" s="140"/>
      <c r="R282" s="136"/>
      <c r="S282" s="136"/>
      <c r="T282" s="136"/>
      <c r="U282" s="136"/>
      <c r="V282" s="136"/>
      <c r="W282" s="136"/>
      <c r="X282" s="136"/>
      <c r="Y282" s="136"/>
      <c r="Z282" s="141"/>
      <c r="AA282" s="136"/>
      <c r="AB282" s="136"/>
      <c r="AC282" s="142"/>
      <c r="AD282" s="143" t="str">
        <f t="shared" ref="AD282:AD287" ca="1" si="64">VLOOKUP($A282,contentrefmockup,26,FALSE)</f>
        <v/>
      </c>
      <c r="AE282" s="143" t="str">
        <f t="shared" ref="AE282:AE287" ca="1" si="65">VLOOKUP($A282,contentrefmockup,27,FALSE)</f>
        <v/>
      </c>
      <c r="AF282" s="143" t="str">
        <f t="shared" ref="AF282:AF287" ca="1" si="66">VLOOKUP($A282,contentrefmockup,28,FALSE)</f>
        <v>D</v>
      </c>
      <c r="AG282" s="144">
        <f t="shared" ref="AG282:AG287" ca="1" si="67">IF(AD282="S",1,IF(AE282="I",2,IF(AF282="D",3,4)))</f>
        <v>3</v>
      </c>
      <c r="AH282" s="144">
        <v>1</v>
      </c>
      <c r="AI282" s="148"/>
    </row>
    <row r="283" spans="1:35" s="145" customFormat="1" ht="30" customHeight="1" x14ac:dyDescent="0.25">
      <c r="A283" s="162">
        <v>721</v>
      </c>
      <c r="B283" s="135" t="str">
        <f t="shared" ca="1" si="60"/>
        <v>B.9.10</v>
      </c>
      <c r="C283" s="136">
        <f t="shared" ca="1" si="61"/>
        <v>4</v>
      </c>
      <c r="D283" s="93"/>
      <c r="E283" s="137" t="str">
        <f t="shared" ca="1" si="62"/>
        <v>B.9.10</v>
      </c>
      <c r="F283" s="165" t="str">
        <f t="shared" ca="1" si="63"/>
        <v>Are the outputs from penetration tests fed in to your:</v>
      </c>
      <c r="G283" s="164"/>
      <c r="H283" s="164"/>
      <c r="I283" s="166"/>
      <c r="J283" s="164"/>
      <c r="K283" s="164"/>
      <c r="L283" s="164"/>
      <c r="M283" s="164"/>
      <c r="N283" s="139" t="str">
        <f t="shared" ca="1" si="58"/>
        <v/>
      </c>
      <c r="O283" s="139" t="str">
        <f t="shared" ca="1" si="59"/>
        <v/>
      </c>
      <c r="P283" s="140"/>
      <c r="Q283" s="140"/>
      <c r="R283" s="136"/>
      <c r="S283" s="136"/>
      <c r="T283" s="136"/>
      <c r="U283" s="136"/>
      <c r="V283" s="136"/>
      <c r="W283" s="136"/>
      <c r="X283" s="136"/>
      <c r="Y283" s="136"/>
      <c r="Z283" s="141"/>
      <c r="AA283" s="136"/>
      <c r="AB283" s="136"/>
      <c r="AC283" s="142"/>
      <c r="AD283" s="143" t="str">
        <f t="shared" ca="1" si="64"/>
        <v/>
      </c>
      <c r="AE283" s="143" t="str">
        <f t="shared" ca="1" si="65"/>
        <v/>
      </c>
      <c r="AF283" s="143" t="str">
        <f t="shared" ca="1" si="66"/>
        <v>D</v>
      </c>
      <c r="AG283" s="144">
        <f t="shared" ca="1" si="67"/>
        <v>3</v>
      </c>
      <c r="AH283"/>
      <c r="AI283" s="148"/>
    </row>
    <row r="284" spans="1:35" s="145" customFormat="1" ht="30" customHeight="1" x14ac:dyDescent="0.25">
      <c r="A284" s="162">
        <v>722</v>
      </c>
      <c r="B284" s="135" t="str">
        <f t="shared" ca="1" si="60"/>
        <v>B.9.10a</v>
      </c>
      <c r="C284" s="136">
        <f t="shared" ca="1" si="61"/>
        <v>6</v>
      </c>
      <c r="D284" s="93"/>
      <c r="E284" s="137" t="str">
        <f t="shared" ca="1" si="62"/>
        <v>B.9.10a</v>
      </c>
      <c r="F284" s="146" t="str">
        <f t="shared" ca="1" si="63"/>
        <v>Incident response processes?</v>
      </c>
      <c r="G284" s="164"/>
      <c r="H284" s="164"/>
      <c r="I284" s="166"/>
      <c r="J284" s="164"/>
      <c r="K284" s="164"/>
      <c r="L284" s="164"/>
      <c r="M284" s="164"/>
      <c r="N284" s="139" t="str">
        <f t="shared" ca="1" si="58"/>
        <v>x 4</v>
      </c>
      <c r="O284" s="139" t="str">
        <f t="shared" ca="1" si="59"/>
        <v/>
      </c>
      <c r="P284" s="140"/>
      <c r="Q284" s="140"/>
      <c r="R284" s="136"/>
      <c r="S284" s="136"/>
      <c r="T284" s="136"/>
      <c r="U284" s="136"/>
      <c r="V284" s="136"/>
      <c r="W284" s="136"/>
      <c r="X284" s="136"/>
      <c r="Y284" s="136"/>
      <c r="Z284" s="141"/>
      <c r="AA284" s="136"/>
      <c r="AB284" s="136"/>
      <c r="AC284" s="142"/>
      <c r="AD284" s="143" t="str">
        <f t="shared" ca="1" si="64"/>
        <v/>
      </c>
      <c r="AE284" s="143" t="str">
        <f t="shared" ca="1" si="65"/>
        <v/>
      </c>
      <c r="AF284" s="143" t="str">
        <f t="shared" ca="1" si="66"/>
        <v>D</v>
      </c>
      <c r="AG284" s="144">
        <f t="shared" ca="1" si="67"/>
        <v>3</v>
      </c>
      <c r="AH284" s="144">
        <v>1</v>
      </c>
      <c r="AI284" s="148"/>
    </row>
    <row r="285" spans="1:35" s="145" customFormat="1" ht="30" customHeight="1" x14ac:dyDescent="0.25">
      <c r="A285" s="162">
        <v>723</v>
      </c>
      <c r="B285" s="135" t="str">
        <f t="shared" ca="1" si="60"/>
        <v>B.9.10b</v>
      </c>
      <c r="C285" s="136">
        <f t="shared" ca="1" si="61"/>
        <v>6</v>
      </c>
      <c r="D285" s="93"/>
      <c r="E285" s="137" t="str">
        <f t="shared" ca="1" si="62"/>
        <v>B.9.10b</v>
      </c>
      <c r="F285" s="146" t="str">
        <f t="shared" ca="1" si="63"/>
        <v>Risk management processes?</v>
      </c>
      <c r="G285" s="164"/>
      <c r="H285" s="164"/>
      <c r="I285" s="166"/>
      <c r="J285" s="164"/>
      <c r="K285" s="164"/>
      <c r="L285" s="164"/>
      <c r="M285" s="164"/>
      <c r="N285" s="139" t="str">
        <f t="shared" ca="1" si="58"/>
        <v>x 4</v>
      </c>
      <c r="O285" s="139" t="str">
        <f t="shared" ca="1" si="59"/>
        <v/>
      </c>
      <c r="P285" s="140"/>
      <c r="Q285" s="140"/>
      <c r="R285" s="136"/>
      <c r="S285" s="136"/>
      <c r="T285" s="136"/>
      <c r="U285" s="136"/>
      <c r="V285" s="136"/>
      <c r="W285" s="136"/>
      <c r="X285" s="136"/>
      <c r="Y285" s="136"/>
      <c r="Z285" s="141"/>
      <c r="AA285" s="136"/>
      <c r="AB285" s="136"/>
      <c r="AC285" s="142"/>
      <c r="AD285" s="143" t="str">
        <f t="shared" ca="1" si="64"/>
        <v/>
      </c>
      <c r="AE285" s="143" t="str">
        <f t="shared" ca="1" si="65"/>
        <v/>
      </c>
      <c r="AF285" s="143" t="str">
        <f t="shared" ca="1" si="66"/>
        <v>D</v>
      </c>
      <c r="AG285" s="144">
        <f t="shared" ca="1" si="67"/>
        <v>3</v>
      </c>
      <c r="AH285" s="144">
        <v>1</v>
      </c>
      <c r="AI285" s="148"/>
    </row>
    <row r="286" spans="1:35" s="145" customFormat="1" ht="30" x14ac:dyDescent="0.25">
      <c r="A286" s="162">
        <v>724</v>
      </c>
      <c r="B286" s="135" t="str">
        <f t="shared" ca="1" si="60"/>
        <v>B.9.10c</v>
      </c>
      <c r="C286" s="136">
        <f t="shared" ca="1" si="61"/>
        <v>6</v>
      </c>
      <c r="D286" s="93"/>
      <c r="E286" s="137" t="str">
        <f t="shared" ca="1" si="62"/>
        <v>B.9.10c</v>
      </c>
      <c r="F286" s="146" t="str">
        <f t="shared" ca="1" si="63"/>
        <v>Technical security monitoring services, such as in a Security Operations Centre (SOC)??</v>
      </c>
      <c r="G286" s="164"/>
      <c r="H286" s="164"/>
      <c r="I286" s="166"/>
      <c r="J286" s="164"/>
      <c r="K286" s="164"/>
      <c r="L286" s="164"/>
      <c r="M286" s="164"/>
      <c r="N286" s="139" t="str">
        <f t="shared" ca="1" si="58"/>
        <v>x 4</v>
      </c>
      <c r="O286" s="139" t="str">
        <f t="shared" ca="1" si="59"/>
        <v/>
      </c>
      <c r="P286" s="140"/>
      <c r="Q286" s="140"/>
      <c r="R286" s="136"/>
      <c r="S286" s="136"/>
      <c r="T286" s="136"/>
      <c r="U286" s="136"/>
      <c r="V286" s="136"/>
      <c r="W286" s="136"/>
      <c r="X286" s="136"/>
      <c r="Y286" s="136"/>
      <c r="Z286" s="141"/>
      <c r="AA286" s="136"/>
      <c r="AB286" s="136"/>
      <c r="AC286" s="142"/>
      <c r="AD286" s="143" t="str">
        <f t="shared" ca="1" si="64"/>
        <v/>
      </c>
      <c r="AE286" s="143" t="str">
        <f t="shared" ca="1" si="65"/>
        <v/>
      </c>
      <c r="AF286" s="143" t="str">
        <f t="shared" ca="1" si="66"/>
        <v>D</v>
      </c>
      <c r="AG286" s="144">
        <f t="shared" ca="1" si="67"/>
        <v>3</v>
      </c>
      <c r="AH286" s="144">
        <v>1</v>
      </c>
      <c r="AI286" s="148"/>
    </row>
    <row r="287" spans="1:35" s="145" customFormat="1" ht="30" customHeight="1" x14ac:dyDescent="0.25">
      <c r="A287" s="162">
        <v>725</v>
      </c>
      <c r="B287" s="135" t="str">
        <f t="shared" ca="1" si="60"/>
        <v>B.9.10d</v>
      </c>
      <c r="C287" s="136">
        <f t="shared" ca="1" si="61"/>
        <v>6</v>
      </c>
      <c r="D287" s="93"/>
      <c r="E287" s="137" t="str">
        <f t="shared" ca="1" si="62"/>
        <v>B.9.10d</v>
      </c>
      <c r="F287" s="146" t="str">
        <f t="shared" ca="1" si="63"/>
        <v>Technical security tool configurations (e.g. IDS, IPS, and DLP)?</v>
      </c>
      <c r="G287" s="164"/>
      <c r="H287" s="164"/>
      <c r="I287" s="166"/>
      <c r="J287" s="164"/>
      <c r="K287" s="164"/>
      <c r="L287" s="164"/>
      <c r="M287" s="164"/>
      <c r="N287" s="139" t="str">
        <f t="shared" ca="1" si="58"/>
        <v>x 3</v>
      </c>
      <c r="O287" s="139" t="str">
        <f t="shared" ca="1" si="59"/>
        <v/>
      </c>
      <c r="P287" s="140"/>
      <c r="Q287" s="140"/>
      <c r="R287" s="136"/>
      <c r="S287" s="136"/>
      <c r="T287" s="136"/>
      <c r="U287" s="136"/>
      <c r="V287" s="136"/>
      <c r="W287" s="136"/>
      <c r="X287" s="136"/>
      <c r="Y287" s="136"/>
      <c r="Z287" s="141"/>
      <c r="AA287" s="136"/>
      <c r="AB287" s="136"/>
      <c r="AC287" s="142"/>
      <c r="AD287" s="143" t="str">
        <f t="shared" ca="1" si="64"/>
        <v/>
      </c>
      <c r="AE287" s="143" t="str">
        <f t="shared" ca="1" si="65"/>
        <v/>
      </c>
      <c r="AF287" s="143" t="str">
        <f t="shared" ca="1" si="66"/>
        <v>D</v>
      </c>
      <c r="AG287" s="144">
        <f t="shared" ca="1" si="67"/>
        <v>3</v>
      </c>
      <c r="AH287" s="144">
        <v>1</v>
      </c>
      <c r="AI287" s="148"/>
    </row>
  </sheetData>
  <sortState xmlns:xlrd2="http://schemas.microsoft.com/office/spreadsheetml/2017/richdata2" ref="A8:AI291">
    <sortCondition ref="A8:A291"/>
  </sortState>
  <dataConsolidate/>
  <mergeCells count="2">
    <mergeCell ref="F2:F5"/>
    <mergeCell ref="G7:M7"/>
  </mergeCells>
  <conditionalFormatting sqref="G9:M9 G255:M287 G239:M253 G210:M237 G192:M208 G152:M157 G112:M150 G62:M68 G30:M60">
    <cfRule type="expression" dxfId="87" priority="101" stopIfTrue="1">
      <formula>$C9=2</formula>
    </cfRule>
    <cfRule type="expression" dxfId="86" priority="102">
      <formula>$C9&gt;4</formula>
    </cfRule>
  </conditionalFormatting>
  <conditionalFormatting sqref="G69:M110">
    <cfRule type="expression" dxfId="85" priority="45" stopIfTrue="1">
      <formula>$C69=2</formula>
    </cfRule>
    <cfRule type="expression" dxfId="84" priority="46">
      <formula>$C69&gt;4</formula>
    </cfRule>
  </conditionalFormatting>
  <conditionalFormatting sqref="G159:M190">
    <cfRule type="expression" dxfId="83" priority="41" stopIfTrue="1">
      <formula>$C159=2</formula>
    </cfRule>
    <cfRule type="expression" dxfId="82" priority="42">
      <formula>$C159&gt;4</formula>
    </cfRule>
  </conditionalFormatting>
  <conditionalFormatting sqref="K8:M8">
    <cfRule type="expression" dxfId="81" priority="71" stopIfTrue="1">
      <formula>$C8=2</formula>
    </cfRule>
    <cfRule type="expression" dxfId="80" priority="72">
      <formula>$C8&gt;4</formula>
    </cfRule>
  </conditionalFormatting>
  <conditionalFormatting sqref="G191:J191">
    <cfRule type="expression" dxfId="79" priority="21" stopIfTrue="1">
      <formula>$C191=2</formula>
    </cfRule>
    <cfRule type="expression" dxfId="78" priority="22">
      <formula>$C191&gt;4</formula>
    </cfRule>
  </conditionalFormatting>
  <conditionalFormatting sqref="K209:M209">
    <cfRule type="expression" dxfId="77" priority="19" stopIfTrue="1">
      <formula>$C209=2</formula>
    </cfRule>
    <cfRule type="expression" dxfId="76" priority="20">
      <formula>$C209&gt;4</formula>
    </cfRule>
  </conditionalFormatting>
  <conditionalFormatting sqref="G8:J8">
    <cfRule type="expression" dxfId="75" priority="61" stopIfTrue="1">
      <formula>$C8=2</formula>
    </cfRule>
    <cfRule type="expression" dxfId="74" priority="62">
      <formula>$C8&gt;4</formula>
    </cfRule>
  </conditionalFormatting>
  <conditionalFormatting sqref="G10:M28">
    <cfRule type="expression" dxfId="73" priority="49" stopIfTrue="1">
      <formula>$C10=2</formula>
    </cfRule>
    <cfRule type="expression" dxfId="72" priority="50">
      <formula>$C10&gt;4</formula>
    </cfRule>
  </conditionalFormatting>
  <conditionalFormatting sqref="G158:M158">
    <cfRule type="expression" dxfId="71" priority="43" stopIfTrue="1">
      <formula>$C158=2</formula>
    </cfRule>
    <cfRule type="expression" dxfId="70" priority="44">
      <formula>$C158&gt;4</formula>
    </cfRule>
  </conditionalFormatting>
  <conditionalFormatting sqref="K29:M29">
    <cfRule type="expression" dxfId="69" priority="39" stopIfTrue="1">
      <formula>$C29=2</formula>
    </cfRule>
    <cfRule type="expression" dxfId="68" priority="40">
      <formula>$C29&gt;4</formula>
    </cfRule>
  </conditionalFormatting>
  <conditionalFormatting sqref="G29:J29">
    <cfRule type="expression" dxfId="67" priority="37" stopIfTrue="1">
      <formula>$C29=2</formula>
    </cfRule>
    <cfRule type="expression" dxfId="66" priority="38">
      <formula>$C29&gt;4</formula>
    </cfRule>
  </conditionalFormatting>
  <conditionalFormatting sqref="K61:M61">
    <cfRule type="expression" dxfId="65" priority="35" stopIfTrue="1">
      <formula>$C61=2</formula>
    </cfRule>
    <cfRule type="expression" dxfId="64" priority="36">
      <formula>$C61&gt;4</formula>
    </cfRule>
  </conditionalFormatting>
  <conditionalFormatting sqref="G61:J61">
    <cfRule type="expression" dxfId="63" priority="33" stopIfTrue="1">
      <formula>$C61=2</formula>
    </cfRule>
    <cfRule type="expression" dxfId="62" priority="34">
      <formula>$C61&gt;4</formula>
    </cfRule>
  </conditionalFormatting>
  <conditionalFormatting sqref="K111:M111">
    <cfRule type="expression" dxfId="61" priority="31" stopIfTrue="1">
      <formula>$C111=2</formula>
    </cfRule>
    <cfRule type="expression" dxfId="60" priority="32">
      <formula>$C111&gt;4</formula>
    </cfRule>
  </conditionalFormatting>
  <conditionalFormatting sqref="G111:J111">
    <cfRule type="expression" dxfId="59" priority="29" stopIfTrue="1">
      <formula>$C111=2</formula>
    </cfRule>
    <cfRule type="expression" dxfId="58" priority="30">
      <formula>$C111&gt;4</formula>
    </cfRule>
  </conditionalFormatting>
  <conditionalFormatting sqref="K151:M151">
    <cfRule type="expression" dxfId="57" priority="27" stopIfTrue="1">
      <formula>$C151=2</formula>
    </cfRule>
    <cfRule type="expression" dxfId="56" priority="28">
      <formula>$C151&gt;4</formula>
    </cfRule>
  </conditionalFormatting>
  <conditionalFormatting sqref="G151:J151">
    <cfRule type="expression" dxfId="55" priority="25" stopIfTrue="1">
      <formula>$C151=2</formula>
    </cfRule>
    <cfRule type="expression" dxfId="54" priority="26">
      <formula>$C151&gt;4</formula>
    </cfRule>
  </conditionalFormatting>
  <conditionalFormatting sqref="K191:M191">
    <cfRule type="expression" dxfId="53" priority="23" stopIfTrue="1">
      <formula>$C191=2</formula>
    </cfRule>
    <cfRule type="expression" dxfId="52" priority="24">
      <formula>$C191&gt;4</formula>
    </cfRule>
  </conditionalFormatting>
  <conditionalFormatting sqref="G209:J209">
    <cfRule type="expression" dxfId="51" priority="17" stopIfTrue="1">
      <formula>$C209=2</formula>
    </cfRule>
    <cfRule type="expression" dxfId="50" priority="18">
      <formula>$C209&gt;4</formula>
    </cfRule>
  </conditionalFormatting>
  <conditionalFormatting sqref="K238:M238">
    <cfRule type="expression" dxfId="49" priority="15" stopIfTrue="1">
      <formula>$C238=2</formula>
    </cfRule>
    <cfRule type="expression" dxfId="48" priority="16">
      <formula>$C238&gt;4</formula>
    </cfRule>
  </conditionalFormatting>
  <conditionalFormatting sqref="G238:J238">
    <cfRule type="expression" dxfId="47" priority="13" stopIfTrue="1">
      <formula>$C238=2</formula>
    </cfRule>
    <cfRule type="expression" dxfId="46" priority="14">
      <formula>$C238&gt;4</formula>
    </cfRule>
  </conditionalFormatting>
  <conditionalFormatting sqref="K254:M254">
    <cfRule type="expression" dxfId="45" priority="11" stopIfTrue="1">
      <formula>$C254=2</formula>
    </cfRule>
    <cfRule type="expression" dxfId="44" priority="12">
      <formula>$C254&gt;4</formula>
    </cfRule>
  </conditionalFormatting>
  <conditionalFormatting sqref="G254:J254">
    <cfRule type="expression" dxfId="43" priority="9" stopIfTrue="1">
      <formula>$C254=2</formula>
    </cfRule>
    <cfRule type="expression" dxfId="42" priority="10">
      <formula>$C254&gt;4</formula>
    </cfRule>
  </conditionalFormatting>
  <dataValidations count="1">
    <dataValidation type="custom" allowBlank="1" sqref="G30:M157" xr:uid="{00000000-0002-0000-0B00-000000000000}">
      <formula1>"""X"""</formula1>
    </dataValidation>
  </dataValidations>
  <pageMargins left="0.7" right="0.7" top="0.75" bottom="0.75" header="0.3" footer="0.3"/>
  <pageSetup paperSize="9" scale="38" fitToHeight="0" orientation="landscape" horizontalDpi="4294967293" r:id="rId1"/>
  <drawing r:id="rId2"/>
  <legacyDrawing r:id="rId3"/>
  <mc:AlternateContent xmlns:mc="http://schemas.openxmlformats.org/markup-compatibility/2006">
    <mc:Choice Requires="x14">
      <controls>
        <mc:AlternateContent xmlns:mc="http://schemas.openxmlformats.org/markup-compatibility/2006">
          <mc:Choice Requires="x14">
            <control shapeId="154691" r:id="rId4" name="Drop Down 67">
              <controlPr defaultSize="0" autoFill="0" autoPict="0">
                <anchor moveWithCells="1">
                  <from>
                    <xdr:col>6</xdr:col>
                    <xdr:colOff>381000</xdr:colOff>
                    <xdr:row>8</xdr:row>
                    <xdr:rowOff>76200</xdr:rowOff>
                  </from>
                  <to>
                    <xdr:col>6</xdr:col>
                    <xdr:colOff>1752600</xdr:colOff>
                    <xdr:row>8</xdr:row>
                    <xdr:rowOff>304800</xdr:rowOff>
                  </to>
                </anchor>
              </controlPr>
            </control>
          </mc:Choice>
        </mc:AlternateContent>
        <mc:AlternateContent xmlns:mc="http://schemas.openxmlformats.org/markup-compatibility/2006">
          <mc:Choice Requires="x14">
            <control shapeId="154692" r:id="rId5" name="Drop Down 68">
              <controlPr defaultSize="0" autoFill="0" autoPict="0">
                <anchor moveWithCells="1">
                  <from>
                    <xdr:col>6</xdr:col>
                    <xdr:colOff>381000</xdr:colOff>
                    <xdr:row>10</xdr:row>
                    <xdr:rowOff>76200</xdr:rowOff>
                  </from>
                  <to>
                    <xdr:col>6</xdr:col>
                    <xdr:colOff>1752600</xdr:colOff>
                    <xdr:row>10</xdr:row>
                    <xdr:rowOff>304800</xdr:rowOff>
                  </to>
                </anchor>
              </controlPr>
            </control>
          </mc:Choice>
        </mc:AlternateContent>
        <mc:AlternateContent xmlns:mc="http://schemas.openxmlformats.org/markup-compatibility/2006">
          <mc:Choice Requires="x14">
            <control shapeId="154693" r:id="rId6" name="Drop Down 69">
              <controlPr defaultSize="0" autoFill="0" autoPict="0">
                <anchor moveWithCells="1">
                  <from>
                    <xdr:col>6</xdr:col>
                    <xdr:colOff>381000</xdr:colOff>
                    <xdr:row>11</xdr:row>
                    <xdr:rowOff>76200</xdr:rowOff>
                  </from>
                  <to>
                    <xdr:col>6</xdr:col>
                    <xdr:colOff>1752600</xdr:colOff>
                    <xdr:row>11</xdr:row>
                    <xdr:rowOff>304800</xdr:rowOff>
                  </to>
                </anchor>
              </controlPr>
            </control>
          </mc:Choice>
        </mc:AlternateContent>
        <mc:AlternateContent xmlns:mc="http://schemas.openxmlformats.org/markup-compatibility/2006">
          <mc:Choice Requires="x14">
            <control shapeId="154694" r:id="rId7" name="Drop Down 70">
              <controlPr defaultSize="0" autoFill="0" autoPict="0">
                <anchor moveWithCells="1">
                  <from>
                    <xdr:col>6</xdr:col>
                    <xdr:colOff>381000</xdr:colOff>
                    <xdr:row>12</xdr:row>
                    <xdr:rowOff>76200</xdr:rowOff>
                  </from>
                  <to>
                    <xdr:col>6</xdr:col>
                    <xdr:colOff>1752600</xdr:colOff>
                    <xdr:row>12</xdr:row>
                    <xdr:rowOff>304800</xdr:rowOff>
                  </to>
                </anchor>
              </controlPr>
            </control>
          </mc:Choice>
        </mc:AlternateContent>
        <mc:AlternateContent xmlns:mc="http://schemas.openxmlformats.org/markup-compatibility/2006">
          <mc:Choice Requires="x14">
            <control shapeId="154695" r:id="rId8" name="Drop Down 71">
              <controlPr defaultSize="0" autoFill="0" autoPict="0">
                <anchor moveWithCells="1">
                  <from>
                    <xdr:col>6</xdr:col>
                    <xdr:colOff>381000</xdr:colOff>
                    <xdr:row>14</xdr:row>
                    <xdr:rowOff>76200</xdr:rowOff>
                  </from>
                  <to>
                    <xdr:col>6</xdr:col>
                    <xdr:colOff>1752600</xdr:colOff>
                    <xdr:row>14</xdr:row>
                    <xdr:rowOff>304800</xdr:rowOff>
                  </to>
                </anchor>
              </controlPr>
            </control>
          </mc:Choice>
        </mc:AlternateContent>
        <mc:AlternateContent xmlns:mc="http://schemas.openxmlformats.org/markup-compatibility/2006">
          <mc:Choice Requires="x14">
            <control shapeId="154696" r:id="rId9" name="Drop Down 72">
              <controlPr defaultSize="0" autoFill="0" autoPict="0">
                <anchor moveWithCells="1">
                  <from>
                    <xdr:col>6</xdr:col>
                    <xdr:colOff>381000</xdr:colOff>
                    <xdr:row>15</xdr:row>
                    <xdr:rowOff>76200</xdr:rowOff>
                  </from>
                  <to>
                    <xdr:col>6</xdr:col>
                    <xdr:colOff>1752600</xdr:colOff>
                    <xdr:row>15</xdr:row>
                    <xdr:rowOff>304800</xdr:rowOff>
                  </to>
                </anchor>
              </controlPr>
            </control>
          </mc:Choice>
        </mc:AlternateContent>
        <mc:AlternateContent xmlns:mc="http://schemas.openxmlformats.org/markup-compatibility/2006">
          <mc:Choice Requires="x14">
            <control shapeId="154697" r:id="rId10" name="Drop Down 73">
              <controlPr defaultSize="0" autoFill="0" autoPict="0">
                <anchor moveWithCells="1">
                  <from>
                    <xdr:col>6</xdr:col>
                    <xdr:colOff>381000</xdr:colOff>
                    <xdr:row>16</xdr:row>
                    <xdr:rowOff>76200</xdr:rowOff>
                  </from>
                  <to>
                    <xdr:col>6</xdr:col>
                    <xdr:colOff>1752600</xdr:colOff>
                    <xdr:row>16</xdr:row>
                    <xdr:rowOff>304800</xdr:rowOff>
                  </to>
                </anchor>
              </controlPr>
            </control>
          </mc:Choice>
        </mc:AlternateContent>
        <mc:AlternateContent xmlns:mc="http://schemas.openxmlformats.org/markup-compatibility/2006">
          <mc:Choice Requires="x14">
            <control shapeId="154698" r:id="rId11" name="Drop Down 74">
              <controlPr defaultSize="0" autoFill="0" autoPict="0">
                <anchor moveWithCells="1">
                  <from>
                    <xdr:col>6</xdr:col>
                    <xdr:colOff>381000</xdr:colOff>
                    <xdr:row>17</xdr:row>
                    <xdr:rowOff>76200</xdr:rowOff>
                  </from>
                  <to>
                    <xdr:col>6</xdr:col>
                    <xdr:colOff>1752600</xdr:colOff>
                    <xdr:row>17</xdr:row>
                    <xdr:rowOff>304800</xdr:rowOff>
                  </to>
                </anchor>
              </controlPr>
            </control>
          </mc:Choice>
        </mc:AlternateContent>
        <mc:AlternateContent xmlns:mc="http://schemas.openxmlformats.org/markup-compatibility/2006">
          <mc:Choice Requires="x14">
            <control shapeId="154699" r:id="rId12" name="Drop Down 75">
              <controlPr defaultSize="0" autoFill="0" autoPict="0">
                <anchor moveWithCells="1">
                  <from>
                    <xdr:col>6</xdr:col>
                    <xdr:colOff>381000</xdr:colOff>
                    <xdr:row>18</xdr:row>
                    <xdr:rowOff>76200</xdr:rowOff>
                  </from>
                  <to>
                    <xdr:col>6</xdr:col>
                    <xdr:colOff>1752600</xdr:colOff>
                    <xdr:row>18</xdr:row>
                    <xdr:rowOff>304800</xdr:rowOff>
                  </to>
                </anchor>
              </controlPr>
            </control>
          </mc:Choice>
        </mc:AlternateContent>
        <mc:AlternateContent xmlns:mc="http://schemas.openxmlformats.org/markup-compatibility/2006">
          <mc:Choice Requires="x14">
            <control shapeId="154700" r:id="rId13" name="Drop Down 76">
              <controlPr defaultSize="0" autoFill="0" autoPict="0">
                <anchor moveWithCells="1">
                  <from>
                    <xdr:col>6</xdr:col>
                    <xdr:colOff>381000</xdr:colOff>
                    <xdr:row>19</xdr:row>
                    <xdr:rowOff>76200</xdr:rowOff>
                  </from>
                  <to>
                    <xdr:col>6</xdr:col>
                    <xdr:colOff>1752600</xdr:colOff>
                    <xdr:row>19</xdr:row>
                    <xdr:rowOff>304800</xdr:rowOff>
                  </to>
                </anchor>
              </controlPr>
            </control>
          </mc:Choice>
        </mc:AlternateContent>
        <mc:AlternateContent xmlns:mc="http://schemas.openxmlformats.org/markup-compatibility/2006">
          <mc:Choice Requires="x14">
            <control shapeId="154701" r:id="rId14" name="Drop Down 77">
              <controlPr defaultSize="0" autoFill="0" autoPict="0">
                <anchor moveWithCells="1">
                  <from>
                    <xdr:col>6</xdr:col>
                    <xdr:colOff>381000</xdr:colOff>
                    <xdr:row>21</xdr:row>
                    <xdr:rowOff>76200</xdr:rowOff>
                  </from>
                  <to>
                    <xdr:col>6</xdr:col>
                    <xdr:colOff>1752600</xdr:colOff>
                    <xdr:row>21</xdr:row>
                    <xdr:rowOff>304800</xdr:rowOff>
                  </to>
                </anchor>
              </controlPr>
            </control>
          </mc:Choice>
        </mc:AlternateContent>
        <mc:AlternateContent xmlns:mc="http://schemas.openxmlformats.org/markup-compatibility/2006">
          <mc:Choice Requires="x14">
            <control shapeId="154702" r:id="rId15" name="Drop Down 78">
              <controlPr defaultSize="0" autoFill="0" autoPict="0">
                <anchor moveWithCells="1">
                  <from>
                    <xdr:col>6</xdr:col>
                    <xdr:colOff>381000</xdr:colOff>
                    <xdr:row>22</xdr:row>
                    <xdr:rowOff>76200</xdr:rowOff>
                  </from>
                  <to>
                    <xdr:col>6</xdr:col>
                    <xdr:colOff>1752600</xdr:colOff>
                    <xdr:row>22</xdr:row>
                    <xdr:rowOff>304800</xdr:rowOff>
                  </to>
                </anchor>
              </controlPr>
            </control>
          </mc:Choice>
        </mc:AlternateContent>
        <mc:AlternateContent xmlns:mc="http://schemas.openxmlformats.org/markup-compatibility/2006">
          <mc:Choice Requires="x14">
            <control shapeId="154703" r:id="rId16" name="Drop Down 79">
              <controlPr defaultSize="0" autoFill="0" autoPict="0">
                <anchor moveWithCells="1">
                  <from>
                    <xdr:col>6</xdr:col>
                    <xdr:colOff>381000</xdr:colOff>
                    <xdr:row>23</xdr:row>
                    <xdr:rowOff>76200</xdr:rowOff>
                  </from>
                  <to>
                    <xdr:col>6</xdr:col>
                    <xdr:colOff>1752600</xdr:colOff>
                    <xdr:row>23</xdr:row>
                    <xdr:rowOff>304800</xdr:rowOff>
                  </to>
                </anchor>
              </controlPr>
            </control>
          </mc:Choice>
        </mc:AlternateContent>
        <mc:AlternateContent xmlns:mc="http://schemas.openxmlformats.org/markup-compatibility/2006">
          <mc:Choice Requires="x14">
            <control shapeId="154704" r:id="rId17" name="Drop Down 80">
              <controlPr defaultSize="0" autoFill="0" autoPict="0">
                <anchor moveWithCells="1">
                  <from>
                    <xdr:col>6</xdr:col>
                    <xdr:colOff>381000</xdr:colOff>
                    <xdr:row>25</xdr:row>
                    <xdr:rowOff>76200</xdr:rowOff>
                  </from>
                  <to>
                    <xdr:col>6</xdr:col>
                    <xdr:colOff>1752600</xdr:colOff>
                    <xdr:row>25</xdr:row>
                    <xdr:rowOff>304800</xdr:rowOff>
                  </to>
                </anchor>
              </controlPr>
            </control>
          </mc:Choice>
        </mc:AlternateContent>
        <mc:AlternateContent xmlns:mc="http://schemas.openxmlformats.org/markup-compatibility/2006">
          <mc:Choice Requires="x14">
            <control shapeId="154705" r:id="rId18" name="Drop Down 81">
              <controlPr defaultSize="0" autoFill="0" autoPict="0">
                <anchor moveWithCells="1">
                  <from>
                    <xdr:col>6</xdr:col>
                    <xdr:colOff>381000</xdr:colOff>
                    <xdr:row>26</xdr:row>
                    <xdr:rowOff>76200</xdr:rowOff>
                  </from>
                  <to>
                    <xdr:col>6</xdr:col>
                    <xdr:colOff>1752600</xdr:colOff>
                    <xdr:row>26</xdr:row>
                    <xdr:rowOff>304800</xdr:rowOff>
                  </to>
                </anchor>
              </controlPr>
            </control>
          </mc:Choice>
        </mc:AlternateContent>
        <mc:AlternateContent xmlns:mc="http://schemas.openxmlformats.org/markup-compatibility/2006">
          <mc:Choice Requires="x14">
            <control shapeId="154706" r:id="rId19" name="Drop Down 82">
              <controlPr defaultSize="0" autoFill="0" autoPict="0">
                <anchor moveWithCells="1">
                  <from>
                    <xdr:col>6</xdr:col>
                    <xdr:colOff>381000</xdr:colOff>
                    <xdr:row>27</xdr:row>
                    <xdr:rowOff>76200</xdr:rowOff>
                  </from>
                  <to>
                    <xdr:col>6</xdr:col>
                    <xdr:colOff>1752600</xdr:colOff>
                    <xdr:row>27</xdr:row>
                    <xdr:rowOff>304800</xdr:rowOff>
                  </to>
                </anchor>
              </controlPr>
            </control>
          </mc:Choice>
        </mc:AlternateContent>
        <mc:AlternateContent xmlns:mc="http://schemas.openxmlformats.org/markup-compatibility/2006">
          <mc:Choice Requires="x14">
            <control shapeId="154707" r:id="rId20" name="Drop Down 83">
              <controlPr defaultSize="0" autoFill="0" autoPict="0">
                <anchor moveWithCells="1">
                  <from>
                    <xdr:col>6</xdr:col>
                    <xdr:colOff>381000</xdr:colOff>
                    <xdr:row>29</xdr:row>
                    <xdr:rowOff>76200</xdr:rowOff>
                  </from>
                  <to>
                    <xdr:col>6</xdr:col>
                    <xdr:colOff>1752600</xdr:colOff>
                    <xdr:row>29</xdr:row>
                    <xdr:rowOff>304800</xdr:rowOff>
                  </to>
                </anchor>
              </controlPr>
            </control>
          </mc:Choice>
        </mc:AlternateContent>
        <mc:AlternateContent xmlns:mc="http://schemas.openxmlformats.org/markup-compatibility/2006">
          <mc:Choice Requires="x14">
            <control shapeId="154708" r:id="rId21" name="Drop Down 84">
              <controlPr defaultSize="0" autoFill="0" autoPict="0">
                <anchor moveWithCells="1">
                  <from>
                    <xdr:col>6</xdr:col>
                    <xdr:colOff>381000</xdr:colOff>
                    <xdr:row>30</xdr:row>
                    <xdr:rowOff>76200</xdr:rowOff>
                  </from>
                  <to>
                    <xdr:col>6</xdr:col>
                    <xdr:colOff>1752600</xdr:colOff>
                    <xdr:row>30</xdr:row>
                    <xdr:rowOff>304800</xdr:rowOff>
                  </to>
                </anchor>
              </controlPr>
            </control>
          </mc:Choice>
        </mc:AlternateContent>
        <mc:AlternateContent xmlns:mc="http://schemas.openxmlformats.org/markup-compatibility/2006">
          <mc:Choice Requires="x14">
            <control shapeId="154709" r:id="rId22" name="Drop Down 85">
              <controlPr defaultSize="0" autoFill="0" autoPict="0">
                <anchor moveWithCells="1">
                  <from>
                    <xdr:col>6</xdr:col>
                    <xdr:colOff>381000</xdr:colOff>
                    <xdr:row>32</xdr:row>
                    <xdr:rowOff>76200</xdr:rowOff>
                  </from>
                  <to>
                    <xdr:col>6</xdr:col>
                    <xdr:colOff>1752600</xdr:colOff>
                    <xdr:row>32</xdr:row>
                    <xdr:rowOff>304800</xdr:rowOff>
                  </to>
                </anchor>
              </controlPr>
            </control>
          </mc:Choice>
        </mc:AlternateContent>
        <mc:AlternateContent xmlns:mc="http://schemas.openxmlformats.org/markup-compatibility/2006">
          <mc:Choice Requires="x14">
            <control shapeId="154710" r:id="rId23" name="Drop Down 86">
              <controlPr defaultSize="0" autoFill="0" autoPict="0">
                <anchor moveWithCells="1">
                  <from>
                    <xdr:col>6</xdr:col>
                    <xdr:colOff>381000</xdr:colOff>
                    <xdr:row>33</xdr:row>
                    <xdr:rowOff>76200</xdr:rowOff>
                  </from>
                  <to>
                    <xdr:col>6</xdr:col>
                    <xdr:colOff>1752600</xdr:colOff>
                    <xdr:row>33</xdr:row>
                    <xdr:rowOff>304800</xdr:rowOff>
                  </to>
                </anchor>
              </controlPr>
            </control>
          </mc:Choice>
        </mc:AlternateContent>
        <mc:AlternateContent xmlns:mc="http://schemas.openxmlformats.org/markup-compatibility/2006">
          <mc:Choice Requires="x14">
            <control shapeId="154711" r:id="rId24" name="Drop Down 87">
              <controlPr defaultSize="0" autoFill="0" autoPict="0">
                <anchor moveWithCells="1">
                  <from>
                    <xdr:col>6</xdr:col>
                    <xdr:colOff>381000</xdr:colOff>
                    <xdr:row>34</xdr:row>
                    <xdr:rowOff>76200</xdr:rowOff>
                  </from>
                  <to>
                    <xdr:col>6</xdr:col>
                    <xdr:colOff>1752600</xdr:colOff>
                    <xdr:row>34</xdr:row>
                    <xdr:rowOff>304800</xdr:rowOff>
                  </to>
                </anchor>
              </controlPr>
            </control>
          </mc:Choice>
        </mc:AlternateContent>
        <mc:AlternateContent xmlns:mc="http://schemas.openxmlformats.org/markup-compatibility/2006">
          <mc:Choice Requires="x14">
            <control shapeId="154712" r:id="rId25" name="Drop Down 88">
              <controlPr defaultSize="0" autoFill="0" autoPict="0">
                <anchor moveWithCells="1">
                  <from>
                    <xdr:col>6</xdr:col>
                    <xdr:colOff>381000</xdr:colOff>
                    <xdr:row>36</xdr:row>
                    <xdr:rowOff>76200</xdr:rowOff>
                  </from>
                  <to>
                    <xdr:col>6</xdr:col>
                    <xdr:colOff>1752600</xdr:colOff>
                    <xdr:row>36</xdr:row>
                    <xdr:rowOff>304800</xdr:rowOff>
                  </to>
                </anchor>
              </controlPr>
            </control>
          </mc:Choice>
        </mc:AlternateContent>
        <mc:AlternateContent xmlns:mc="http://schemas.openxmlformats.org/markup-compatibility/2006">
          <mc:Choice Requires="x14">
            <control shapeId="154713" r:id="rId26" name="Drop Down 89">
              <controlPr defaultSize="0" autoFill="0" autoPict="0">
                <anchor moveWithCells="1">
                  <from>
                    <xdr:col>6</xdr:col>
                    <xdr:colOff>381000</xdr:colOff>
                    <xdr:row>37</xdr:row>
                    <xdr:rowOff>76200</xdr:rowOff>
                  </from>
                  <to>
                    <xdr:col>6</xdr:col>
                    <xdr:colOff>1752600</xdr:colOff>
                    <xdr:row>37</xdr:row>
                    <xdr:rowOff>304800</xdr:rowOff>
                  </to>
                </anchor>
              </controlPr>
            </control>
          </mc:Choice>
        </mc:AlternateContent>
        <mc:AlternateContent xmlns:mc="http://schemas.openxmlformats.org/markup-compatibility/2006">
          <mc:Choice Requires="x14">
            <control shapeId="154714" r:id="rId27" name="Drop Down 90">
              <controlPr defaultSize="0" autoFill="0" autoPict="0">
                <anchor moveWithCells="1">
                  <from>
                    <xdr:col>6</xdr:col>
                    <xdr:colOff>381000</xdr:colOff>
                    <xdr:row>38</xdr:row>
                    <xdr:rowOff>76200</xdr:rowOff>
                  </from>
                  <to>
                    <xdr:col>6</xdr:col>
                    <xdr:colOff>1752600</xdr:colOff>
                    <xdr:row>38</xdr:row>
                    <xdr:rowOff>304800</xdr:rowOff>
                  </to>
                </anchor>
              </controlPr>
            </control>
          </mc:Choice>
        </mc:AlternateContent>
        <mc:AlternateContent xmlns:mc="http://schemas.openxmlformats.org/markup-compatibility/2006">
          <mc:Choice Requires="x14">
            <control shapeId="154715" r:id="rId28" name="Drop Down 91">
              <controlPr defaultSize="0" autoFill="0" autoPict="0">
                <anchor moveWithCells="1">
                  <from>
                    <xdr:col>6</xdr:col>
                    <xdr:colOff>381000</xdr:colOff>
                    <xdr:row>40</xdr:row>
                    <xdr:rowOff>76200</xdr:rowOff>
                  </from>
                  <to>
                    <xdr:col>6</xdr:col>
                    <xdr:colOff>1752600</xdr:colOff>
                    <xdr:row>40</xdr:row>
                    <xdr:rowOff>304800</xdr:rowOff>
                  </to>
                </anchor>
              </controlPr>
            </control>
          </mc:Choice>
        </mc:AlternateContent>
        <mc:AlternateContent xmlns:mc="http://schemas.openxmlformats.org/markup-compatibility/2006">
          <mc:Choice Requires="x14">
            <control shapeId="154716" r:id="rId29" name="Drop Down 92">
              <controlPr defaultSize="0" autoFill="0" autoPict="0">
                <anchor moveWithCells="1">
                  <from>
                    <xdr:col>6</xdr:col>
                    <xdr:colOff>381000</xdr:colOff>
                    <xdr:row>41</xdr:row>
                    <xdr:rowOff>76200</xdr:rowOff>
                  </from>
                  <to>
                    <xdr:col>6</xdr:col>
                    <xdr:colOff>1752600</xdr:colOff>
                    <xdr:row>41</xdr:row>
                    <xdr:rowOff>304800</xdr:rowOff>
                  </to>
                </anchor>
              </controlPr>
            </control>
          </mc:Choice>
        </mc:AlternateContent>
        <mc:AlternateContent xmlns:mc="http://schemas.openxmlformats.org/markup-compatibility/2006">
          <mc:Choice Requires="x14">
            <control shapeId="154717" r:id="rId30" name="Drop Down 93">
              <controlPr defaultSize="0" autoFill="0" autoPict="0">
                <anchor moveWithCells="1">
                  <from>
                    <xdr:col>6</xdr:col>
                    <xdr:colOff>381000</xdr:colOff>
                    <xdr:row>42</xdr:row>
                    <xdr:rowOff>76200</xdr:rowOff>
                  </from>
                  <to>
                    <xdr:col>6</xdr:col>
                    <xdr:colOff>1752600</xdr:colOff>
                    <xdr:row>42</xdr:row>
                    <xdr:rowOff>304800</xdr:rowOff>
                  </to>
                </anchor>
              </controlPr>
            </control>
          </mc:Choice>
        </mc:AlternateContent>
        <mc:AlternateContent xmlns:mc="http://schemas.openxmlformats.org/markup-compatibility/2006">
          <mc:Choice Requires="x14">
            <control shapeId="154718" r:id="rId31" name="Drop Down 94">
              <controlPr defaultSize="0" autoFill="0" autoPict="0">
                <anchor moveWithCells="1">
                  <from>
                    <xdr:col>6</xdr:col>
                    <xdr:colOff>381000</xdr:colOff>
                    <xdr:row>44</xdr:row>
                    <xdr:rowOff>76200</xdr:rowOff>
                  </from>
                  <to>
                    <xdr:col>6</xdr:col>
                    <xdr:colOff>1752600</xdr:colOff>
                    <xdr:row>44</xdr:row>
                    <xdr:rowOff>304800</xdr:rowOff>
                  </to>
                </anchor>
              </controlPr>
            </control>
          </mc:Choice>
        </mc:AlternateContent>
        <mc:AlternateContent xmlns:mc="http://schemas.openxmlformats.org/markup-compatibility/2006">
          <mc:Choice Requires="x14">
            <control shapeId="154719" r:id="rId32" name="Drop Down 95">
              <controlPr defaultSize="0" autoFill="0" autoPict="0">
                <anchor moveWithCells="1">
                  <from>
                    <xdr:col>6</xdr:col>
                    <xdr:colOff>381000</xdr:colOff>
                    <xdr:row>45</xdr:row>
                    <xdr:rowOff>76200</xdr:rowOff>
                  </from>
                  <to>
                    <xdr:col>6</xdr:col>
                    <xdr:colOff>1752600</xdr:colOff>
                    <xdr:row>45</xdr:row>
                    <xdr:rowOff>304800</xdr:rowOff>
                  </to>
                </anchor>
              </controlPr>
            </control>
          </mc:Choice>
        </mc:AlternateContent>
        <mc:AlternateContent xmlns:mc="http://schemas.openxmlformats.org/markup-compatibility/2006">
          <mc:Choice Requires="x14">
            <control shapeId="154720" r:id="rId33" name="Drop Down 96">
              <controlPr defaultSize="0" autoFill="0" autoPict="0">
                <anchor moveWithCells="1">
                  <from>
                    <xdr:col>6</xdr:col>
                    <xdr:colOff>381000</xdr:colOff>
                    <xdr:row>46</xdr:row>
                    <xdr:rowOff>76200</xdr:rowOff>
                  </from>
                  <to>
                    <xdr:col>6</xdr:col>
                    <xdr:colOff>1752600</xdr:colOff>
                    <xdr:row>46</xdr:row>
                    <xdr:rowOff>304800</xdr:rowOff>
                  </to>
                </anchor>
              </controlPr>
            </control>
          </mc:Choice>
        </mc:AlternateContent>
        <mc:AlternateContent xmlns:mc="http://schemas.openxmlformats.org/markup-compatibility/2006">
          <mc:Choice Requires="x14">
            <control shapeId="154721" r:id="rId34" name="Drop Down 97">
              <controlPr defaultSize="0" autoFill="0" autoPict="0">
                <anchor moveWithCells="1">
                  <from>
                    <xdr:col>6</xdr:col>
                    <xdr:colOff>381000</xdr:colOff>
                    <xdr:row>47</xdr:row>
                    <xdr:rowOff>76200</xdr:rowOff>
                  </from>
                  <to>
                    <xdr:col>6</xdr:col>
                    <xdr:colOff>1752600</xdr:colOff>
                    <xdr:row>47</xdr:row>
                    <xdr:rowOff>304800</xdr:rowOff>
                  </to>
                </anchor>
              </controlPr>
            </control>
          </mc:Choice>
        </mc:AlternateContent>
        <mc:AlternateContent xmlns:mc="http://schemas.openxmlformats.org/markup-compatibility/2006">
          <mc:Choice Requires="x14">
            <control shapeId="154722" r:id="rId35" name="Drop Down 98">
              <controlPr defaultSize="0" autoFill="0" autoPict="0">
                <anchor moveWithCells="1">
                  <from>
                    <xdr:col>6</xdr:col>
                    <xdr:colOff>381000</xdr:colOff>
                    <xdr:row>48</xdr:row>
                    <xdr:rowOff>76200</xdr:rowOff>
                  </from>
                  <to>
                    <xdr:col>6</xdr:col>
                    <xdr:colOff>1752600</xdr:colOff>
                    <xdr:row>48</xdr:row>
                    <xdr:rowOff>304800</xdr:rowOff>
                  </to>
                </anchor>
              </controlPr>
            </control>
          </mc:Choice>
        </mc:AlternateContent>
        <mc:AlternateContent xmlns:mc="http://schemas.openxmlformats.org/markup-compatibility/2006">
          <mc:Choice Requires="x14">
            <control shapeId="154723" r:id="rId36" name="Drop Down 99">
              <controlPr defaultSize="0" autoFill="0" autoPict="0">
                <anchor moveWithCells="1">
                  <from>
                    <xdr:col>6</xdr:col>
                    <xdr:colOff>381000</xdr:colOff>
                    <xdr:row>50</xdr:row>
                    <xdr:rowOff>76200</xdr:rowOff>
                  </from>
                  <to>
                    <xdr:col>6</xdr:col>
                    <xdr:colOff>1752600</xdr:colOff>
                    <xdr:row>50</xdr:row>
                    <xdr:rowOff>304800</xdr:rowOff>
                  </to>
                </anchor>
              </controlPr>
            </control>
          </mc:Choice>
        </mc:AlternateContent>
        <mc:AlternateContent xmlns:mc="http://schemas.openxmlformats.org/markup-compatibility/2006">
          <mc:Choice Requires="x14">
            <control shapeId="154724" r:id="rId37" name="Drop Down 100">
              <controlPr defaultSize="0" autoFill="0" autoPict="0">
                <anchor moveWithCells="1">
                  <from>
                    <xdr:col>6</xdr:col>
                    <xdr:colOff>381000</xdr:colOff>
                    <xdr:row>51</xdr:row>
                    <xdr:rowOff>76200</xdr:rowOff>
                  </from>
                  <to>
                    <xdr:col>6</xdr:col>
                    <xdr:colOff>1752600</xdr:colOff>
                    <xdr:row>51</xdr:row>
                    <xdr:rowOff>304800</xdr:rowOff>
                  </to>
                </anchor>
              </controlPr>
            </control>
          </mc:Choice>
        </mc:AlternateContent>
        <mc:AlternateContent xmlns:mc="http://schemas.openxmlformats.org/markup-compatibility/2006">
          <mc:Choice Requires="x14">
            <control shapeId="154725" r:id="rId38" name="Drop Down 101">
              <controlPr defaultSize="0" autoFill="0" autoPict="0">
                <anchor moveWithCells="1">
                  <from>
                    <xdr:col>6</xdr:col>
                    <xdr:colOff>381000</xdr:colOff>
                    <xdr:row>52</xdr:row>
                    <xdr:rowOff>76200</xdr:rowOff>
                  </from>
                  <to>
                    <xdr:col>6</xdr:col>
                    <xdr:colOff>1752600</xdr:colOff>
                    <xdr:row>52</xdr:row>
                    <xdr:rowOff>304800</xdr:rowOff>
                  </to>
                </anchor>
              </controlPr>
            </control>
          </mc:Choice>
        </mc:AlternateContent>
        <mc:AlternateContent xmlns:mc="http://schemas.openxmlformats.org/markup-compatibility/2006">
          <mc:Choice Requires="x14">
            <control shapeId="154726" r:id="rId39" name="Drop Down 102">
              <controlPr defaultSize="0" autoFill="0" autoPict="0">
                <anchor moveWithCells="1">
                  <from>
                    <xdr:col>6</xdr:col>
                    <xdr:colOff>381000</xdr:colOff>
                    <xdr:row>54</xdr:row>
                    <xdr:rowOff>76200</xdr:rowOff>
                  </from>
                  <to>
                    <xdr:col>6</xdr:col>
                    <xdr:colOff>1752600</xdr:colOff>
                    <xdr:row>54</xdr:row>
                    <xdr:rowOff>304800</xdr:rowOff>
                  </to>
                </anchor>
              </controlPr>
            </control>
          </mc:Choice>
        </mc:AlternateContent>
        <mc:AlternateContent xmlns:mc="http://schemas.openxmlformats.org/markup-compatibility/2006">
          <mc:Choice Requires="x14">
            <control shapeId="154727" r:id="rId40" name="Drop Down 103">
              <controlPr defaultSize="0" autoFill="0" autoPict="0">
                <anchor moveWithCells="1">
                  <from>
                    <xdr:col>6</xdr:col>
                    <xdr:colOff>381000</xdr:colOff>
                    <xdr:row>55</xdr:row>
                    <xdr:rowOff>76200</xdr:rowOff>
                  </from>
                  <to>
                    <xdr:col>6</xdr:col>
                    <xdr:colOff>1752600</xdr:colOff>
                    <xdr:row>55</xdr:row>
                    <xdr:rowOff>304800</xdr:rowOff>
                  </to>
                </anchor>
              </controlPr>
            </control>
          </mc:Choice>
        </mc:AlternateContent>
        <mc:AlternateContent xmlns:mc="http://schemas.openxmlformats.org/markup-compatibility/2006">
          <mc:Choice Requires="x14">
            <control shapeId="154728" r:id="rId41" name="Drop Down 104">
              <controlPr defaultSize="0" autoFill="0" autoPict="0">
                <anchor moveWithCells="1">
                  <from>
                    <xdr:col>6</xdr:col>
                    <xdr:colOff>381000</xdr:colOff>
                    <xdr:row>56</xdr:row>
                    <xdr:rowOff>76200</xdr:rowOff>
                  </from>
                  <to>
                    <xdr:col>6</xdr:col>
                    <xdr:colOff>1752600</xdr:colOff>
                    <xdr:row>56</xdr:row>
                    <xdr:rowOff>304800</xdr:rowOff>
                  </to>
                </anchor>
              </controlPr>
            </control>
          </mc:Choice>
        </mc:AlternateContent>
        <mc:AlternateContent xmlns:mc="http://schemas.openxmlformats.org/markup-compatibility/2006">
          <mc:Choice Requires="x14">
            <control shapeId="154729" r:id="rId42" name="Drop Down 105">
              <controlPr defaultSize="0" autoFill="0" autoPict="0">
                <anchor moveWithCells="1">
                  <from>
                    <xdr:col>6</xdr:col>
                    <xdr:colOff>381000</xdr:colOff>
                    <xdr:row>57</xdr:row>
                    <xdr:rowOff>76200</xdr:rowOff>
                  </from>
                  <to>
                    <xdr:col>6</xdr:col>
                    <xdr:colOff>1752600</xdr:colOff>
                    <xdr:row>57</xdr:row>
                    <xdr:rowOff>304800</xdr:rowOff>
                  </to>
                </anchor>
              </controlPr>
            </control>
          </mc:Choice>
        </mc:AlternateContent>
        <mc:AlternateContent xmlns:mc="http://schemas.openxmlformats.org/markup-compatibility/2006">
          <mc:Choice Requires="x14">
            <control shapeId="154730" r:id="rId43" name="Drop Down 106">
              <controlPr defaultSize="0" autoFill="0" autoPict="0">
                <anchor moveWithCells="1">
                  <from>
                    <xdr:col>6</xdr:col>
                    <xdr:colOff>381000</xdr:colOff>
                    <xdr:row>58</xdr:row>
                    <xdr:rowOff>76200</xdr:rowOff>
                  </from>
                  <to>
                    <xdr:col>6</xdr:col>
                    <xdr:colOff>1752600</xdr:colOff>
                    <xdr:row>58</xdr:row>
                    <xdr:rowOff>304800</xdr:rowOff>
                  </to>
                </anchor>
              </controlPr>
            </control>
          </mc:Choice>
        </mc:AlternateContent>
        <mc:AlternateContent xmlns:mc="http://schemas.openxmlformats.org/markup-compatibility/2006">
          <mc:Choice Requires="x14">
            <control shapeId="154731" r:id="rId44" name="Drop Down 107">
              <controlPr defaultSize="0" autoFill="0" autoPict="0">
                <anchor moveWithCells="1">
                  <from>
                    <xdr:col>6</xdr:col>
                    <xdr:colOff>381000</xdr:colOff>
                    <xdr:row>59</xdr:row>
                    <xdr:rowOff>76200</xdr:rowOff>
                  </from>
                  <to>
                    <xdr:col>6</xdr:col>
                    <xdr:colOff>1752600</xdr:colOff>
                    <xdr:row>59</xdr:row>
                    <xdr:rowOff>304800</xdr:rowOff>
                  </to>
                </anchor>
              </controlPr>
            </control>
          </mc:Choice>
        </mc:AlternateContent>
        <mc:AlternateContent xmlns:mc="http://schemas.openxmlformats.org/markup-compatibility/2006">
          <mc:Choice Requires="x14">
            <control shapeId="154732" r:id="rId45" name="Drop Down 108">
              <controlPr defaultSize="0" autoFill="0" autoPict="0">
                <anchor moveWithCells="1">
                  <from>
                    <xdr:col>6</xdr:col>
                    <xdr:colOff>381000</xdr:colOff>
                    <xdr:row>61</xdr:row>
                    <xdr:rowOff>76200</xdr:rowOff>
                  </from>
                  <to>
                    <xdr:col>6</xdr:col>
                    <xdr:colOff>1752600</xdr:colOff>
                    <xdr:row>61</xdr:row>
                    <xdr:rowOff>304800</xdr:rowOff>
                  </to>
                </anchor>
              </controlPr>
            </control>
          </mc:Choice>
        </mc:AlternateContent>
        <mc:AlternateContent xmlns:mc="http://schemas.openxmlformats.org/markup-compatibility/2006">
          <mc:Choice Requires="x14">
            <control shapeId="154733" r:id="rId46" name="Drop Down 109">
              <controlPr defaultSize="0" autoFill="0" autoPict="0">
                <anchor moveWithCells="1">
                  <from>
                    <xdr:col>6</xdr:col>
                    <xdr:colOff>381000</xdr:colOff>
                    <xdr:row>63</xdr:row>
                    <xdr:rowOff>76200</xdr:rowOff>
                  </from>
                  <to>
                    <xdr:col>6</xdr:col>
                    <xdr:colOff>1752600</xdr:colOff>
                    <xdr:row>63</xdr:row>
                    <xdr:rowOff>304800</xdr:rowOff>
                  </to>
                </anchor>
              </controlPr>
            </control>
          </mc:Choice>
        </mc:AlternateContent>
        <mc:AlternateContent xmlns:mc="http://schemas.openxmlformats.org/markup-compatibility/2006">
          <mc:Choice Requires="x14">
            <control shapeId="154734" r:id="rId47" name="Drop Down 110">
              <controlPr defaultSize="0" autoFill="0" autoPict="0">
                <anchor moveWithCells="1">
                  <from>
                    <xdr:col>6</xdr:col>
                    <xdr:colOff>381000</xdr:colOff>
                    <xdr:row>64</xdr:row>
                    <xdr:rowOff>76200</xdr:rowOff>
                  </from>
                  <to>
                    <xdr:col>6</xdr:col>
                    <xdr:colOff>1752600</xdr:colOff>
                    <xdr:row>64</xdr:row>
                    <xdr:rowOff>304800</xdr:rowOff>
                  </to>
                </anchor>
              </controlPr>
            </control>
          </mc:Choice>
        </mc:AlternateContent>
        <mc:AlternateContent xmlns:mc="http://schemas.openxmlformats.org/markup-compatibility/2006">
          <mc:Choice Requires="x14">
            <control shapeId="154735" r:id="rId48" name="Drop Down 111">
              <controlPr defaultSize="0" autoFill="0" autoPict="0">
                <anchor moveWithCells="1">
                  <from>
                    <xdr:col>6</xdr:col>
                    <xdr:colOff>381000</xdr:colOff>
                    <xdr:row>65</xdr:row>
                    <xdr:rowOff>76200</xdr:rowOff>
                  </from>
                  <to>
                    <xdr:col>6</xdr:col>
                    <xdr:colOff>1752600</xdr:colOff>
                    <xdr:row>65</xdr:row>
                    <xdr:rowOff>304800</xdr:rowOff>
                  </to>
                </anchor>
              </controlPr>
            </control>
          </mc:Choice>
        </mc:AlternateContent>
        <mc:AlternateContent xmlns:mc="http://schemas.openxmlformats.org/markup-compatibility/2006">
          <mc:Choice Requires="x14">
            <control shapeId="154736" r:id="rId49" name="Drop Down 112">
              <controlPr defaultSize="0" autoFill="0" autoPict="0">
                <anchor moveWithCells="1">
                  <from>
                    <xdr:col>6</xdr:col>
                    <xdr:colOff>381000</xdr:colOff>
                    <xdr:row>66</xdr:row>
                    <xdr:rowOff>76200</xdr:rowOff>
                  </from>
                  <to>
                    <xdr:col>6</xdr:col>
                    <xdr:colOff>1752600</xdr:colOff>
                    <xdr:row>66</xdr:row>
                    <xdr:rowOff>304800</xdr:rowOff>
                  </to>
                </anchor>
              </controlPr>
            </control>
          </mc:Choice>
        </mc:AlternateContent>
        <mc:AlternateContent xmlns:mc="http://schemas.openxmlformats.org/markup-compatibility/2006">
          <mc:Choice Requires="x14">
            <control shapeId="154737" r:id="rId50" name="Drop Down 113">
              <controlPr defaultSize="0" autoFill="0" autoPict="0">
                <anchor moveWithCells="1">
                  <from>
                    <xdr:col>6</xdr:col>
                    <xdr:colOff>381000</xdr:colOff>
                    <xdr:row>67</xdr:row>
                    <xdr:rowOff>76200</xdr:rowOff>
                  </from>
                  <to>
                    <xdr:col>6</xdr:col>
                    <xdr:colOff>1752600</xdr:colOff>
                    <xdr:row>67</xdr:row>
                    <xdr:rowOff>304800</xdr:rowOff>
                  </to>
                </anchor>
              </controlPr>
            </control>
          </mc:Choice>
        </mc:AlternateContent>
        <mc:AlternateContent xmlns:mc="http://schemas.openxmlformats.org/markup-compatibility/2006">
          <mc:Choice Requires="x14">
            <control shapeId="154738" r:id="rId51" name="Drop Down 114">
              <controlPr defaultSize="0" autoFill="0" autoPict="0">
                <anchor moveWithCells="1">
                  <from>
                    <xdr:col>6</xdr:col>
                    <xdr:colOff>381000</xdr:colOff>
                    <xdr:row>69</xdr:row>
                    <xdr:rowOff>76200</xdr:rowOff>
                  </from>
                  <to>
                    <xdr:col>6</xdr:col>
                    <xdr:colOff>1752600</xdr:colOff>
                    <xdr:row>69</xdr:row>
                    <xdr:rowOff>304800</xdr:rowOff>
                  </to>
                </anchor>
              </controlPr>
            </control>
          </mc:Choice>
        </mc:AlternateContent>
        <mc:AlternateContent xmlns:mc="http://schemas.openxmlformats.org/markup-compatibility/2006">
          <mc:Choice Requires="x14">
            <control shapeId="154739" r:id="rId52" name="Drop Down 115">
              <controlPr defaultSize="0" autoFill="0" autoPict="0">
                <anchor moveWithCells="1">
                  <from>
                    <xdr:col>6</xdr:col>
                    <xdr:colOff>381000</xdr:colOff>
                    <xdr:row>70</xdr:row>
                    <xdr:rowOff>76200</xdr:rowOff>
                  </from>
                  <to>
                    <xdr:col>6</xdr:col>
                    <xdr:colOff>1752600</xdr:colOff>
                    <xdr:row>70</xdr:row>
                    <xdr:rowOff>304800</xdr:rowOff>
                  </to>
                </anchor>
              </controlPr>
            </control>
          </mc:Choice>
        </mc:AlternateContent>
        <mc:AlternateContent xmlns:mc="http://schemas.openxmlformats.org/markup-compatibility/2006">
          <mc:Choice Requires="x14">
            <control shapeId="154740" r:id="rId53" name="Drop Down 116">
              <controlPr defaultSize="0" autoFill="0" autoPict="0">
                <anchor moveWithCells="1">
                  <from>
                    <xdr:col>6</xdr:col>
                    <xdr:colOff>381000</xdr:colOff>
                    <xdr:row>71</xdr:row>
                    <xdr:rowOff>76200</xdr:rowOff>
                  </from>
                  <to>
                    <xdr:col>6</xdr:col>
                    <xdr:colOff>1752600</xdr:colOff>
                    <xdr:row>71</xdr:row>
                    <xdr:rowOff>304800</xdr:rowOff>
                  </to>
                </anchor>
              </controlPr>
            </control>
          </mc:Choice>
        </mc:AlternateContent>
        <mc:AlternateContent xmlns:mc="http://schemas.openxmlformats.org/markup-compatibility/2006">
          <mc:Choice Requires="x14">
            <control shapeId="154741" r:id="rId54" name="Drop Down 117">
              <controlPr defaultSize="0" autoFill="0" autoPict="0">
                <anchor moveWithCells="1">
                  <from>
                    <xdr:col>6</xdr:col>
                    <xdr:colOff>381000</xdr:colOff>
                    <xdr:row>72</xdr:row>
                    <xdr:rowOff>76200</xdr:rowOff>
                  </from>
                  <to>
                    <xdr:col>6</xdr:col>
                    <xdr:colOff>1752600</xdr:colOff>
                    <xdr:row>72</xdr:row>
                    <xdr:rowOff>304800</xdr:rowOff>
                  </to>
                </anchor>
              </controlPr>
            </control>
          </mc:Choice>
        </mc:AlternateContent>
        <mc:AlternateContent xmlns:mc="http://schemas.openxmlformats.org/markup-compatibility/2006">
          <mc:Choice Requires="x14">
            <control shapeId="154742" r:id="rId55" name="Drop Down 118">
              <controlPr defaultSize="0" autoFill="0" autoPict="0">
                <anchor moveWithCells="1">
                  <from>
                    <xdr:col>6</xdr:col>
                    <xdr:colOff>381000</xdr:colOff>
                    <xdr:row>73</xdr:row>
                    <xdr:rowOff>76200</xdr:rowOff>
                  </from>
                  <to>
                    <xdr:col>6</xdr:col>
                    <xdr:colOff>1752600</xdr:colOff>
                    <xdr:row>73</xdr:row>
                    <xdr:rowOff>304800</xdr:rowOff>
                  </to>
                </anchor>
              </controlPr>
            </control>
          </mc:Choice>
        </mc:AlternateContent>
        <mc:AlternateContent xmlns:mc="http://schemas.openxmlformats.org/markup-compatibility/2006">
          <mc:Choice Requires="x14">
            <control shapeId="154743" r:id="rId56" name="Drop Down 119">
              <controlPr defaultSize="0" autoFill="0" autoPict="0">
                <anchor moveWithCells="1">
                  <from>
                    <xdr:col>6</xdr:col>
                    <xdr:colOff>381000</xdr:colOff>
                    <xdr:row>74</xdr:row>
                    <xdr:rowOff>76200</xdr:rowOff>
                  </from>
                  <to>
                    <xdr:col>6</xdr:col>
                    <xdr:colOff>1752600</xdr:colOff>
                    <xdr:row>74</xdr:row>
                    <xdr:rowOff>304800</xdr:rowOff>
                  </to>
                </anchor>
              </controlPr>
            </control>
          </mc:Choice>
        </mc:AlternateContent>
        <mc:AlternateContent xmlns:mc="http://schemas.openxmlformats.org/markup-compatibility/2006">
          <mc:Choice Requires="x14">
            <control shapeId="154744" r:id="rId57" name="Drop Down 120">
              <controlPr defaultSize="0" autoFill="0" autoPict="0">
                <anchor moveWithCells="1">
                  <from>
                    <xdr:col>6</xdr:col>
                    <xdr:colOff>381000</xdr:colOff>
                    <xdr:row>76</xdr:row>
                    <xdr:rowOff>76200</xdr:rowOff>
                  </from>
                  <to>
                    <xdr:col>6</xdr:col>
                    <xdr:colOff>1752600</xdr:colOff>
                    <xdr:row>76</xdr:row>
                    <xdr:rowOff>304800</xdr:rowOff>
                  </to>
                </anchor>
              </controlPr>
            </control>
          </mc:Choice>
        </mc:AlternateContent>
        <mc:AlternateContent xmlns:mc="http://schemas.openxmlformats.org/markup-compatibility/2006">
          <mc:Choice Requires="x14">
            <control shapeId="154745" r:id="rId58" name="Drop Down 121">
              <controlPr defaultSize="0" autoFill="0" autoPict="0">
                <anchor moveWithCells="1">
                  <from>
                    <xdr:col>6</xdr:col>
                    <xdr:colOff>381000</xdr:colOff>
                    <xdr:row>77</xdr:row>
                    <xdr:rowOff>76200</xdr:rowOff>
                  </from>
                  <to>
                    <xdr:col>6</xdr:col>
                    <xdr:colOff>1752600</xdr:colOff>
                    <xdr:row>77</xdr:row>
                    <xdr:rowOff>304800</xdr:rowOff>
                  </to>
                </anchor>
              </controlPr>
            </control>
          </mc:Choice>
        </mc:AlternateContent>
        <mc:AlternateContent xmlns:mc="http://schemas.openxmlformats.org/markup-compatibility/2006">
          <mc:Choice Requires="x14">
            <control shapeId="154746" r:id="rId59" name="Drop Down 122">
              <controlPr defaultSize="0" autoFill="0" autoPict="0">
                <anchor moveWithCells="1">
                  <from>
                    <xdr:col>6</xdr:col>
                    <xdr:colOff>381000</xdr:colOff>
                    <xdr:row>78</xdr:row>
                    <xdr:rowOff>76200</xdr:rowOff>
                  </from>
                  <to>
                    <xdr:col>6</xdr:col>
                    <xdr:colOff>1752600</xdr:colOff>
                    <xdr:row>78</xdr:row>
                    <xdr:rowOff>304800</xdr:rowOff>
                  </to>
                </anchor>
              </controlPr>
            </control>
          </mc:Choice>
        </mc:AlternateContent>
        <mc:AlternateContent xmlns:mc="http://schemas.openxmlformats.org/markup-compatibility/2006">
          <mc:Choice Requires="x14">
            <control shapeId="154747" r:id="rId60" name="Drop Down 123">
              <controlPr defaultSize="0" autoFill="0" autoPict="0">
                <anchor moveWithCells="1">
                  <from>
                    <xdr:col>6</xdr:col>
                    <xdr:colOff>381000</xdr:colOff>
                    <xdr:row>79</xdr:row>
                    <xdr:rowOff>76200</xdr:rowOff>
                  </from>
                  <to>
                    <xdr:col>6</xdr:col>
                    <xdr:colOff>1752600</xdr:colOff>
                    <xdr:row>79</xdr:row>
                    <xdr:rowOff>304800</xdr:rowOff>
                  </to>
                </anchor>
              </controlPr>
            </control>
          </mc:Choice>
        </mc:AlternateContent>
        <mc:AlternateContent xmlns:mc="http://schemas.openxmlformats.org/markup-compatibility/2006">
          <mc:Choice Requires="x14">
            <control shapeId="154748" r:id="rId61" name="Drop Down 124">
              <controlPr defaultSize="0" autoFill="0" autoPict="0">
                <anchor moveWithCells="1">
                  <from>
                    <xdr:col>6</xdr:col>
                    <xdr:colOff>381000</xdr:colOff>
                    <xdr:row>81</xdr:row>
                    <xdr:rowOff>76200</xdr:rowOff>
                  </from>
                  <to>
                    <xdr:col>6</xdr:col>
                    <xdr:colOff>1752600</xdr:colOff>
                    <xdr:row>81</xdr:row>
                    <xdr:rowOff>304800</xdr:rowOff>
                  </to>
                </anchor>
              </controlPr>
            </control>
          </mc:Choice>
        </mc:AlternateContent>
        <mc:AlternateContent xmlns:mc="http://schemas.openxmlformats.org/markup-compatibility/2006">
          <mc:Choice Requires="x14">
            <control shapeId="154749" r:id="rId62" name="Drop Down 125">
              <controlPr defaultSize="0" autoFill="0" autoPict="0">
                <anchor moveWithCells="1">
                  <from>
                    <xdr:col>6</xdr:col>
                    <xdr:colOff>381000</xdr:colOff>
                    <xdr:row>82</xdr:row>
                    <xdr:rowOff>76200</xdr:rowOff>
                  </from>
                  <to>
                    <xdr:col>6</xdr:col>
                    <xdr:colOff>1752600</xdr:colOff>
                    <xdr:row>82</xdr:row>
                    <xdr:rowOff>304800</xdr:rowOff>
                  </to>
                </anchor>
              </controlPr>
            </control>
          </mc:Choice>
        </mc:AlternateContent>
        <mc:AlternateContent xmlns:mc="http://schemas.openxmlformats.org/markup-compatibility/2006">
          <mc:Choice Requires="x14">
            <control shapeId="154750" r:id="rId63" name="Drop Down 126">
              <controlPr defaultSize="0" autoFill="0" autoPict="0">
                <anchor moveWithCells="1">
                  <from>
                    <xdr:col>6</xdr:col>
                    <xdr:colOff>381000</xdr:colOff>
                    <xdr:row>83</xdr:row>
                    <xdr:rowOff>76200</xdr:rowOff>
                  </from>
                  <to>
                    <xdr:col>6</xdr:col>
                    <xdr:colOff>1752600</xdr:colOff>
                    <xdr:row>83</xdr:row>
                    <xdr:rowOff>304800</xdr:rowOff>
                  </to>
                </anchor>
              </controlPr>
            </control>
          </mc:Choice>
        </mc:AlternateContent>
        <mc:AlternateContent xmlns:mc="http://schemas.openxmlformats.org/markup-compatibility/2006">
          <mc:Choice Requires="x14">
            <control shapeId="154751" r:id="rId64" name="Drop Down 127">
              <controlPr defaultSize="0" autoFill="0" autoPict="0">
                <anchor moveWithCells="1">
                  <from>
                    <xdr:col>6</xdr:col>
                    <xdr:colOff>381000</xdr:colOff>
                    <xdr:row>84</xdr:row>
                    <xdr:rowOff>76200</xdr:rowOff>
                  </from>
                  <to>
                    <xdr:col>6</xdr:col>
                    <xdr:colOff>1752600</xdr:colOff>
                    <xdr:row>84</xdr:row>
                    <xdr:rowOff>304800</xdr:rowOff>
                  </to>
                </anchor>
              </controlPr>
            </control>
          </mc:Choice>
        </mc:AlternateContent>
        <mc:AlternateContent xmlns:mc="http://schemas.openxmlformats.org/markup-compatibility/2006">
          <mc:Choice Requires="x14">
            <control shapeId="154752" r:id="rId65" name="Drop Down 128">
              <controlPr defaultSize="0" autoFill="0" autoPict="0">
                <anchor moveWithCells="1">
                  <from>
                    <xdr:col>6</xdr:col>
                    <xdr:colOff>381000</xdr:colOff>
                    <xdr:row>85</xdr:row>
                    <xdr:rowOff>76200</xdr:rowOff>
                  </from>
                  <to>
                    <xdr:col>6</xdr:col>
                    <xdr:colOff>1752600</xdr:colOff>
                    <xdr:row>85</xdr:row>
                    <xdr:rowOff>304800</xdr:rowOff>
                  </to>
                </anchor>
              </controlPr>
            </control>
          </mc:Choice>
        </mc:AlternateContent>
        <mc:AlternateContent xmlns:mc="http://schemas.openxmlformats.org/markup-compatibility/2006">
          <mc:Choice Requires="x14">
            <control shapeId="154753" r:id="rId66" name="Drop Down 129">
              <controlPr defaultSize="0" autoFill="0" autoPict="0">
                <anchor moveWithCells="1">
                  <from>
                    <xdr:col>6</xdr:col>
                    <xdr:colOff>381000</xdr:colOff>
                    <xdr:row>86</xdr:row>
                    <xdr:rowOff>76200</xdr:rowOff>
                  </from>
                  <to>
                    <xdr:col>6</xdr:col>
                    <xdr:colOff>1752600</xdr:colOff>
                    <xdr:row>86</xdr:row>
                    <xdr:rowOff>304800</xdr:rowOff>
                  </to>
                </anchor>
              </controlPr>
            </control>
          </mc:Choice>
        </mc:AlternateContent>
        <mc:AlternateContent xmlns:mc="http://schemas.openxmlformats.org/markup-compatibility/2006">
          <mc:Choice Requires="x14">
            <control shapeId="154754" r:id="rId67" name="Drop Down 130">
              <controlPr defaultSize="0" autoFill="0" autoPict="0">
                <anchor moveWithCells="1">
                  <from>
                    <xdr:col>6</xdr:col>
                    <xdr:colOff>381000</xdr:colOff>
                    <xdr:row>88</xdr:row>
                    <xdr:rowOff>76200</xdr:rowOff>
                  </from>
                  <to>
                    <xdr:col>6</xdr:col>
                    <xdr:colOff>1752600</xdr:colOff>
                    <xdr:row>88</xdr:row>
                    <xdr:rowOff>304800</xdr:rowOff>
                  </to>
                </anchor>
              </controlPr>
            </control>
          </mc:Choice>
        </mc:AlternateContent>
        <mc:AlternateContent xmlns:mc="http://schemas.openxmlformats.org/markup-compatibility/2006">
          <mc:Choice Requires="x14">
            <control shapeId="154755" r:id="rId68" name="Drop Down 131">
              <controlPr defaultSize="0" autoFill="0" autoPict="0">
                <anchor moveWithCells="1">
                  <from>
                    <xdr:col>6</xdr:col>
                    <xdr:colOff>381000</xdr:colOff>
                    <xdr:row>89</xdr:row>
                    <xdr:rowOff>76200</xdr:rowOff>
                  </from>
                  <to>
                    <xdr:col>6</xdr:col>
                    <xdr:colOff>1752600</xdr:colOff>
                    <xdr:row>89</xdr:row>
                    <xdr:rowOff>304800</xdr:rowOff>
                  </to>
                </anchor>
              </controlPr>
            </control>
          </mc:Choice>
        </mc:AlternateContent>
        <mc:AlternateContent xmlns:mc="http://schemas.openxmlformats.org/markup-compatibility/2006">
          <mc:Choice Requires="x14">
            <control shapeId="154756" r:id="rId69" name="Drop Down 132">
              <controlPr defaultSize="0" autoFill="0" autoPict="0">
                <anchor moveWithCells="1">
                  <from>
                    <xdr:col>6</xdr:col>
                    <xdr:colOff>381000</xdr:colOff>
                    <xdr:row>90</xdr:row>
                    <xdr:rowOff>76200</xdr:rowOff>
                  </from>
                  <to>
                    <xdr:col>6</xdr:col>
                    <xdr:colOff>1752600</xdr:colOff>
                    <xdr:row>90</xdr:row>
                    <xdr:rowOff>304800</xdr:rowOff>
                  </to>
                </anchor>
              </controlPr>
            </control>
          </mc:Choice>
        </mc:AlternateContent>
        <mc:AlternateContent xmlns:mc="http://schemas.openxmlformats.org/markup-compatibility/2006">
          <mc:Choice Requires="x14">
            <control shapeId="154757" r:id="rId70" name="Drop Down 133">
              <controlPr defaultSize="0" autoFill="0" autoPict="0">
                <anchor moveWithCells="1">
                  <from>
                    <xdr:col>6</xdr:col>
                    <xdr:colOff>381000</xdr:colOff>
                    <xdr:row>92</xdr:row>
                    <xdr:rowOff>76200</xdr:rowOff>
                  </from>
                  <to>
                    <xdr:col>6</xdr:col>
                    <xdr:colOff>1752600</xdr:colOff>
                    <xdr:row>92</xdr:row>
                    <xdr:rowOff>304800</xdr:rowOff>
                  </to>
                </anchor>
              </controlPr>
            </control>
          </mc:Choice>
        </mc:AlternateContent>
        <mc:AlternateContent xmlns:mc="http://schemas.openxmlformats.org/markup-compatibility/2006">
          <mc:Choice Requires="x14">
            <control shapeId="154758" r:id="rId71" name="Drop Down 134">
              <controlPr defaultSize="0" autoFill="0" autoPict="0">
                <anchor moveWithCells="1">
                  <from>
                    <xdr:col>6</xdr:col>
                    <xdr:colOff>381000</xdr:colOff>
                    <xdr:row>93</xdr:row>
                    <xdr:rowOff>76200</xdr:rowOff>
                  </from>
                  <to>
                    <xdr:col>6</xdr:col>
                    <xdr:colOff>1752600</xdr:colOff>
                    <xdr:row>93</xdr:row>
                    <xdr:rowOff>304800</xdr:rowOff>
                  </to>
                </anchor>
              </controlPr>
            </control>
          </mc:Choice>
        </mc:AlternateContent>
        <mc:AlternateContent xmlns:mc="http://schemas.openxmlformats.org/markup-compatibility/2006">
          <mc:Choice Requires="x14">
            <control shapeId="154759" r:id="rId72" name="Drop Down 135">
              <controlPr defaultSize="0" autoFill="0" autoPict="0">
                <anchor moveWithCells="1">
                  <from>
                    <xdr:col>6</xdr:col>
                    <xdr:colOff>381000</xdr:colOff>
                    <xdr:row>95</xdr:row>
                    <xdr:rowOff>76200</xdr:rowOff>
                  </from>
                  <to>
                    <xdr:col>6</xdr:col>
                    <xdr:colOff>1752600</xdr:colOff>
                    <xdr:row>95</xdr:row>
                    <xdr:rowOff>304800</xdr:rowOff>
                  </to>
                </anchor>
              </controlPr>
            </control>
          </mc:Choice>
        </mc:AlternateContent>
        <mc:AlternateContent xmlns:mc="http://schemas.openxmlformats.org/markup-compatibility/2006">
          <mc:Choice Requires="x14">
            <control shapeId="154760" r:id="rId73" name="Drop Down 136">
              <controlPr defaultSize="0" autoFill="0" autoPict="0">
                <anchor moveWithCells="1">
                  <from>
                    <xdr:col>6</xdr:col>
                    <xdr:colOff>381000</xdr:colOff>
                    <xdr:row>96</xdr:row>
                    <xdr:rowOff>76200</xdr:rowOff>
                  </from>
                  <to>
                    <xdr:col>6</xdr:col>
                    <xdr:colOff>1752600</xdr:colOff>
                    <xdr:row>96</xdr:row>
                    <xdr:rowOff>304800</xdr:rowOff>
                  </to>
                </anchor>
              </controlPr>
            </control>
          </mc:Choice>
        </mc:AlternateContent>
        <mc:AlternateContent xmlns:mc="http://schemas.openxmlformats.org/markup-compatibility/2006">
          <mc:Choice Requires="x14">
            <control shapeId="154761" r:id="rId74" name="Drop Down 137">
              <controlPr defaultSize="0" autoFill="0" autoPict="0">
                <anchor moveWithCells="1">
                  <from>
                    <xdr:col>6</xdr:col>
                    <xdr:colOff>381000</xdr:colOff>
                    <xdr:row>97</xdr:row>
                    <xdr:rowOff>76200</xdr:rowOff>
                  </from>
                  <to>
                    <xdr:col>6</xdr:col>
                    <xdr:colOff>1752600</xdr:colOff>
                    <xdr:row>97</xdr:row>
                    <xdr:rowOff>304800</xdr:rowOff>
                  </to>
                </anchor>
              </controlPr>
            </control>
          </mc:Choice>
        </mc:AlternateContent>
        <mc:AlternateContent xmlns:mc="http://schemas.openxmlformats.org/markup-compatibility/2006">
          <mc:Choice Requires="x14">
            <control shapeId="154762" r:id="rId75" name="Drop Down 138">
              <controlPr defaultSize="0" autoFill="0" autoPict="0">
                <anchor moveWithCells="1">
                  <from>
                    <xdr:col>6</xdr:col>
                    <xdr:colOff>381000</xdr:colOff>
                    <xdr:row>99</xdr:row>
                    <xdr:rowOff>76200</xdr:rowOff>
                  </from>
                  <to>
                    <xdr:col>6</xdr:col>
                    <xdr:colOff>1752600</xdr:colOff>
                    <xdr:row>99</xdr:row>
                    <xdr:rowOff>304800</xdr:rowOff>
                  </to>
                </anchor>
              </controlPr>
            </control>
          </mc:Choice>
        </mc:AlternateContent>
        <mc:AlternateContent xmlns:mc="http://schemas.openxmlformats.org/markup-compatibility/2006">
          <mc:Choice Requires="x14">
            <control shapeId="154763" r:id="rId76" name="Drop Down 139">
              <controlPr defaultSize="0" autoFill="0" autoPict="0">
                <anchor moveWithCells="1">
                  <from>
                    <xdr:col>6</xdr:col>
                    <xdr:colOff>381000</xdr:colOff>
                    <xdr:row>100</xdr:row>
                    <xdr:rowOff>76200</xdr:rowOff>
                  </from>
                  <to>
                    <xdr:col>6</xdr:col>
                    <xdr:colOff>1752600</xdr:colOff>
                    <xdr:row>100</xdr:row>
                    <xdr:rowOff>304800</xdr:rowOff>
                  </to>
                </anchor>
              </controlPr>
            </control>
          </mc:Choice>
        </mc:AlternateContent>
        <mc:AlternateContent xmlns:mc="http://schemas.openxmlformats.org/markup-compatibility/2006">
          <mc:Choice Requires="x14">
            <control shapeId="154764" r:id="rId77" name="Drop Down 140">
              <controlPr defaultSize="0" autoFill="0" autoPict="0">
                <anchor moveWithCells="1">
                  <from>
                    <xdr:col>6</xdr:col>
                    <xdr:colOff>381000</xdr:colOff>
                    <xdr:row>101</xdr:row>
                    <xdr:rowOff>76200</xdr:rowOff>
                  </from>
                  <to>
                    <xdr:col>6</xdr:col>
                    <xdr:colOff>1752600</xdr:colOff>
                    <xdr:row>101</xdr:row>
                    <xdr:rowOff>304800</xdr:rowOff>
                  </to>
                </anchor>
              </controlPr>
            </control>
          </mc:Choice>
        </mc:AlternateContent>
        <mc:AlternateContent xmlns:mc="http://schemas.openxmlformats.org/markup-compatibility/2006">
          <mc:Choice Requires="x14">
            <control shapeId="154765" r:id="rId78" name="Drop Down 141">
              <controlPr defaultSize="0" autoFill="0" autoPict="0">
                <anchor moveWithCells="1">
                  <from>
                    <xdr:col>6</xdr:col>
                    <xdr:colOff>381000</xdr:colOff>
                    <xdr:row>103</xdr:row>
                    <xdr:rowOff>76200</xdr:rowOff>
                  </from>
                  <to>
                    <xdr:col>6</xdr:col>
                    <xdr:colOff>1752600</xdr:colOff>
                    <xdr:row>103</xdr:row>
                    <xdr:rowOff>304800</xdr:rowOff>
                  </to>
                </anchor>
              </controlPr>
            </control>
          </mc:Choice>
        </mc:AlternateContent>
        <mc:AlternateContent xmlns:mc="http://schemas.openxmlformats.org/markup-compatibility/2006">
          <mc:Choice Requires="x14">
            <control shapeId="154766" r:id="rId79" name="Drop Down 142">
              <controlPr defaultSize="0" autoFill="0" autoPict="0">
                <anchor moveWithCells="1">
                  <from>
                    <xdr:col>6</xdr:col>
                    <xdr:colOff>381000</xdr:colOff>
                    <xdr:row>104</xdr:row>
                    <xdr:rowOff>76200</xdr:rowOff>
                  </from>
                  <to>
                    <xdr:col>6</xdr:col>
                    <xdr:colOff>1752600</xdr:colOff>
                    <xdr:row>104</xdr:row>
                    <xdr:rowOff>304800</xdr:rowOff>
                  </to>
                </anchor>
              </controlPr>
            </control>
          </mc:Choice>
        </mc:AlternateContent>
        <mc:AlternateContent xmlns:mc="http://schemas.openxmlformats.org/markup-compatibility/2006">
          <mc:Choice Requires="x14">
            <control shapeId="154767" r:id="rId80" name="Drop Down 143">
              <controlPr defaultSize="0" autoFill="0" autoPict="0">
                <anchor moveWithCells="1">
                  <from>
                    <xdr:col>6</xdr:col>
                    <xdr:colOff>381000</xdr:colOff>
                    <xdr:row>105</xdr:row>
                    <xdr:rowOff>76200</xdr:rowOff>
                  </from>
                  <to>
                    <xdr:col>6</xdr:col>
                    <xdr:colOff>1752600</xdr:colOff>
                    <xdr:row>105</xdr:row>
                    <xdr:rowOff>304800</xdr:rowOff>
                  </to>
                </anchor>
              </controlPr>
            </control>
          </mc:Choice>
        </mc:AlternateContent>
        <mc:AlternateContent xmlns:mc="http://schemas.openxmlformats.org/markup-compatibility/2006">
          <mc:Choice Requires="x14">
            <control shapeId="154768" r:id="rId81" name="Drop Down 144">
              <controlPr defaultSize="0" autoFill="0" autoPict="0">
                <anchor moveWithCells="1">
                  <from>
                    <xdr:col>6</xdr:col>
                    <xdr:colOff>381000</xdr:colOff>
                    <xdr:row>106</xdr:row>
                    <xdr:rowOff>76200</xdr:rowOff>
                  </from>
                  <to>
                    <xdr:col>6</xdr:col>
                    <xdr:colOff>1752600</xdr:colOff>
                    <xdr:row>106</xdr:row>
                    <xdr:rowOff>304800</xdr:rowOff>
                  </to>
                </anchor>
              </controlPr>
            </control>
          </mc:Choice>
        </mc:AlternateContent>
        <mc:AlternateContent xmlns:mc="http://schemas.openxmlformats.org/markup-compatibility/2006">
          <mc:Choice Requires="x14">
            <control shapeId="154769" r:id="rId82" name="Drop Down 145">
              <controlPr defaultSize="0" autoFill="0" autoPict="0">
                <anchor moveWithCells="1">
                  <from>
                    <xdr:col>6</xdr:col>
                    <xdr:colOff>381000</xdr:colOff>
                    <xdr:row>107</xdr:row>
                    <xdr:rowOff>76200</xdr:rowOff>
                  </from>
                  <to>
                    <xdr:col>6</xdr:col>
                    <xdr:colOff>1752600</xdr:colOff>
                    <xdr:row>107</xdr:row>
                    <xdr:rowOff>304800</xdr:rowOff>
                  </to>
                </anchor>
              </controlPr>
            </control>
          </mc:Choice>
        </mc:AlternateContent>
        <mc:AlternateContent xmlns:mc="http://schemas.openxmlformats.org/markup-compatibility/2006">
          <mc:Choice Requires="x14">
            <control shapeId="154770" r:id="rId83" name="Drop Down 146">
              <controlPr defaultSize="0" autoFill="0" autoPict="0">
                <anchor moveWithCells="1">
                  <from>
                    <xdr:col>6</xdr:col>
                    <xdr:colOff>381000</xdr:colOff>
                    <xdr:row>108</xdr:row>
                    <xdr:rowOff>76200</xdr:rowOff>
                  </from>
                  <to>
                    <xdr:col>6</xdr:col>
                    <xdr:colOff>1752600</xdr:colOff>
                    <xdr:row>108</xdr:row>
                    <xdr:rowOff>304800</xdr:rowOff>
                  </to>
                </anchor>
              </controlPr>
            </control>
          </mc:Choice>
        </mc:AlternateContent>
        <mc:AlternateContent xmlns:mc="http://schemas.openxmlformats.org/markup-compatibility/2006">
          <mc:Choice Requires="x14">
            <control shapeId="154771" r:id="rId84" name="Drop Down 147">
              <controlPr defaultSize="0" autoFill="0" autoPict="0">
                <anchor moveWithCells="1">
                  <from>
                    <xdr:col>6</xdr:col>
                    <xdr:colOff>381000</xdr:colOff>
                    <xdr:row>109</xdr:row>
                    <xdr:rowOff>76200</xdr:rowOff>
                  </from>
                  <to>
                    <xdr:col>6</xdr:col>
                    <xdr:colOff>1752600</xdr:colOff>
                    <xdr:row>109</xdr:row>
                    <xdr:rowOff>304800</xdr:rowOff>
                  </to>
                </anchor>
              </controlPr>
            </control>
          </mc:Choice>
        </mc:AlternateContent>
        <mc:AlternateContent xmlns:mc="http://schemas.openxmlformats.org/markup-compatibility/2006">
          <mc:Choice Requires="x14">
            <control shapeId="154772" r:id="rId85" name="Drop Down 148">
              <controlPr defaultSize="0" autoFill="0" autoPict="0">
                <anchor moveWithCells="1">
                  <from>
                    <xdr:col>6</xdr:col>
                    <xdr:colOff>381000</xdr:colOff>
                    <xdr:row>111</xdr:row>
                    <xdr:rowOff>76200</xdr:rowOff>
                  </from>
                  <to>
                    <xdr:col>6</xdr:col>
                    <xdr:colOff>1752600</xdr:colOff>
                    <xdr:row>111</xdr:row>
                    <xdr:rowOff>304800</xdr:rowOff>
                  </to>
                </anchor>
              </controlPr>
            </control>
          </mc:Choice>
        </mc:AlternateContent>
        <mc:AlternateContent xmlns:mc="http://schemas.openxmlformats.org/markup-compatibility/2006">
          <mc:Choice Requires="x14">
            <control shapeId="154773" r:id="rId86" name="Drop Down 149">
              <controlPr defaultSize="0" autoFill="0" autoPict="0">
                <anchor moveWithCells="1">
                  <from>
                    <xdr:col>6</xdr:col>
                    <xdr:colOff>381000</xdr:colOff>
                    <xdr:row>112</xdr:row>
                    <xdr:rowOff>76200</xdr:rowOff>
                  </from>
                  <to>
                    <xdr:col>6</xdr:col>
                    <xdr:colOff>1752600</xdr:colOff>
                    <xdr:row>112</xdr:row>
                    <xdr:rowOff>304800</xdr:rowOff>
                  </to>
                </anchor>
              </controlPr>
            </control>
          </mc:Choice>
        </mc:AlternateContent>
        <mc:AlternateContent xmlns:mc="http://schemas.openxmlformats.org/markup-compatibility/2006">
          <mc:Choice Requires="x14">
            <control shapeId="154774" r:id="rId87" name="Drop Down 150">
              <controlPr defaultSize="0" autoFill="0" autoPict="0">
                <anchor moveWithCells="1">
                  <from>
                    <xdr:col>6</xdr:col>
                    <xdr:colOff>381000</xdr:colOff>
                    <xdr:row>113</xdr:row>
                    <xdr:rowOff>76200</xdr:rowOff>
                  </from>
                  <to>
                    <xdr:col>6</xdr:col>
                    <xdr:colOff>1752600</xdr:colOff>
                    <xdr:row>113</xdr:row>
                    <xdr:rowOff>304800</xdr:rowOff>
                  </to>
                </anchor>
              </controlPr>
            </control>
          </mc:Choice>
        </mc:AlternateContent>
        <mc:AlternateContent xmlns:mc="http://schemas.openxmlformats.org/markup-compatibility/2006">
          <mc:Choice Requires="x14">
            <control shapeId="154775" r:id="rId88" name="Drop Down 151">
              <controlPr defaultSize="0" autoFill="0" autoPict="0">
                <anchor moveWithCells="1">
                  <from>
                    <xdr:col>6</xdr:col>
                    <xdr:colOff>381000</xdr:colOff>
                    <xdr:row>115</xdr:row>
                    <xdr:rowOff>76200</xdr:rowOff>
                  </from>
                  <to>
                    <xdr:col>6</xdr:col>
                    <xdr:colOff>1752600</xdr:colOff>
                    <xdr:row>115</xdr:row>
                    <xdr:rowOff>304800</xdr:rowOff>
                  </to>
                </anchor>
              </controlPr>
            </control>
          </mc:Choice>
        </mc:AlternateContent>
        <mc:AlternateContent xmlns:mc="http://schemas.openxmlformats.org/markup-compatibility/2006">
          <mc:Choice Requires="x14">
            <control shapeId="154776" r:id="rId89" name="Drop Down 152">
              <controlPr defaultSize="0" autoFill="0" autoPict="0">
                <anchor moveWithCells="1">
                  <from>
                    <xdr:col>6</xdr:col>
                    <xdr:colOff>381000</xdr:colOff>
                    <xdr:row>116</xdr:row>
                    <xdr:rowOff>76200</xdr:rowOff>
                  </from>
                  <to>
                    <xdr:col>6</xdr:col>
                    <xdr:colOff>1752600</xdr:colOff>
                    <xdr:row>116</xdr:row>
                    <xdr:rowOff>304800</xdr:rowOff>
                  </to>
                </anchor>
              </controlPr>
            </control>
          </mc:Choice>
        </mc:AlternateContent>
        <mc:AlternateContent xmlns:mc="http://schemas.openxmlformats.org/markup-compatibility/2006">
          <mc:Choice Requires="x14">
            <control shapeId="154777" r:id="rId90" name="Drop Down 153">
              <controlPr defaultSize="0" autoFill="0" autoPict="0">
                <anchor moveWithCells="1">
                  <from>
                    <xdr:col>6</xdr:col>
                    <xdr:colOff>381000</xdr:colOff>
                    <xdr:row>117</xdr:row>
                    <xdr:rowOff>76200</xdr:rowOff>
                  </from>
                  <to>
                    <xdr:col>6</xdr:col>
                    <xdr:colOff>1752600</xdr:colOff>
                    <xdr:row>117</xdr:row>
                    <xdr:rowOff>304800</xdr:rowOff>
                  </to>
                </anchor>
              </controlPr>
            </control>
          </mc:Choice>
        </mc:AlternateContent>
        <mc:AlternateContent xmlns:mc="http://schemas.openxmlformats.org/markup-compatibility/2006">
          <mc:Choice Requires="x14">
            <control shapeId="154778" r:id="rId91" name="Drop Down 154">
              <controlPr defaultSize="0" autoFill="0" autoPict="0">
                <anchor moveWithCells="1">
                  <from>
                    <xdr:col>6</xdr:col>
                    <xdr:colOff>381000</xdr:colOff>
                    <xdr:row>118</xdr:row>
                    <xdr:rowOff>76200</xdr:rowOff>
                  </from>
                  <to>
                    <xdr:col>6</xdr:col>
                    <xdr:colOff>1752600</xdr:colOff>
                    <xdr:row>118</xdr:row>
                    <xdr:rowOff>304800</xdr:rowOff>
                  </to>
                </anchor>
              </controlPr>
            </control>
          </mc:Choice>
        </mc:AlternateContent>
        <mc:AlternateContent xmlns:mc="http://schemas.openxmlformats.org/markup-compatibility/2006">
          <mc:Choice Requires="x14">
            <control shapeId="154779" r:id="rId92" name="Drop Down 155">
              <controlPr defaultSize="0" autoFill="0" autoPict="0">
                <anchor moveWithCells="1">
                  <from>
                    <xdr:col>6</xdr:col>
                    <xdr:colOff>381000</xdr:colOff>
                    <xdr:row>119</xdr:row>
                    <xdr:rowOff>76200</xdr:rowOff>
                  </from>
                  <to>
                    <xdr:col>6</xdr:col>
                    <xdr:colOff>1752600</xdr:colOff>
                    <xdr:row>119</xdr:row>
                    <xdr:rowOff>304800</xdr:rowOff>
                  </to>
                </anchor>
              </controlPr>
            </control>
          </mc:Choice>
        </mc:AlternateContent>
        <mc:AlternateContent xmlns:mc="http://schemas.openxmlformats.org/markup-compatibility/2006">
          <mc:Choice Requires="x14">
            <control shapeId="154780" r:id="rId93" name="Drop Down 156">
              <controlPr defaultSize="0" autoFill="0" autoPict="0">
                <anchor moveWithCells="1">
                  <from>
                    <xdr:col>6</xdr:col>
                    <xdr:colOff>381000</xdr:colOff>
                    <xdr:row>121</xdr:row>
                    <xdr:rowOff>76200</xdr:rowOff>
                  </from>
                  <to>
                    <xdr:col>6</xdr:col>
                    <xdr:colOff>1752600</xdr:colOff>
                    <xdr:row>121</xdr:row>
                    <xdr:rowOff>304800</xdr:rowOff>
                  </to>
                </anchor>
              </controlPr>
            </control>
          </mc:Choice>
        </mc:AlternateContent>
        <mc:AlternateContent xmlns:mc="http://schemas.openxmlformats.org/markup-compatibility/2006">
          <mc:Choice Requires="x14">
            <control shapeId="154781" r:id="rId94" name="Drop Down 157">
              <controlPr defaultSize="0" autoFill="0" autoPict="0">
                <anchor moveWithCells="1">
                  <from>
                    <xdr:col>6</xdr:col>
                    <xdr:colOff>381000</xdr:colOff>
                    <xdr:row>122</xdr:row>
                    <xdr:rowOff>76200</xdr:rowOff>
                  </from>
                  <to>
                    <xdr:col>6</xdr:col>
                    <xdr:colOff>1752600</xdr:colOff>
                    <xdr:row>122</xdr:row>
                    <xdr:rowOff>304800</xdr:rowOff>
                  </to>
                </anchor>
              </controlPr>
            </control>
          </mc:Choice>
        </mc:AlternateContent>
        <mc:AlternateContent xmlns:mc="http://schemas.openxmlformats.org/markup-compatibility/2006">
          <mc:Choice Requires="x14">
            <control shapeId="154782" r:id="rId95" name="Drop Down 158">
              <controlPr defaultSize="0" autoFill="0" autoPict="0">
                <anchor moveWithCells="1">
                  <from>
                    <xdr:col>6</xdr:col>
                    <xdr:colOff>381000</xdr:colOff>
                    <xdr:row>123</xdr:row>
                    <xdr:rowOff>76200</xdr:rowOff>
                  </from>
                  <to>
                    <xdr:col>6</xdr:col>
                    <xdr:colOff>1752600</xdr:colOff>
                    <xdr:row>123</xdr:row>
                    <xdr:rowOff>304800</xdr:rowOff>
                  </to>
                </anchor>
              </controlPr>
            </control>
          </mc:Choice>
        </mc:AlternateContent>
        <mc:AlternateContent xmlns:mc="http://schemas.openxmlformats.org/markup-compatibility/2006">
          <mc:Choice Requires="x14">
            <control shapeId="154783" r:id="rId96" name="Drop Down 159">
              <controlPr defaultSize="0" autoFill="0" autoPict="0">
                <anchor moveWithCells="1">
                  <from>
                    <xdr:col>6</xdr:col>
                    <xdr:colOff>381000</xdr:colOff>
                    <xdr:row>125</xdr:row>
                    <xdr:rowOff>76200</xdr:rowOff>
                  </from>
                  <to>
                    <xdr:col>6</xdr:col>
                    <xdr:colOff>1752600</xdr:colOff>
                    <xdr:row>125</xdr:row>
                    <xdr:rowOff>304800</xdr:rowOff>
                  </to>
                </anchor>
              </controlPr>
            </control>
          </mc:Choice>
        </mc:AlternateContent>
        <mc:AlternateContent xmlns:mc="http://schemas.openxmlformats.org/markup-compatibility/2006">
          <mc:Choice Requires="x14">
            <control shapeId="154784" r:id="rId97" name="Drop Down 160">
              <controlPr defaultSize="0" autoFill="0" autoPict="0">
                <anchor moveWithCells="1">
                  <from>
                    <xdr:col>6</xdr:col>
                    <xdr:colOff>381000</xdr:colOff>
                    <xdr:row>126</xdr:row>
                    <xdr:rowOff>76200</xdr:rowOff>
                  </from>
                  <to>
                    <xdr:col>6</xdr:col>
                    <xdr:colOff>1752600</xdr:colOff>
                    <xdr:row>126</xdr:row>
                    <xdr:rowOff>304800</xdr:rowOff>
                  </to>
                </anchor>
              </controlPr>
            </control>
          </mc:Choice>
        </mc:AlternateContent>
        <mc:AlternateContent xmlns:mc="http://schemas.openxmlformats.org/markup-compatibility/2006">
          <mc:Choice Requires="x14">
            <control shapeId="154785" r:id="rId98" name="Drop Down 161">
              <controlPr defaultSize="0" autoFill="0" autoPict="0">
                <anchor moveWithCells="1">
                  <from>
                    <xdr:col>6</xdr:col>
                    <xdr:colOff>381000</xdr:colOff>
                    <xdr:row>127</xdr:row>
                    <xdr:rowOff>76200</xdr:rowOff>
                  </from>
                  <to>
                    <xdr:col>6</xdr:col>
                    <xdr:colOff>1752600</xdr:colOff>
                    <xdr:row>127</xdr:row>
                    <xdr:rowOff>304800</xdr:rowOff>
                  </to>
                </anchor>
              </controlPr>
            </control>
          </mc:Choice>
        </mc:AlternateContent>
        <mc:AlternateContent xmlns:mc="http://schemas.openxmlformats.org/markup-compatibility/2006">
          <mc:Choice Requires="x14">
            <control shapeId="154786" r:id="rId99" name="Drop Down 162">
              <controlPr defaultSize="0" autoFill="0" autoPict="0">
                <anchor moveWithCells="1">
                  <from>
                    <xdr:col>6</xdr:col>
                    <xdr:colOff>381000</xdr:colOff>
                    <xdr:row>129</xdr:row>
                    <xdr:rowOff>76200</xdr:rowOff>
                  </from>
                  <to>
                    <xdr:col>6</xdr:col>
                    <xdr:colOff>1752600</xdr:colOff>
                    <xdr:row>129</xdr:row>
                    <xdr:rowOff>304800</xdr:rowOff>
                  </to>
                </anchor>
              </controlPr>
            </control>
          </mc:Choice>
        </mc:AlternateContent>
        <mc:AlternateContent xmlns:mc="http://schemas.openxmlformats.org/markup-compatibility/2006">
          <mc:Choice Requires="x14">
            <control shapeId="154787" r:id="rId100" name="Drop Down 163">
              <controlPr defaultSize="0" autoFill="0" autoPict="0">
                <anchor moveWithCells="1">
                  <from>
                    <xdr:col>6</xdr:col>
                    <xdr:colOff>381000</xdr:colOff>
                    <xdr:row>130</xdr:row>
                    <xdr:rowOff>76200</xdr:rowOff>
                  </from>
                  <to>
                    <xdr:col>6</xdr:col>
                    <xdr:colOff>1752600</xdr:colOff>
                    <xdr:row>130</xdr:row>
                    <xdr:rowOff>304800</xdr:rowOff>
                  </to>
                </anchor>
              </controlPr>
            </control>
          </mc:Choice>
        </mc:AlternateContent>
        <mc:AlternateContent xmlns:mc="http://schemas.openxmlformats.org/markup-compatibility/2006">
          <mc:Choice Requires="x14">
            <control shapeId="154788" r:id="rId101" name="Drop Down 164">
              <controlPr defaultSize="0" autoFill="0" autoPict="0">
                <anchor moveWithCells="1">
                  <from>
                    <xdr:col>6</xdr:col>
                    <xdr:colOff>381000</xdr:colOff>
                    <xdr:row>131</xdr:row>
                    <xdr:rowOff>76200</xdr:rowOff>
                  </from>
                  <to>
                    <xdr:col>6</xdr:col>
                    <xdr:colOff>1752600</xdr:colOff>
                    <xdr:row>131</xdr:row>
                    <xdr:rowOff>304800</xdr:rowOff>
                  </to>
                </anchor>
              </controlPr>
            </control>
          </mc:Choice>
        </mc:AlternateContent>
        <mc:AlternateContent xmlns:mc="http://schemas.openxmlformats.org/markup-compatibility/2006">
          <mc:Choice Requires="x14">
            <control shapeId="154789" r:id="rId102" name="Drop Down 165">
              <controlPr defaultSize="0" autoFill="0" autoPict="0">
                <anchor moveWithCells="1">
                  <from>
                    <xdr:col>6</xdr:col>
                    <xdr:colOff>381000</xdr:colOff>
                    <xdr:row>133</xdr:row>
                    <xdr:rowOff>76200</xdr:rowOff>
                  </from>
                  <to>
                    <xdr:col>6</xdr:col>
                    <xdr:colOff>1752600</xdr:colOff>
                    <xdr:row>133</xdr:row>
                    <xdr:rowOff>304800</xdr:rowOff>
                  </to>
                </anchor>
              </controlPr>
            </control>
          </mc:Choice>
        </mc:AlternateContent>
        <mc:AlternateContent xmlns:mc="http://schemas.openxmlformats.org/markup-compatibility/2006">
          <mc:Choice Requires="x14">
            <control shapeId="154790" r:id="rId103" name="Drop Down 166">
              <controlPr defaultSize="0" autoFill="0" autoPict="0">
                <anchor moveWithCells="1">
                  <from>
                    <xdr:col>6</xdr:col>
                    <xdr:colOff>381000</xdr:colOff>
                    <xdr:row>134</xdr:row>
                    <xdr:rowOff>76200</xdr:rowOff>
                  </from>
                  <to>
                    <xdr:col>6</xdr:col>
                    <xdr:colOff>1752600</xdr:colOff>
                    <xdr:row>134</xdr:row>
                    <xdr:rowOff>304800</xdr:rowOff>
                  </to>
                </anchor>
              </controlPr>
            </control>
          </mc:Choice>
        </mc:AlternateContent>
        <mc:AlternateContent xmlns:mc="http://schemas.openxmlformats.org/markup-compatibility/2006">
          <mc:Choice Requires="x14">
            <control shapeId="154791" r:id="rId104" name="Drop Down 167">
              <controlPr defaultSize="0" autoFill="0" autoPict="0">
                <anchor moveWithCells="1">
                  <from>
                    <xdr:col>6</xdr:col>
                    <xdr:colOff>381000</xdr:colOff>
                    <xdr:row>135</xdr:row>
                    <xdr:rowOff>76200</xdr:rowOff>
                  </from>
                  <to>
                    <xdr:col>6</xdr:col>
                    <xdr:colOff>1752600</xdr:colOff>
                    <xdr:row>135</xdr:row>
                    <xdr:rowOff>304800</xdr:rowOff>
                  </to>
                </anchor>
              </controlPr>
            </control>
          </mc:Choice>
        </mc:AlternateContent>
        <mc:AlternateContent xmlns:mc="http://schemas.openxmlformats.org/markup-compatibility/2006">
          <mc:Choice Requires="x14">
            <control shapeId="154792" r:id="rId105" name="Drop Down 168">
              <controlPr defaultSize="0" autoFill="0" autoPict="0">
                <anchor moveWithCells="1">
                  <from>
                    <xdr:col>6</xdr:col>
                    <xdr:colOff>381000</xdr:colOff>
                    <xdr:row>137</xdr:row>
                    <xdr:rowOff>76200</xdr:rowOff>
                  </from>
                  <to>
                    <xdr:col>6</xdr:col>
                    <xdr:colOff>1752600</xdr:colOff>
                    <xdr:row>137</xdr:row>
                    <xdr:rowOff>304800</xdr:rowOff>
                  </to>
                </anchor>
              </controlPr>
            </control>
          </mc:Choice>
        </mc:AlternateContent>
        <mc:AlternateContent xmlns:mc="http://schemas.openxmlformats.org/markup-compatibility/2006">
          <mc:Choice Requires="x14">
            <control shapeId="154793" r:id="rId106" name="Drop Down 169">
              <controlPr defaultSize="0" autoFill="0" autoPict="0">
                <anchor moveWithCells="1">
                  <from>
                    <xdr:col>6</xdr:col>
                    <xdr:colOff>381000</xdr:colOff>
                    <xdr:row>138</xdr:row>
                    <xdr:rowOff>76200</xdr:rowOff>
                  </from>
                  <to>
                    <xdr:col>6</xdr:col>
                    <xdr:colOff>1752600</xdr:colOff>
                    <xdr:row>138</xdr:row>
                    <xdr:rowOff>304800</xdr:rowOff>
                  </to>
                </anchor>
              </controlPr>
            </control>
          </mc:Choice>
        </mc:AlternateContent>
        <mc:AlternateContent xmlns:mc="http://schemas.openxmlformats.org/markup-compatibility/2006">
          <mc:Choice Requires="x14">
            <control shapeId="154794" r:id="rId107" name="Drop Down 170">
              <controlPr defaultSize="0" autoFill="0" autoPict="0">
                <anchor moveWithCells="1">
                  <from>
                    <xdr:col>6</xdr:col>
                    <xdr:colOff>381000</xdr:colOff>
                    <xdr:row>139</xdr:row>
                    <xdr:rowOff>76200</xdr:rowOff>
                  </from>
                  <to>
                    <xdr:col>6</xdr:col>
                    <xdr:colOff>1752600</xdr:colOff>
                    <xdr:row>139</xdr:row>
                    <xdr:rowOff>304800</xdr:rowOff>
                  </to>
                </anchor>
              </controlPr>
            </control>
          </mc:Choice>
        </mc:AlternateContent>
        <mc:AlternateContent xmlns:mc="http://schemas.openxmlformats.org/markup-compatibility/2006">
          <mc:Choice Requires="x14">
            <control shapeId="154795" r:id="rId108" name="Drop Down 171">
              <controlPr defaultSize="0" autoFill="0" autoPict="0">
                <anchor moveWithCells="1">
                  <from>
                    <xdr:col>6</xdr:col>
                    <xdr:colOff>381000</xdr:colOff>
                    <xdr:row>140</xdr:row>
                    <xdr:rowOff>76200</xdr:rowOff>
                  </from>
                  <to>
                    <xdr:col>6</xdr:col>
                    <xdr:colOff>1752600</xdr:colOff>
                    <xdr:row>140</xdr:row>
                    <xdr:rowOff>304800</xdr:rowOff>
                  </to>
                </anchor>
              </controlPr>
            </control>
          </mc:Choice>
        </mc:AlternateContent>
        <mc:AlternateContent xmlns:mc="http://schemas.openxmlformats.org/markup-compatibility/2006">
          <mc:Choice Requires="x14">
            <control shapeId="154796" r:id="rId109" name="Drop Down 172">
              <controlPr defaultSize="0" autoFill="0" autoPict="0">
                <anchor moveWithCells="1">
                  <from>
                    <xdr:col>6</xdr:col>
                    <xdr:colOff>381000</xdr:colOff>
                    <xdr:row>141</xdr:row>
                    <xdr:rowOff>76200</xdr:rowOff>
                  </from>
                  <to>
                    <xdr:col>6</xdr:col>
                    <xdr:colOff>1752600</xdr:colOff>
                    <xdr:row>141</xdr:row>
                    <xdr:rowOff>304800</xdr:rowOff>
                  </to>
                </anchor>
              </controlPr>
            </control>
          </mc:Choice>
        </mc:AlternateContent>
        <mc:AlternateContent xmlns:mc="http://schemas.openxmlformats.org/markup-compatibility/2006">
          <mc:Choice Requires="x14">
            <control shapeId="154797" r:id="rId110" name="Drop Down 173">
              <controlPr defaultSize="0" autoFill="0" autoPict="0">
                <anchor moveWithCells="1">
                  <from>
                    <xdr:col>6</xdr:col>
                    <xdr:colOff>381000</xdr:colOff>
                    <xdr:row>142</xdr:row>
                    <xdr:rowOff>76200</xdr:rowOff>
                  </from>
                  <to>
                    <xdr:col>6</xdr:col>
                    <xdr:colOff>1752600</xdr:colOff>
                    <xdr:row>142</xdr:row>
                    <xdr:rowOff>304800</xdr:rowOff>
                  </to>
                </anchor>
              </controlPr>
            </control>
          </mc:Choice>
        </mc:AlternateContent>
        <mc:AlternateContent xmlns:mc="http://schemas.openxmlformats.org/markup-compatibility/2006">
          <mc:Choice Requires="x14">
            <control shapeId="154798" r:id="rId111" name="Drop Down 174">
              <controlPr defaultSize="0" autoFill="0" autoPict="0">
                <anchor moveWithCells="1">
                  <from>
                    <xdr:col>6</xdr:col>
                    <xdr:colOff>381000</xdr:colOff>
                    <xdr:row>143</xdr:row>
                    <xdr:rowOff>76200</xdr:rowOff>
                  </from>
                  <to>
                    <xdr:col>6</xdr:col>
                    <xdr:colOff>1752600</xdr:colOff>
                    <xdr:row>143</xdr:row>
                    <xdr:rowOff>304800</xdr:rowOff>
                  </to>
                </anchor>
              </controlPr>
            </control>
          </mc:Choice>
        </mc:AlternateContent>
        <mc:AlternateContent xmlns:mc="http://schemas.openxmlformats.org/markup-compatibility/2006">
          <mc:Choice Requires="x14">
            <control shapeId="154799" r:id="rId112" name="Drop Down 175">
              <controlPr defaultSize="0" autoFill="0" autoPict="0">
                <anchor moveWithCells="1">
                  <from>
                    <xdr:col>6</xdr:col>
                    <xdr:colOff>381000</xdr:colOff>
                    <xdr:row>144</xdr:row>
                    <xdr:rowOff>76200</xdr:rowOff>
                  </from>
                  <to>
                    <xdr:col>6</xdr:col>
                    <xdr:colOff>1752600</xdr:colOff>
                    <xdr:row>144</xdr:row>
                    <xdr:rowOff>304800</xdr:rowOff>
                  </to>
                </anchor>
              </controlPr>
            </control>
          </mc:Choice>
        </mc:AlternateContent>
        <mc:AlternateContent xmlns:mc="http://schemas.openxmlformats.org/markup-compatibility/2006">
          <mc:Choice Requires="x14">
            <control shapeId="154800" r:id="rId113" name="Drop Down 176">
              <controlPr defaultSize="0" autoFill="0" autoPict="0">
                <anchor moveWithCells="1">
                  <from>
                    <xdr:col>6</xdr:col>
                    <xdr:colOff>381000</xdr:colOff>
                    <xdr:row>145</xdr:row>
                    <xdr:rowOff>76200</xdr:rowOff>
                  </from>
                  <to>
                    <xdr:col>6</xdr:col>
                    <xdr:colOff>1752600</xdr:colOff>
                    <xdr:row>145</xdr:row>
                    <xdr:rowOff>304800</xdr:rowOff>
                  </to>
                </anchor>
              </controlPr>
            </control>
          </mc:Choice>
        </mc:AlternateContent>
        <mc:AlternateContent xmlns:mc="http://schemas.openxmlformats.org/markup-compatibility/2006">
          <mc:Choice Requires="x14">
            <control shapeId="154801" r:id="rId114" name="Drop Down 177">
              <controlPr defaultSize="0" autoFill="0" autoPict="0">
                <anchor moveWithCells="1">
                  <from>
                    <xdr:col>6</xdr:col>
                    <xdr:colOff>381000</xdr:colOff>
                    <xdr:row>147</xdr:row>
                    <xdr:rowOff>76200</xdr:rowOff>
                  </from>
                  <to>
                    <xdr:col>6</xdr:col>
                    <xdr:colOff>1752600</xdr:colOff>
                    <xdr:row>147</xdr:row>
                    <xdr:rowOff>304800</xdr:rowOff>
                  </to>
                </anchor>
              </controlPr>
            </control>
          </mc:Choice>
        </mc:AlternateContent>
        <mc:AlternateContent xmlns:mc="http://schemas.openxmlformats.org/markup-compatibility/2006">
          <mc:Choice Requires="x14">
            <control shapeId="154802" r:id="rId115" name="Drop Down 178">
              <controlPr defaultSize="0" autoFill="0" autoPict="0">
                <anchor moveWithCells="1">
                  <from>
                    <xdr:col>6</xdr:col>
                    <xdr:colOff>381000</xdr:colOff>
                    <xdr:row>148</xdr:row>
                    <xdr:rowOff>76200</xdr:rowOff>
                  </from>
                  <to>
                    <xdr:col>6</xdr:col>
                    <xdr:colOff>1752600</xdr:colOff>
                    <xdr:row>148</xdr:row>
                    <xdr:rowOff>304800</xdr:rowOff>
                  </to>
                </anchor>
              </controlPr>
            </control>
          </mc:Choice>
        </mc:AlternateContent>
        <mc:AlternateContent xmlns:mc="http://schemas.openxmlformats.org/markup-compatibility/2006">
          <mc:Choice Requires="x14">
            <control shapeId="154803" r:id="rId116" name="Drop Down 179">
              <controlPr defaultSize="0" autoFill="0" autoPict="0">
                <anchor moveWithCells="1">
                  <from>
                    <xdr:col>6</xdr:col>
                    <xdr:colOff>381000</xdr:colOff>
                    <xdr:row>149</xdr:row>
                    <xdr:rowOff>76200</xdr:rowOff>
                  </from>
                  <to>
                    <xdr:col>6</xdr:col>
                    <xdr:colOff>1752600</xdr:colOff>
                    <xdr:row>149</xdr:row>
                    <xdr:rowOff>304800</xdr:rowOff>
                  </to>
                </anchor>
              </controlPr>
            </control>
          </mc:Choice>
        </mc:AlternateContent>
        <mc:AlternateContent xmlns:mc="http://schemas.openxmlformats.org/markup-compatibility/2006">
          <mc:Choice Requires="x14">
            <control shapeId="154804" r:id="rId117" name="Drop Down 180">
              <controlPr defaultSize="0" autoFill="0" autoPict="0">
                <anchor moveWithCells="1">
                  <from>
                    <xdr:col>6</xdr:col>
                    <xdr:colOff>381000</xdr:colOff>
                    <xdr:row>151</xdr:row>
                    <xdr:rowOff>76200</xdr:rowOff>
                  </from>
                  <to>
                    <xdr:col>6</xdr:col>
                    <xdr:colOff>1752600</xdr:colOff>
                    <xdr:row>151</xdr:row>
                    <xdr:rowOff>304800</xdr:rowOff>
                  </to>
                </anchor>
              </controlPr>
            </control>
          </mc:Choice>
        </mc:AlternateContent>
        <mc:AlternateContent xmlns:mc="http://schemas.openxmlformats.org/markup-compatibility/2006">
          <mc:Choice Requires="x14">
            <control shapeId="154805" r:id="rId118" name="Drop Down 181">
              <controlPr defaultSize="0" autoFill="0" autoPict="0">
                <anchor moveWithCells="1">
                  <from>
                    <xdr:col>6</xdr:col>
                    <xdr:colOff>381000</xdr:colOff>
                    <xdr:row>152</xdr:row>
                    <xdr:rowOff>76200</xdr:rowOff>
                  </from>
                  <to>
                    <xdr:col>6</xdr:col>
                    <xdr:colOff>1752600</xdr:colOff>
                    <xdr:row>152</xdr:row>
                    <xdr:rowOff>304800</xdr:rowOff>
                  </to>
                </anchor>
              </controlPr>
            </control>
          </mc:Choice>
        </mc:AlternateContent>
        <mc:AlternateContent xmlns:mc="http://schemas.openxmlformats.org/markup-compatibility/2006">
          <mc:Choice Requires="x14">
            <control shapeId="154806" r:id="rId119" name="Drop Down 182">
              <controlPr defaultSize="0" autoFill="0" autoPict="0">
                <anchor moveWithCells="1">
                  <from>
                    <xdr:col>6</xdr:col>
                    <xdr:colOff>381000</xdr:colOff>
                    <xdr:row>154</xdr:row>
                    <xdr:rowOff>76200</xdr:rowOff>
                  </from>
                  <to>
                    <xdr:col>6</xdr:col>
                    <xdr:colOff>1752600</xdr:colOff>
                    <xdr:row>154</xdr:row>
                    <xdr:rowOff>304800</xdr:rowOff>
                  </to>
                </anchor>
              </controlPr>
            </control>
          </mc:Choice>
        </mc:AlternateContent>
        <mc:AlternateContent xmlns:mc="http://schemas.openxmlformats.org/markup-compatibility/2006">
          <mc:Choice Requires="x14">
            <control shapeId="154807" r:id="rId120" name="Drop Down 183">
              <controlPr defaultSize="0" autoFill="0" autoPict="0">
                <anchor moveWithCells="1">
                  <from>
                    <xdr:col>6</xdr:col>
                    <xdr:colOff>381000</xdr:colOff>
                    <xdr:row>155</xdr:row>
                    <xdr:rowOff>76200</xdr:rowOff>
                  </from>
                  <to>
                    <xdr:col>6</xdr:col>
                    <xdr:colOff>1752600</xdr:colOff>
                    <xdr:row>155</xdr:row>
                    <xdr:rowOff>304800</xdr:rowOff>
                  </to>
                </anchor>
              </controlPr>
            </control>
          </mc:Choice>
        </mc:AlternateContent>
        <mc:AlternateContent xmlns:mc="http://schemas.openxmlformats.org/markup-compatibility/2006">
          <mc:Choice Requires="x14">
            <control shapeId="154808" r:id="rId121" name="Drop Down 184">
              <controlPr defaultSize="0" autoFill="0" autoPict="0">
                <anchor moveWithCells="1">
                  <from>
                    <xdr:col>6</xdr:col>
                    <xdr:colOff>381000</xdr:colOff>
                    <xdr:row>156</xdr:row>
                    <xdr:rowOff>76200</xdr:rowOff>
                  </from>
                  <to>
                    <xdr:col>6</xdr:col>
                    <xdr:colOff>1752600</xdr:colOff>
                    <xdr:row>156</xdr:row>
                    <xdr:rowOff>304800</xdr:rowOff>
                  </to>
                </anchor>
              </controlPr>
            </control>
          </mc:Choice>
        </mc:AlternateContent>
        <mc:AlternateContent xmlns:mc="http://schemas.openxmlformats.org/markup-compatibility/2006">
          <mc:Choice Requires="x14">
            <control shapeId="154809" r:id="rId122" name="Drop Down 185">
              <controlPr defaultSize="0" autoFill="0" autoPict="0">
                <anchor moveWithCells="1">
                  <from>
                    <xdr:col>6</xdr:col>
                    <xdr:colOff>381000</xdr:colOff>
                    <xdr:row>157</xdr:row>
                    <xdr:rowOff>76200</xdr:rowOff>
                  </from>
                  <to>
                    <xdr:col>6</xdr:col>
                    <xdr:colOff>1752600</xdr:colOff>
                    <xdr:row>157</xdr:row>
                    <xdr:rowOff>304800</xdr:rowOff>
                  </to>
                </anchor>
              </controlPr>
            </control>
          </mc:Choice>
        </mc:AlternateContent>
        <mc:AlternateContent xmlns:mc="http://schemas.openxmlformats.org/markup-compatibility/2006">
          <mc:Choice Requires="x14">
            <control shapeId="154810" r:id="rId123" name="Drop Down 186">
              <controlPr defaultSize="0" autoFill="0" autoPict="0">
                <anchor moveWithCells="1">
                  <from>
                    <xdr:col>6</xdr:col>
                    <xdr:colOff>381000</xdr:colOff>
                    <xdr:row>158</xdr:row>
                    <xdr:rowOff>76200</xdr:rowOff>
                  </from>
                  <to>
                    <xdr:col>6</xdr:col>
                    <xdr:colOff>1752600</xdr:colOff>
                    <xdr:row>158</xdr:row>
                    <xdr:rowOff>304800</xdr:rowOff>
                  </to>
                </anchor>
              </controlPr>
            </control>
          </mc:Choice>
        </mc:AlternateContent>
        <mc:AlternateContent xmlns:mc="http://schemas.openxmlformats.org/markup-compatibility/2006">
          <mc:Choice Requires="x14">
            <control shapeId="154811" r:id="rId124" name="Drop Down 187">
              <controlPr defaultSize="0" autoFill="0" autoPict="0">
                <anchor moveWithCells="1">
                  <from>
                    <xdr:col>6</xdr:col>
                    <xdr:colOff>381000</xdr:colOff>
                    <xdr:row>160</xdr:row>
                    <xdr:rowOff>76200</xdr:rowOff>
                  </from>
                  <to>
                    <xdr:col>6</xdr:col>
                    <xdr:colOff>1752600</xdr:colOff>
                    <xdr:row>160</xdr:row>
                    <xdr:rowOff>304800</xdr:rowOff>
                  </to>
                </anchor>
              </controlPr>
            </control>
          </mc:Choice>
        </mc:AlternateContent>
        <mc:AlternateContent xmlns:mc="http://schemas.openxmlformats.org/markup-compatibility/2006">
          <mc:Choice Requires="x14">
            <control shapeId="154812" r:id="rId125" name="Drop Down 188">
              <controlPr defaultSize="0" autoFill="0" autoPict="0">
                <anchor moveWithCells="1">
                  <from>
                    <xdr:col>6</xdr:col>
                    <xdr:colOff>381000</xdr:colOff>
                    <xdr:row>161</xdr:row>
                    <xdr:rowOff>76200</xdr:rowOff>
                  </from>
                  <to>
                    <xdr:col>6</xdr:col>
                    <xdr:colOff>1752600</xdr:colOff>
                    <xdr:row>161</xdr:row>
                    <xdr:rowOff>304800</xdr:rowOff>
                  </to>
                </anchor>
              </controlPr>
            </control>
          </mc:Choice>
        </mc:AlternateContent>
        <mc:AlternateContent xmlns:mc="http://schemas.openxmlformats.org/markup-compatibility/2006">
          <mc:Choice Requires="x14">
            <control shapeId="154813" r:id="rId126" name="Drop Down 189">
              <controlPr defaultSize="0" autoFill="0" autoPict="0">
                <anchor moveWithCells="1">
                  <from>
                    <xdr:col>6</xdr:col>
                    <xdr:colOff>381000</xdr:colOff>
                    <xdr:row>163</xdr:row>
                    <xdr:rowOff>76200</xdr:rowOff>
                  </from>
                  <to>
                    <xdr:col>6</xdr:col>
                    <xdr:colOff>1752600</xdr:colOff>
                    <xdr:row>163</xdr:row>
                    <xdr:rowOff>304800</xdr:rowOff>
                  </to>
                </anchor>
              </controlPr>
            </control>
          </mc:Choice>
        </mc:AlternateContent>
        <mc:AlternateContent xmlns:mc="http://schemas.openxmlformats.org/markup-compatibility/2006">
          <mc:Choice Requires="x14">
            <control shapeId="154814" r:id="rId127" name="Drop Down 190">
              <controlPr defaultSize="0" autoFill="0" autoPict="0">
                <anchor moveWithCells="1">
                  <from>
                    <xdr:col>6</xdr:col>
                    <xdr:colOff>381000</xdr:colOff>
                    <xdr:row>164</xdr:row>
                    <xdr:rowOff>76200</xdr:rowOff>
                  </from>
                  <to>
                    <xdr:col>6</xdr:col>
                    <xdr:colOff>1752600</xdr:colOff>
                    <xdr:row>164</xdr:row>
                    <xdr:rowOff>304800</xdr:rowOff>
                  </to>
                </anchor>
              </controlPr>
            </control>
          </mc:Choice>
        </mc:AlternateContent>
        <mc:AlternateContent xmlns:mc="http://schemas.openxmlformats.org/markup-compatibility/2006">
          <mc:Choice Requires="x14">
            <control shapeId="154815" r:id="rId128" name="Drop Down 191">
              <controlPr defaultSize="0" autoFill="0" autoPict="0">
                <anchor moveWithCells="1">
                  <from>
                    <xdr:col>6</xdr:col>
                    <xdr:colOff>381000</xdr:colOff>
                    <xdr:row>165</xdr:row>
                    <xdr:rowOff>76200</xdr:rowOff>
                  </from>
                  <to>
                    <xdr:col>6</xdr:col>
                    <xdr:colOff>1752600</xdr:colOff>
                    <xdr:row>165</xdr:row>
                    <xdr:rowOff>304800</xdr:rowOff>
                  </to>
                </anchor>
              </controlPr>
            </control>
          </mc:Choice>
        </mc:AlternateContent>
        <mc:AlternateContent xmlns:mc="http://schemas.openxmlformats.org/markup-compatibility/2006">
          <mc:Choice Requires="x14">
            <control shapeId="154816" r:id="rId129" name="Drop Down 192">
              <controlPr defaultSize="0" autoFill="0" autoPict="0">
                <anchor moveWithCells="1">
                  <from>
                    <xdr:col>6</xdr:col>
                    <xdr:colOff>381000</xdr:colOff>
                    <xdr:row>166</xdr:row>
                    <xdr:rowOff>76200</xdr:rowOff>
                  </from>
                  <to>
                    <xdr:col>6</xdr:col>
                    <xdr:colOff>1752600</xdr:colOff>
                    <xdr:row>166</xdr:row>
                    <xdr:rowOff>304800</xdr:rowOff>
                  </to>
                </anchor>
              </controlPr>
            </control>
          </mc:Choice>
        </mc:AlternateContent>
        <mc:AlternateContent xmlns:mc="http://schemas.openxmlformats.org/markup-compatibility/2006">
          <mc:Choice Requires="x14">
            <control shapeId="154817" r:id="rId130" name="Drop Down 193">
              <controlPr defaultSize="0" autoFill="0" autoPict="0">
                <anchor moveWithCells="1">
                  <from>
                    <xdr:col>6</xdr:col>
                    <xdr:colOff>381000</xdr:colOff>
                    <xdr:row>167</xdr:row>
                    <xdr:rowOff>76200</xdr:rowOff>
                  </from>
                  <to>
                    <xdr:col>6</xdr:col>
                    <xdr:colOff>1752600</xdr:colOff>
                    <xdr:row>167</xdr:row>
                    <xdr:rowOff>304800</xdr:rowOff>
                  </to>
                </anchor>
              </controlPr>
            </control>
          </mc:Choice>
        </mc:AlternateContent>
        <mc:AlternateContent xmlns:mc="http://schemas.openxmlformats.org/markup-compatibility/2006">
          <mc:Choice Requires="x14">
            <control shapeId="154818" r:id="rId131" name="Drop Down 194">
              <controlPr defaultSize="0" autoFill="0" autoPict="0">
                <anchor moveWithCells="1">
                  <from>
                    <xdr:col>6</xdr:col>
                    <xdr:colOff>381000</xdr:colOff>
                    <xdr:row>169</xdr:row>
                    <xdr:rowOff>76200</xdr:rowOff>
                  </from>
                  <to>
                    <xdr:col>6</xdr:col>
                    <xdr:colOff>1752600</xdr:colOff>
                    <xdr:row>169</xdr:row>
                    <xdr:rowOff>304800</xdr:rowOff>
                  </to>
                </anchor>
              </controlPr>
            </control>
          </mc:Choice>
        </mc:AlternateContent>
        <mc:AlternateContent xmlns:mc="http://schemas.openxmlformats.org/markup-compatibility/2006">
          <mc:Choice Requires="x14">
            <control shapeId="154819" r:id="rId132" name="Drop Down 195">
              <controlPr defaultSize="0" autoFill="0" autoPict="0">
                <anchor moveWithCells="1">
                  <from>
                    <xdr:col>6</xdr:col>
                    <xdr:colOff>381000</xdr:colOff>
                    <xdr:row>170</xdr:row>
                    <xdr:rowOff>76200</xdr:rowOff>
                  </from>
                  <to>
                    <xdr:col>6</xdr:col>
                    <xdr:colOff>1752600</xdr:colOff>
                    <xdr:row>170</xdr:row>
                    <xdr:rowOff>304800</xdr:rowOff>
                  </to>
                </anchor>
              </controlPr>
            </control>
          </mc:Choice>
        </mc:AlternateContent>
        <mc:AlternateContent xmlns:mc="http://schemas.openxmlformats.org/markup-compatibility/2006">
          <mc:Choice Requires="x14">
            <control shapeId="154820" r:id="rId133" name="Drop Down 196">
              <controlPr defaultSize="0" autoFill="0" autoPict="0">
                <anchor moveWithCells="1">
                  <from>
                    <xdr:col>6</xdr:col>
                    <xdr:colOff>381000</xdr:colOff>
                    <xdr:row>171</xdr:row>
                    <xdr:rowOff>76200</xdr:rowOff>
                  </from>
                  <to>
                    <xdr:col>6</xdr:col>
                    <xdr:colOff>1752600</xdr:colOff>
                    <xdr:row>171</xdr:row>
                    <xdr:rowOff>304800</xdr:rowOff>
                  </to>
                </anchor>
              </controlPr>
            </control>
          </mc:Choice>
        </mc:AlternateContent>
        <mc:AlternateContent xmlns:mc="http://schemas.openxmlformats.org/markup-compatibility/2006">
          <mc:Choice Requires="x14">
            <control shapeId="154821" r:id="rId134" name="Drop Down 197">
              <controlPr defaultSize="0" autoFill="0" autoPict="0">
                <anchor moveWithCells="1">
                  <from>
                    <xdr:col>6</xdr:col>
                    <xdr:colOff>381000</xdr:colOff>
                    <xdr:row>172</xdr:row>
                    <xdr:rowOff>76200</xdr:rowOff>
                  </from>
                  <to>
                    <xdr:col>6</xdr:col>
                    <xdr:colOff>1752600</xdr:colOff>
                    <xdr:row>172</xdr:row>
                    <xdr:rowOff>304800</xdr:rowOff>
                  </to>
                </anchor>
              </controlPr>
            </control>
          </mc:Choice>
        </mc:AlternateContent>
        <mc:AlternateContent xmlns:mc="http://schemas.openxmlformats.org/markup-compatibility/2006">
          <mc:Choice Requires="x14">
            <control shapeId="154822" r:id="rId135" name="Drop Down 198">
              <controlPr defaultSize="0" autoFill="0" autoPict="0">
                <anchor moveWithCells="1">
                  <from>
                    <xdr:col>6</xdr:col>
                    <xdr:colOff>381000</xdr:colOff>
                    <xdr:row>173</xdr:row>
                    <xdr:rowOff>76200</xdr:rowOff>
                  </from>
                  <to>
                    <xdr:col>6</xdr:col>
                    <xdr:colOff>1752600</xdr:colOff>
                    <xdr:row>173</xdr:row>
                    <xdr:rowOff>304800</xdr:rowOff>
                  </to>
                </anchor>
              </controlPr>
            </control>
          </mc:Choice>
        </mc:AlternateContent>
        <mc:AlternateContent xmlns:mc="http://schemas.openxmlformats.org/markup-compatibility/2006">
          <mc:Choice Requires="x14">
            <control shapeId="154823" r:id="rId136" name="Drop Down 199">
              <controlPr defaultSize="0" autoFill="0" autoPict="0">
                <anchor moveWithCells="1">
                  <from>
                    <xdr:col>6</xdr:col>
                    <xdr:colOff>381000</xdr:colOff>
                    <xdr:row>174</xdr:row>
                    <xdr:rowOff>76200</xdr:rowOff>
                  </from>
                  <to>
                    <xdr:col>6</xdr:col>
                    <xdr:colOff>1752600</xdr:colOff>
                    <xdr:row>174</xdr:row>
                    <xdr:rowOff>304800</xdr:rowOff>
                  </to>
                </anchor>
              </controlPr>
            </control>
          </mc:Choice>
        </mc:AlternateContent>
        <mc:AlternateContent xmlns:mc="http://schemas.openxmlformats.org/markup-compatibility/2006">
          <mc:Choice Requires="x14">
            <control shapeId="154824" r:id="rId137" name="Drop Down 200">
              <controlPr defaultSize="0" autoFill="0" autoPict="0">
                <anchor moveWithCells="1">
                  <from>
                    <xdr:col>6</xdr:col>
                    <xdr:colOff>381000</xdr:colOff>
                    <xdr:row>176</xdr:row>
                    <xdr:rowOff>76200</xdr:rowOff>
                  </from>
                  <to>
                    <xdr:col>6</xdr:col>
                    <xdr:colOff>1752600</xdr:colOff>
                    <xdr:row>176</xdr:row>
                    <xdr:rowOff>304800</xdr:rowOff>
                  </to>
                </anchor>
              </controlPr>
            </control>
          </mc:Choice>
        </mc:AlternateContent>
        <mc:AlternateContent xmlns:mc="http://schemas.openxmlformats.org/markup-compatibility/2006">
          <mc:Choice Requires="x14">
            <control shapeId="154825" r:id="rId138" name="Drop Down 201">
              <controlPr defaultSize="0" autoFill="0" autoPict="0">
                <anchor moveWithCells="1">
                  <from>
                    <xdr:col>6</xdr:col>
                    <xdr:colOff>381000</xdr:colOff>
                    <xdr:row>177</xdr:row>
                    <xdr:rowOff>76200</xdr:rowOff>
                  </from>
                  <to>
                    <xdr:col>6</xdr:col>
                    <xdr:colOff>1752600</xdr:colOff>
                    <xdr:row>177</xdr:row>
                    <xdr:rowOff>304800</xdr:rowOff>
                  </to>
                </anchor>
              </controlPr>
            </control>
          </mc:Choice>
        </mc:AlternateContent>
        <mc:AlternateContent xmlns:mc="http://schemas.openxmlformats.org/markup-compatibility/2006">
          <mc:Choice Requires="x14">
            <control shapeId="154826" r:id="rId139" name="Drop Down 202">
              <controlPr defaultSize="0" autoFill="0" autoPict="0">
                <anchor moveWithCells="1">
                  <from>
                    <xdr:col>6</xdr:col>
                    <xdr:colOff>381000</xdr:colOff>
                    <xdr:row>179</xdr:row>
                    <xdr:rowOff>76200</xdr:rowOff>
                  </from>
                  <to>
                    <xdr:col>6</xdr:col>
                    <xdr:colOff>1752600</xdr:colOff>
                    <xdr:row>179</xdr:row>
                    <xdr:rowOff>304800</xdr:rowOff>
                  </to>
                </anchor>
              </controlPr>
            </control>
          </mc:Choice>
        </mc:AlternateContent>
        <mc:AlternateContent xmlns:mc="http://schemas.openxmlformats.org/markup-compatibility/2006">
          <mc:Choice Requires="x14">
            <control shapeId="154827" r:id="rId140" name="Drop Down 203">
              <controlPr defaultSize="0" autoFill="0" autoPict="0">
                <anchor moveWithCells="1">
                  <from>
                    <xdr:col>6</xdr:col>
                    <xdr:colOff>381000</xdr:colOff>
                    <xdr:row>180</xdr:row>
                    <xdr:rowOff>76200</xdr:rowOff>
                  </from>
                  <to>
                    <xdr:col>6</xdr:col>
                    <xdr:colOff>1752600</xdr:colOff>
                    <xdr:row>180</xdr:row>
                    <xdr:rowOff>304800</xdr:rowOff>
                  </to>
                </anchor>
              </controlPr>
            </control>
          </mc:Choice>
        </mc:AlternateContent>
        <mc:AlternateContent xmlns:mc="http://schemas.openxmlformats.org/markup-compatibility/2006">
          <mc:Choice Requires="x14">
            <control shapeId="154828" r:id="rId141" name="Drop Down 204">
              <controlPr defaultSize="0" autoFill="0" autoPict="0">
                <anchor moveWithCells="1">
                  <from>
                    <xdr:col>6</xdr:col>
                    <xdr:colOff>381000</xdr:colOff>
                    <xdr:row>181</xdr:row>
                    <xdr:rowOff>76200</xdr:rowOff>
                  </from>
                  <to>
                    <xdr:col>6</xdr:col>
                    <xdr:colOff>1752600</xdr:colOff>
                    <xdr:row>181</xdr:row>
                    <xdr:rowOff>304800</xdr:rowOff>
                  </to>
                </anchor>
              </controlPr>
            </control>
          </mc:Choice>
        </mc:AlternateContent>
        <mc:AlternateContent xmlns:mc="http://schemas.openxmlformats.org/markup-compatibility/2006">
          <mc:Choice Requires="x14">
            <control shapeId="154829" r:id="rId142" name="Drop Down 205">
              <controlPr defaultSize="0" autoFill="0" autoPict="0">
                <anchor moveWithCells="1">
                  <from>
                    <xdr:col>6</xdr:col>
                    <xdr:colOff>381000</xdr:colOff>
                    <xdr:row>183</xdr:row>
                    <xdr:rowOff>76200</xdr:rowOff>
                  </from>
                  <to>
                    <xdr:col>6</xdr:col>
                    <xdr:colOff>1752600</xdr:colOff>
                    <xdr:row>183</xdr:row>
                    <xdr:rowOff>304800</xdr:rowOff>
                  </to>
                </anchor>
              </controlPr>
            </control>
          </mc:Choice>
        </mc:AlternateContent>
        <mc:AlternateContent xmlns:mc="http://schemas.openxmlformats.org/markup-compatibility/2006">
          <mc:Choice Requires="x14">
            <control shapeId="154830" r:id="rId143" name="Drop Down 206">
              <controlPr defaultSize="0" autoFill="0" autoPict="0">
                <anchor moveWithCells="1">
                  <from>
                    <xdr:col>6</xdr:col>
                    <xdr:colOff>381000</xdr:colOff>
                    <xdr:row>184</xdr:row>
                    <xdr:rowOff>76200</xdr:rowOff>
                  </from>
                  <to>
                    <xdr:col>6</xdr:col>
                    <xdr:colOff>1752600</xdr:colOff>
                    <xdr:row>184</xdr:row>
                    <xdr:rowOff>304800</xdr:rowOff>
                  </to>
                </anchor>
              </controlPr>
            </control>
          </mc:Choice>
        </mc:AlternateContent>
        <mc:AlternateContent xmlns:mc="http://schemas.openxmlformats.org/markup-compatibility/2006">
          <mc:Choice Requires="x14">
            <control shapeId="154831" r:id="rId144" name="Drop Down 207">
              <controlPr defaultSize="0" autoFill="0" autoPict="0">
                <anchor moveWithCells="1">
                  <from>
                    <xdr:col>6</xdr:col>
                    <xdr:colOff>381000</xdr:colOff>
                    <xdr:row>185</xdr:row>
                    <xdr:rowOff>76200</xdr:rowOff>
                  </from>
                  <to>
                    <xdr:col>6</xdr:col>
                    <xdr:colOff>1752600</xdr:colOff>
                    <xdr:row>185</xdr:row>
                    <xdr:rowOff>304800</xdr:rowOff>
                  </to>
                </anchor>
              </controlPr>
            </control>
          </mc:Choice>
        </mc:AlternateContent>
        <mc:AlternateContent xmlns:mc="http://schemas.openxmlformats.org/markup-compatibility/2006">
          <mc:Choice Requires="x14">
            <control shapeId="154832" r:id="rId145" name="Drop Down 208">
              <controlPr defaultSize="0" autoFill="0" autoPict="0">
                <anchor moveWithCells="1">
                  <from>
                    <xdr:col>6</xdr:col>
                    <xdr:colOff>381000</xdr:colOff>
                    <xdr:row>187</xdr:row>
                    <xdr:rowOff>76200</xdr:rowOff>
                  </from>
                  <to>
                    <xdr:col>6</xdr:col>
                    <xdr:colOff>1752600</xdr:colOff>
                    <xdr:row>187</xdr:row>
                    <xdr:rowOff>304800</xdr:rowOff>
                  </to>
                </anchor>
              </controlPr>
            </control>
          </mc:Choice>
        </mc:AlternateContent>
        <mc:AlternateContent xmlns:mc="http://schemas.openxmlformats.org/markup-compatibility/2006">
          <mc:Choice Requires="x14">
            <control shapeId="154833" r:id="rId146" name="Drop Down 209">
              <controlPr defaultSize="0" autoFill="0" autoPict="0">
                <anchor moveWithCells="1">
                  <from>
                    <xdr:col>6</xdr:col>
                    <xdr:colOff>381000</xdr:colOff>
                    <xdr:row>188</xdr:row>
                    <xdr:rowOff>76200</xdr:rowOff>
                  </from>
                  <to>
                    <xdr:col>6</xdr:col>
                    <xdr:colOff>1752600</xdr:colOff>
                    <xdr:row>188</xdr:row>
                    <xdr:rowOff>304800</xdr:rowOff>
                  </to>
                </anchor>
              </controlPr>
            </control>
          </mc:Choice>
        </mc:AlternateContent>
        <mc:AlternateContent xmlns:mc="http://schemas.openxmlformats.org/markup-compatibility/2006">
          <mc:Choice Requires="x14">
            <control shapeId="154834" r:id="rId147" name="Drop Down 210">
              <controlPr defaultSize="0" autoFill="0" autoPict="0">
                <anchor moveWithCells="1">
                  <from>
                    <xdr:col>6</xdr:col>
                    <xdr:colOff>381000</xdr:colOff>
                    <xdr:row>189</xdr:row>
                    <xdr:rowOff>76200</xdr:rowOff>
                  </from>
                  <to>
                    <xdr:col>6</xdr:col>
                    <xdr:colOff>1752600</xdr:colOff>
                    <xdr:row>189</xdr:row>
                    <xdr:rowOff>304800</xdr:rowOff>
                  </to>
                </anchor>
              </controlPr>
            </control>
          </mc:Choice>
        </mc:AlternateContent>
        <mc:AlternateContent xmlns:mc="http://schemas.openxmlformats.org/markup-compatibility/2006">
          <mc:Choice Requires="x14">
            <control shapeId="154835" r:id="rId148" name="Drop Down 211">
              <controlPr defaultSize="0" autoFill="0" autoPict="0">
                <anchor moveWithCells="1">
                  <from>
                    <xdr:col>6</xdr:col>
                    <xdr:colOff>381000</xdr:colOff>
                    <xdr:row>191</xdr:row>
                    <xdr:rowOff>76200</xdr:rowOff>
                  </from>
                  <to>
                    <xdr:col>6</xdr:col>
                    <xdr:colOff>1752600</xdr:colOff>
                    <xdr:row>191</xdr:row>
                    <xdr:rowOff>304800</xdr:rowOff>
                  </to>
                </anchor>
              </controlPr>
            </control>
          </mc:Choice>
        </mc:AlternateContent>
        <mc:AlternateContent xmlns:mc="http://schemas.openxmlformats.org/markup-compatibility/2006">
          <mc:Choice Requires="x14">
            <control shapeId="154836" r:id="rId149" name="Drop Down 212">
              <controlPr defaultSize="0" autoFill="0" autoPict="0">
                <anchor moveWithCells="1">
                  <from>
                    <xdr:col>6</xdr:col>
                    <xdr:colOff>381000</xdr:colOff>
                    <xdr:row>193</xdr:row>
                    <xdr:rowOff>76200</xdr:rowOff>
                  </from>
                  <to>
                    <xdr:col>6</xdr:col>
                    <xdr:colOff>1752600</xdr:colOff>
                    <xdr:row>193</xdr:row>
                    <xdr:rowOff>304800</xdr:rowOff>
                  </to>
                </anchor>
              </controlPr>
            </control>
          </mc:Choice>
        </mc:AlternateContent>
        <mc:AlternateContent xmlns:mc="http://schemas.openxmlformats.org/markup-compatibility/2006">
          <mc:Choice Requires="x14">
            <control shapeId="154837" r:id="rId150" name="Drop Down 213">
              <controlPr defaultSize="0" autoFill="0" autoPict="0">
                <anchor moveWithCells="1">
                  <from>
                    <xdr:col>6</xdr:col>
                    <xdr:colOff>381000</xdr:colOff>
                    <xdr:row>194</xdr:row>
                    <xdr:rowOff>76200</xdr:rowOff>
                  </from>
                  <to>
                    <xdr:col>6</xdr:col>
                    <xdr:colOff>1752600</xdr:colOff>
                    <xdr:row>194</xdr:row>
                    <xdr:rowOff>304800</xdr:rowOff>
                  </to>
                </anchor>
              </controlPr>
            </control>
          </mc:Choice>
        </mc:AlternateContent>
        <mc:AlternateContent xmlns:mc="http://schemas.openxmlformats.org/markup-compatibility/2006">
          <mc:Choice Requires="x14">
            <control shapeId="154838" r:id="rId151" name="Drop Down 214">
              <controlPr defaultSize="0" autoFill="0" autoPict="0">
                <anchor moveWithCells="1">
                  <from>
                    <xdr:col>6</xdr:col>
                    <xdr:colOff>381000</xdr:colOff>
                    <xdr:row>196</xdr:row>
                    <xdr:rowOff>76200</xdr:rowOff>
                  </from>
                  <to>
                    <xdr:col>6</xdr:col>
                    <xdr:colOff>1752600</xdr:colOff>
                    <xdr:row>196</xdr:row>
                    <xdr:rowOff>304800</xdr:rowOff>
                  </to>
                </anchor>
              </controlPr>
            </control>
          </mc:Choice>
        </mc:AlternateContent>
        <mc:AlternateContent xmlns:mc="http://schemas.openxmlformats.org/markup-compatibility/2006">
          <mc:Choice Requires="x14">
            <control shapeId="154839" r:id="rId152" name="Drop Down 215">
              <controlPr defaultSize="0" autoFill="0" autoPict="0">
                <anchor moveWithCells="1">
                  <from>
                    <xdr:col>6</xdr:col>
                    <xdr:colOff>381000</xdr:colOff>
                    <xdr:row>197</xdr:row>
                    <xdr:rowOff>76200</xdr:rowOff>
                  </from>
                  <to>
                    <xdr:col>6</xdr:col>
                    <xdr:colOff>1752600</xdr:colOff>
                    <xdr:row>197</xdr:row>
                    <xdr:rowOff>304800</xdr:rowOff>
                  </to>
                </anchor>
              </controlPr>
            </control>
          </mc:Choice>
        </mc:AlternateContent>
        <mc:AlternateContent xmlns:mc="http://schemas.openxmlformats.org/markup-compatibility/2006">
          <mc:Choice Requires="x14">
            <control shapeId="154840" r:id="rId153" name="Drop Down 216">
              <controlPr defaultSize="0" autoFill="0" autoPict="0">
                <anchor moveWithCells="1">
                  <from>
                    <xdr:col>6</xdr:col>
                    <xdr:colOff>381000</xdr:colOff>
                    <xdr:row>199</xdr:row>
                    <xdr:rowOff>76200</xdr:rowOff>
                  </from>
                  <to>
                    <xdr:col>6</xdr:col>
                    <xdr:colOff>1752600</xdr:colOff>
                    <xdr:row>199</xdr:row>
                    <xdr:rowOff>304800</xdr:rowOff>
                  </to>
                </anchor>
              </controlPr>
            </control>
          </mc:Choice>
        </mc:AlternateContent>
        <mc:AlternateContent xmlns:mc="http://schemas.openxmlformats.org/markup-compatibility/2006">
          <mc:Choice Requires="x14">
            <control shapeId="154841" r:id="rId154" name="Drop Down 217">
              <controlPr defaultSize="0" autoFill="0" autoPict="0">
                <anchor moveWithCells="1">
                  <from>
                    <xdr:col>6</xdr:col>
                    <xdr:colOff>381000</xdr:colOff>
                    <xdr:row>200</xdr:row>
                    <xdr:rowOff>76200</xdr:rowOff>
                  </from>
                  <to>
                    <xdr:col>6</xdr:col>
                    <xdr:colOff>1752600</xdr:colOff>
                    <xdr:row>200</xdr:row>
                    <xdr:rowOff>304800</xdr:rowOff>
                  </to>
                </anchor>
              </controlPr>
            </control>
          </mc:Choice>
        </mc:AlternateContent>
        <mc:AlternateContent xmlns:mc="http://schemas.openxmlformats.org/markup-compatibility/2006">
          <mc:Choice Requires="x14">
            <control shapeId="154842" r:id="rId155" name="Drop Down 218">
              <controlPr defaultSize="0" autoFill="0" autoPict="0">
                <anchor moveWithCells="1">
                  <from>
                    <xdr:col>6</xdr:col>
                    <xdr:colOff>381000</xdr:colOff>
                    <xdr:row>201</xdr:row>
                    <xdr:rowOff>76200</xdr:rowOff>
                  </from>
                  <to>
                    <xdr:col>6</xdr:col>
                    <xdr:colOff>1752600</xdr:colOff>
                    <xdr:row>201</xdr:row>
                    <xdr:rowOff>304800</xdr:rowOff>
                  </to>
                </anchor>
              </controlPr>
            </control>
          </mc:Choice>
        </mc:AlternateContent>
        <mc:AlternateContent xmlns:mc="http://schemas.openxmlformats.org/markup-compatibility/2006">
          <mc:Choice Requires="x14">
            <control shapeId="154843" r:id="rId156" name="Drop Down 219">
              <controlPr defaultSize="0" autoFill="0" autoPict="0">
                <anchor moveWithCells="1">
                  <from>
                    <xdr:col>6</xdr:col>
                    <xdr:colOff>381000</xdr:colOff>
                    <xdr:row>202</xdr:row>
                    <xdr:rowOff>76200</xdr:rowOff>
                  </from>
                  <to>
                    <xdr:col>6</xdr:col>
                    <xdr:colOff>1752600</xdr:colOff>
                    <xdr:row>202</xdr:row>
                    <xdr:rowOff>304800</xdr:rowOff>
                  </to>
                </anchor>
              </controlPr>
            </control>
          </mc:Choice>
        </mc:AlternateContent>
        <mc:AlternateContent xmlns:mc="http://schemas.openxmlformats.org/markup-compatibility/2006">
          <mc:Choice Requires="x14">
            <control shapeId="154844" r:id="rId157" name="Drop Down 220">
              <controlPr defaultSize="0" autoFill="0" autoPict="0">
                <anchor moveWithCells="1">
                  <from>
                    <xdr:col>6</xdr:col>
                    <xdr:colOff>381000</xdr:colOff>
                    <xdr:row>203</xdr:row>
                    <xdr:rowOff>76200</xdr:rowOff>
                  </from>
                  <to>
                    <xdr:col>6</xdr:col>
                    <xdr:colOff>1752600</xdr:colOff>
                    <xdr:row>203</xdr:row>
                    <xdr:rowOff>304800</xdr:rowOff>
                  </to>
                </anchor>
              </controlPr>
            </control>
          </mc:Choice>
        </mc:AlternateContent>
        <mc:AlternateContent xmlns:mc="http://schemas.openxmlformats.org/markup-compatibility/2006">
          <mc:Choice Requires="x14">
            <control shapeId="154845" r:id="rId158" name="Drop Down 221">
              <controlPr defaultSize="0" autoFill="0" autoPict="0">
                <anchor moveWithCells="1">
                  <from>
                    <xdr:col>6</xdr:col>
                    <xdr:colOff>381000</xdr:colOff>
                    <xdr:row>204</xdr:row>
                    <xdr:rowOff>76200</xdr:rowOff>
                  </from>
                  <to>
                    <xdr:col>6</xdr:col>
                    <xdr:colOff>1752600</xdr:colOff>
                    <xdr:row>204</xdr:row>
                    <xdr:rowOff>304800</xdr:rowOff>
                  </to>
                </anchor>
              </controlPr>
            </control>
          </mc:Choice>
        </mc:AlternateContent>
        <mc:AlternateContent xmlns:mc="http://schemas.openxmlformats.org/markup-compatibility/2006">
          <mc:Choice Requires="x14">
            <control shapeId="154846" r:id="rId159" name="Drop Down 222">
              <controlPr defaultSize="0" autoFill="0" autoPict="0">
                <anchor moveWithCells="1">
                  <from>
                    <xdr:col>6</xdr:col>
                    <xdr:colOff>381000</xdr:colOff>
                    <xdr:row>206</xdr:row>
                    <xdr:rowOff>76200</xdr:rowOff>
                  </from>
                  <to>
                    <xdr:col>6</xdr:col>
                    <xdr:colOff>1752600</xdr:colOff>
                    <xdr:row>206</xdr:row>
                    <xdr:rowOff>304800</xdr:rowOff>
                  </to>
                </anchor>
              </controlPr>
            </control>
          </mc:Choice>
        </mc:AlternateContent>
        <mc:AlternateContent xmlns:mc="http://schemas.openxmlformats.org/markup-compatibility/2006">
          <mc:Choice Requires="x14">
            <control shapeId="154847" r:id="rId160" name="Drop Down 223">
              <controlPr defaultSize="0" autoFill="0" autoPict="0">
                <anchor moveWithCells="1">
                  <from>
                    <xdr:col>6</xdr:col>
                    <xdr:colOff>381000</xdr:colOff>
                    <xdr:row>207</xdr:row>
                    <xdr:rowOff>76200</xdr:rowOff>
                  </from>
                  <to>
                    <xdr:col>6</xdr:col>
                    <xdr:colOff>1752600</xdr:colOff>
                    <xdr:row>207</xdr:row>
                    <xdr:rowOff>304800</xdr:rowOff>
                  </to>
                </anchor>
              </controlPr>
            </control>
          </mc:Choice>
        </mc:AlternateContent>
        <mc:AlternateContent xmlns:mc="http://schemas.openxmlformats.org/markup-compatibility/2006">
          <mc:Choice Requires="x14">
            <control shapeId="154848" r:id="rId161" name="Drop Down 224">
              <controlPr defaultSize="0" autoFill="0" autoPict="0">
                <anchor moveWithCells="1">
                  <from>
                    <xdr:col>6</xdr:col>
                    <xdr:colOff>381000</xdr:colOff>
                    <xdr:row>209</xdr:row>
                    <xdr:rowOff>76200</xdr:rowOff>
                  </from>
                  <to>
                    <xdr:col>6</xdr:col>
                    <xdr:colOff>1752600</xdr:colOff>
                    <xdr:row>209</xdr:row>
                    <xdr:rowOff>304800</xdr:rowOff>
                  </to>
                </anchor>
              </controlPr>
            </control>
          </mc:Choice>
        </mc:AlternateContent>
        <mc:AlternateContent xmlns:mc="http://schemas.openxmlformats.org/markup-compatibility/2006">
          <mc:Choice Requires="x14">
            <control shapeId="154849" r:id="rId162" name="Drop Down 225">
              <controlPr defaultSize="0" autoFill="0" autoPict="0">
                <anchor moveWithCells="1">
                  <from>
                    <xdr:col>6</xdr:col>
                    <xdr:colOff>381000</xdr:colOff>
                    <xdr:row>211</xdr:row>
                    <xdr:rowOff>76200</xdr:rowOff>
                  </from>
                  <to>
                    <xdr:col>6</xdr:col>
                    <xdr:colOff>1752600</xdr:colOff>
                    <xdr:row>211</xdr:row>
                    <xdr:rowOff>304800</xdr:rowOff>
                  </to>
                </anchor>
              </controlPr>
            </control>
          </mc:Choice>
        </mc:AlternateContent>
        <mc:AlternateContent xmlns:mc="http://schemas.openxmlformats.org/markup-compatibility/2006">
          <mc:Choice Requires="x14">
            <control shapeId="154850" r:id="rId163" name="Drop Down 226">
              <controlPr defaultSize="0" autoFill="0" autoPict="0">
                <anchor moveWithCells="1">
                  <from>
                    <xdr:col>6</xdr:col>
                    <xdr:colOff>381000</xdr:colOff>
                    <xdr:row>212</xdr:row>
                    <xdr:rowOff>76200</xdr:rowOff>
                  </from>
                  <to>
                    <xdr:col>6</xdr:col>
                    <xdr:colOff>1752600</xdr:colOff>
                    <xdr:row>212</xdr:row>
                    <xdr:rowOff>304800</xdr:rowOff>
                  </to>
                </anchor>
              </controlPr>
            </control>
          </mc:Choice>
        </mc:AlternateContent>
        <mc:AlternateContent xmlns:mc="http://schemas.openxmlformats.org/markup-compatibility/2006">
          <mc:Choice Requires="x14">
            <control shapeId="154851" r:id="rId164" name="Drop Down 227">
              <controlPr defaultSize="0" autoFill="0" autoPict="0">
                <anchor moveWithCells="1">
                  <from>
                    <xdr:col>6</xdr:col>
                    <xdr:colOff>381000</xdr:colOff>
                    <xdr:row>213</xdr:row>
                    <xdr:rowOff>76200</xdr:rowOff>
                  </from>
                  <to>
                    <xdr:col>6</xdr:col>
                    <xdr:colOff>1752600</xdr:colOff>
                    <xdr:row>213</xdr:row>
                    <xdr:rowOff>304800</xdr:rowOff>
                  </to>
                </anchor>
              </controlPr>
            </control>
          </mc:Choice>
        </mc:AlternateContent>
        <mc:AlternateContent xmlns:mc="http://schemas.openxmlformats.org/markup-compatibility/2006">
          <mc:Choice Requires="x14">
            <control shapeId="154852" r:id="rId165" name="Drop Down 228">
              <controlPr defaultSize="0" autoFill="0" autoPict="0">
                <anchor moveWithCells="1">
                  <from>
                    <xdr:col>6</xdr:col>
                    <xdr:colOff>381000</xdr:colOff>
                    <xdr:row>215</xdr:row>
                    <xdr:rowOff>76200</xdr:rowOff>
                  </from>
                  <to>
                    <xdr:col>6</xdr:col>
                    <xdr:colOff>1752600</xdr:colOff>
                    <xdr:row>215</xdr:row>
                    <xdr:rowOff>304800</xdr:rowOff>
                  </to>
                </anchor>
              </controlPr>
            </control>
          </mc:Choice>
        </mc:AlternateContent>
        <mc:AlternateContent xmlns:mc="http://schemas.openxmlformats.org/markup-compatibility/2006">
          <mc:Choice Requires="x14">
            <control shapeId="154853" r:id="rId166" name="Drop Down 229">
              <controlPr defaultSize="0" autoFill="0" autoPict="0">
                <anchor moveWithCells="1">
                  <from>
                    <xdr:col>6</xdr:col>
                    <xdr:colOff>381000</xdr:colOff>
                    <xdr:row>216</xdr:row>
                    <xdr:rowOff>76200</xdr:rowOff>
                  </from>
                  <to>
                    <xdr:col>6</xdr:col>
                    <xdr:colOff>1752600</xdr:colOff>
                    <xdr:row>216</xdr:row>
                    <xdr:rowOff>304800</xdr:rowOff>
                  </to>
                </anchor>
              </controlPr>
            </control>
          </mc:Choice>
        </mc:AlternateContent>
        <mc:AlternateContent xmlns:mc="http://schemas.openxmlformats.org/markup-compatibility/2006">
          <mc:Choice Requires="x14">
            <control shapeId="154854" r:id="rId167" name="Drop Down 230">
              <controlPr defaultSize="0" autoFill="0" autoPict="0">
                <anchor moveWithCells="1">
                  <from>
                    <xdr:col>6</xdr:col>
                    <xdr:colOff>381000</xdr:colOff>
                    <xdr:row>217</xdr:row>
                    <xdr:rowOff>76200</xdr:rowOff>
                  </from>
                  <to>
                    <xdr:col>6</xdr:col>
                    <xdr:colOff>1752600</xdr:colOff>
                    <xdr:row>217</xdr:row>
                    <xdr:rowOff>304800</xdr:rowOff>
                  </to>
                </anchor>
              </controlPr>
            </control>
          </mc:Choice>
        </mc:AlternateContent>
        <mc:AlternateContent xmlns:mc="http://schemas.openxmlformats.org/markup-compatibility/2006">
          <mc:Choice Requires="x14">
            <control shapeId="154855" r:id="rId168" name="Drop Down 231">
              <controlPr defaultSize="0" autoFill="0" autoPict="0">
                <anchor moveWithCells="1">
                  <from>
                    <xdr:col>6</xdr:col>
                    <xdr:colOff>381000</xdr:colOff>
                    <xdr:row>218</xdr:row>
                    <xdr:rowOff>76200</xdr:rowOff>
                  </from>
                  <to>
                    <xdr:col>6</xdr:col>
                    <xdr:colOff>1752600</xdr:colOff>
                    <xdr:row>218</xdr:row>
                    <xdr:rowOff>304800</xdr:rowOff>
                  </to>
                </anchor>
              </controlPr>
            </control>
          </mc:Choice>
        </mc:AlternateContent>
        <mc:AlternateContent xmlns:mc="http://schemas.openxmlformats.org/markup-compatibility/2006">
          <mc:Choice Requires="x14">
            <control shapeId="154856" r:id="rId169" name="Drop Down 232">
              <controlPr defaultSize="0" autoFill="0" autoPict="0">
                <anchor moveWithCells="1">
                  <from>
                    <xdr:col>6</xdr:col>
                    <xdr:colOff>381000</xdr:colOff>
                    <xdr:row>219</xdr:row>
                    <xdr:rowOff>76200</xdr:rowOff>
                  </from>
                  <to>
                    <xdr:col>6</xdr:col>
                    <xdr:colOff>1752600</xdr:colOff>
                    <xdr:row>219</xdr:row>
                    <xdr:rowOff>304800</xdr:rowOff>
                  </to>
                </anchor>
              </controlPr>
            </control>
          </mc:Choice>
        </mc:AlternateContent>
        <mc:AlternateContent xmlns:mc="http://schemas.openxmlformats.org/markup-compatibility/2006">
          <mc:Choice Requires="x14">
            <control shapeId="154857" r:id="rId170" name="Drop Down 233">
              <controlPr defaultSize="0" autoFill="0" autoPict="0">
                <anchor moveWithCells="1">
                  <from>
                    <xdr:col>6</xdr:col>
                    <xdr:colOff>381000</xdr:colOff>
                    <xdr:row>221</xdr:row>
                    <xdr:rowOff>76200</xdr:rowOff>
                  </from>
                  <to>
                    <xdr:col>6</xdr:col>
                    <xdr:colOff>1752600</xdr:colOff>
                    <xdr:row>221</xdr:row>
                    <xdr:rowOff>304800</xdr:rowOff>
                  </to>
                </anchor>
              </controlPr>
            </control>
          </mc:Choice>
        </mc:AlternateContent>
        <mc:AlternateContent xmlns:mc="http://schemas.openxmlformats.org/markup-compatibility/2006">
          <mc:Choice Requires="x14">
            <control shapeId="154858" r:id="rId171" name="Drop Down 234">
              <controlPr defaultSize="0" autoFill="0" autoPict="0">
                <anchor moveWithCells="1">
                  <from>
                    <xdr:col>6</xdr:col>
                    <xdr:colOff>381000</xdr:colOff>
                    <xdr:row>222</xdr:row>
                    <xdr:rowOff>76200</xdr:rowOff>
                  </from>
                  <to>
                    <xdr:col>6</xdr:col>
                    <xdr:colOff>1752600</xdr:colOff>
                    <xdr:row>222</xdr:row>
                    <xdr:rowOff>304800</xdr:rowOff>
                  </to>
                </anchor>
              </controlPr>
            </control>
          </mc:Choice>
        </mc:AlternateContent>
        <mc:AlternateContent xmlns:mc="http://schemas.openxmlformats.org/markup-compatibility/2006">
          <mc:Choice Requires="x14">
            <control shapeId="154859" r:id="rId172" name="Drop Down 235">
              <controlPr defaultSize="0" autoFill="0" autoPict="0">
                <anchor moveWithCells="1">
                  <from>
                    <xdr:col>6</xdr:col>
                    <xdr:colOff>381000</xdr:colOff>
                    <xdr:row>223</xdr:row>
                    <xdr:rowOff>76200</xdr:rowOff>
                  </from>
                  <to>
                    <xdr:col>6</xdr:col>
                    <xdr:colOff>1752600</xdr:colOff>
                    <xdr:row>223</xdr:row>
                    <xdr:rowOff>304800</xdr:rowOff>
                  </to>
                </anchor>
              </controlPr>
            </control>
          </mc:Choice>
        </mc:AlternateContent>
        <mc:AlternateContent xmlns:mc="http://schemas.openxmlformats.org/markup-compatibility/2006">
          <mc:Choice Requires="x14">
            <control shapeId="154860" r:id="rId173" name="Drop Down 236">
              <controlPr defaultSize="0" autoFill="0" autoPict="0">
                <anchor moveWithCells="1">
                  <from>
                    <xdr:col>6</xdr:col>
                    <xdr:colOff>381000</xdr:colOff>
                    <xdr:row>224</xdr:row>
                    <xdr:rowOff>76200</xdr:rowOff>
                  </from>
                  <to>
                    <xdr:col>6</xdr:col>
                    <xdr:colOff>1752600</xdr:colOff>
                    <xdr:row>224</xdr:row>
                    <xdr:rowOff>304800</xdr:rowOff>
                  </to>
                </anchor>
              </controlPr>
            </control>
          </mc:Choice>
        </mc:AlternateContent>
        <mc:AlternateContent xmlns:mc="http://schemas.openxmlformats.org/markup-compatibility/2006">
          <mc:Choice Requires="x14">
            <control shapeId="154861" r:id="rId174" name="Drop Down 237">
              <controlPr defaultSize="0" autoFill="0" autoPict="0">
                <anchor moveWithCells="1">
                  <from>
                    <xdr:col>6</xdr:col>
                    <xdr:colOff>381000</xdr:colOff>
                    <xdr:row>225</xdr:row>
                    <xdr:rowOff>76200</xdr:rowOff>
                  </from>
                  <to>
                    <xdr:col>6</xdr:col>
                    <xdr:colOff>1752600</xdr:colOff>
                    <xdr:row>225</xdr:row>
                    <xdr:rowOff>304800</xdr:rowOff>
                  </to>
                </anchor>
              </controlPr>
            </control>
          </mc:Choice>
        </mc:AlternateContent>
        <mc:AlternateContent xmlns:mc="http://schemas.openxmlformats.org/markup-compatibility/2006">
          <mc:Choice Requires="x14">
            <control shapeId="154862" r:id="rId175" name="Drop Down 238">
              <controlPr defaultSize="0" autoFill="0" autoPict="0">
                <anchor moveWithCells="1">
                  <from>
                    <xdr:col>6</xdr:col>
                    <xdr:colOff>381000</xdr:colOff>
                    <xdr:row>226</xdr:row>
                    <xdr:rowOff>76200</xdr:rowOff>
                  </from>
                  <to>
                    <xdr:col>6</xdr:col>
                    <xdr:colOff>1752600</xdr:colOff>
                    <xdr:row>226</xdr:row>
                    <xdr:rowOff>304800</xdr:rowOff>
                  </to>
                </anchor>
              </controlPr>
            </control>
          </mc:Choice>
        </mc:AlternateContent>
        <mc:AlternateContent xmlns:mc="http://schemas.openxmlformats.org/markup-compatibility/2006">
          <mc:Choice Requires="x14">
            <control shapeId="154863" r:id="rId176" name="Drop Down 239">
              <controlPr defaultSize="0" autoFill="0" autoPict="0">
                <anchor moveWithCells="1">
                  <from>
                    <xdr:col>6</xdr:col>
                    <xdr:colOff>381000</xdr:colOff>
                    <xdr:row>227</xdr:row>
                    <xdr:rowOff>76200</xdr:rowOff>
                  </from>
                  <to>
                    <xdr:col>6</xdr:col>
                    <xdr:colOff>1752600</xdr:colOff>
                    <xdr:row>227</xdr:row>
                    <xdr:rowOff>304800</xdr:rowOff>
                  </to>
                </anchor>
              </controlPr>
            </control>
          </mc:Choice>
        </mc:AlternateContent>
        <mc:AlternateContent xmlns:mc="http://schemas.openxmlformats.org/markup-compatibility/2006">
          <mc:Choice Requires="x14">
            <control shapeId="154864" r:id="rId177" name="Drop Down 240">
              <controlPr defaultSize="0" autoFill="0" autoPict="0">
                <anchor moveWithCells="1">
                  <from>
                    <xdr:col>6</xdr:col>
                    <xdr:colOff>381000</xdr:colOff>
                    <xdr:row>229</xdr:row>
                    <xdr:rowOff>76200</xdr:rowOff>
                  </from>
                  <to>
                    <xdr:col>6</xdr:col>
                    <xdr:colOff>1752600</xdr:colOff>
                    <xdr:row>229</xdr:row>
                    <xdr:rowOff>304800</xdr:rowOff>
                  </to>
                </anchor>
              </controlPr>
            </control>
          </mc:Choice>
        </mc:AlternateContent>
        <mc:AlternateContent xmlns:mc="http://schemas.openxmlformats.org/markup-compatibility/2006">
          <mc:Choice Requires="x14">
            <control shapeId="154865" r:id="rId178" name="Drop Down 241">
              <controlPr defaultSize="0" autoFill="0" autoPict="0">
                <anchor moveWithCells="1">
                  <from>
                    <xdr:col>6</xdr:col>
                    <xdr:colOff>381000</xdr:colOff>
                    <xdr:row>230</xdr:row>
                    <xdr:rowOff>76200</xdr:rowOff>
                  </from>
                  <to>
                    <xdr:col>6</xdr:col>
                    <xdr:colOff>1752600</xdr:colOff>
                    <xdr:row>230</xdr:row>
                    <xdr:rowOff>304800</xdr:rowOff>
                  </to>
                </anchor>
              </controlPr>
            </control>
          </mc:Choice>
        </mc:AlternateContent>
        <mc:AlternateContent xmlns:mc="http://schemas.openxmlformats.org/markup-compatibility/2006">
          <mc:Choice Requires="x14">
            <control shapeId="154866" r:id="rId179" name="Drop Down 242">
              <controlPr defaultSize="0" autoFill="0" autoPict="0">
                <anchor moveWithCells="1">
                  <from>
                    <xdr:col>6</xdr:col>
                    <xdr:colOff>381000</xdr:colOff>
                    <xdr:row>231</xdr:row>
                    <xdr:rowOff>76200</xdr:rowOff>
                  </from>
                  <to>
                    <xdr:col>6</xdr:col>
                    <xdr:colOff>1752600</xdr:colOff>
                    <xdr:row>231</xdr:row>
                    <xdr:rowOff>304800</xdr:rowOff>
                  </to>
                </anchor>
              </controlPr>
            </control>
          </mc:Choice>
        </mc:AlternateContent>
        <mc:AlternateContent xmlns:mc="http://schemas.openxmlformats.org/markup-compatibility/2006">
          <mc:Choice Requires="x14">
            <control shapeId="154867" r:id="rId180" name="Drop Down 243">
              <controlPr defaultSize="0" autoFill="0" autoPict="0">
                <anchor moveWithCells="1">
                  <from>
                    <xdr:col>6</xdr:col>
                    <xdr:colOff>381000</xdr:colOff>
                    <xdr:row>233</xdr:row>
                    <xdr:rowOff>76200</xdr:rowOff>
                  </from>
                  <to>
                    <xdr:col>6</xdr:col>
                    <xdr:colOff>1752600</xdr:colOff>
                    <xdr:row>233</xdr:row>
                    <xdr:rowOff>304800</xdr:rowOff>
                  </to>
                </anchor>
              </controlPr>
            </control>
          </mc:Choice>
        </mc:AlternateContent>
        <mc:AlternateContent xmlns:mc="http://schemas.openxmlformats.org/markup-compatibility/2006">
          <mc:Choice Requires="x14">
            <control shapeId="154868" r:id="rId181" name="Drop Down 244">
              <controlPr defaultSize="0" autoFill="0" autoPict="0">
                <anchor moveWithCells="1">
                  <from>
                    <xdr:col>6</xdr:col>
                    <xdr:colOff>381000</xdr:colOff>
                    <xdr:row>234</xdr:row>
                    <xdr:rowOff>76200</xdr:rowOff>
                  </from>
                  <to>
                    <xdr:col>6</xdr:col>
                    <xdr:colOff>1752600</xdr:colOff>
                    <xdr:row>234</xdr:row>
                    <xdr:rowOff>304800</xdr:rowOff>
                  </to>
                </anchor>
              </controlPr>
            </control>
          </mc:Choice>
        </mc:AlternateContent>
        <mc:AlternateContent xmlns:mc="http://schemas.openxmlformats.org/markup-compatibility/2006">
          <mc:Choice Requires="x14">
            <control shapeId="154869" r:id="rId182" name="Drop Down 245">
              <controlPr defaultSize="0" autoFill="0" autoPict="0">
                <anchor moveWithCells="1">
                  <from>
                    <xdr:col>6</xdr:col>
                    <xdr:colOff>381000</xdr:colOff>
                    <xdr:row>235</xdr:row>
                    <xdr:rowOff>76200</xdr:rowOff>
                  </from>
                  <to>
                    <xdr:col>6</xdr:col>
                    <xdr:colOff>1752600</xdr:colOff>
                    <xdr:row>235</xdr:row>
                    <xdr:rowOff>304800</xdr:rowOff>
                  </to>
                </anchor>
              </controlPr>
            </control>
          </mc:Choice>
        </mc:AlternateContent>
        <mc:AlternateContent xmlns:mc="http://schemas.openxmlformats.org/markup-compatibility/2006">
          <mc:Choice Requires="x14">
            <control shapeId="154870" r:id="rId183" name="Drop Down 246">
              <controlPr defaultSize="0" autoFill="0" autoPict="0">
                <anchor moveWithCells="1">
                  <from>
                    <xdr:col>6</xdr:col>
                    <xdr:colOff>381000</xdr:colOff>
                    <xdr:row>236</xdr:row>
                    <xdr:rowOff>76200</xdr:rowOff>
                  </from>
                  <to>
                    <xdr:col>6</xdr:col>
                    <xdr:colOff>1752600</xdr:colOff>
                    <xdr:row>236</xdr:row>
                    <xdr:rowOff>304800</xdr:rowOff>
                  </to>
                </anchor>
              </controlPr>
            </control>
          </mc:Choice>
        </mc:AlternateContent>
        <mc:AlternateContent xmlns:mc="http://schemas.openxmlformats.org/markup-compatibility/2006">
          <mc:Choice Requires="x14">
            <control shapeId="154871" r:id="rId184" name="Drop Down 247">
              <controlPr defaultSize="0" autoFill="0" autoPict="0">
                <anchor moveWithCells="1">
                  <from>
                    <xdr:col>6</xdr:col>
                    <xdr:colOff>381000</xdr:colOff>
                    <xdr:row>238</xdr:row>
                    <xdr:rowOff>76200</xdr:rowOff>
                  </from>
                  <to>
                    <xdr:col>6</xdr:col>
                    <xdr:colOff>1752600</xdr:colOff>
                    <xdr:row>238</xdr:row>
                    <xdr:rowOff>304800</xdr:rowOff>
                  </to>
                </anchor>
              </controlPr>
            </control>
          </mc:Choice>
        </mc:AlternateContent>
        <mc:AlternateContent xmlns:mc="http://schemas.openxmlformats.org/markup-compatibility/2006">
          <mc:Choice Requires="x14">
            <control shapeId="154872" r:id="rId185" name="Drop Down 248">
              <controlPr defaultSize="0" autoFill="0" autoPict="0">
                <anchor moveWithCells="1">
                  <from>
                    <xdr:col>6</xdr:col>
                    <xdr:colOff>381000</xdr:colOff>
                    <xdr:row>240</xdr:row>
                    <xdr:rowOff>76200</xdr:rowOff>
                  </from>
                  <to>
                    <xdr:col>6</xdr:col>
                    <xdr:colOff>1752600</xdr:colOff>
                    <xdr:row>240</xdr:row>
                    <xdr:rowOff>304800</xdr:rowOff>
                  </to>
                </anchor>
              </controlPr>
            </control>
          </mc:Choice>
        </mc:AlternateContent>
        <mc:AlternateContent xmlns:mc="http://schemas.openxmlformats.org/markup-compatibility/2006">
          <mc:Choice Requires="x14">
            <control shapeId="154873" r:id="rId186" name="Drop Down 249">
              <controlPr defaultSize="0" autoFill="0" autoPict="0">
                <anchor moveWithCells="1">
                  <from>
                    <xdr:col>6</xdr:col>
                    <xdr:colOff>381000</xdr:colOff>
                    <xdr:row>241</xdr:row>
                    <xdr:rowOff>76200</xdr:rowOff>
                  </from>
                  <to>
                    <xdr:col>6</xdr:col>
                    <xdr:colOff>1752600</xdr:colOff>
                    <xdr:row>241</xdr:row>
                    <xdr:rowOff>304800</xdr:rowOff>
                  </to>
                </anchor>
              </controlPr>
            </control>
          </mc:Choice>
        </mc:AlternateContent>
        <mc:AlternateContent xmlns:mc="http://schemas.openxmlformats.org/markup-compatibility/2006">
          <mc:Choice Requires="x14">
            <control shapeId="154874" r:id="rId187" name="Drop Down 250">
              <controlPr defaultSize="0" autoFill="0" autoPict="0">
                <anchor moveWithCells="1">
                  <from>
                    <xdr:col>6</xdr:col>
                    <xdr:colOff>381000</xdr:colOff>
                    <xdr:row>242</xdr:row>
                    <xdr:rowOff>76200</xdr:rowOff>
                  </from>
                  <to>
                    <xdr:col>6</xdr:col>
                    <xdr:colOff>1752600</xdr:colOff>
                    <xdr:row>242</xdr:row>
                    <xdr:rowOff>304800</xdr:rowOff>
                  </to>
                </anchor>
              </controlPr>
            </control>
          </mc:Choice>
        </mc:AlternateContent>
        <mc:AlternateContent xmlns:mc="http://schemas.openxmlformats.org/markup-compatibility/2006">
          <mc:Choice Requires="x14">
            <control shapeId="154875" r:id="rId188" name="Drop Down 251">
              <controlPr defaultSize="0" autoFill="0" autoPict="0">
                <anchor moveWithCells="1">
                  <from>
                    <xdr:col>6</xdr:col>
                    <xdr:colOff>381000</xdr:colOff>
                    <xdr:row>243</xdr:row>
                    <xdr:rowOff>76200</xdr:rowOff>
                  </from>
                  <to>
                    <xdr:col>6</xdr:col>
                    <xdr:colOff>1752600</xdr:colOff>
                    <xdr:row>243</xdr:row>
                    <xdr:rowOff>304800</xdr:rowOff>
                  </to>
                </anchor>
              </controlPr>
            </control>
          </mc:Choice>
        </mc:AlternateContent>
        <mc:AlternateContent xmlns:mc="http://schemas.openxmlformats.org/markup-compatibility/2006">
          <mc:Choice Requires="x14">
            <control shapeId="154876" r:id="rId189" name="Drop Down 252">
              <controlPr defaultSize="0" autoFill="0" autoPict="0">
                <anchor moveWithCells="1">
                  <from>
                    <xdr:col>6</xdr:col>
                    <xdr:colOff>381000</xdr:colOff>
                    <xdr:row>244</xdr:row>
                    <xdr:rowOff>76200</xdr:rowOff>
                  </from>
                  <to>
                    <xdr:col>6</xdr:col>
                    <xdr:colOff>1752600</xdr:colOff>
                    <xdr:row>244</xdr:row>
                    <xdr:rowOff>304800</xdr:rowOff>
                  </to>
                </anchor>
              </controlPr>
            </control>
          </mc:Choice>
        </mc:AlternateContent>
        <mc:AlternateContent xmlns:mc="http://schemas.openxmlformats.org/markup-compatibility/2006">
          <mc:Choice Requires="x14">
            <control shapeId="154877" r:id="rId190" name="Drop Down 253">
              <controlPr defaultSize="0" autoFill="0" autoPict="0">
                <anchor moveWithCells="1">
                  <from>
                    <xdr:col>6</xdr:col>
                    <xdr:colOff>381000</xdr:colOff>
                    <xdr:row>245</xdr:row>
                    <xdr:rowOff>76200</xdr:rowOff>
                  </from>
                  <to>
                    <xdr:col>6</xdr:col>
                    <xdr:colOff>1752600</xdr:colOff>
                    <xdr:row>245</xdr:row>
                    <xdr:rowOff>304800</xdr:rowOff>
                  </to>
                </anchor>
              </controlPr>
            </control>
          </mc:Choice>
        </mc:AlternateContent>
        <mc:AlternateContent xmlns:mc="http://schemas.openxmlformats.org/markup-compatibility/2006">
          <mc:Choice Requires="x14">
            <control shapeId="154878" r:id="rId191" name="Drop Down 254">
              <controlPr defaultSize="0" autoFill="0" autoPict="0">
                <anchor moveWithCells="1">
                  <from>
                    <xdr:col>6</xdr:col>
                    <xdr:colOff>381000</xdr:colOff>
                    <xdr:row>246</xdr:row>
                    <xdr:rowOff>76200</xdr:rowOff>
                  </from>
                  <to>
                    <xdr:col>6</xdr:col>
                    <xdr:colOff>1752600</xdr:colOff>
                    <xdr:row>246</xdr:row>
                    <xdr:rowOff>304800</xdr:rowOff>
                  </to>
                </anchor>
              </controlPr>
            </control>
          </mc:Choice>
        </mc:AlternateContent>
        <mc:AlternateContent xmlns:mc="http://schemas.openxmlformats.org/markup-compatibility/2006">
          <mc:Choice Requires="x14">
            <control shapeId="154879" r:id="rId192" name="Drop Down 255">
              <controlPr defaultSize="0" autoFill="0" autoPict="0">
                <anchor moveWithCells="1">
                  <from>
                    <xdr:col>6</xdr:col>
                    <xdr:colOff>381000</xdr:colOff>
                    <xdr:row>247</xdr:row>
                    <xdr:rowOff>76200</xdr:rowOff>
                  </from>
                  <to>
                    <xdr:col>6</xdr:col>
                    <xdr:colOff>1752600</xdr:colOff>
                    <xdr:row>247</xdr:row>
                    <xdr:rowOff>304800</xdr:rowOff>
                  </to>
                </anchor>
              </controlPr>
            </control>
          </mc:Choice>
        </mc:AlternateContent>
        <mc:AlternateContent xmlns:mc="http://schemas.openxmlformats.org/markup-compatibility/2006">
          <mc:Choice Requires="x14">
            <control shapeId="154880" r:id="rId193" name="Drop Down 256">
              <controlPr defaultSize="0" autoFill="0" autoPict="0">
                <anchor moveWithCells="1">
                  <from>
                    <xdr:col>6</xdr:col>
                    <xdr:colOff>381000</xdr:colOff>
                    <xdr:row>249</xdr:row>
                    <xdr:rowOff>76200</xdr:rowOff>
                  </from>
                  <to>
                    <xdr:col>6</xdr:col>
                    <xdr:colOff>1752600</xdr:colOff>
                    <xdr:row>249</xdr:row>
                    <xdr:rowOff>304800</xdr:rowOff>
                  </to>
                </anchor>
              </controlPr>
            </control>
          </mc:Choice>
        </mc:AlternateContent>
        <mc:AlternateContent xmlns:mc="http://schemas.openxmlformats.org/markup-compatibility/2006">
          <mc:Choice Requires="x14">
            <control shapeId="154881" r:id="rId194" name="Drop Down 257">
              <controlPr defaultSize="0" autoFill="0" autoPict="0">
                <anchor moveWithCells="1">
                  <from>
                    <xdr:col>6</xdr:col>
                    <xdr:colOff>381000</xdr:colOff>
                    <xdr:row>250</xdr:row>
                    <xdr:rowOff>76200</xdr:rowOff>
                  </from>
                  <to>
                    <xdr:col>6</xdr:col>
                    <xdr:colOff>1752600</xdr:colOff>
                    <xdr:row>250</xdr:row>
                    <xdr:rowOff>304800</xdr:rowOff>
                  </to>
                </anchor>
              </controlPr>
            </control>
          </mc:Choice>
        </mc:AlternateContent>
        <mc:AlternateContent xmlns:mc="http://schemas.openxmlformats.org/markup-compatibility/2006">
          <mc:Choice Requires="x14">
            <control shapeId="154882" r:id="rId195" name="Drop Down 258">
              <controlPr defaultSize="0" autoFill="0" autoPict="0">
                <anchor moveWithCells="1">
                  <from>
                    <xdr:col>6</xdr:col>
                    <xdr:colOff>381000</xdr:colOff>
                    <xdr:row>251</xdr:row>
                    <xdr:rowOff>76200</xdr:rowOff>
                  </from>
                  <to>
                    <xdr:col>6</xdr:col>
                    <xdr:colOff>1752600</xdr:colOff>
                    <xdr:row>251</xdr:row>
                    <xdr:rowOff>304800</xdr:rowOff>
                  </to>
                </anchor>
              </controlPr>
            </control>
          </mc:Choice>
        </mc:AlternateContent>
        <mc:AlternateContent xmlns:mc="http://schemas.openxmlformats.org/markup-compatibility/2006">
          <mc:Choice Requires="x14">
            <control shapeId="154883" r:id="rId196" name="Drop Down 259">
              <controlPr defaultSize="0" autoFill="0" autoPict="0">
                <anchor moveWithCells="1">
                  <from>
                    <xdr:col>6</xdr:col>
                    <xdr:colOff>381000</xdr:colOff>
                    <xdr:row>252</xdr:row>
                    <xdr:rowOff>76200</xdr:rowOff>
                  </from>
                  <to>
                    <xdr:col>6</xdr:col>
                    <xdr:colOff>1752600</xdr:colOff>
                    <xdr:row>252</xdr:row>
                    <xdr:rowOff>304800</xdr:rowOff>
                  </to>
                </anchor>
              </controlPr>
            </control>
          </mc:Choice>
        </mc:AlternateContent>
        <mc:AlternateContent xmlns:mc="http://schemas.openxmlformats.org/markup-compatibility/2006">
          <mc:Choice Requires="x14">
            <control shapeId="154884" r:id="rId197" name="Drop Down 260">
              <controlPr defaultSize="0" autoFill="0" autoPict="0">
                <anchor moveWithCells="1">
                  <from>
                    <xdr:col>6</xdr:col>
                    <xdr:colOff>381000</xdr:colOff>
                    <xdr:row>254</xdr:row>
                    <xdr:rowOff>76200</xdr:rowOff>
                  </from>
                  <to>
                    <xdr:col>6</xdr:col>
                    <xdr:colOff>1752600</xdr:colOff>
                    <xdr:row>254</xdr:row>
                    <xdr:rowOff>304800</xdr:rowOff>
                  </to>
                </anchor>
              </controlPr>
            </control>
          </mc:Choice>
        </mc:AlternateContent>
        <mc:AlternateContent xmlns:mc="http://schemas.openxmlformats.org/markup-compatibility/2006">
          <mc:Choice Requires="x14">
            <control shapeId="154885" r:id="rId198" name="Drop Down 261">
              <controlPr defaultSize="0" autoFill="0" autoPict="0">
                <anchor moveWithCells="1">
                  <from>
                    <xdr:col>6</xdr:col>
                    <xdr:colOff>381000</xdr:colOff>
                    <xdr:row>256</xdr:row>
                    <xdr:rowOff>76200</xdr:rowOff>
                  </from>
                  <to>
                    <xdr:col>6</xdr:col>
                    <xdr:colOff>1752600</xdr:colOff>
                    <xdr:row>256</xdr:row>
                    <xdr:rowOff>304800</xdr:rowOff>
                  </to>
                </anchor>
              </controlPr>
            </control>
          </mc:Choice>
        </mc:AlternateContent>
        <mc:AlternateContent xmlns:mc="http://schemas.openxmlformats.org/markup-compatibility/2006">
          <mc:Choice Requires="x14">
            <control shapeId="154886" r:id="rId199" name="Drop Down 262">
              <controlPr defaultSize="0" autoFill="0" autoPict="0">
                <anchor moveWithCells="1">
                  <from>
                    <xdr:col>6</xdr:col>
                    <xdr:colOff>381000</xdr:colOff>
                    <xdr:row>257</xdr:row>
                    <xdr:rowOff>76200</xdr:rowOff>
                  </from>
                  <to>
                    <xdr:col>6</xdr:col>
                    <xdr:colOff>1752600</xdr:colOff>
                    <xdr:row>257</xdr:row>
                    <xdr:rowOff>304800</xdr:rowOff>
                  </to>
                </anchor>
              </controlPr>
            </control>
          </mc:Choice>
        </mc:AlternateContent>
        <mc:AlternateContent xmlns:mc="http://schemas.openxmlformats.org/markup-compatibility/2006">
          <mc:Choice Requires="x14">
            <control shapeId="154887" r:id="rId200" name="Drop Down 263">
              <controlPr defaultSize="0" autoFill="0" autoPict="0">
                <anchor moveWithCells="1">
                  <from>
                    <xdr:col>6</xdr:col>
                    <xdr:colOff>381000</xdr:colOff>
                    <xdr:row>259</xdr:row>
                    <xdr:rowOff>76200</xdr:rowOff>
                  </from>
                  <to>
                    <xdr:col>6</xdr:col>
                    <xdr:colOff>1752600</xdr:colOff>
                    <xdr:row>259</xdr:row>
                    <xdr:rowOff>304800</xdr:rowOff>
                  </to>
                </anchor>
              </controlPr>
            </control>
          </mc:Choice>
        </mc:AlternateContent>
        <mc:AlternateContent xmlns:mc="http://schemas.openxmlformats.org/markup-compatibility/2006">
          <mc:Choice Requires="x14">
            <control shapeId="154888" r:id="rId201" name="Drop Down 264">
              <controlPr defaultSize="0" autoFill="0" autoPict="0">
                <anchor moveWithCells="1">
                  <from>
                    <xdr:col>6</xdr:col>
                    <xdr:colOff>381000</xdr:colOff>
                    <xdr:row>260</xdr:row>
                    <xdr:rowOff>76200</xdr:rowOff>
                  </from>
                  <to>
                    <xdr:col>6</xdr:col>
                    <xdr:colOff>1752600</xdr:colOff>
                    <xdr:row>260</xdr:row>
                    <xdr:rowOff>304800</xdr:rowOff>
                  </to>
                </anchor>
              </controlPr>
            </control>
          </mc:Choice>
        </mc:AlternateContent>
        <mc:AlternateContent xmlns:mc="http://schemas.openxmlformats.org/markup-compatibility/2006">
          <mc:Choice Requires="x14">
            <control shapeId="154889" r:id="rId202" name="Drop Down 265">
              <controlPr defaultSize="0" autoFill="0" autoPict="0">
                <anchor moveWithCells="1">
                  <from>
                    <xdr:col>6</xdr:col>
                    <xdr:colOff>381000</xdr:colOff>
                    <xdr:row>261</xdr:row>
                    <xdr:rowOff>76200</xdr:rowOff>
                  </from>
                  <to>
                    <xdr:col>6</xdr:col>
                    <xdr:colOff>1752600</xdr:colOff>
                    <xdr:row>261</xdr:row>
                    <xdr:rowOff>304800</xdr:rowOff>
                  </to>
                </anchor>
              </controlPr>
            </control>
          </mc:Choice>
        </mc:AlternateContent>
        <mc:AlternateContent xmlns:mc="http://schemas.openxmlformats.org/markup-compatibility/2006">
          <mc:Choice Requires="x14">
            <control shapeId="154890" r:id="rId203" name="Drop Down 266">
              <controlPr defaultSize="0" autoFill="0" autoPict="0">
                <anchor moveWithCells="1">
                  <from>
                    <xdr:col>6</xdr:col>
                    <xdr:colOff>381000</xdr:colOff>
                    <xdr:row>263</xdr:row>
                    <xdr:rowOff>76200</xdr:rowOff>
                  </from>
                  <to>
                    <xdr:col>6</xdr:col>
                    <xdr:colOff>1752600</xdr:colOff>
                    <xdr:row>263</xdr:row>
                    <xdr:rowOff>304800</xdr:rowOff>
                  </to>
                </anchor>
              </controlPr>
            </control>
          </mc:Choice>
        </mc:AlternateContent>
        <mc:AlternateContent xmlns:mc="http://schemas.openxmlformats.org/markup-compatibility/2006">
          <mc:Choice Requires="x14">
            <control shapeId="154891" r:id="rId204" name="Drop Down 267">
              <controlPr defaultSize="0" autoFill="0" autoPict="0">
                <anchor moveWithCells="1">
                  <from>
                    <xdr:col>6</xdr:col>
                    <xdr:colOff>381000</xdr:colOff>
                    <xdr:row>264</xdr:row>
                    <xdr:rowOff>76200</xdr:rowOff>
                  </from>
                  <to>
                    <xdr:col>6</xdr:col>
                    <xdr:colOff>1752600</xdr:colOff>
                    <xdr:row>264</xdr:row>
                    <xdr:rowOff>304800</xdr:rowOff>
                  </to>
                </anchor>
              </controlPr>
            </control>
          </mc:Choice>
        </mc:AlternateContent>
        <mc:AlternateContent xmlns:mc="http://schemas.openxmlformats.org/markup-compatibility/2006">
          <mc:Choice Requires="x14">
            <control shapeId="154892" r:id="rId205" name="Drop Down 268">
              <controlPr defaultSize="0" autoFill="0" autoPict="0">
                <anchor moveWithCells="1">
                  <from>
                    <xdr:col>6</xdr:col>
                    <xdr:colOff>381000</xdr:colOff>
                    <xdr:row>265</xdr:row>
                    <xdr:rowOff>76200</xdr:rowOff>
                  </from>
                  <to>
                    <xdr:col>6</xdr:col>
                    <xdr:colOff>1752600</xdr:colOff>
                    <xdr:row>265</xdr:row>
                    <xdr:rowOff>304800</xdr:rowOff>
                  </to>
                </anchor>
              </controlPr>
            </control>
          </mc:Choice>
        </mc:AlternateContent>
        <mc:AlternateContent xmlns:mc="http://schemas.openxmlformats.org/markup-compatibility/2006">
          <mc:Choice Requires="x14">
            <control shapeId="154893" r:id="rId206" name="Drop Down 269">
              <controlPr defaultSize="0" autoFill="0" autoPict="0">
                <anchor moveWithCells="1">
                  <from>
                    <xdr:col>6</xdr:col>
                    <xdr:colOff>381000</xdr:colOff>
                    <xdr:row>267</xdr:row>
                    <xdr:rowOff>76200</xdr:rowOff>
                  </from>
                  <to>
                    <xdr:col>6</xdr:col>
                    <xdr:colOff>1752600</xdr:colOff>
                    <xdr:row>267</xdr:row>
                    <xdr:rowOff>304800</xdr:rowOff>
                  </to>
                </anchor>
              </controlPr>
            </control>
          </mc:Choice>
        </mc:AlternateContent>
        <mc:AlternateContent xmlns:mc="http://schemas.openxmlformats.org/markup-compatibility/2006">
          <mc:Choice Requires="x14">
            <control shapeId="154894" r:id="rId207" name="Drop Down 270">
              <controlPr defaultSize="0" autoFill="0" autoPict="0">
                <anchor moveWithCells="1">
                  <from>
                    <xdr:col>6</xdr:col>
                    <xdr:colOff>381000</xdr:colOff>
                    <xdr:row>268</xdr:row>
                    <xdr:rowOff>76200</xdr:rowOff>
                  </from>
                  <to>
                    <xdr:col>6</xdr:col>
                    <xdr:colOff>1752600</xdr:colOff>
                    <xdr:row>268</xdr:row>
                    <xdr:rowOff>304800</xdr:rowOff>
                  </to>
                </anchor>
              </controlPr>
            </control>
          </mc:Choice>
        </mc:AlternateContent>
        <mc:AlternateContent xmlns:mc="http://schemas.openxmlformats.org/markup-compatibility/2006">
          <mc:Choice Requires="x14">
            <control shapeId="154895" r:id="rId208" name="Drop Down 271">
              <controlPr defaultSize="0" autoFill="0" autoPict="0">
                <anchor moveWithCells="1">
                  <from>
                    <xdr:col>6</xdr:col>
                    <xdr:colOff>381000</xdr:colOff>
                    <xdr:row>269</xdr:row>
                    <xdr:rowOff>76200</xdr:rowOff>
                  </from>
                  <to>
                    <xdr:col>6</xdr:col>
                    <xdr:colOff>1752600</xdr:colOff>
                    <xdr:row>269</xdr:row>
                    <xdr:rowOff>304800</xdr:rowOff>
                  </to>
                </anchor>
              </controlPr>
            </control>
          </mc:Choice>
        </mc:AlternateContent>
        <mc:AlternateContent xmlns:mc="http://schemas.openxmlformats.org/markup-compatibility/2006">
          <mc:Choice Requires="x14">
            <control shapeId="154896" r:id="rId209" name="Drop Down 272">
              <controlPr defaultSize="0" autoFill="0" autoPict="0">
                <anchor moveWithCells="1">
                  <from>
                    <xdr:col>6</xdr:col>
                    <xdr:colOff>381000</xdr:colOff>
                    <xdr:row>271</xdr:row>
                    <xdr:rowOff>76200</xdr:rowOff>
                  </from>
                  <to>
                    <xdr:col>6</xdr:col>
                    <xdr:colOff>1752600</xdr:colOff>
                    <xdr:row>271</xdr:row>
                    <xdr:rowOff>304800</xdr:rowOff>
                  </to>
                </anchor>
              </controlPr>
            </control>
          </mc:Choice>
        </mc:AlternateContent>
        <mc:AlternateContent xmlns:mc="http://schemas.openxmlformats.org/markup-compatibility/2006">
          <mc:Choice Requires="x14">
            <control shapeId="154897" r:id="rId210" name="Drop Down 273">
              <controlPr defaultSize="0" autoFill="0" autoPict="0">
                <anchor moveWithCells="1">
                  <from>
                    <xdr:col>6</xdr:col>
                    <xdr:colOff>381000</xdr:colOff>
                    <xdr:row>272</xdr:row>
                    <xdr:rowOff>76200</xdr:rowOff>
                  </from>
                  <to>
                    <xdr:col>6</xdr:col>
                    <xdr:colOff>1752600</xdr:colOff>
                    <xdr:row>272</xdr:row>
                    <xdr:rowOff>304800</xdr:rowOff>
                  </to>
                </anchor>
              </controlPr>
            </control>
          </mc:Choice>
        </mc:AlternateContent>
        <mc:AlternateContent xmlns:mc="http://schemas.openxmlformats.org/markup-compatibility/2006">
          <mc:Choice Requires="x14">
            <control shapeId="154898" r:id="rId211" name="Drop Down 274">
              <controlPr defaultSize="0" autoFill="0" autoPict="0">
                <anchor moveWithCells="1">
                  <from>
                    <xdr:col>6</xdr:col>
                    <xdr:colOff>381000</xdr:colOff>
                    <xdr:row>273</xdr:row>
                    <xdr:rowOff>76200</xdr:rowOff>
                  </from>
                  <to>
                    <xdr:col>6</xdr:col>
                    <xdr:colOff>1752600</xdr:colOff>
                    <xdr:row>273</xdr:row>
                    <xdr:rowOff>304800</xdr:rowOff>
                  </to>
                </anchor>
              </controlPr>
            </control>
          </mc:Choice>
        </mc:AlternateContent>
        <mc:AlternateContent xmlns:mc="http://schemas.openxmlformats.org/markup-compatibility/2006">
          <mc:Choice Requires="x14">
            <control shapeId="154899" r:id="rId212" name="Drop Down 275">
              <controlPr defaultSize="0" autoFill="0" autoPict="0">
                <anchor moveWithCells="1">
                  <from>
                    <xdr:col>6</xdr:col>
                    <xdr:colOff>381000</xdr:colOff>
                    <xdr:row>275</xdr:row>
                    <xdr:rowOff>76200</xdr:rowOff>
                  </from>
                  <to>
                    <xdr:col>6</xdr:col>
                    <xdr:colOff>1752600</xdr:colOff>
                    <xdr:row>275</xdr:row>
                    <xdr:rowOff>304800</xdr:rowOff>
                  </to>
                </anchor>
              </controlPr>
            </control>
          </mc:Choice>
        </mc:AlternateContent>
        <mc:AlternateContent xmlns:mc="http://schemas.openxmlformats.org/markup-compatibility/2006">
          <mc:Choice Requires="x14">
            <control shapeId="154900" r:id="rId213" name="Drop Down 276">
              <controlPr defaultSize="0" autoFill="0" autoPict="0">
                <anchor moveWithCells="1">
                  <from>
                    <xdr:col>6</xdr:col>
                    <xdr:colOff>381000</xdr:colOff>
                    <xdr:row>276</xdr:row>
                    <xdr:rowOff>76200</xdr:rowOff>
                  </from>
                  <to>
                    <xdr:col>6</xdr:col>
                    <xdr:colOff>1752600</xdr:colOff>
                    <xdr:row>276</xdr:row>
                    <xdr:rowOff>304800</xdr:rowOff>
                  </to>
                </anchor>
              </controlPr>
            </control>
          </mc:Choice>
        </mc:AlternateContent>
        <mc:AlternateContent xmlns:mc="http://schemas.openxmlformats.org/markup-compatibility/2006">
          <mc:Choice Requires="x14">
            <control shapeId="154901" r:id="rId214" name="Drop Down 277">
              <controlPr defaultSize="0" autoFill="0" autoPict="0">
                <anchor moveWithCells="1">
                  <from>
                    <xdr:col>6</xdr:col>
                    <xdr:colOff>381000</xdr:colOff>
                    <xdr:row>277</xdr:row>
                    <xdr:rowOff>76200</xdr:rowOff>
                  </from>
                  <to>
                    <xdr:col>6</xdr:col>
                    <xdr:colOff>1752600</xdr:colOff>
                    <xdr:row>277</xdr:row>
                    <xdr:rowOff>304800</xdr:rowOff>
                  </to>
                </anchor>
              </controlPr>
            </control>
          </mc:Choice>
        </mc:AlternateContent>
        <mc:AlternateContent xmlns:mc="http://schemas.openxmlformats.org/markup-compatibility/2006">
          <mc:Choice Requires="x14">
            <control shapeId="154902" r:id="rId215" name="Drop Down 278">
              <controlPr defaultSize="0" autoFill="0" autoPict="0">
                <anchor moveWithCells="1">
                  <from>
                    <xdr:col>6</xdr:col>
                    <xdr:colOff>381000</xdr:colOff>
                    <xdr:row>278</xdr:row>
                    <xdr:rowOff>76200</xdr:rowOff>
                  </from>
                  <to>
                    <xdr:col>6</xdr:col>
                    <xdr:colOff>1752600</xdr:colOff>
                    <xdr:row>278</xdr:row>
                    <xdr:rowOff>304800</xdr:rowOff>
                  </to>
                </anchor>
              </controlPr>
            </control>
          </mc:Choice>
        </mc:AlternateContent>
        <mc:AlternateContent xmlns:mc="http://schemas.openxmlformats.org/markup-compatibility/2006">
          <mc:Choice Requires="x14">
            <control shapeId="154903" r:id="rId216" name="Drop Down 279">
              <controlPr defaultSize="0" autoFill="0" autoPict="0">
                <anchor moveWithCells="1">
                  <from>
                    <xdr:col>6</xdr:col>
                    <xdr:colOff>381000</xdr:colOff>
                    <xdr:row>280</xdr:row>
                    <xdr:rowOff>76200</xdr:rowOff>
                  </from>
                  <to>
                    <xdr:col>6</xdr:col>
                    <xdr:colOff>1752600</xdr:colOff>
                    <xdr:row>280</xdr:row>
                    <xdr:rowOff>304800</xdr:rowOff>
                  </to>
                </anchor>
              </controlPr>
            </control>
          </mc:Choice>
        </mc:AlternateContent>
        <mc:AlternateContent xmlns:mc="http://schemas.openxmlformats.org/markup-compatibility/2006">
          <mc:Choice Requires="x14">
            <control shapeId="154904" r:id="rId217" name="Drop Down 280">
              <controlPr defaultSize="0" autoFill="0" autoPict="0">
                <anchor moveWithCells="1">
                  <from>
                    <xdr:col>6</xdr:col>
                    <xdr:colOff>381000</xdr:colOff>
                    <xdr:row>281</xdr:row>
                    <xdr:rowOff>76200</xdr:rowOff>
                  </from>
                  <to>
                    <xdr:col>6</xdr:col>
                    <xdr:colOff>1752600</xdr:colOff>
                    <xdr:row>281</xdr:row>
                    <xdr:rowOff>304800</xdr:rowOff>
                  </to>
                </anchor>
              </controlPr>
            </control>
          </mc:Choice>
        </mc:AlternateContent>
        <mc:AlternateContent xmlns:mc="http://schemas.openxmlformats.org/markup-compatibility/2006">
          <mc:Choice Requires="x14">
            <control shapeId="154905" r:id="rId218" name="Drop Down 281">
              <controlPr defaultSize="0" autoFill="0" autoPict="0">
                <anchor moveWithCells="1">
                  <from>
                    <xdr:col>6</xdr:col>
                    <xdr:colOff>381000</xdr:colOff>
                    <xdr:row>283</xdr:row>
                    <xdr:rowOff>76200</xdr:rowOff>
                  </from>
                  <to>
                    <xdr:col>6</xdr:col>
                    <xdr:colOff>1752600</xdr:colOff>
                    <xdr:row>283</xdr:row>
                    <xdr:rowOff>304800</xdr:rowOff>
                  </to>
                </anchor>
              </controlPr>
            </control>
          </mc:Choice>
        </mc:AlternateContent>
        <mc:AlternateContent xmlns:mc="http://schemas.openxmlformats.org/markup-compatibility/2006">
          <mc:Choice Requires="x14">
            <control shapeId="154906" r:id="rId219" name="Drop Down 282">
              <controlPr defaultSize="0" autoFill="0" autoPict="0">
                <anchor moveWithCells="1">
                  <from>
                    <xdr:col>6</xdr:col>
                    <xdr:colOff>381000</xdr:colOff>
                    <xdr:row>284</xdr:row>
                    <xdr:rowOff>76200</xdr:rowOff>
                  </from>
                  <to>
                    <xdr:col>6</xdr:col>
                    <xdr:colOff>1752600</xdr:colOff>
                    <xdr:row>284</xdr:row>
                    <xdr:rowOff>304800</xdr:rowOff>
                  </to>
                </anchor>
              </controlPr>
            </control>
          </mc:Choice>
        </mc:AlternateContent>
        <mc:AlternateContent xmlns:mc="http://schemas.openxmlformats.org/markup-compatibility/2006">
          <mc:Choice Requires="x14">
            <control shapeId="154907" r:id="rId220" name="Drop Down 283">
              <controlPr defaultSize="0" autoFill="0" autoPict="0">
                <anchor moveWithCells="1">
                  <from>
                    <xdr:col>6</xdr:col>
                    <xdr:colOff>381000</xdr:colOff>
                    <xdr:row>285</xdr:row>
                    <xdr:rowOff>76200</xdr:rowOff>
                  </from>
                  <to>
                    <xdr:col>6</xdr:col>
                    <xdr:colOff>1752600</xdr:colOff>
                    <xdr:row>285</xdr:row>
                    <xdr:rowOff>304800</xdr:rowOff>
                  </to>
                </anchor>
              </controlPr>
            </control>
          </mc:Choice>
        </mc:AlternateContent>
        <mc:AlternateContent xmlns:mc="http://schemas.openxmlformats.org/markup-compatibility/2006">
          <mc:Choice Requires="x14">
            <control shapeId="154908" r:id="rId221" name="Drop Down 284">
              <controlPr defaultSize="0" autoFill="0" autoPict="0">
                <anchor moveWithCells="1">
                  <from>
                    <xdr:col>6</xdr:col>
                    <xdr:colOff>381000</xdr:colOff>
                    <xdr:row>286</xdr:row>
                    <xdr:rowOff>76200</xdr:rowOff>
                  </from>
                  <to>
                    <xdr:col>6</xdr:col>
                    <xdr:colOff>1752600</xdr:colOff>
                    <xdr:row>286</xdr:row>
                    <xdr:rowOff>304800</xdr:rowOff>
                  </to>
                </anchor>
              </controlPr>
            </control>
          </mc:Choice>
        </mc:AlternateContent>
      </controls>
    </mc:Choice>
  </mc:AlternateConten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25">
    <tabColor rgb="FFFF0000"/>
    <pageSetUpPr autoPageBreaks="0" fitToPage="1"/>
  </sheetPr>
  <dimension ref="A2:AI102"/>
  <sheetViews>
    <sheetView showGridLines="0" showRowColHeaders="0" topLeftCell="D1" zoomScaleNormal="100" workbookViewId="0">
      <pane ySplit="7" topLeftCell="A8" activePane="bottomLeft" state="frozen"/>
      <selection activeCell="D1" sqref="D1"/>
      <selection pane="bottomLeft" activeCell="D9" sqref="A9:XFD13"/>
    </sheetView>
  </sheetViews>
  <sheetFormatPr defaultColWidth="9.140625" defaultRowHeight="15" x14ac:dyDescent="0.25"/>
  <cols>
    <col min="1" max="1" width="9.28515625" style="21" hidden="1" customWidth="1"/>
    <col min="2" max="3" width="8.85546875" style="21" hidden="1" customWidth="1"/>
    <col min="4" max="4" width="6.28515625" style="157" customWidth="1"/>
    <col min="5" max="5" width="15.5703125" style="21" customWidth="1"/>
    <col min="6" max="6" width="67.42578125" style="21" customWidth="1"/>
    <col min="7" max="7" width="31.42578125" style="157" customWidth="1"/>
    <col min="8" max="8" width="0.28515625" style="157" customWidth="1"/>
    <col min="9" max="9" width="9.7109375" style="157" hidden="1" customWidth="1"/>
    <col min="10" max="13" width="7.7109375" style="157" hidden="1" customWidth="1"/>
    <col min="14" max="15" width="13.140625" style="21" customWidth="1"/>
    <col min="16" max="16" width="28.42578125" style="21" customWidth="1"/>
    <col min="17" max="17" width="41.7109375" style="21" customWidth="1"/>
    <col min="18" max="28" width="9.140625" style="21" customWidth="1"/>
    <col min="29" max="29" width="9.140625" style="21" hidden="1" customWidth="1"/>
    <col min="30" max="32" width="9.140625" style="83" hidden="1" customWidth="1"/>
    <col min="33" max="34" width="9.140625" style="82" hidden="1" customWidth="1"/>
    <col min="35" max="35" width="9.140625" style="49" hidden="1" customWidth="1"/>
    <col min="36" max="39" width="9.140625" style="21" customWidth="1"/>
    <col min="40" max="16384" width="9.140625" style="21"/>
  </cols>
  <sheetData>
    <row r="2" spans="1:35" s="53" customFormat="1" ht="15" customHeight="1" x14ac:dyDescent="0.25">
      <c r="A2" s="50"/>
      <c r="B2" s="21"/>
      <c r="C2" s="21"/>
      <c r="D2" s="157"/>
      <c r="E2" s="21"/>
      <c r="F2" s="361" t="str">
        <f ca="1">"Maturity model for Stage "&amp;LEFT(B8,1)&amp;" - "&amp;VLOOKUP(A8-1,Contents_Text,7,FALSE)</f>
        <v>Maturity model for Stage C - Follow up</v>
      </c>
      <c r="G2" s="191"/>
      <c r="H2" s="191"/>
      <c r="I2" s="191"/>
      <c r="J2" s="191"/>
      <c r="K2" s="191"/>
      <c r="L2" s="191"/>
      <c r="M2" s="191"/>
      <c r="N2" s="191"/>
      <c r="O2" s="191"/>
      <c r="P2" s="191"/>
      <c r="Q2" s="191"/>
      <c r="R2" s="191"/>
      <c r="S2" s="191"/>
      <c r="T2" s="191"/>
      <c r="U2" s="191"/>
      <c r="V2" s="191"/>
      <c r="W2" s="191"/>
      <c r="X2" s="191"/>
      <c r="Y2" s="191"/>
      <c r="Z2" s="191"/>
      <c r="AA2" s="191"/>
      <c r="AB2" s="191"/>
      <c r="AD2" s="83"/>
      <c r="AE2" s="83"/>
      <c r="AF2" s="83"/>
      <c r="AG2" s="82"/>
      <c r="AH2" s="82"/>
      <c r="AI2" s="155"/>
    </row>
    <row r="3" spans="1:35" s="53" customFormat="1" ht="15" customHeight="1" x14ac:dyDescent="0.25">
      <c r="A3" s="21"/>
      <c r="B3" s="21"/>
      <c r="C3" s="21"/>
      <c r="D3" s="157"/>
      <c r="E3" s="21"/>
      <c r="F3" s="361"/>
      <c r="G3" s="191"/>
      <c r="H3" s="191"/>
      <c r="I3" s="191"/>
      <c r="J3" s="191"/>
      <c r="K3" s="191"/>
      <c r="L3" s="191"/>
      <c r="M3" s="191"/>
      <c r="N3" s="191"/>
      <c r="O3" s="191"/>
      <c r="P3" s="191"/>
      <c r="Q3" s="191"/>
      <c r="R3" s="191"/>
      <c r="S3" s="191"/>
      <c r="T3" s="191"/>
      <c r="U3" s="191"/>
      <c r="V3" s="191"/>
      <c r="W3" s="191"/>
      <c r="X3" s="191"/>
      <c r="Y3" s="191"/>
      <c r="Z3" s="191"/>
      <c r="AA3" s="191"/>
      <c r="AB3" s="191"/>
      <c r="AD3" s="83"/>
      <c r="AE3" s="83"/>
      <c r="AF3" s="83"/>
      <c r="AG3" s="82"/>
      <c r="AH3" s="82"/>
      <c r="AI3" s="155"/>
    </row>
    <row r="4" spans="1:35" s="53" customFormat="1" ht="15" customHeight="1" x14ac:dyDescent="0.25">
      <c r="A4" s="21"/>
      <c r="B4" s="21"/>
      <c r="C4" s="21"/>
      <c r="D4" s="157"/>
      <c r="E4" s="21"/>
      <c r="F4" s="361"/>
      <c r="G4" s="191"/>
      <c r="H4" s="191"/>
      <c r="I4" s="191"/>
      <c r="J4" s="191"/>
      <c r="K4" s="191"/>
      <c r="L4" s="191"/>
      <c r="M4" s="191"/>
      <c r="N4" s="191"/>
      <c r="O4" s="191"/>
      <c r="P4" s="191"/>
      <c r="Q4" s="191"/>
      <c r="R4" s="191"/>
      <c r="S4" s="191"/>
      <c r="T4" s="191"/>
      <c r="U4" s="191"/>
      <c r="V4" s="191"/>
      <c r="W4" s="191"/>
      <c r="X4" s="191"/>
      <c r="Y4" s="191"/>
      <c r="Z4" s="191"/>
      <c r="AA4" s="191"/>
      <c r="AB4" s="191"/>
      <c r="AD4" s="83"/>
      <c r="AE4" s="83"/>
      <c r="AF4" s="83"/>
      <c r="AG4" s="82"/>
      <c r="AH4" s="82"/>
      <c r="AI4" s="155"/>
    </row>
    <row r="5" spans="1:35" s="53" customFormat="1" ht="15" customHeight="1" x14ac:dyDescent="0.25">
      <c r="A5" s="21"/>
      <c r="B5" s="21"/>
      <c r="C5" s="21"/>
      <c r="D5" s="157"/>
      <c r="E5" s="21"/>
      <c r="F5" s="361"/>
      <c r="G5" s="191"/>
      <c r="H5" s="191"/>
      <c r="I5" s="191"/>
      <c r="J5" s="191"/>
      <c r="K5" s="191"/>
      <c r="L5" s="191"/>
      <c r="M5" s="191"/>
      <c r="N5" s="191"/>
      <c r="O5" s="191"/>
      <c r="P5" s="191"/>
      <c r="Q5" s="191"/>
      <c r="R5" s="191"/>
      <c r="S5" s="191"/>
      <c r="T5" s="191"/>
      <c r="U5" s="191"/>
      <c r="V5" s="191"/>
      <c r="W5" s="191"/>
      <c r="X5" s="191"/>
      <c r="Y5" s="191"/>
      <c r="Z5" s="191"/>
      <c r="AA5" s="191"/>
      <c r="AB5" s="191"/>
      <c r="AD5" s="83"/>
      <c r="AE5" s="83"/>
      <c r="AF5" s="83"/>
      <c r="AG5" s="82"/>
      <c r="AH5" s="82"/>
      <c r="AI5" s="155"/>
    </row>
    <row r="6" spans="1:35" ht="11.25" customHeight="1" x14ac:dyDescent="0.25"/>
    <row r="7" spans="1:35" ht="36" customHeight="1" thickBot="1" x14ac:dyDescent="0.35">
      <c r="F7" s="54"/>
      <c r="G7" s="362" t="s">
        <v>58</v>
      </c>
      <c r="H7" s="362"/>
      <c r="I7" s="362"/>
      <c r="J7" s="362"/>
      <c r="K7" s="362"/>
      <c r="L7" s="362"/>
      <c r="M7" s="362"/>
      <c r="N7" s="55" t="s">
        <v>8</v>
      </c>
      <c r="O7" s="56" t="s">
        <v>59</v>
      </c>
      <c r="P7" s="57" t="s">
        <v>60</v>
      </c>
      <c r="Q7" s="57" t="s">
        <v>0</v>
      </c>
      <c r="AD7" s="169" t="s">
        <v>416</v>
      </c>
      <c r="AE7" s="169" t="s">
        <v>417</v>
      </c>
      <c r="AF7" s="169" t="s">
        <v>120</v>
      </c>
      <c r="AG7" s="170" t="s">
        <v>419</v>
      </c>
      <c r="AH7" s="170" t="s">
        <v>559</v>
      </c>
      <c r="AI7" s="171" t="s">
        <v>558</v>
      </c>
    </row>
    <row r="8" spans="1:35" s="260" customFormat="1" ht="30" customHeight="1" x14ac:dyDescent="0.25">
      <c r="A8" s="253">
        <v>727</v>
      </c>
      <c r="B8" s="254" t="str">
        <f t="shared" ref="B8:B28" ca="1" si="0">VLOOKUP(A8,contentrefmockup,2,FALSE)</f>
        <v>C.1</v>
      </c>
      <c r="C8" s="255">
        <f t="shared" ref="C8:C28" ca="1" si="1">VLOOKUP(A8,contentrefmockup,15,FALSE)</f>
        <v>2</v>
      </c>
      <c r="D8" s="20"/>
      <c r="E8" s="256" t="str">
        <f t="shared" ref="E8:E28" ca="1" si="2">IF(C8=1,"Phase "&amp;B8,IF(C8=2,"Step "&amp;VLOOKUP(A8,contentrefmockup,4,FALSE),B8))</f>
        <v>Step 1</v>
      </c>
      <c r="F8" s="257" t="str">
        <f t="shared" ref="F8:F28" ca="1" si="3">VLOOKUP(A8,contentrefmockup,7,FALSE)</f>
        <v>Remediate weaknesses</v>
      </c>
      <c r="G8" s="210"/>
      <c r="H8" s="210"/>
      <c r="I8" s="210"/>
      <c r="J8" s="210"/>
      <c r="K8" s="210"/>
      <c r="L8" s="210"/>
      <c r="M8" s="210"/>
      <c r="N8" s="212" t="str">
        <f t="shared" ref="N8:N28" ca="1" si="4">IFERROR(IF(VLOOKUP(A8,Weightings_Assessments,25,FALSE)=0,"",VLOOKUP(A8,Weightings_Assessments,25,FALSE)),"")</f>
        <v/>
      </c>
      <c r="O8" s="212" t="str">
        <f t="shared" ref="O8:O28" ca="1" si="5">IFERROR(VLOOKUP(AH8,detail_maturity_score,3,FALSE)*VLOOKUP(A8,Weightings_Assessments,23,FALSE),"")</f>
        <v/>
      </c>
      <c r="P8" s="212"/>
      <c r="Q8" s="212"/>
      <c r="R8" s="212"/>
      <c r="S8" s="212"/>
      <c r="T8" s="212"/>
      <c r="U8" s="212"/>
      <c r="V8" s="212"/>
      <c r="W8" s="212"/>
      <c r="X8" s="212"/>
      <c r="Y8" s="212"/>
      <c r="Z8" s="212"/>
      <c r="AA8" s="212"/>
      <c r="AB8" s="212"/>
      <c r="AC8" s="258"/>
      <c r="AD8" s="258" t="str">
        <f t="shared" ref="AD8:AD28" ca="1" si="6">VLOOKUP($A8,contentrefmockup,26,FALSE)</f>
        <v>S</v>
      </c>
      <c r="AE8" s="258" t="str">
        <f t="shared" ref="AE8:AE28" ca="1" si="7">VLOOKUP($A8,contentrefmockup,27,FALSE)</f>
        <v>I</v>
      </c>
      <c r="AF8" s="87" t="str">
        <f t="shared" ref="AF8:AF28" ca="1" si="8">VLOOKUP($A8,contentrefmockup,28,FALSE)</f>
        <v>D</v>
      </c>
      <c r="AG8" s="79">
        <f t="shared" ref="AG8:AG28" ca="1" si="9">IF(AD8="S",1,IF(AE8="I",2,IF(AF8="D",3,4)))</f>
        <v>1</v>
      </c>
      <c r="AH8" s="79"/>
      <c r="AI8" s="259">
        <v>3</v>
      </c>
    </row>
    <row r="9" spans="1:35" s="134" customFormat="1" ht="30" x14ac:dyDescent="0.25">
      <c r="A9" s="160">
        <v>733</v>
      </c>
      <c r="B9" s="126" t="str">
        <f t="shared" ca="1" si="0"/>
        <v>C.1.01</v>
      </c>
      <c r="C9" s="127">
        <f t="shared" ca="1" si="1"/>
        <v>5</v>
      </c>
      <c r="D9" s="93"/>
      <c r="E9" s="128" t="str">
        <f t="shared" ca="1" si="2"/>
        <v>C.1.01</v>
      </c>
      <c r="F9" s="159" t="str">
        <f t="shared" ca="1" si="3"/>
        <v>Do follow-up activities include remediating weaknesses identified in penetration testing?</v>
      </c>
      <c r="G9" s="161"/>
      <c r="H9" s="161"/>
      <c r="I9" s="227"/>
      <c r="J9" s="161"/>
      <c r="K9" s="161"/>
      <c r="L9" s="161"/>
      <c r="M9" s="161"/>
      <c r="N9" s="129" t="str">
        <f t="shared" ca="1" si="4"/>
        <v>x 1</v>
      </c>
      <c r="O9" s="129" t="str">
        <f t="shared" ca="1" si="5"/>
        <v/>
      </c>
      <c r="P9" s="130"/>
      <c r="Q9" s="130"/>
      <c r="R9" s="127"/>
      <c r="S9" s="127"/>
      <c r="T9" s="127"/>
      <c r="U9" s="127"/>
      <c r="V9" s="127"/>
      <c r="W9" s="127"/>
      <c r="X9" s="127"/>
      <c r="Y9" s="127"/>
      <c r="Z9" s="131"/>
      <c r="AA9" s="127"/>
      <c r="AB9" s="127"/>
      <c r="AC9" s="132"/>
      <c r="AD9" s="133" t="str">
        <f t="shared" ca="1" si="6"/>
        <v/>
      </c>
      <c r="AE9" s="133" t="str">
        <f t="shared" ca="1" si="7"/>
        <v/>
      </c>
      <c r="AF9" s="87" t="str">
        <f t="shared" ca="1" si="8"/>
        <v>D</v>
      </c>
      <c r="AG9" s="79">
        <f t="shared" ca="1" si="9"/>
        <v>3</v>
      </c>
      <c r="AH9" s="79">
        <v>1</v>
      </c>
      <c r="AI9" s="147"/>
    </row>
    <row r="10" spans="1:35" s="145" customFormat="1" ht="30" customHeight="1" x14ac:dyDescent="0.25">
      <c r="A10" s="162">
        <v>734</v>
      </c>
      <c r="B10" s="135" t="str">
        <f t="shared" ca="1" si="0"/>
        <v>C.1.02</v>
      </c>
      <c r="C10" s="136">
        <f t="shared" ca="1" si="1"/>
        <v>4</v>
      </c>
      <c r="D10" s="93"/>
      <c r="E10" s="137" t="str">
        <f t="shared" ca="1" si="2"/>
        <v>C.1.02</v>
      </c>
      <c r="F10" s="165" t="str">
        <f t="shared" ca="1" si="3"/>
        <v xml:space="preserve">Does this remediation process include: </v>
      </c>
      <c r="G10" s="164"/>
      <c r="H10" s="164"/>
      <c r="I10" s="166"/>
      <c r="J10" s="164"/>
      <c r="K10" s="164"/>
      <c r="L10" s="164"/>
      <c r="M10" s="164"/>
      <c r="N10" s="139" t="str">
        <f t="shared" ca="1" si="4"/>
        <v/>
      </c>
      <c r="O10" s="139" t="str">
        <f t="shared" ca="1" si="5"/>
        <v/>
      </c>
      <c r="P10" s="140"/>
      <c r="Q10" s="140"/>
      <c r="R10" s="136"/>
      <c r="S10" s="136"/>
      <c r="T10" s="136"/>
      <c r="U10" s="136"/>
      <c r="V10" s="136"/>
      <c r="W10" s="136"/>
      <c r="X10" s="136"/>
      <c r="Y10" s="136"/>
      <c r="Z10" s="141"/>
      <c r="AA10" s="136"/>
      <c r="AB10" s="136"/>
      <c r="AC10" s="142"/>
      <c r="AD10" s="143" t="str">
        <f t="shared" ca="1" si="6"/>
        <v/>
      </c>
      <c r="AE10" s="143" t="str">
        <f t="shared" ca="1" si="7"/>
        <v/>
      </c>
      <c r="AF10" s="87" t="str">
        <f t="shared" ca="1" si="8"/>
        <v>D</v>
      </c>
      <c r="AG10" s="79">
        <f t="shared" ca="1" si="9"/>
        <v>3</v>
      </c>
      <c r="AH10"/>
      <c r="AI10" s="148"/>
    </row>
    <row r="11" spans="1:35" s="145" customFormat="1" ht="30" customHeight="1" x14ac:dyDescent="0.25">
      <c r="A11" s="162">
        <v>735</v>
      </c>
      <c r="B11" s="135" t="str">
        <f t="shared" ca="1" si="0"/>
        <v>C.1.02a</v>
      </c>
      <c r="C11" s="136">
        <f t="shared" ca="1" si="1"/>
        <v>6</v>
      </c>
      <c r="D11" s="93"/>
      <c r="E11" s="137" t="str">
        <f t="shared" ca="1" si="2"/>
        <v>C.1.02a</v>
      </c>
      <c r="F11" s="192" t="str">
        <f t="shared" ca="1" si="3"/>
        <v>Addressing all issues raised in penetration testing reports?</v>
      </c>
      <c r="G11" s="164"/>
      <c r="H11" s="164"/>
      <c r="I11" s="166"/>
      <c r="J11" s="164"/>
      <c r="K11" s="164"/>
      <c r="L11" s="164"/>
      <c r="M11" s="164"/>
      <c r="N11" s="139" t="str">
        <f t="shared" ca="1" si="4"/>
        <v>x 2</v>
      </c>
      <c r="O11" s="139" t="str">
        <f t="shared" ca="1" si="5"/>
        <v/>
      </c>
      <c r="P11" s="140"/>
      <c r="Q11" s="140"/>
      <c r="R11" s="136"/>
      <c r="S11" s="136"/>
      <c r="T11" s="136"/>
      <c r="U11" s="136"/>
      <c r="V11" s="136"/>
      <c r="W11" s="136"/>
      <c r="X11" s="136"/>
      <c r="Y11" s="136"/>
      <c r="Z11" s="141"/>
      <c r="AA11" s="136"/>
      <c r="AB11" s="136"/>
      <c r="AC11" s="142"/>
      <c r="AD11" s="143" t="str">
        <f t="shared" ca="1" si="6"/>
        <v/>
      </c>
      <c r="AE11" s="143" t="str">
        <f t="shared" ca="1" si="7"/>
        <v/>
      </c>
      <c r="AF11" s="87" t="str">
        <f t="shared" ca="1" si="8"/>
        <v>D</v>
      </c>
      <c r="AG11" s="79">
        <f t="shared" ca="1" si="9"/>
        <v>3</v>
      </c>
      <c r="AH11" s="79">
        <v>1</v>
      </c>
      <c r="AI11" s="148"/>
    </row>
    <row r="12" spans="1:35" s="145" customFormat="1" ht="45" x14ac:dyDescent="0.25">
      <c r="A12" s="162">
        <v>736</v>
      </c>
      <c r="B12" s="135" t="str">
        <f t="shared" ca="1" si="0"/>
        <v>C.1.02b</v>
      </c>
      <c r="C12" s="136">
        <f t="shared" ca="1" si="1"/>
        <v>6</v>
      </c>
      <c r="D12" s="93"/>
      <c r="E12" s="137" t="str">
        <f t="shared" ca="1" si="2"/>
        <v>C.1.02b</v>
      </c>
      <c r="F12" s="192" t="str">
        <f t="shared" ca="1" si="3"/>
        <v>Applying immediate or short terms solutions, such as patching systems, closing ports and preventing traffic from particular web sites or IP addresses?</v>
      </c>
      <c r="G12" s="164"/>
      <c r="H12" s="164"/>
      <c r="I12" s="166"/>
      <c r="J12" s="164"/>
      <c r="K12" s="164"/>
      <c r="L12" s="164"/>
      <c r="M12" s="164"/>
      <c r="N12" s="139" t="str">
        <f t="shared" ca="1" si="4"/>
        <v>x 3</v>
      </c>
      <c r="O12" s="139" t="str">
        <f t="shared" ca="1" si="5"/>
        <v/>
      </c>
      <c r="P12" s="140"/>
      <c r="Q12" s="140"/>
      <c r="R12" s="136"/>
      <c r="S12" s="136"/>
      <c r="T12" s="136"/>
      <c r="U12" s="136"/>
      <c r="V12" s="136"/>
      <c r="W12" s="136"/>
      <c r="X12" s="136"/>
      <c r="Y12" s="136"/>
      <c r="Z12" s="141"/>
      <c r="AA12" s="136"/>
      <c r="AB12" s="136"/>
      <c r="AC12" s="142"/>
      <c r="AD12" s="143" t="str">
        <f t="shared" ca="1" si="6"/>
        <v/>
      </c>
      <c r="AE12" s="143" t="str">
        <f t="shared" ca="1" si="7"/>
        <v/>
      </c>
      <c r="AF12" s="87" t="str">
        <f t="shared" ca="1" si="8"/>
        <v>D</v>
      </c>
      <c r="AG12" s="79">
        <f t="shared" ca="1" si="9"/>
        <v>3</v>
      </c>
      <c r="AH12" s="79">
        <v>1</v>
      </c>
      <c r="AI12" s="148"/>
    </row>
    <row r="13" spans="1:35" s="145" customFormat="1" ht="30" customHeight="1" x14ac:dyDescent="0.25">
      <c r="A13" s="162">
        <v>737</v>
      </c>
      <c r="B13" s="135" t="str">
        <f t="shared" ca="1" si="0"/>
        <v>C.1.02c</v>
      </c>
      <c r="C13" s="136">
        <f t="shared" ca="1" si="1"/>
        <v>6</v>
      </c>
      <c r="D13" s="93"/>
      <c r="E13" s="137" t="str">
        <f t="shared" ca="1" si="2"/>
        <v>C.1.02c</v>
      </c>
      <c r="F13" s="192" t="str">
        <f t="shared" ca="1" si="3"/>
        <v>Replicating results of penetration tests (e.g. using technical data)?</v>
      </c>
      <c r="G13" s="164"/>
      <c r="H13" s="164"/>
      <c r="I13" s="166"/>
      <c r="J13" s="164"/>
      <c r="K13" s="164"/>
      <c r="L13" s="164"/>
      <c r="M13" s="164"/>
      <c r="N13" s="139" t="str">
        <f t="shared" ca="1" si="4"/>
        <v>x 3</v>
      </c>
      <c r="O13" s="139" t="str">
        <f t="shared" ca="1" si="5"/>
        <v/>
      </c>
      <c r="P13" s="140"/>
      <c r="Q13" s="140"/>
      <c r="R13" s="136"/>
      <c r="S13" s="136"/>
      <c r="T13" s="136"/>
      <c r="U13" s="136"/>
      <c r="V13" s="136"/>
      <c r="W13" s="136"/>
      <c r="X13" s="136"/>
      <c r="Y13" s="136"/>
      <c r="Z13" s="141"/>
      <c r="AA13" s="136"/>
      <c r="AB13" s="136"/>
      <c r="AC13" s="142"/>
      <c r="AD13" s="143" t="str">
        <f t="shared" ca="1" si="6"/>
        <v/>
      </c>
      <c r="AE13" s="143" t="str">
        <f t="shared" ca="1" si="7"/>
        <v/>
      </c>
      <c r="AF13" s="87" t="str">
        <f t="shared" ca="1" si="8"/>
        <v>D</v>
      </c>
      <c r="AG13" s="79">
        <f t="shared" ca="1" si="9"/>
        <v>3</v>
      </c>
      <c r="AH13" s="79">
        <v>1</v>
      </c>
      <c r="AI13" s="148"/>
    </row>
    <row r="14" spans="1:35" s="145" customFormat="1" ht="30" x14ac:dyDescent="0.25">
      <c r="A14" s="162">
        <v>738</v>
      </c>
      <c r="B14" s="135" t="str">
        <f t="shared" ca="1" si="0"/>
        <v>C.1.02d</v>
      </c>
      <c r="C14" s="136">
        <f t="shared" ca="1" si="1"/>
        <v>6</v>
      </c>
      <c r="D14" s="93"/>
      <c r="E14" s="137" t="str">
        <f t="shared" ca="1" si="2"/>
        <v>C.1.02d</v>
      </c>
      <c r="F14" s="192" t="str">
        <f t="shared" ca="1" si="3"/>
        <v>Determining which weaknesses to address first (e.g. based on risk ratings for critical assets)?</v>
      </c>
      <c r="G14" s="164"/>
      <c r="H14" s="164"/>
      <c r="I14" s="166"/>
      <c r="J14" s="164"/>
      <c r="K14" s="164"/>
      <c r="L14" s="164"/>
      <c r="M14" s="164"/>
      <c r="N14" s="139" t="str">
        <f t="shared" ca="1" si="4"/>
        <v>x 4</v>
      </c>
      <c r="O14" s="139" t="str">
        <f t="shared" ca="1" si="5"/>
        <v/>
      </c>
      <c r="P14" s="140"/>
      <c r="Q14" s="140"/>
      <c r="R14" s="136"/>
      <c r="S14" s="136"/>
      <c r="T14" s="136"/>
      <c r="U14" s="136"/>
      <c r="V14" s="136"/>
      <c r="W14" s="136"/>
      <c r="X14" s="136"/>
      <c r="Y14" s="136"/>
      <c r="Z14" s="141"/>
      <c r="AA14" s="136"/>
      <c r="AB14" s="136"/>
      <c r="AC14" s="142"/>
      <c r="AD14" s="143" t="str">
        <f t="shared" ca="1" si="6"/>
        <v/>
      </c>
      <c r="AE14" s="143" t="str">
        <f t="shared" ca="1" si="7"/>
        <v/>
      </c>
      <c r="AF14" s="87" t="str">
        <f t="shared" ca="1" si="8"/>
        <v>D</v>
      </c>
      <c r="AG14" s="79">
        <f t="shared" ca="1" si="9"/>
        <v>3</v>
      </c>
      <c r="AH14" s="79">
        <v>1</v>
      </c>
      <c r="AI14" s="148"/>
    </row>
    <row r="15" spans="1:35" s="145" customFormat="1" ht="30" x14ac:dyDescent="0.25">
      <c r="A15" s="162">
        <v>739</v>
      </c>
      <c r="B15" s="135" t="str">
        <f t="shared" ca="1" si="0"/>
        <v>C.1.02e</v>
      </c>
      <c r="C15" s="136">
        <f t="shared" ca="1" si="1"/>
        <v>6</v>
      </c>
      <c r="D15" s="93"/>
      <c r="E15" s="137" t="str">
        <f t="shared" ca="1" si="2"/>
        <v>C.1.02e</v>
      </c>
      <c r="F15" s="192" t="str">
        <f t="shared" ca="1" si="3"/>
        <v>Reporting weaknesses to relevant third party organisations (e.g. CERTs, BUGTRAQ etc.)?</v>
      </c>
      <c r="G15" s="164"/>
      <c r="H15" s="164"/>
      <c r="I15" s="166"/>
      <c r="J15" s="164"/>
      <c r="K15" s="164"/>
      <c r="L15" s="164"/>
      <c r="M15" s="164"/>
      <c r="N15" s="139" t="str">
        <f t="shared" ca="1" si="4"/>
        <v>x 3</v>
      </c>
      <c r="O15" s="139" t="str">
        <f t="shared" ca="1" si="5"/>
        <v/>
      </c>
      <c r="P15" s="140"/>
      <c r="Q15" s="140"/>
      <c r="R15" s="136"/>
      <c r="S15" s="136"/>
      <c r="T15" s="136"/>
      <c r="U15" s="136"/>
      <c r="V15" s="136"/>
      <c r="W15" s="136"/>
      <c r="X15" s="136"/>
      <c r="Y15" s="136"/>
      <c r="Z15" s="141"/>
      <c r="AA15" s="136"/>
      <c r="AB15" s="136"/>
      <c r="AC15" s="142"/>
      <c r="AD15" s="143" t="str">
        <f t="shared" ca="1" si="6"/>
        <v/>
      </c>
      <c r="AE15" s="143" t="str">
        <f t="shared" ca="1" si="7"/>
        <v/>
      </c>
      <c r="AF15" s="87" t="str">
        <f t="shared" ca="1" si="8"/>
        <v>D</v>
      </c>
      <c r="AG15" s="79">
        <f t="shared" ca="1" si="9"/>
        <v>3</v>
      </c>
      <c r="AH15" s="79">
        <v>1</v>
      </c>
      <c r="AI15" s="148"/>
    </row>
    <row r="16" spans="1:35" s="145" customFormat="1" ht="45" x14ac:dyDescent="0.25">
      <c r="A16" s="162">
        <v>740</v>
      </c>
      <c r="B16" s="135" t="str">
        <f t="shared" ca="1" si="0"/>
        <v>C.1.02f</v>
      </c>
      <c r="C16" s="136">
        <f t="shared" ca="1" si="1"/>
        <v>6</v>
      </c>
      <c r="D16" s="93"/>
      <c r="E16" s="137" t="str">
        <f t="shared" ca="1" si="2"/>
        <v>C.1.02f</v>
      </c>
      <c r="F16" s="192" t="str">
        <f t="shared" ca="1" si="3"/>
        <v>Feeding these remediation actions into longer term solutions, such as an updated patch management strategy or a whitelisting / blacklisting policy?</v>
      </c>
      <c r="G16" s="164"/>
      <c r="H16" s="164"/>
      <c r="I16" s="166"/>
      <c r="J16" s="164"/>
      <c r="K16" s="164"/>
      <c r="L16" s="164"/>
      <c r="M16" s="164"/>
      <c r="N16" s="139" t="str">
        <f t="shared" ca="1" si="4"/>
        <v>x 5</v>
      </c>
      <c r="O16" s="139" t="str">
        <f t="shared" ca="1" si="5"/>
        <v/>
      </c>
      <c r="P16" s="140"/>
      <c r="Q16" s="140"/>
      <c r="R16" s="136"/>
      <c r="S16" s="136"/>
      <c r="T16" s="136"/>
      <c r="U16" s="136"/>
      <c r="V16" s="136"/>
      <c r="W16" s="136"/>
      <c r="X16" s="136"/>
      <c r="Y16" s="136"/>
      <c r="Z16" s="141"/>
      <c r="AA16" s="136"/>
      <c r="AB16" s="136"/>
      <c r="AC16" s="142"/>
      <c r="AD16" s="143" t="str">
        <f t="shared" ca="1" si="6"/>
        <v/>
      </c>
      <c r="AE16" s="143" t="str">
        <f t="shared" ca="1" si="7"/>
        <v/>
      </c>
      <c r="AF16" s="87" t="str">
        <f t="shared" ca="1" si="8"/>
        <v>D</v>
      </c>
      <c r="AG16" s="79">
        <f t="shared" ca="1" si="9"/>
        <v>3</v>
      </c>
      <c r="AH16" s="79">
        <v>1</v>
      </c>
      <c r="AI16" s="148"/>
    </row>
    <row r="17" spans="1:35" s="145" customFormat="1" ht="30" customHeight="1" x14ac:dyDescent="0.25">
      <c r="A17" s="162">
        <v>741</v>
      </c>
      <c r="B17" s="135" t="str">
        <f t="shared" ca="1" si="0"/>
        <v>C.1.02g</v>
      </c>
      <c r="C17" s="136">
        <f t="shared" ca="1" si="1"/>
        <v>6</v>
      </c>
      <c r="D17" s="93"/>
      <c r="E17" s="137" t="str">
        <f t="shared" ca="1" si="2"/>
        <v>C.1.02g</v>
      </c>
      <c r="F17" s="192" t="str">
        <f t="shared" ca="1" si="3"/>
        <v xml:space="preserve">Agreeing any short term retesting or verification activities? </v>
      </c>
      <c r="G17" s="164"/>
      <c r="H17" s="164"/>
      <c r="I17" s="166"/>
      <c r="J17" s="164"/>
      <c r="K17" s="164"/>
      <c r="L17" s="164"/>
      <c r="M17" s="164"/>
      <c r="N17" s="139" t="str">
        <f t="shared" ca="1" si="4"/>
        <v>x 4</v>
      </c>
      <c r="O17" s="139" t="str">
        <f t="shared" ca="1" si="5"/>
        <v/>
      </c>
      <c r="P17" s="140"/>
      <c r="Q17" s="140"/>
      <c r="R17" s="136"/>
      <c r="S17" s="136"/>
      <c r="T17" s="136"/>
      <c r="U17" s="136"/>
      <c r="V17" s="136"/>
      <c r="W17" s="136"/>
      <c r="X17" s="136"/>
      <c r="Y17" s="136"/>
      <c r="Z17" s="141"/>
      <c r="AA17" s="136"/>
      <c r="AB17" s="136"/>
      <c r="AC17" s="142"/>
      <c r="AD17" s="143" t="str">
        <f t="shared" ca="1" si="6"/>
        <v/>
      </c>
      <c r="AE17" s="143" t="str">
        <f t="shared" ca="1" si="7"/>
        <v/>
      </c>
      <c r="AF17" s="87" t="str">
        <f t="shared" ca="1" si="8"/>
        <v>D</v>
      </c>
      <c r="AG17" s="79">
        <f t="shared" ca="1" si="9"/>
        <v>3</v>
      </c>
      <c r="AH17" s="79">
        <v>1</v>
      </c>
      <c r="AI17" s="148"/>
    </row>
    <row r="18" spans="1:35" s="145" customFormat="1" ht="30" customHeight="1" x14ac:dyDescent="0.25">
      <c r="A18" s="162">
        <v>742</v>
      </c>
      <c r="B18" s="135" t="str">
        <f t="shared" ca="1" si="0"/>
        <v>C.1.03</v>
      </c>
      <c r="C18" s="136">
        <f t="shared" ca="1" si="1"/>
        <v>4</v>
      </c>
      <c r="D18" s="93"/>
      <c r="E18" s="137" t="str">
        <f t="shared" ca="1" si="2"/>
        <v>C.1.03</v>
      </c>
      <c r="F18" s="165" t="str">
        <f t="shared" ca="1" si="3"/>
        <v xml:space="preserve">Is this remediation process: </v>
      </c>
      <c r="G18" s="164"/>
      <c r="H18" s="164"/>
      <c r="I18" s="166"/>
      <c r="J18" s="164"/>
      <c r="K18" s="164"/>
      <c r="L18" s="164"/>
      <c r="M18" s="164"/>
      <c r="N18" s="139" t="str">
        <f t="shared" ca="1" si="4"/>
        <v/>
      </c>
      <c r="O18" s="139" t="str">
        <f t="shared" ca="1" si="5"/>
        <v/>
      </c>
      <c r="P18" s="140"/>
      <c r="Q18" s="140"/>
      <c r="R18" s="136"/>
      <c r="S18" s="136"/>
      <c r="T18" s="136"/>
      <c r="U18" s="136"/>
      <c r="V18" s="136"/>
      <c r="W18" s="136"/>
      <c r="X18" s="136"/>
      <c r="Y18" s="136"/>
      <c r="Z18" s="141"/>
      <c r="AA18" s="136"/>
      <c r="AB18" s="136"/>
      <c r="AC18" s="142"/>
      <c r="AD18" s="143" t="str">
        <f t="shared" ca="1" si="6"/>
        <v/>
      </c>
      <c r="AE18" s="143" t="str">
        <f t="shared" ca="1" si="7"/>
        <v/>
      </c>
      <c r="AF18" s="87" t="str">
        <f t="shared" ca="1" si="8"/>
        <v>D</v>
      </c>
      <c r="AG18" s="79">
        <f t="shared" ca="1" si="9"/>
        <v>3</v>
      </c>
      <c r="AH18"/>
      <c r="AI18" s="148"/>
    </row>
    <row r="19" spans="1:35" s="145" customFormat="1" ht="30" customHeight="1" x14ac:dyDescent="0.25">
      <c r="A19" s="162">
        <v>743</v>
      </c>
      <c r="B19" s="135" t="str">
        <f t="shared" ca="1" si="0"/>
        <v>C.1.03a</v>
      </c>
      <c r="C19" s="136">
        <f t="shared" ca="1" si="1"/>
        <v>6</v>
      </c>
      <c r="D19" s="20"/>
      <c r="E19" s="137" t="str">
        <f t="shared" ca="1" si="2"/>
        <v>C.1.03a</v>
      </c>
      <c r="F19" s="192" t="str">
        <f t="shared" ca="1" si="3"/>
        <v>Carried out by appropriate qualified, experienced technical security professionals?</v>
      </c>
      <c r="G19" s="164"/>
      <c r="H19" s="164"/>
      <c r="I19" s="166"/>
      <c r="J19" s="164"/>
      <c r="K19" s="164"/>
      <c r="L19" s="164"/>
      <c r="M19" s="164"/>
      <c r="N19" s="139" t="str">
        <f t="shared" ca="1" si="4"/>
        <v>x 4</v>
      </c>
      <c r="O19" s="139" t="str">
        <f t="shared" ca="1" si="5"/>
        <v/>
      </c>
      <c r="P19" s="140"/>
      <c r="Q19" s="140"/>
      <c r="R19" s="136"/>
      <c r="S19" s="136"/>
      <c r="T19" s="136"/>
      <c r="U19" s="136"/>
      <c r="V19" s="136"/>
      <c r="W19" s="136"/>
      <c r="X19" s="136"/>
      <c r="Y19" s="136"/>
      <c r="Z19" s="141"/>
      <c r="AA19" s="136"/>
      <c r="AB19" s="136"/>
      <c r="AC19" s="142"/>
      <c r="AD19" s="143" t="str">
        <f t="shared" ca="1" si="6"/>
        <v/>
      </c>
      <c r="AE19" s="143" t="str">
        <f t="shared" ca="1" si="7"/>
        <v/>
      </c>
      <c r="AF19" s="87" t="str">
        <f t="shared" ca="1" si="8"/>
        <v>D</v>
      </c>
      <c r="AG19" s="79">
        <f t="shared" ca="1" si="9"/>
        <v>3</v>
      </c>
      <c r="AH19" s="79">
        <v>1</v>
      </c>
      <c r="AI19" s="148"/>
    </row>
    <row r="20" spans="1:35" s="145" customFormat="1" ht="30" customHeight="1" x14ac:dyDescent="0.25">
      <c r="A20" s="162">
        <v>744</v>
      </c>
      <c r="B20" s="135" t="str">
        <f t="shared" ca="1" si="0"/>
        <v>C.1.03b</v>
      </c>
      <c r="C20" s="136">
        <f t="shared" ca="1" si="1"/>
        <v>6</v>
      </c>
      <c r="D20" s="20"/>
      <c r="E20" s="137" t="str">
        <f t="shared" ca="1" si="2"/>
        <v>C.1.03b</v>
      </c>
      <c r="F20" s="192" t="str">
        <f t="shared" ca="1" si="3"/>
        <v>Validated to ensure that all weaknesses have been satisfactorily remediated?</v>
      </c>
      <c r="G20" s="164"/>
      <c r="H20" s="164"/>
      <c r="I20" s="166"/>
      <c r="J20" s="164"/>
      <c r="K20" s="164"/>
      <c r="L20" s="164"/>
      <c r="M20" s="164"/>
      <c r="N20" s="139" t="str">
        <f t="shared" ca="1" si="4"/>
        <v>x 2</v>
      </c>
      <c r="O20" s="139" t="str">
        <f t="shared" ca="1" si="5"/>
        <v/>
      </c>
      <c r="P20" s="140"/>
      <c r="Q20" s="140"/>
      <c r="R20" s="136"/>
      <c r="S20" s="136"/>
      <c r="T20" s="136"/>
      <c r="U20" s="136"/>
      <c r="V20" s="136"/>
      <c r="W20" s="136"/>
      <c r="X20" s="136"/>
      <c r="Y20" s="136"/>
      <c r="Z20" s="141"/>
      <c r="AA20" s="136"/>
      <c r="AB20" s="136"/>
      <c r="AC20" s="142"/>
      <c r="AD20" s="143" t="str">
        <f t="shared" ca="1" si="6"/>
        <v/>
      </c>
      <c r="AE20" s="143" t="str">
        <f t="shared" ca="1" si="7"/>
        <v/>
      </c>
      <c r="AF20" s="87" t="str">
        <f t="shared" ca="1" si="8"/>
        <v>D</v>
      </c>
      <c r="AG20" s="79">
        <f t="shared" ca="1" si="9"/>
        <v>3</v>
      </c>
      <c r="AH20" s="79">
        <v>1</v>
      </c>
      <c r="AI20" s="148"/>
    </row>
    <row r="21" spans="1:35" s="145" customFormat="1" ht="30" customHeight="1" x14ac:dyDescent="0.25">
      <c r="A21" s="156">
        <v>745</v>
      </c>
      <c r="B21" s="135" t="str">
        <f t="shared" ca="1" si="0"/>
        <v>C.2</v>
      </c>
      <c r="C21" s="136">
        <f t="shared" ca="1" si="1"/>
        <v>2</v>
      </c>
      <c r="D21" s="20"/>
      <c r="E21" s="167" t="str">
        <f t="shared" ca="1" si="2"/>
        <v>Step 2</v>
      </c>
      <c r="F21" s="168" t="str">
        <f t="shared" ca="1" si="3"/>
        <v>Address root causes of weaknesses</v>
      </c>
      <c r="G21" s="210"/>
      <c r="H21" s="210"/>
      <c r="I21" s="210"/>
      <c r="J21" s="210"/>
      <c r="K21" s="210"/>
      <c r="L21" s="210"/>
      <c r="M21" s="210"/>
      <c r="N21" s="212" t="str">
        <f t="shared" ca="1" si="4"/>
        <v/>
      </c>
      <c r="O21" s="212" t="str">
        <f t="shared" ca="1" si="5"/>
        <v/>
      </c>
      <c r="P21" s="212"/>
      <c r="Q21" s="212"/>
      <c r="R21" s="212"/>
      <c r="S21" s="212"/>
      <c r="T21" s="212"/>
      <c r="U21" s="212"/>
      <c r="V21" s="212"/>
      <c r="W21" s="212"/>
      <c r="X21" s="212"/>
      <c r="Y21" s="212"/>
      <c r="Z21" s="212"/>
      <c r="AA21" s="212"/>
      <c r="AB21" s="212"/>
      <c r="AC21" s="143"/>
      <c r="AD21" s="143" t="str">
        <f t="shared" ca="1" si="6"/>
        <v>S</v>
      </c>
      <c r="AE21" s="143" t="str">
        <f t="shared" ca="1" si="7"/>
        <v>I</v>
      </c>
      <c r="AF21" s="87" t="str">
        <f t="shared" ca="1" si="8"/>
        <v>D</v>
      </c>
      <c r="AG21" s="79">
        <f t="shared" ca="1" si="9"/>
        <v>1</v>
      </c>
      <c r="AH21"/>
      <c r="AI21" s="148">
        <v>3</v>
      </c>
    </row>
    <row r="22" spans="1:35" s="145" customFormat="1" ht="30" x14ac:dyDescent="0.25">
      <c r="A22" s="162">
        <v>751</v>
      </c>
      <c r="B22" s="135" t="str">
        <f t="shared" ca="1" si="0"/>
        <v>C.2.01</v>
      </c>
      <c r="C22" s="136">
        <f t="shared" ca="1" si="1"/>
        <v>5</v>
      </c>
      <c r="D22" s="20"/>
      <c r="E22" s="137" t="str">
        <f t="shared" ca="1" si="2"/>
        <v>C.2.01</v>
      </c>
      <c r="F22" s="165" t="str">
        <f t="shared" ca="1" si="3"/>
        <v>Do follow-up activities include analysing the root causes of weaknesses identified in penetration testing?</v>
      </c>
      <c r="G22" s="164"/>
      <c r="H22" s="164"/>
      <c r="I22" s="166"/>
      <c r="J22" s="164"/>
      <c r="K22" s="164"/>
      <c r="L22" s="164"/>
      <c r="M22" s="164"/>
      <c r="N22" s="139" t="str">
        <f t="shared" ca="1" si="4"/>
        <v>x 1</v>
      </c>
      <c r="O22" s="139" t="str">
        <f t="shared" ca="1" si="5"/>
        <v/>
      </c>
      <c r="P22" s="140"/>
      <c r="Q22" s="140"/>
      <c r="R22" s="136"/>
      <c r="S22" s="136"/>
      <c r="T22" s="136"/>
      <c r="U22" s="136"/>
      <c r="V22" s="136"/>
      <c r="W22" s="136"/>
      <c r="X22" s="136"/>
      <c r="Y22" s="136"/>
      <c r="Z22" s="141"/>
      <c r="AA22" s="136"/>
      <c r="AB22" s="136"/>
      <c r="AC22" s="142"/>
      <c r="AD22" s="143" t="str">
        <f t="shared" ca="1" si="6"/>
        <v/>
      </c>
      <c r="AE22" s="143" t="str">
        <f t="shared" ca="1" si="7"/>
        <v/>
      </c>
      <c r="AF22" s="87" t="str">
        <f t="shared" ca="1" si="8"/>
        <v>D</v>
      </c>
      <c r="AG22" s="79">
        <f t="shared" ca="1" si="9"/>
        <v>3</v>
      </c>
      <c r="AH22" s="79">
        <v>1</v>
      </c>
      <c r="AI22" s="148"/>
    </row>
    <row r="23" spans="1:35" s="145" customFormat="1" ht="30" customHeight="1" x14ac:dyDescent="0.25">
      <c r="A23" s="162">
        <v>752</v>
      </c>
      <c r="B23" s="135" t="str">
        <f t="shared" ca="1" si="0"/>
        <v>C.2.02</v>
      </c>
      <c r="C23" s="136">
        <f t="shared" ca="1" si="1"/>
        <v>4</v>
      </c>
      <c r="D23" s="20"/>
      <c r="E23" s="137" t="str">
        <f t="shared" ca="1" si="2"/>
        <v>C.2.02</v>
      </c>
      <c r="F23" s="165" t="str">
        <f t="shared" ca="1" si="3"/>
        <v xml:space="preserve">Does this root cause analysis include: </v>
      </c>
      <c r="G23" s="164"/>
      <c r="H23" s="164"/>
      <c r="I23" s="166"/>
      <c r="J23" s="164"/>
      <c r="K23" s="164"/>
      <c r="L23" s="164"/>
      <c r="M23" s="164"/>
      <c r="N23" s="139" t="str">
        <f t="shared" ca="1" si="4"/>
        <v/>
      </c>
      <c r="O23" s="139" t="str">
        <f t="shared" ca="1" si="5"/>
        <v/>
      </c>
      <c r="P23" s="140"/>
      <c r="Q23" s="140"/>
      <c r="R23" s="136"/>
      <c r="S23" s="136"/>
      <c r="T23" s="136"/>
      <c r="U23" s="136"/>
      <c r="V23" s="136"/>
      <c r="W23" s="136"/>
      <c r="X23" s="136"/>
      <c r="Y23" s="136"/>
      <c r="Z23" s="141"/>
      <c r="AA23" s="136"/>
      <c r="AB23" s="136"/>
      <c r="AC23" s="142"/>
      <c r="AD23" s="143" t="str">
        <f t="shared" ca="1" si="6"/>
        <v/>
      </c>
      <c r="AE23" s="143" t="str">
        <f t="shared" ca="1" si="7"/>
        <v/>
      </c>
      <c r="AF23" s="87" t="str">
        <f t="shared" ca="1" si="8"/>
        <v>D</v>
      </c>
      <c r="AG23" s="79">
        <f t="shared" ca="1" si="9"/>
        <v>3</v>
      </c>
      <c r="AH23"/>
      <c r="AI23" s="148"/>
    </row>
    <row r="24" spans="1:35" s="145" customFormat="1" ht="30" customHeight="1" x14ac:dyDescent="0.25">
      <c r="A24" s="162">
        <v>753</v>
      </c>
      <c r="B24" s="135" t="str">
        <f t="shared" ca="1" si="0"/>
        <v>C.2.02a</v>
      </c>
      <c r="C24" s="136">
        <f t="shared" ca="1" si="1"/>
        <v>6</v>
      </c>
      <c r="D24" s="20"/>
      <c r="E24" s="137" t="str">
        <f t="shared" ca="1" si="2"/>
        <v>C.2.02a</v>
      </c>
      <c r="F24" s="192" t="str">
        <f t="shared" ca="1" si="3"/>
        <v>Identifying the real root causes of exposures - not just the symptoms of an attack?</v>
      </c>
      <c r="G24" s="164"/>
      <c r="H24" s="164"/>
      <c r="I24" s="166"/>
      <c r="J24" s="164"/>
      <c r="K24" s="164"/>
      <c r="L24" s="164"/>
      <c r="M24" s="164"/>
      <c r="N24" s="139" t="str">
        <f t="shared" ca="1" si="4"/>
        <v>x 2</v>
      </c>
      <c r="O24" s="139" t="str">
        <f t="shared" ca="1" si="5"/>
        <v/>
      </c>
      <c r="P24" s="140"/>
      <c r="Q24" s="140"/>
      <c r="R24" s="136"/>
      <c r="S24" s="136"/>
      <c r="T24" s="136"/>
      <c r="U24" s="136"/>
      <c r="V24" s="136"/>
      <c r="W24" s="136"/>
      <c r="X24" s="136"/>
      <c r="Y24" s="136"/>
      <c r="Z24" s="141"/>
      <c r="AA24" s="136"/>
      <c r="AB24" s="136"/>
      <c r="AC24" s="142"/>
      <c r="AD24" s="143" t="str">
        <f t="shared" ca="1" si="6"/>
        <v/>
      </c>
      <c r="AE24" s="143" t="str">
        <f t="shared" ca="1" si="7"/>
        <v/>
      </c>
      <c r="AF24" s="87" t="str">
        <f t="shared" ca="1" si="8"/>
        <v>D</v>
      </c>
      <c r="AG24" s="79">
        <f t="shared" ca="1" si="9"/>
        <v>3</v>
      </c>
      <c r="AH24" s="79">
        <v>1</v>
      </c>
      <c r="AI24" s="148"/>
    </row>
    <row r="25" spans="1:35" s="145" customFormat="1" ht="30" customHeight="1" x14ac:dyDescent="0.25">
      <c r="A25" s="162">
        <v>754</v>
      </c>
      <c r="B25" s="135" t="str">
        <f t="shared" ca="1" si="0"/>
        <v>C.2.02b</v>
      </c>
      <c r="C25" s="136">
        <f t="shared" ca="1" si="1"/>
        <v>6</v>
      </c>
      <c r="D25" s="20"/>
      <c r="E25" s="137" t="str">
        <f t="shared" ca="1" si="2"/>
        <v>C.2.02b</v>
      </c>
      <c r="F25" s="192" t="str">
        <f t="shared" ca="1" si="3"/>
        <v>Evaluating the potential impact of exposures on the business?</v>
      </c>
      <c r="G25" s="164"/>
      <c r="H25" s="164"/>
      <c r="I25" s="166"/>
      <c r="J25" s="164"/>
      <c r="K25" s="164"/>
      <c r="L25" s="164"/>
      <c r="M25" s="164"/>
      <c r="N25" s="139" t="str">
        <f t="shared" ca="1" si="4"/>
        <v>x 3</v>
      </c>
      <c r="O25" s="139" t="str">
        <f t="shared" ca="1" si="5"/>
        <v/>
      </c>
      <c r="P25" s="140"/>
      <c r="Q25" s="140"/>
      <c r="R25" s="136"/>
      <c r="S25" s="136"/>
      <c r="T25" s="136"/>
      <c r="U25" s="136"/>
      <c r="V25" s="136"/>
      <c r="W25" s="136"/>
      <c r="X25" s="136"/>
      <c r="Y25" s="136"/>
      <c r="Z25" s="141"/>
      <c r="AA25" s="136"/>
      <c r="AB25" s="136"/>
      <c r="AC25" s="142"/>
      <c r="AD25" s="143" t="str">
        <f t="shared" ca="1" si="6"/>
        <v/>
      </c>
      <c r="AE25" s="143" t="str">
        <f t="shared" ca="1" si="7"/>
        <v/>
      </c>
      <c r="AF25" s="87" t="str">
        <f t="shared" ca="1" si="8"/>
        <v>D</v>
      </c>
      <c r="AG25" s="79">
        <f t="shared" ca="1" si="9"/>
        <v>3</v>
      </c>
      <c r="AH25" s="79">
        <v>1</v>
      </c>
      <c r="AI25" s="148"/>
    </row>
    <row r="26" spans="1:35" s="145" customFormat="1" ht="30" customHeight="1" x14ac:dyDescent="0.25">
      <c r="A26" s="162">
        <v>755</v>
      </c>
      <c r="B26" s="135" t="str">
        <f t="shared" ca="1" si="0"/>
        <v>C.2.02c</v>
      </c>
      <c r="C26" s="136">
        <f t="shared" ca="1" si="1"/>
        <v>6</v>
      </c>
      <c r="D26" s="20"/>
      <c r="E26" s="137" t="str">
        <f t="shared" ca="1" si="2"/>
        <v>C.2.02c</v>
      </c>
      <c r="F26" s="192" t="str">
        <f t="shared" ca="1" si="3"/>
        <v>Identifying more endemic or fundamental root causes?</v>
      </c>
      <c r="G26" s="164"/>
      <c r="H26" s="164"/>
      <c r="I26" s="166"/>
      <c r="J26" s="164"/>
      <c r="K26" s="164"/>
      <c r="L26" s="164"/>
      <c r="M26" s="164"/>
      <c r="N26" s="139" t="str">
        <f t="shared" ca="1" si="4"/>
        <v>x 4</v>
      </c>
      <c r="O26" s="139" t="str">
        <f t="shared" ca="1" si="5"/>
        <v/>
      </c>
      <c r="P26" s="140"/>
      <c r="Q26" s="140"/>
      <c r="R26" s="136"/>
      <c r="S26" s="136"/>
      <c r="T26" s="136"/>
      <c r="U26" s="136"/>
      <c r="V26" s="136"/>
      <c r="W26" s="136"/>
      <c r="X26" s="136"/>
      <c r="Y26" s="136"/>
      <c r="Z26" s="141"/>
      <c r="AA26" s="136"/>
      <c r="AB26" s="136"/>
      <c r="AC26" s="142"/>
      <c r="AD26" s="143" t="str">
        <f t="shared" ca="1" si="6"/>
        <v/>
      </c>
      <c r="AE26" s="143" t="str">
        <f t="shared" ca="1" si="7"/>
        <v/>
      </c>
      <c r="AF26" s="87" t="str">
        <f t="shared" ca="1" si="8"/>
        <v>D</v>
      </c>
      <c r="AG26" s="79">
        <f t="shared" ca="1" si="9"/>
        <v>3</v>
      </c>
      <c r="AH26" s="79">
        <v>1</v>
      </c>
      <c r="AI26" s="148"/>
    </row>
    <row r="27" spans="1:35" s="145" customFormat="1" ht="30" x14ac:dyDescent="0.25">
      <c r="A27" s="162">
        <v>756</v>
      </c>
      <c r="B27" s="135" t="str">
        <f t="shared" ca="1" si="0"/>
        <v>C.2.02d</v>
      </c>
      <c r="C27" s="136">
        <f t="shared" ca="1" si="1"/>
        <v>6</v>
      </c>
      <c r="D27" s="20"/>
      <c r="E27" s="137" t="str">
        <f t="shared" ca="1" si="2"/>
        <v>C.2.02d</v>
      </c>
      <c r="F27" s="192" t="str">
        <f t="shared" ca="1" si="3"/>
        <v>Involving qualified, experienced security professionals to help define corrective action strategy and plans?</v>
      </c>
      <c r="G27" s="164"/>
      <c r="H27" s="164"/>
      <c r="I27" s="166"/>
      <c r="J27" s="164"/>
      <c r="K27" s="164"/>
      <c r="L27" s="164"/>
      <c r="M27" s="164"/>
      <c r="N27" s="139" t="str">
        <f t="shared" ca="1" si="4"/>
        <v>x 5</v>
      </c>
      <c r="O27" s="139" t="str">
        <f t="shared" ca="1" si="5"/>
        <v/>
      </c>
      <c r="P27" s="140"/>
      <c r="Q27" s="140"/>
      <c r="R27" s="136"/>
      <c r="S27" s="136"/>
      <c r="T27" s="136"/>
      <c r="U27" s="136"/>
      <c r="V27" s="136"/>
      <c r="W27" s="136"/>
      <c r="X27" s="136"/>
      <c r="Y27" s="136"/>
      <c r="Z27" s="141"/>
      <c r="AA27" s="136"/>
      <c r="AB27" s="136"/>
      <c r="AC27" s="142"/>
      <c r="AD27" s="143" t="str">
        <f t="shared" ca="1" si="6"/>
        <v/>
      </c>
      <c r="AE27" s="143" t="str">
        <f t="shared" ca="1" si="7"/>
        <v/>
      </c>
      <c r="AF27" s="87" t="str">
        <f t="shared" ca="1" si="8"/>
        <v>D</v>
      </c>
      <c r="AG27" s="79">
        <f t="shared" ca="1" si="9"/>
        <v>3</v>
      </c>
      <c r="AH27" s="79">
        <v>1</v>
      </c>
      <c r="AI27" s="148"/>
    </row>
    <row r="28" spans="1:35" s="145" customFormat="1" ht="30" customHeight="1" x14ac:dyDescent="0.25">
      <c r="A28" s="156">
        <v>757</v>
      </c>
      <c r="B28" s="135" t="str">
        <f t="shared" ca="1" si="0"/>
        <v>C.3</v>
      </c>
      <c r="C28" s="136">
        <f t="shared" ca="1" si="1"/>
        <v>2</v>
      </c>
      <c r="D28" s="20"/>
      <c r="E28" s="167" t="str">
        <f t="shared" ca="1" si="2"/>
        <v>Step 3</v>
      </c>
      <c r="F28" s="168" t="str">
        <f t="shared" ca="1" si="3"/>
        <v>Initiate improvement programme</v>
      </c>
      <c r="G28" s="210"/>
      <c r="H28" s="210"/>
      <c r="I28" s="210"/>
      <c r="J28" s="210"/>
      <c r="K28" s="210"/>
      <c r="L28" s="210"/>
      <c r="M28" s="210"/>
      <c r="N28" s="212" t="str">
        <f t="shared" ca="1" si="4"/>
        <v/>
      </c>
      <c r="O28" s="212" t="str">
        <f t="shared" ca="1" si="5"/>
        <v/>
      </c>
      <c r="P28" s="212"/>
      <c r="Q28" s="212"/>
      <c r="R28" s="212"/>
      <c r="S28" s="212"/>
      <c r="T28" s="212"/>
      <c r="U28" s="212"/>
      <c r="V28" s="212"/>
      <c r="W28" s="212"/>
      <c r="X28" s="212"/>
      <c r="Y28" s="212"/>
      <c r="Z28" s="212"/>
      <c r="AA28" s="212"/>
      <c r="AB28" s="212"/>
      <c r="AC28" s="143"/>
      <c r="AD28" s="143" t="str">
        <f t="shared" ca="1" si="6"/>
        <v>S</v>
      </c>
      <c r="AE28" s="143" t="str">
        <f t="shared" ca="1" si="7"/>
        <v>I</v>
      </c>
      <c r="AF28" s="87" t="str">
        <f t="shared" ca="1" si="8"/>
        <v>D</v>
      </c>
      <c r="AG28" s="79">
        <f t="shared" ca="1" si="9"/>
        <v>1</v>
      </c>
      <c r="AH28"/>
      <c r="AI28" s="148">
        <v>3</v>
      </c>
    </row>
    <row r="29" spans="1:35" s="145" customFormat="1" ht="60" x14ac:dyDescent="0.25">
      <c r="A29" s="162">
        <v>763</v>
      </c>
      <c r="B29" s="135" t="str">
        <f t="shared" ref="B29:B49" ca="1" si="10">VLOOKUP(A29,contentrefmockup,2,FALSE)</f>
        <v/>
      </c>
      <c r="C29" s="136">
        <f t="shared" ref="C29:C49" ca="1" si="11">VLOOKUP(A29,contentrefmockup,15,FALSE)</f>
        <v>3</v>
      </c>
      <c r="D29" s="20"/>
      <c r="E29" s="137" t="str">
        <f t="shared" ref="E29:E49" ca="1" si="12">IF(C29=1,"Phase "&amp;B29,IF(C29=2,"Step "&amp;VLOOKUP(A29,contentrefmockup,4,FALSE),B29))</f>
        <v/>
      </c>
      <c r="F29" s="163" t="str">
        <f t="shared" ref="F29:F49" ca="1" si="13">VLOOKUP(A29,contentrefmockup,7,FALSE)</f>
        <v>The improvement programme should address root causes of weakness; evaluate penetration testing effectiveness; identify lessons learned; apply good practice enterprise-wide; create and monitor action plans; and agree approaches for future testing.</v>
      </c>
      <c r="G29" s="164"/>
      <c r="H29" s="164"/>
      <c r="I29" s="164"/>
      <c r="J29" s="164"/>
      <c r="K29" s="164"/>
      <c r="L29" s="164"/>
      <c r="M29" s="164"/>
      <c r="N29" s="139" t="str">
        <f t="shared" ref="N29:N49" ca="1" si="14">IFERROR(IF(VLOOKUP(A29,Weightings_Assessments,25,FALSE)=0,"",VLOOKUP(A29,Weightings_Assessments,25,FALSE)),"")</f>
        <v/>
      </c>
      <c r="O29" s="139" t="str">
        <f t="shared" ref="O29:O49" ca="1" si="15">IFERROR(VLOOKUP(AH29,detail_maturity_score,3,FALSE)*VLOOKUP(A29,Weightings_Assessments,23,FALSE),"")</f>
        <v/>
      </c>
      <c r="P29" s="140"/>
      <c r="Q29" s="140"/>
      <c r="R29" s="136"/>
      <c r="S29" s="136"/>
      <c r="T29" s="136"/>
      <c r="U29" s="136"/>
      <c r="V29" s="136"/>
      <c r="W29" s="136"/>
      <c r="X29" s="136"/>
      <c r="Y29" s="136"/>
      <c r="Z29" s="141"/>
      <c r="AA29" s="136"/>
      <c r="AB29" s="136"/>
      <c r="AC29" s="142"/>
      <c r="AD29" s="143" t="str">
        <f t="shared" ref="AD29:AD49" ca="1" si="16">VLOOKUP($A29,contentrefmockup,26,FALSE)</f>
        <v/>
      </c>
      <c r="AE29" s="143" t="str">
        <f t="shared" ref="AE29:AE49" ca="1" si="17">VLOOKUP($A29,contentrefmockup,27,FALSE)</f>
        <v>I</v>
      </c>
      <c r="AF29" s="87" t="str">
        <f t="shared" ref="AF29:AF49" ca="1" si="18">VLOOKUP($A29,contentrefmockup,28,FALSE)</f>
        <v/>
      </c>
      <c r="AG29" s="79">
        <f t="shared" ref="AG29:AG49" ca="1" si="19">IF(AD29="S",1,IF(AE29="I",2,IF(AF29="D",3,4)))</f>
        <v>2</v>
      </c>
      <c r="AH29"/>
      <c r="AI29" s="148"/>
    </row>
    <row r="30" spans="1:35" s="145" customFormat="1" ht="30" customHeight="1" x14ac:dyDescent="0.25">
      <c r="A30" s="162">
        <v>764</v>
      </c>
      <c r="B30" s="135" t="str">
        <f t="shared" ca="1" si="10"/>
        <v>C.3.01</v>
      </c>
      <c r="C30" s="136">
        <f t="shared" ca="1" si="11"/>
        <v>5</v>
      </c>
      <c r="D30" s="20"/>
      <c r="E30" s="137" t="str">
        <f t="shared" ca="1" si="12"/>
        <v>C.3.01</v>
      </c>
      <c r="F30" s="165" t="str">
        <f t="shared" ca="1" si="13"/>
        <v>On completion of penetration tests is an improvement programme initiated?</v>
      </c>
      <c r="G30" s="164"/>
      <c r="H30" s="164"/>
      <c r="I30" s="166"/>
      <c r="J30" s="164"/>
      <c r="K30" s="164"/>
      <c r="L30" s="164"/>
      <c r="M30" s="164"/>
      <c r="N30" s="139" t="str">
        <f t="shared" ca="1" si="14"/>
        <v>x 1</v>
      </c>
      <c r="O30" s="139" t="str">
        <f t="shared" ca="1" si="15"/>
        <v/>
      </c>
      <c r="P30" s="140"/>
      <c r="Q30" s="140"/>
      <c r="R30" s="136"/>
      <c r="S30" s="136"/>
      <c r="T30" s="136"/>
      <c r="U30" s="136"/>
      <c r="V30" s="136"/>
      <c r="W30" s="136"/>
      <c r="X30" s="136"/>
      <c r="Y30" s="136"/>
      <c r="Z30" s="141"/>
      <c r="AA30" s="136"/>
      <c r="AB30" s="136"/>
      <c r="AC30" s="142"/>
      <c r="AD30" s="143" t="str">
        <f t="shared" ca="1" si="16"/>
        <v/>
      </c>
      <c r="AE30" s="143" t="str">
        <f t="shared" ca="1" si="17"/>
        <v/>
      </c>
      <c r="AF30" s="87" t="str">
        <f t="shared" ca="1" si="18"/>
        <v>D</v>
      </c>
      <c r="AG30" s="79">
        <f t="shared" ca="1" si="19"/>
        <v>3</v>
      </c>
      <c r="AH30" s="79">
        <v>1</v>
      </c>
      <c r="AI30" s="148"/>
    </row>
    <row r="31" spans="1:35" s="145" customFormat="1" ht="30" customHeight="1" x14ac:dyDescent="0.25">
      <c r="A31" s="162">
        <v>765</v>
      </c>
      <c r="B31" s="135" t="str">
        <f t="shared" ca="1" si="10"/>
        <v>C.3.02</v>
      </c>
      <c r="C31" s="136">
        <f t="shared" ca="1" si="11"/>
        <v>5</v>
      </c>
      <c r="D31" s="20"/>
      <c r="E31" s="137" t="str">
        <f t="shared" ca="1" si="12"/>
        <v>C.3.02</v>
      </c>
      <c r="F31" s="165" t="str">
        <f t="shared" ca="1" si="13"/>
        <v xml:space="preserve">Is your improvement programme carried out in a structured / systematic manner? </v>
      </c>
      <c r="G31" s="164"/>
      <c r="H31" s="164"/>
      <c r="I31" s="166"/>
      <c r="J31" s="164"/>
      <c r="K31" s="164"/>
      <c r="L31" s="164"/>
      <c r="M31" s="164"/>
      <c r="N31" s="139" t="str">
        <f t="shared" ca="1" si="14"/>
        <v>x 3</v>
      </c>
      <c r="O31" s="139" t="str">
        <f t="shared" ca="1" si="15"/>
        <v/>
      </c>
      <c r="P31" s="140"/>
      <c r="Q31" s="140"/>
      <c r="R31" s="136"/>
      <c r="S31" s="136"/>
      <c r="T31" s="136"/>
      <c r="U31" s="136"/>
      <c r="V31" s="136"/>
      <c r="W31" s="136"/>
      <c r="X31" s="136"/>
      <c r="Y31" s="136"/>
      <c r="Z31" s="141"/>
      <c r="AA31" s="136"/>
      <c r="AB31" s="136"/>
      <c r="AC31" s="142"/>
      <c r="AD31" s="143" t="str">
        <f t="shared" ca="1" si="16"/>
        <v/>
      </c>
      <c r="AE31" s="143" t="str">
        <f t="shared" ca="1" si="17"/>
        <v/>
      </c>
      <c r="AF31" s="87" t="str">
        <f t="shared" ca="1" si="18"/>
        <v>D</v>
      </c>
      <c r="AG31" s="79">
        <f t="shared" ca="1" si="19"/>
        <v>3</v>
      </c>
      <c r="AH31" s="79">
        <v>1</v>
      </c>
      <c r="AI31" s="148"/>
    </row>
    <row r="32" spans="1:35" s="145" customFormat="1" ht="30" customHeight="1" x14ac:dyDescent="0.25">
      <c r="A32" s="162">
        <v>767</v>
      </c>
      <c r="B32" s="135" t="str">
        <f t="shared" ca="1" si="10"/>
        <v>C.3.03</v>
      </c>
      <c r="C32" s="136">
        <f t="shared" ca="1" si="11"/>
        <v>4</v>
      </c>
      <c r="D32" s="20"/>
      <c r="E32" s="137" t="str">
        <f t="shared" ca="1" si="12"/>
        <v>C.3.03</v>
      </c>
      <c r="F32" s="165" t="str">
        <f t="shared" ca="1" si="13"/>
        <v xml:space="preserve">Does your improvement programme include: </v>
      </c>
      <c r="G32" s="164"/>
      <c r="H32" s="164"/>
      <c r="I32" s="166"/>
      <c r="J32" s="164"/>
      <c r="K32" s="164"/>
      <c r="L32" s="164"/>
      <c r="M32" s="164"/>
      <c r="N32" s="139" t="str">
        <f t="shared" ca="1" si="14"/>
        <v/>
      </c>
      <c r="O32" s="139" t="str">
        <f t="shared" ca="1" si="15"/>
        <v/>
      </c>
      <c r="P32" s="140"/>
      <c r="Q32" s="140"/>
      <c r="R32" s="136"/>
      <c r="S32" s="136"/>
      <c r="T32" s="136"/>
      <c r="U32" s="136"/>
      <c r="V32" s="136"/>
      <c r="W32" s="136"/>
      <c r="X32" s="136"/>
      <c r="Y32" s="136"/>
      <c r="Z32" s="141"/>
      <c r="AA32" s="136"/>
      <c r="AB32" s="136"/>
      <c r="AC32" s="142"/>
      <c r="AD32" s="143" t="str">
        <f t="shared" ca="1" si="16"/>
        <v/>
      </c>
      <c r="AE32" s="143" t="str">
        <f t="shared" ca="1" si="17"/>
        <v/>
      </c>
      <c r="AF32" s="87" t="str">
        <f t="shared" ca="1" si="18"/>
        <v>D</v>
      </c>
      <c r="AG32" s="79">
        <f t="shared" ca="1" si="19"/>
        <v>3</v>
      </c>
      <c r="AH32"/>
      <c r="AI32" s="148"/>
    </row>
    <row r="33" spans="1:35" s="145" customFormat="1" ht="30" customHeight="1" x14ac:dyDescent="0.25">
      <c r="A33" s="162">
        <v>768</v>
      </c>
      <c r="B33" s="135" t="str">
        <f t="shared" ca="1" si="10"/>
        <v>C.3.03a</v>
      </c>
      <c r="C33" s="136">
        <f t="shared" ca="1" si="11"/>
        <v>6</v>
      </c>
      <c r="D33" s="20"/>
      <c r="E33" s="137" t="str">
        <f t="shared" ca="1" si="12"/>
        <v>C.3.03a</v>
      </c>
      <c r="F33" s="192" t="str">
        <f t="shared" ca="1" si="13"/>
        <v>Evaluating penetration testing effectiveness?</v>
      </c>
      <c r="G33" s="164"/>
      <c r="H33" s="164"/>
      <c r="I33" s="166"/>
      <c r="J33" s="164"/>
      <c r="K33" s="164"/>
      <c r="L33" s="164"/>
      <c r="M33" s="164"/>
      <c r="N33" s="139" t="str">
        <f t="shared" ca="1" si="14"/>
        <v>x 5</v>
      </c>
      <c r="O33" s="139" t="str">
        <f t="shared" ca="1" si="15"/>
        <v/>
      </c>
      <c r="P33" s="140"/>
      <c r="Q33" s="140"/>
      <c r="R33" s="136"/>
      <c r="S33" s="136"/>
      <c r="T33" s="136"/>
      <c r="U33" s="136"/>
      <c r="V33" s="136"/>
      <c r="W33" s="136"/>
      <c r="X33" s="136"/>
      <c r="Y33" s="136"/>
      <c r="Z33" s="141"/>
      <c r="AA33" s="136"/>
      <c r="AB33" s="136"/>
      <c r="AC33" s="142"/>
      <c r="AD33" s="143" t="str">
        <f t="shared" ca="1" si="16"/>
        <v/>
      </c>
      <c r="AE33" s="143" t="str">
        <f t="shared" ca="1" si="17"/>
        <v/>
      </c>
      <c r="AF33" s="87" t="str">
        <f t="shared" ca="1" si="18"/>
        <v>D</v>
      </c>
      <c r="AG33" s="79">
        <f t="shared" ca="1" si="19"/>
        <v>3</v>
      </c>
      <c r="AH33" s="79">
        <v>1</v>
      </c>
      <c r="AI33" s="148"/>
    </row>
    <row r="34" spans="1:35" s="145" customFormat="1" ht="30" customHeight="1" x14ac:dyDescent="0.25">
      <c r="A34" s="162">
        <v>769</v>
      </c>
      <c r="B34" s="135" t="str">
        <f t="shared" ca="1" si="10"/>
        <v>C.3.03b</v>
      </c>
      <c r="C34" s="136">
        <f t="shared" ca="1" si="11"/>
        <v>6</v>
      </c>
      <c r="D34" s="20"/>
      <c r="E34" s="137" t="str">
        <f t="shared" ca="1" si="12"/>
        <v>C.3.03b</v>
      </c>
      <c r="F34" s="192" t="str">
        <f t="shared" ca="1" si="13"/>
        <v>Building on lessons learned?</v>
      </c>
      <c r="G34" s="164"/>
      <c r="H34" s="164"/>
      <c r="I34" s="166"/>
      <c r="J34" s="164"/>
      <c r="K34" s="164"/>
      <c r="L34" s="164"/>
      <c r="M34" s="164"/>
      <c r="N34" s="139" t="str">
        <f t="shared" ca="1" si="14"/>
        <v>x 3</v>
      </c>
      <c r="O34" s="139" t="str">
        <f t="shared" ca="1" si="15"/>
        <v/>
      </c>
      <c r="P34" s="140"/>
      <c r="Q34" s="140"/>
      <c r="R34" s="136"/>
      <c r="S34" s="136"/>
      <c r="T34" s="136"/>
      <c r="U34" s="136"/>
      <c r="V34" s="136"/>
      <c r="W34" s="136"/>
      <c r="X34" s="136"/>
      <c r="Y34" s="136"/>
      <c r="Z34" s="141"/>
      <c r="AA34" s="136"/>
      <c r="AB34" s="136"/>
      <c r="AC34" s="142"/>
      <c r="AD34" s="143" t="str">
        <f t="shared" ca="1" si="16"/>
        <v/>
      </c>
      <c r="AE34" s="143" t="str">
        <f t="shared" ca="1" si="17"/>
        <v/>
      </c>
      <c r="AF34" s="87" t="str">
        <f t="shared" ca="1" si="18"/>
        <v>D</v>
      </c>
      <c r="AG34" s="79">
        <f t="shared" ca="1" si="19"/>
        <v>3</v>
      </c>
      <c r="AH34" s="79">
        <v>1</v>
      </c>
      <c r="AI34" s="148"/>
    </row>
    <row r="35" spans="1:35" s="145" customFormat="1" ht="30" customHeight="1" x14ac:dyDescent="0.25">
      <c r="A35" s="162">
        <v>770</v>
      </c>
      <c r="B35" s="135" t="str">
        <f t="shared" ca="1" si="10"/>
        <v>C.3.03c</v>
      </c>
      <c r="C35" s="136">
        <f t="shared" ca="1" si="11"/>
        <v>6</v>
      </c>
      <c r="D35" s="20"/>
      <c r="E35" s="137" t="str">
        <f t="shared" ca="1" si="12"/>
        <v>C.3.03c</v>
      </c>
      <c r="F35" s="192" t="str">
        <f t="shared" ca="1" si="13"/>
        <v>Applying good practice enterprise-wide?</v>
      </c>
      <c r="G35" s="164"/>
      <c r="H35" s="164"/>
      <c r="I35" s="166"/>
      <c r="J35" s="164"/>
      <c r="K35" s="164"/>
      <c r="L35" s="164"/>
      <c r="M35" s="164"/>
      <c r="N35" s="139" t="str">
        <f t="shared" ca="1" si="14"/>
        <v>x 5</v>
      </c>
      <c r="O35" s="139" t="str">
        <f t="shared" ca="1" si="15"/>
        <v/>
      </c>
      <c r="P35" s="140"/>
      <c r="Q35" s="140"/>
      <c r="R35" s="136"/>
      <c r="S35" s="136"/>
      <c r="T35" s="136"/>
      <c r="U35" s="136"/>
      <c r="V35" s="136"/>
      <c r="W35" s="136"/>
      <c r="X35" s="136"/>
      <c r="Y35" s="136"/>
      <c r="Z35" s="141"/>
      <c r="AA35" s="136"/>
      <c r="AB35" s="136"/>
      <c r="AC35" s="142"/>
      <c r="AD35" s="143" t="str">
        <f t="shared" ca="1" si="16"/>
        <v/>
      </c>
      <c r="AE35" s="143" t="str">
        <f t="shared" ca="1" si="17"/>
        <v/>
      </c>
      <c r="AF35" s="87" t="str">
        <f t="shared" ca="1" si="18"/>
        <v>D</v>
      </c>
      <c r="AG35" s="79">
        <f t="shared" ca="1" si="19"/>
        <v>3</v>
      </c>
      <c r="AH35" s="79">
        <v>1</v>
      </c>
      <c r="AI35" s="148"/>
    </row>
    <row r="36" spans="1:35" s="145" customFormat="1" ht="30" customHeight="1" x14ac:dyDescent="0.25">
      <c r="A36" s="162">
        <v>771</v>
      </c>
      <c r="B36" s="135" t="str">
        <f t="shared" ca="1" si="10"/>
        <v>C.3.03d</v>
      </c>
      <c r="C36" s="136">
        <f t="shared" ca="1" si="11"/>
        <v>6</v>
      </c>
      <c r="D36" s="20"/>
      <c r="E36" s="137" t="str">
        <f t="shared" ca="1" si="12"/>
        <v>C.3.03d</v>
      </c>
      <c r="F36" s="192" t="str">
        <f t="shared" ca="1" si="13"/>
        <v>Creating and monitoring action plans?</v>
      </c>
      <c r="G36" s="164"/>
      <c r="H36" s="164"/>
      <c r="I36" s="166"/>
      <c r="J36" s="164"/>
      <c r="K36" s="164"/>
      <c r="L36" s="164"/>
      <c r="M36" s="164"/>
      <c r="N36" s="139" t="str">
        <f t="shared" ca="1" si="14"/>
        <v>x 4</v>
      </c>
      <c r="O36" s="139" t="str">
        <f t="shared" ca="1" si="15"/>
        <v/>
      </c>
      <c r="P36" s="140"/>
      <c r="Q36" s="140"/>
      <c r="R36" s="136"/>
      <c r="S36" s="136"/>
      <c r="T36" s="136"/>
      <c r="U36" s="136"/>
      <c r="V36" s="136"/>
      <c r="W36" s="136"/>
      <c r="X36" s="136"/>
      <c r="Y36" s="136"/>
      <c r="Z36" s="141"/>
      <c r="AA36" s="136"/>
      <c r="AB36" s="136"/>
      <c r="AC36" s="142"/>
      <c r="AD36" s="143" t="str">
        <f t="shared" ca="1" si="16"/>
        <v/>
      </c>
      <c r="AE36" s="143" t="str">
        <f t="shared" ca="1" si="17"/>
        <v/>
      </c>
      <c r="AF36" s="87" t="str">
        <f t="shared" ca="1" si="18"/>
        <v>D</v>
      </c>
      <c r="AG36" s="79">
        <f t="shared" ca="1" si="19"/>
        <v>3</v>
      </c>
      <c r="AH36" s="79">
        <v>1</v>
      </c>
      <c r="AI36" s="148"/>
    </row>
    <row r="37" spans="1:35" s="145" customFormat="1" ht="30" customHeight="1" x14ac:dyDescent="0.25">
      <c r="A37" s="162">
        <v>772</v>
      </c>
      <c r="B37" s="135" t="str">
        <f t="shared" ca="1" si="10"/>
        <v>C.3.03e</v>
      </c>
      <c r="C37" s="136">
        <f t="shared" ca="1" si="11"/>
        <v>6</v>
      </c>
      <c r="D37" s="20"/>
      <c r="E37" s="137" t="str">
        <f t="shared" ca="1" si="12"/>
        <v>C.3.03e</v>
      </c>
      <c r="F37" s="192" t="str">
        <f t="shared" ca="1" si="13"/>
        <v>Agreeing approaches for future testing?</v>
      </c>
      <c r="G37" s="164"/>
      <c r="H37" s="164"/>
      <c r="I37" s="166"/>
      <c r="J37" s="164"/>
      <c r="K37" s="164"/>
      <c r="L37" s="164"/>
      <c r="M37" s="164"/>
      <c r="N37" s="139" t="str">
        <f t="shared" ca="1" si="14"/>
        <v>x 3</v>
      </c>
      <c r="O37" s="139" t="str">
        <f t="shared" ca="1" si="15"/>
        <v/>
      </c>
      <c r="P37" s="140"/>
      <c r="Q37" s="140"/>
      <c r="R37" s="136"/>
      <c r="S37" s="136"/>
      <c r="T37" s="136"/>
      <c r="U37" s="136"/>
      <c r="V37" s="136"/>
      <c r="W37" s="136"/>
      <c r="X37" s="136"/>
      <c r="Y37" s="136"/>
      <c r="Z37" s="141"/>
      <c r="AA37" s="136"/>
      <c r="AB37" s="136"/>
      <c r="AC37" s="142"/>
      <c r="AD37" s="143" t="str">
        <f t="shared" ca="1" si="16"/>
        <v/>
      </c>
      <c r="AE37" s="143" t="str">
        <f t="shared" ca="1" si="17"/>
        <v/>
      </c>
      <c r="AF37" s="87" t="str">
        <f t="shared" ca="1" si="18"/>
        <v>D</v>
      </c>
      <c r="AG37" s="79">
        <f t="shared" ca="1" si="19"/>
        <v>3</v>
      </c>
      <c r="AH37" s="79">
        <v>1</v>
      </c>
      <c r="AI37" s="148"/>
    </row>
    <row r="38" spans="1:35" s="145" customFormat="1" ht="30" customHeight="1" x14ac:dyDescent="0.25">
      <c r="A38" s="156">
        <v>773</v>
      </c>
      <c r="B38" s="135" t="str">
        <f t="shared" ca="1" si="10"/>
        <v>C.4</v>
      </c>
      <c r="C38" s="136">
        <f t="shared" ca="1" si="11"/>
        <v>2</v>
      </c>
      <c r="D38" s="20"/>
      <c r="E38" s="167" t="str">
        <f t="shared" ca="1" si="12"/>
        <v>Step 4</v>
      </c>
      <c r="F38" s="168" t="str">
        <f t="shared" ca="1" si="13"/>
        <v>Evaluate penetration testing effectiveness</v>
      </c>
      <c r="G38" s="210"/>
      <c r="H38" s="210"/>
      <c r="I38" s="210"/>
      <c r="J38" s="210"/>
      <c r="K38" s="210"/>
      <c r="L38" s="210"/>
      <c r="M38" s="210"/>
      <c r="N38" s="212" t="str">
        <f t="shared" ca="1" si="14"/>
        <v/>
      </c>
      <c r="O38" s="212" t="str">
        <f t="shared" ca="1" si="15"/>
        <v/>
      </c>
      <c r="P38" s="212"/>
      <c r="Q38" s="212"/>
      <c r="R38" s="212"/>
      <c r="S38" s="212"/>
      <c r="T38" s="212"/>
      <c r="U38" s="212"/>
      <c r="V38" s="212"/>
      <c r="W38" s="212"/>
      <c r="X38" s="212"/>
      <c r="Y38" s="212"/>
      <c r="Z38" s="212"/>
      <c r="AA38" s="212"/>
      <c r="AB38" s="212"/>
      <c r="AC38" s="143"/>
      <c r="AD38" s="143" t="str">
        <f t="shared" ca="1" si="16"/>
        <v>S</v>
      </c>
      <c r="AE38" s="143" t="str">
        <f t="shared" ca="1" si="17"/>
        <v>I</v>
      </c>
      <c r="AF38" s="87" t="str">
        <f t="shared" ca="1" si="18"/>
        <v>D</v>
      </c>
      <c r="AG38" s="79">
        <f t="shared" ca="1" si="19"/>
        <v>1</v>
      </c>
      <c r="AH38"/>
      <c r="AI38" s="148">
        <v>3</v>
      </c>
    </row>
    <row r="39" spans="1:35" s="145" customFormat="1" ht="30" customHeight="1" x14ac:dyDescent="0.25">
      <c r="A39" s="162">
        <v>779</v>
      </c>
      <c r="B39" s="135" t="str">
        <f t="shared" ca="1" si="10"/>
        <v>C.4.01</v>
      </c>
      <c r="C39" s="136">
        <f t="shared" ca="1" si="11"/>
        <v>5</v>
      </c>
      <c r="D39" s="20"/>
      <c r="E39" s="137" t="str">
        <f t="shared" ca="1" si="12"/>
        <v>C.4.01</v>
      </c>
      <c r="F39" s="165" t="str">
        <f t="shared" ca="1" si="13"/>
        <v>Is the effectiveness of your penetration testing evaluated?</v>
      </c>
      <c r="G39" s="164"/>
      <c r="H39" s="164"/>
      <c r="I39" s="166"/>
      <c r="J39" s="164"/>
      <c r="K39" s="164"/>
      <c r="L39" s="164"/>
      <c r="M39" s="164"/>
      <c r="N39" s="139" t="str">
        <f t="shared" ca="1" si="14"/>
        <v>x 1</v>
      </c>
      <c r="O39" s="139" t="str">
        <f t="shared" ca="1" si="15"/>
        <v/>
      </c>
      <c r="P39" s="140"/>
      <c r="Q39" s="140"/>
      <c r="R39" s="136"/>
      <c r="S39" s="136"/>
      <c r="T39" s="136"/>
      <c r="U39" s="136"/>
      <c r="V39" s="136"/>
      <c r="W39" s="136"/>
      <c r="X39" s="136"/>
      <c r="Y39" s="136"/>
      <c r="Z39" s="141"/>
      <c r="AA39" s="136"/>
      <c r="AB39" s="136"/>
      <c r="AC39" s="142"/>
      <c r="AD39" s="143" t="str">
        <f t="shared" ca="1" si="16"/>
        <v/>
      </c>
      <c r="AE39" s="143" t="str">
        <f t="shared" ca="1" si="17"/>
        <v/>
      </c>
      <c r="AF39" s="87" t="str">
        <f t="shared" ca="1" si="18"/>
        <v>D</v>
      </c>
      <c r="AG39" s="79">
        <f t="shared" ca="1" si="19"/>
        <v>3</v>
      </c>
      <c r="AH39" s="79">
        <v>1</v>
      </c>
      <c r="AI39" s="148"/>
    </row>
    <row r="40" spans="1:35" s="145" customFormat="1" ht="30" customHeight="1" x14ac:dyDescent="0.25">
      <c r="A40" s="162">
        <v>780</v>
      </c>
      <c r="B40" s="135" t="str">
        <f t="shared" ca="1" si="10"/>
        <v>C.4.02</v>
      </c>
      <c r="C40" s="136">
        <f t="shared" ca="1" si="11"/>
        <v>4</v>
      </c>
      <c r="D40" s="20"/>
      <c r="E40" s="137" t="str">
        <f t="shared" ca="1" si="12"/>
        <v>C.4.02</v>
      </c>
      <c r="F40" s="165" t="str">
        <f t="shared" ca="1" si="13"/>
        <v xml:space="preserve">Does evaluation of test effectiveness include: </v>
      </c>
      <c r="G40" s="164"/>
      <c r="H40" s="164"/>
      <c r="I40" s="166"/>
      <c r="J40" s="164"/>
      <c r="K40" s="164"/>
      <c r="L40" s="164"/>
      <c r="M40" s="164"/>
      <c r="N40" s="139" t="str">
        <f t="shared" ca="1" si="14"/>
        <v/>
      </c>
      <c r="O40" s="139" t="str">
        <f t="shared" ca="1" si="15"/>
        <v/>
      </c>
      <c r="P40" s="140"/>
      <c r="Q40" s="140"/>
      <c r="R40" s="136"/>
      <c r="S40" s="136"/>
      <c r="T40" s="136"/>
      <c r="U40" s="136"/>
      <c r="V40" s="136"/>
      <c r="W40" s="136"/>
      <c r="X40" s="136"/>
      <c r="Y40" s="136"/>
      <c r="Z40" s="141"/>
      <c r="AA40" s="136"/>
      <c r="AB40" s="136"/>
      <c r="AC40" s="142"/>
      <c r="AD40" s="143" t="str">
        <f t="shared" ca="1" si="16"/>
        <v/>
      </c>
      <c r="AE40" s="143" t="str">
        <f t="shared" ca="1" si="17"/>
        <v/>
      </c>
      <c r="AF40" s="87" t="str">
        <f t="shared" ca="1" si="18"/>
        <v>D</v>
      </c>
      <c r="AG40" s="79">
        <f t="shared" ca="1" si="19"/>
        <v>3</v>
      </c>
      <c r="AH40"/>
      <c r="AI40" s="148"/>
    </row>
    <row r="41" spans="1:35" s="145" customFormat="1" ht="30" customHeight="1" x14ac:dyDescent="0.25">
      <c r="A41" s="162">
        <v>781</v>
      </c>
      <c r="B41" s="135" t="str">
        <f t="shared" ca="1" si="10"/>
        <v>C.4.02a</v>
      </c>
      <c r="C41" s="136">
        <f t="shared" ca="1" si="11"/>
        <v>6</v>
      </c>
      <c r="D41" s="20"/>
      <c r="E41" s="137" t="str">
        <f t="shared" ca="1" si="12"/>
        <v>C.4.02a</v>
      </c>
      <c r="F41" s="192" t="str">
        <f t="shared" ca="1" si="13"/>
        <v>Determining if objectives were met?</v>
      </c>
      <c r="G41" s="164"/>
      <c r="H41" s="164"/>
      <c r="I41" s="166"/>
      <c r="J41" s="164"/>
      <c r="K41" s="164"/>
      <c r="L41" s="164"/>
      <c r="M41" s="164"/>
      <c r="N41" s="139" t="str">
        <f t="shared" ca="1" si="14"/>
        <v>x 2</v>
      </c>
      <c r="O41" s="139" t="str">
        <f t="shared" ca="1" si="15"/>
        <v/>
      </c>
      <c r="P41" s="140"/>
      <c r="Q41" s="140"/>
      <c r="R41" s="136"/>
      <c r="S41" s="136"/>
      <c r="T41" s="136"/>
      <c r="U41" s="136"/>
      <c r="V41" s="136"/>
      <c r="W41" s="136"/>
      <c r="X41" s="136"/>
      <c r="Y41" s="136"/>
      <c r="Z41" s="141"/>
      <c r="AA41" s="136"/>
      <c r="AB41" s="136"/>
      <c r="AC41" s="142"/>
      <c r="AD41" s="143" t="str">
        <f t="shared" ca="1" si="16"/>
        <v/>
      </c>
      <c r="AE41" s="143" t="str">
        <f t="shared" ca="1" si="17"/>
        <v/>
      </c>
      <c r="AF41" s="87" t="str">
        <f t="shared" ca="1" si="18"/>
        <v>D</v>
      </c>
      <c r="AG41" s="79">
        <f t="shared" ca="1" si="19"/>
        <v>3</v>
      </c>
      <c r="AH41" s="79">
        <v>1</v>
      </c>
      <c r="AI41" s="148"/>
    </row>
    <row r="42" spans="1:35" s="145" customFormat="1" ht="30" customHeight="1" x14ac:dyDescent="0.25">
      <c r="A42" s="162">
        <v>782</v>
      </c>
      <c r="B42" s="135" t="str">
        <f t="shared" ca="1" si="10"/>
        <v>C.4.02b</v>
      </c>
      <c r="C42" s="136">
        <f t="shared" ca="1" si="11"/>
        <v>6</v>
      </c>
      <c r="D42" s="20"/>
      <c r="E42" s="137" t="str">
        <f t="shared" ca="1" si="12"/>
        <v>C.4.02b</v>
      </c>
      <c r="F42" s="192" t="str">
        <f t="shared" ca="1" si="13"/>
        <v>Assessing if sufficient weaknesses were identified (and in a sensible timeframe)?</v>
      </c>
      <c r="G42" s="164"/>
      <c r="H42" s="164"/>
      <c r="I42" s="166"/>
      <c r="J42" s="164"/>
      <c r="K42" s="164"/>
      <c r="L42" s="164"/>
      <c r="M42" s="164"/>
      <c r="N42" s="139" t="str">
        <f t="shared" ca="1" si="14"/>
        <v>x 3</v>
      </c>
      <c r="O42" s="139" t="str">
        <f t="shared" ca="1" si="15"/>
        <v/>
      </c>
      <c r="P42" s="140"/>
      <c r="Q42" s="140"/>
      <c r="R42" s="136"/>
      <c r="S42" s="136"/>
      <c r="T42" s="136"/>
      <c r="U42" s="136"/>
      <c r="V42" s="136"/>
      <c r="W42" s="136"/>
      <c r="X42" s="136"/>
      <c r="Y42" s="136"/>
      <c r="Z42" s="141"/>
      <c r="AA42" s="136"/>
      <c r="AB42" s="136"/>
      <c r="AC42" s="142"/>
      <c r="AD42" s="143" t="str">
        <f t="shared" ca="1" si="16"/>
        <v/>
      </c>
      <c r="AE42" s="143" t="str">
        <f t="shared" ca="1" si="17"/>
        <v/>
      </c>
      <c r="AF42" s="87" t="str">
        <f t="shared" ca="1" si="18"/>
        <v>D</v>
      </c>
      <c r="AG42" s="79">
        <f t="shared" ca="1" si="19"/>
        <v>3</v>
      </c>
      <c r="AH42" s="79">
        <v>1</v>
      </c>
      <c r="AI42" s="148"/>
    </row>
    <row r="43" spans="1:35" s="145" customFormat="1" ht="30" customHeight="1" x14ac:dyDescent="0.25">
      <c r="A43" s="162">
        <v>783</v>
      </c>
      <c r="B43" s="135" t="str">
        <f t="shared" ca="1" si="10"/>
        <v>C.4.02c</v>
      </c>
      <c r="C43" s="136">
        <f t="shared" ca="1" si="11"/>
        <v>6</v>
      </c>
      <c r="D43" s="20"/>
      <c r="E43" s="137" t="str">
        <f t="shared" ca="1" si="12"/>
        <v>C.4.02c</v>
      </c>
      <c r="F43" s="192" t="str">
        <f t="shared" ca="1" si="13"/>
        <v>Reviewing exploitations undertaken (e.g. on a sample basis)?</v>
      </c>
      <c r="G43" s="164"/>
      <c r="H43" s="164"/>
      <c r="I43" s="166"/>
      <c r="J43" s="164"/>
      <c r="K43" s="164"/>
      <c r="L43" s="164"/>
      <c r="M43" s="164"/>
      <c r="N43" s="139" t="str">
        <f t="shared" ca="1" si="14"/>
        <v>x 4</v>
      </c>
      <c r="O43" s="139" t="str">
        <f t="shared" ca="1" si="15"/>
        <v/>
      </c>
      <c r="P43" s="140"/>
      <c r="Q43" s="140"/>
      <c r="R43" s="136"/>
      <c r="S43" s="136"/>
      <c r="T43" s="136"/>
      <c r="U43" s="136"/>
      <c r="V43" s="136"/>
      <c r="W43" s="136"/>
      <c r="X43" s="136"/>
      <c r="Y43" s="136"/>
      <c r="Z43" s="141"/>
      <c r="AA43" s="136"/>
      <c r="AB43" s="136"/>
      <c r="AC43" s="142"/>
      <c r="AD43" s="143" t="str">
        <f t="shared" ca="1" si="16"/>
        <v/>
      </c>
      <c r="AE43" s="143" t="str">
        <f t="shared" ca="1" si="17"/>
        <v/>
      </c>
      <c r="AF43" s="87" t="str">
        <f t="shared" ca="1" si="18"/>
        <v>D</v>
      </c>
      <c r="AG43" s="79">
        <f t="shared" ca="1" si="19"/>
        <v>3</v>
      </c>
      <c r="AH43" s="79">
        <v>1</v>
      </c>
      <c r="AI43" s="148"/>
    </row>
    <row r="44" spans="1:35" s="145" customFormat="1" ht="30" customHeight="1" x14ac:dyDescent="0.25">
      <c r="A44" s="162">
        <v>784</v>
      </c>
      <c r="B44" s="135" t="str">
        <f t="shared" ca="1" si="10"/>
        <v>C.4.02d</v>
      </c>
      <c r="C44" s="136">
        <f t="shared" ca="1" si="11"/>
        <v>6</v>
      </c>
      <c r="D44" s="20"/>
      <c r="E44" s="137" t="str">
        <f t="shared" ca="1" si="12"/>
        <v>C.4.02d</v>
      </c>
      <c r="F44" s="192" t="str">
        <f t="shared" ca="1" si="13"/>
        <v>Comparing test results to external benchmarks?</v>
      </c>
      <c r="G44" s="164"/>
      <c r="H44" s="164"/>
      <c r="I44" s="166"/>
      <c r="J44" s="164"/>
      <c r="K44" s="164"/>
      <c r="L44" s="164"/>
      <c r="M44" s="164"/>
      <c r="N44" s="139" t="str">
        <f t="shared" ca="1" si="14"/>
        <v>x 5</v>
      </c>
      <c r="O44" s="139" t="str">
        <f t="shared" ca="1" si="15"/>
        <v/>
      </c>
      <c r="P44" s="140"/>
      <c r="Q44" s="140"/>
      <c r="R44" s="136"/>
      <c r="S44" s="136"/>
      <c r="T44" s="136"/>
      <c r="U44" s="136"/>
      <c r="V44" s="136"/>
      <c r="W44" s="136"/>
      <c r="X44" s="136"/>
      <c r="Y44" s="136"/>
      <c r="Z44" s="141"/>
      <c r="AA44" s="136"/>
      <c r="AB44" s="136"/>
      <c r="AC44" s="142"/>
      <c r="AD44" s="143" t="str">
        <f t="shared" ca="1" si="16"/>
        <v/>
      </c>
      <c r="AE44" s="143" t="str">
        <f t="shared" ca="1" si="17"/>
        <v/>
      </c>
      <c r="AF44" s="87" t="str">
        <f t="shared" ca="1" si="18"/>
        <v>D</v>
      </c>
      <c r="AG44" s="79">
        <f t="shared" ca="1" si="19"/>
        <v>3</v>
      </c>
      <c r="AH44" s="79">
        <v>1</v>
      </c>
      <c r="AI44" s="148"/>
    </row>
    <row r="45" spans="1:35" s="145" customFormat="1" ht="30" customHeight="1" x14ac:dyDescent="0.25">
      <c r="A45" s="162">
        <v>785</v>
      </c>
      <c r="B45" s="135" t="str">
        <f t="shared" ca="1" si="10"/>
        <v>C.4.03</v>
      </c>
      <c r="C45" s="136">
        <f t="shared" ca="1" si="11"/>
        <v>5</v>
      </c>
      <c r="D45" s="20"/>
      <c r="E45" s="137" t="str">
        <f t="shared" ca="1" si="12"/>
        <v>C.4.03</v>
      </c>
      <c r="F45" s="165" t="str">
        <f t="shared" ca="1" si="13"/>
        <v xml:space="preserve">Is the effectiveness of the overall penetration testing programme evaluated? </v>
      </c>
      <c r="G45" s="164"/>
      <c r="H45" s="164"/>
      <c r="I45" s="166"/>
      <c r="J45" s="164"/>
      <c r="K45" s="164"/>
      <c r="L45" s="164"/>
      <c r="M45" s="164"/>
      <c r="N45" s="139" t="str">
        <f t="shared" ca="1" si="14"/>
        <v>x 4</v>
      </c>
      <c r="O45" s="139" t="str">
        <f t="shared" ca="1" si="15"/>
        <v/>
      </c>
      <c r="P45" s="140"/>
      <c r="Q45" s="140"/>
      <c r="R45" s="136"/>
      <c r="S45" s="136"/>
      <c r="T45" s="136"/>
      <c r="U45" s="136"/>
      <c r="V45" s="136"/>
      <c r="W45" s="136"/>
      <c r="X45" s="136"/>
      <c r="Y45" s="136"/>
      <c r="Z45" s="141"/>
      <c r="AA45" s="136"/>
      <c r="AB45" s="136"/>
      <c r="AC45" s="142"/>
      <c r="AD45" s="143" t="str">
        <f t="shared" ca="1" si="16"/>
        <v/>
      </c>
      <c r="AE45" s="143" t="str">
        <f t="shared" ca="1" si="17"/>
        <v/>
      </c>
      <c r="AF45" s="87" t="str">
        <f t="shared" ca="1" si="18"/>
        <v>D</v>
      </c>
      <c r="AG45" s="79">
        <f t="shared" ca="1" si="19"/>
        <v>3</v>
      </c>
      <c r="AH45" s="79">
        <v>1</v>
      </c>
      <c r="AI45" s="148"/>
    </row>
    <row r="46" spans="1:35" s="145" customFormat="1" ht="30" x14ac:dyDescent="0.25">
      <c r="A46" s="162">
        <v>786</v>
      </c>
      <c r="B46" s="135" t="str">
        <f t="shared" ca="1" si="10"/>
        <v>C.4.04</v>
      </c>
      <c r="C46" s="136">
        <f t="shared" ca="1" si="11"/>
        <v>4</v>
      </c>
      <c r="D46" s="20"/>
      <c r="E46" s="137" t="str">
        <f t="shared" ca="1" si="12"/>
        <v>C.4.04</v>
      </c>
      <c r="F46" s="165" t="str">
        <f t="shared" ca="1" si="13"/>
        <v>Does evaluation of the effectiveness of the overall penetration testing programme include:</v>
      </c>
      <c r="G46" s="164"/>
      <c r="H46" s="164"/>
      <c r="I46" s="166"/>
      <c r="J46" s="164"/>
      <c r="K46" s="164"/>
      <c r="L46" s="164"/>
      <c r="M46" s="164"/>
      <c r="N46" s="139" t="str">
        <f t="shared" ca="1" si="14"/>
        <v/>
      </c>
      <c r="O46" s="139" t="str">
        <f t="shared" ca="1" si="15"/>
        <v/>
      </c>
      <c r="P46" s="140"/>
      <c r="Q46" s="140"/>
      <c r="R46" s="136"/>
      <c r="S46" s="136"/>
      <c r="T46" s="136"/>
      <c r="U46" s="136"/>
      <c r="V46" s="136"/>
      <c r="W46" s="136"/>
      <c r="X46" s="136"/>
      <c r="Y46" s="136"/>
      <c r="Z46" s="141"/>
      <c r="AA46" s="136"/>
      <c r="AB46" s="136"/>
      <c r="AC46" s="142"/>
      <c r="AD46" s="143" t="str">
        <f t="shared" ca="1" si="16"/>
        <v/>
      </c>
      <c r="AE46" s="143" t="str">
        <f t="shared" ca="1" si="17"/>
        <v/>
      </c>
      <c r="AF46" s="87" t="str">
        <f t="shared" ca="1" si="18"/>
        <v>D</v>
      </c>
      <c r="AG46" s="79">
        <f t="shared" ca="1" si="19"/>
        <v>3</v>
      </c>
      <c r="AH46"/>
      <c r="AI46" s="148"/>
    </row>
    <row r="47" spans="1:35" s="145" customFormat="1" ht="30" x14ac:dyDescent="0.25">
      <c r="A47" s="162">
        <v>787</v>
      </c>
      <c r="B47" s="135" t="str">
        <f t="shared" ca="1" si="10"/>
        <v>C.4.04a</v>
      </c>
      <c r="C47" s="136">
        <f t="shared" ca="1" si="11"/>
        <v>6</v>
      </c>
      <c r="D47" s="20"/>
      <c r="E47" s="137" t="str">
        <f t="shared" ca="1" si="12"/>
        <v>C.4.04a</v>
      </c>
      <c r="F47" s="192" t="str">
        <f t="shared" ca="1" si="13"/>
        <v>Benchmarking the testing programme against other similar organisations (e.g. of a comparable size, sector and region)?</v>
      </c>
      <c r="G47" s="164"/>
      <c r="H47" s="164"/>
      <c r="I47" s="166"/>
      <c r="J47" s="164"/>
      <c r="K47" s="164"/>
      <c r="L47" s="164"/>
      <c r="M47" s="164"/>
      <c r="N47" s="139" t="str">
        <f t="shared" ca="1" si="14"/>
        <v>x 5</v>
      </c>
      <c r="O47" s="139" t="str">
        <f t="shared" ca="1" si="15"/>
        <v/>
      </c>
      <c r="P47" s="140"/>
      <c r="Q47" s="140"/>
      <c r="R47" s="136"/>
      <c r="S47" s="136"/>
      <c r="T47" s="136"/>
      <c r="U47" s="136"/>
      <c r="V47" s="136"/>
      <c r="W47" s="136"/>
      <c r="X47" s="136"/>
      <c r="Y47" s="136"/>
      <c r="Z47" s="141"/>
      <c r="AA47" s="136"/>
      <c r="AB47" s="136"/>
      <c r="AC47" s="142"/>
      <c r="AD47" s="143" t="str">
        <f t="shared" ca="1" si="16"/>
        <v/>
      </c>
      <c r="AE47" s="143" t="str">
        <f t="shared" ca="1" si="17"/>
        <v/>
      </c>
      <c r="AF47" s="87" t="str">
        <f t="shared" ca="1" si="18"/>
        <v>D</v>
      </c>
      <c r="AG47" s="79">
        <f t="shared" ca="1" si="19"/>
        <v>3</v>
      </c>
      <c r="AH47" s="79">
        <v>1</v>
      </c>
      <c r="AI47" s="148"/>
    </row>
    <row r="48" spans="1:35" s="145" customFormat="1" ht="30" customHeight="1" x14ac:dyDescent="0.25">
      <c r="A48" s="162">
        <v>788</v>
      </c>
      <c r="B48" s="135" t="str">
        <f t="shared" ca="1" si="10"/>
        <v>C.4.04b</v>
      </c>
      <c r="C48" s="136">
        <f t="shared" ca="1" si="11"/>
        <v>6</v>
      </c>
      <c r="D48" s="20"/>
      <c r="E48" s="137" t="str">
        <f t="shared" ca="1" si="12"/>
        <v>C.4.04b</v>
      </c>
      <c r="F48" s="192" t="str">
        <f t="shared" ca="1" si="13"/>
        <v>Determining if value for money is being obtained from your service providers?</v>
      </c>
      <c r="G48" s="164"/>
      <c r="H48" s="164"/>
      <c r="I48" s="166"/>
      <c r="J48" s="164"/>
      <c r="K48" s="164"/>
      <c r="L48" s="164"/>
      <c r="M48" s="164"/>
      <c r="N48" s="139" t="str">
        <f t="shared" ca="1" si="14"/>
        <v>x 5</v>
      </c>
      <c r="O48" s="139" t="str">
        <f t="shared" ca="1" si="15"/>
        <v/>
      </c>
      <c r="P48" s="140"/>
      <c r="Q48" s="140"/>
      <c r="R48" s="136"/>
      <c r="S48" s="136"/>
      <c r="T48" s="136"/>
      <c r="U48" s="136"/>
      <c r="V48" s="136"/>
      <c r="W48" s="136"/>
      <c r="X48" s="136"/>
      <c r="Y48" s="136"/>
      <c r="Z48" s="141"/>
      <c r="AA48" s="136"/>
      <c r="AB48" s="136"/>
      <c r="AC48" s="142"/>
      <c r="AD48" s="143" t="str">
        <f t="shared" ca="1" si="16"/>
        <v/>
      </c>
      <c r="AE48" s="143" t="str">
        <f t="shared" ca="1" si="17"/>
        <v/>
      </c>
      <c r="AF48" s="87" t="str">
        <f t="shared" ca="1" si="18"/>
        <v>D</v>
      </c>
      <c r="AG48" s="79">
        <f t="shared" ca="1" si="19"/>
        <v>3</v>
      </c>
      <c r="AH48" s="79">
        <v>1</v>
      </c>
      <c r="AI48" s="148"/>
    </row>
    <row r="49" spans="1:35" s="145" customFormat="1" ht="30" customHeight="1" x14ac:dyDescent="0.25">
      <c r="A49" s="156">
        <v>789</v>
      </c>
      <c r="B49" s="135" t="str">
        <f t="shared" ca="1" si="10"/>
        <v>C.5</v>
      </c>
      <c r="C49" s="136">
        <f t="shared" ca="1" si="11"/>
        <v>2</v>
      </c>
      <c r="D49" s="20"/>
      <c r="E49" s="167" t="str">
        <f t="shared" ca="1" si="12"/>
        <v>Step 5</v>
      </c>
      <c r="F49" s="168" t="str">
        <f t="shared" ca="1" si="13"/>
        <v>Build on lessons learned</v>
      </c>
      <c r="G49" s="210"/>
      <c r="H49" s="210"/>
      <c r="I49" s="210"/>
      <c r="J49" s="210"/>
      <c r="K49" s="210"/>
      <c r="L49" s="210"/>
      <c r="M49" s="210"/>
      <c r="N49" s="212" t="str">
        <f t="shared" ca="1" si="14"/>
        <v/>
      </c>
      <c r="O49" s="212" t="str">
        <f t="shared" ca="1" si="15"/>
        <v/>
      </c>
      <c r="P49" s="212"/>
      <c r="Q49" s="212"/>
      <c r="R49" s="212"/>
      <c r="S49" s="212"/>
      <c r="T49" s="212"/>
      <c r="U49" s="212"/>
      <c r="V49" s="212"/>
      <c r="W49" s="212"/>
      <c r="X49" s="212"/>
      <c r="Y49" s="212"/>
      <c r="Z49" s="212"/>
      <c r="AA49" s="212"/>
      <c r="AB49" s="212"/>
      <c r="AC49" s="143"/>
      <c r="AD49" s="143" t="str">
        <f t="shared" ca="1" si="16"/>
        <v>S</v>
      </c>
      <c r="AE49" s="143" t="str">
        <f t="shared" ca="1" si="17"/>
        <v>I</v>
      </c>
      <c r="AF49" s="87" t="str">
        <f t="shared" ca="1" si="18"/>
        <v>D</v>
      </c>
      <c r="AG49" s="79">
        <f t="shared" ca="1" si="19"/>
        <v>1</v>
      </c>
      <c r="AH49"/>
      <c r="AI49" s="148">
        <v>3</v>
      </c>
    </row>
    <row r="50" spans="1:35" s="145" customFormat="1" ht="30" customHeight="1" x14ac:dyDescent="0.25">
      <c r="A50" s="162">
        <v>796</v>
      </c>
      <c r="B50" s="135" t="str">
        <f t="shared" ref="B50:B71" ca="1" si="20">VLOOKUP(A50,contentrefmockup,2,FALSE)</f>
        <v>C.5.01</v>
      </c>
      <c r="C50" s="136">
        <f t="shared" ref="C50:C71" ca="1" si="21">VLOOKUP(A50,contentrefmockup,15,FALSE)</f>
        <v>5</v>
      </c>
      <c r="D50" s="20"/>
      <c r="E50" s="137" t="str">
        <f t="shared" ref="E50:E71" ca="1" si="22">IF(C50=1,"Phase "&amp;B50,IF(C50=2,"Step "&amp;VLOOKUP(A50,contentrefmockup,4,FALSE),B50))</f>
        <v>C.5.01</v>
      </c>
      <c r="F50" s="165" t="str">
        <f t="shared" ref="F50:F71" ca="1" si="23">VLOOKUP(A50,contentrefmockup,7,FALSE)</f>
        <v>Does your penetration testing approach include identifying lessons learned?</v>
      </c>
      <c r="G50" s="164"/>
      <c r="H50" s="164"/>
      <c r="I50" s="166"/>
      <c r="J50" s="164"/>
      <c r="K50" s="164"/>
      <c r="L50" s="164"/>
      <c r="M50" s="164"/>
      <c r="N50" s="139" t="str">
        <f t="shared" ref="N50:N71" ca="1" si="24">IFERROR(IF(VLOOKUP(A50,Weightings_Assessments,25,FALSE)=0,"",VLOOKUP(A50,Weightings_Assessments,25,FALSE)),"")</f>
        <v>x 1</v>
      </c>
      <c r="O50" s="139" t="str">
        <f t="shared" ref="O50:O71" ca="1" si="25">IFERROR(VLOOKUP(AH50,detail_maturity_score,3,FALSE)*VLOOKUP(A50,Weightings_Assessments,23,FALSE),"")</f>
        <v/>
      </c>
      <c r="P50" s="140"/>
      <c r="Q50" s="140"/>
      <c r="R50" s="136"/>
      <c r="S50" s="136"/>
      <c r="T50" s="136"/>
      <c r="U50" s="136"/>
      <c r="V50" s="136"/>
      <c r="W50" s="136"/>
      <c r="X50" s="136"/>
      <c r="Y50" s="136"/>
      <c r="Z50" s="141"/>
      <c r="AA50" s="136"/>
      <c r="AB50" s="136"/>
      <c r="AC50" s="142"/>
      <c r="AD50" s="143" t="str">
        <f t="shared" ref="AD50:AD71" ca="1" si="26">VLOOKUP($A50,contentrefmockup,26,FALSE)</f>
        <v/>
      </c>
      <c r="AE50" s="143" t="str">
        <f t="shared" ref="AE50:AE71" ca="1" si="27">VLOOKUP($A50,contentrefmockup,27,FALSE)</f>
        <v/>
      </c>
      <c r="AF50" s="87" t="str">
        <f t="shared" ref="AF50:AF71" ca="1" si="28">VLOOKUP($A50,contentrefmockup,28,FALSE)</f>
        <v>D</v>
      </c>
      <c r="AG50" s="79">
        <f t="shared" ref="AG50:AG71" ca="1" si="29">IF(AD50="S",1,IF(AE50="I",2,IF(AF50="D",3,4)))</f>
        <v>3</v>
      </c>
      <c r="AH50" s="79">
        <v>1</v>
      </c>
      <c r="AI50" s="148"/>
    </row>
    <row r="51" spans="1:35" s="145" customFormat="1" ht="30" customHeight="1" x14ac:dyDescent="0.25">
      <c r="A51" s="162">
        <v>797</v>
      </c>
      <c r="B51" s="135" t="str">
        <f t="shared" ca="1" si="20"/>
        <v>C.5.02</v>
      </c>
      <c r="C51" s="136">
        <f t="shared" ca="1" si="21"/>
        <v>4</v>
      </c>
      <c r="D51" s="20"/>
      <c r="E51" s="137" t="str">
        <f t="shared" ca="1" si="22"/>
        <v>C.5.02</v>
      </c>
      <c r="F51" s="165" t="str">
        <f t="shared" ca="1" si="23"/>
        <v xml:space="preserve">Are lessons learned: </v>
      </c>
      <c r="G51" s="164"/>
      <c r="H51" s="164"/>
      <c r="I51" s="166"/>
      <c r="J51" s="164"/>
      <c r="K51" s="164"/>
      <c r="L51" s="164"/>
      <c r="M51" s="164"/>
      <c r="N51" s="139" t="str">
        <f t="shared" ca="1" si="24"/>
        <v/>
      </c>
      <c r="O51" s="139" t="str">
        <f t="shared" ca="1" si="25"/>
        <v/>
      </c>
      <c r="P51" s="140"/>
      <c r="Q51" s="140"/>
      <c r="R51" s="136"/>
      <c r="S51" s="136"/>
      <c r="T51" s="136"/>
      <c r="U51" s="136"/>
      <c r="V51" s="136"/>
      <c r="W51" s="136"/>
      <c r="X51" s="136"/>
      <c r="Y51" s="136"/>
      <c r="Z51" s="141"/>
      <c r="AA51" s="136"/>
      <c r="AB51" s="136"/>
      <c r="AC51" s="142"/>
      <c r="AD51" s="143" t="str">
        <f t="shared" ca="1" si="26"/>
        <v/>
      </c>
      <c r="AE51" s="143" t="str">
        <f t="shared" ca="1" si="27"/>
        <v/>
      </c>
      <c r="AF51" s="87" t="str">
        <f t="shared" ca="1" si="28"/>
        <v>D</v>
      </c>
      <c r="AG51" s="79">
        <f t="shared" ca="1" si="29"/>
        <v>3</v>
      </c>
      <c r="AH51"/>
      <c r="AI51" s="148"/>
    </row>
    <row r="52" spans="1:35" s="145" customFormat="1" ht="30" customHeight="1" x14ac:dyDescent="0.25">
      <c r="A52" s="162">
        <v>798</v>
      </c>
      <c r="B52" s="135" t="str">
        <f t="shared" ca="1" si="20"/>
        <v>C.5.02a</v>
      </c>
      <c r="C52" s="136">
        <f t="shared" ca="1" si="21"/>
        <v>6</v>
      </c>
      <c r="D52" s="20"/>
      <c r="E52" s="137" t="str">
        <f t="shared" ca="1" si="22"/>
        <v>C.5.02a</v>
      </c>
      <c r="F52" s="192" t="str">
        <f t="shared" ca="1" si="23"/>
        <v>Recorded?</v>
      </c>
      <c r="G52" s="164"/>
      <c r="H52" s="164"/>
      <c r="I52" s="166"/>
      <c r="J52" s="164"/>
      <c r="K52" s="164"/>
      <c r="L52" s="164"/>
      <c r="M52" s="164"/>
      <c r="N52" s="139" t="str">
        <f t="shared" ca="1" si="24"/>
        <v>x 3</v>
      </c>
      <c r="O52" s="139" t="str">
        <f t="shared" ca="1" si="25"/>
        <v/>
      </c>
      <c r="P52" s="140"/>
      <c r="Q52" s="140"/>
      <c r="R52" s="136"/>
      <c r="S52" s="136"/>
      <c r="T52" s="136"/>
      <c r="U52" s="136"/>
      <c r="V52" s="136"/>
      <c r="W52" s="136"/>
      <c r="X52" s="136"/>
      <c r="Y52" s="136"/>
      <c r="Z52" s="141"/>
      <c r="AA52" s="136"/>
      <c r="AB52" s="136"/>
      <c r="AC52" s="142"/>
      <c r="AD52" s="143" t="str">
        <f t="shared" ca="1" si="26"/>
        <v/>
      </c>
      <c r="AE52" s="143" t="str">
        <f t="shared" ca="1" si="27"/>
        <v/>
      </c>
      <c r="AF52" s="87" t="str">
        <f t="shared" ca="1" si="28"/>
        <v>D</v>
      </c>
      <c r="AG52" s="79">
        <f t="shared" ca="1" si="29"/>
        <v>3</v>
      </c>
      <c r="AH52" s="79">
        <v>1</v>
      </c>
      <c r="AI52" s="148"/>
    </row>
    <row r="53" spans="1:35" s="145" customFormat="1" ht="30" customHeight="1" x14ac:dyDescent="0.25">
      <c r="A53" s="162">
        <v>799</v>
      </c>
      <c r="B53" s="135" t="str">
        <f t="shared" ca="1" si="20"/>
        <v>C.5.02b</v>
      </c>
      <c r="C53" s="136">
        <f t="shared" ca="1" si="21"/>
        <v>6</v>
      </c>
      <c r="D53" s="20"/>
      <c r="E53" s="137" t="str">
        <f t="shared" ca="1" si="22"/>
        <v>C.5.02b</v>
      </c>
      <c r="F53" s="192" t="str">
        <f t="shared" ca="1" si="23"/>
        <v>Disseminated to relevant stakeholders?</v>
      </c>
      <c r="G53" s="164"/>
      <c r="H53" s="164"/>
      <c r="I53" s="166"/>
      <c r="J53" s="164"/>
      <c r="K53" s="164"/>
      <c r="L53" s="164"/>
      <c r="M53" s="164"/>
      <c r="N53" s="139" t="str">
        <f t="shared" ca="1" si="24"/>
        <v>x 4</v>
      </c>
      <c r="O53" s="139" t="str">
        <f t="shared" ca="1" si="25"/>
        <v/>
      </c>
      <c r="P53" s="140"/>
      <c r="Q53" s="140"/>
      <c r="R53" s="136"/>
      <c r="S53" s="136"/>
      <c r="T53" s="136"/>
      <c r="U53" s="136"/>
      <c r="V53" s="136"/>
      <c r="W53" s="136"/>
      <c r="X53" s="136"/>
      <c r="Y53" s="136"/>
      <c r="Z53" s="141"/>
      <c r="AA53" s="136"/>
      <c r="AB53" s="136"/>
      <c r="AC53" s="142"/>
      <c r="AD53" s="143" t="str">
        <f t="shared" ca="1" si="26"/>
        <v/>
      </c>
      <c r="AE53" s="143" t="str">
        <f t="shared" ca="1" si="27"/>
        <v/>
      </c>
      <c r="AF53" s="87" t="str">
        <f t="shared" ca="1" si="28"/>
        <v>D</v>
      </c>
      <c r="AG53" s="79">
        <f t="shared" ca="1" si="29"/>
        <v>3</v>
      </c>
      <c r="AH53" s="79">
        <v>1</v>
      </c>
      <c r="AI53" s="148"/>
    </row>
    <row r="54" spans="1:35" s="145" customFormat="1" ht="30" customHeight="1" x14ac:dyDescent="0.25">
      <c r="A54" s="162">
        <v>800</v>
      </c>
      <c r="B54" s="135" t="str">
        <f t="shared" ca="1" si="20"/>
        <v>C.5.02c</v>
      </c>
      <c r="C54" s="136">
        <f t="shared" ca="1" si="21"/>
        <v>6</v>
      </c>
      <c r="D54" s="20"/>
      <c r="E54" s="137" t="str">
        <f t="shared" ca="1" si="22"/>
        <v>C.5.02c</v>
      </c>
      <c r="F54" s="192" t="str">
        <f t="shared" ca="1" si="23"/>
        <v>Acted upon?</v>
      </c>
      <c r="G54" s="164"/>
      <c r="H54" s="164"/>
      <c r="I54" s="166"/>
      <c r="J54" s="164"/>
      <c r="K54" s="164"/>
      <c r="L54" s="164"/>
      <c r="M54" s="164"/>
      <c r="N54" s="139" t="str">
        <f t="shared" ca="1" si="24"/>
        <v>x 5</v>
      </c>
      <c r="O54" s="139" t="str">
        <f t="shared" ca="1" si="25"/>
        <v/>
      </c>
      <c r="P54" s="140"/>
      <c r="Q54" s="140"/>
      <c r="R54" s="136"/>
      <c r="S54" s="136"/>
      <c r="T54" s="136"/>
      <c r="U54" s="136"/>
      <c r="V54" s="136"/>
      <c r="W54" s="136"/>
      <c r="X54" s="136"/>
      <c r="Y54" s="136"/>
      <c r="Z54" s="141"/>
      <c r="AA54" s="136"/>
      <c r="AB54" s="136"/>
      <c r="AC54" s="142"/>
      <c r="AD54" s="143" t="str">
        <f t="shared" ca="1" si="26"/>
        <v/>
      </c>
      <c r="AE54" s="143" t="str">
        <f t="shared" ca="1" si="27"/>
        <v/>
      </c>
      <c r="AF54" s="87" t="str">
        <f t="shared" ca="1" si="28"/>
        <v>D</v>
      </c>
      <c r="AG54" s="79">
        <f t="shared" ca="1" si="29"/>
        <v>3</v>
      </c>
      <c r="AH54" s="79">
        <v>1</v>
      </c>
      <c r="AI54" s="148"/>
    </row>
    <row r="55" spans="1:35" s="145" customFormat="1" ht="30" customHeight="1" x14ac:dyDescent="0.25">
      <c r="A55" s="162">
        <v>801</v>
      </c>
      <c r="B55" s="135" t="str">
        <f t="shared" ca="1" si="20"/>
        <v>C.5.03</v>
      </c>
      <c r="C55" s="136">
        <f t="shared" ca="1" si="21"/>
        <v>4</v>
      </c>
      <c r="D55" s="20"/>
      <c r="E55" s="137" t="str">
        <f t="shared" ca="1" si="22"/>
        <v>C.5.03</v>
      </c>
      <c r="F55" s="165" t="str">
        <f t="shared" ca="1" si="23"/>
        <v xml:space="preserve">Are lessons learned used to: </v>
      </c>
      <c r="G55" s="164"/>
      <c r="H55" s="164"/>
      <c r="I55" s="166"/>
      <c r="J55" s="164"/>
      <c r="K55" s="164"/>
      <c r="L55" s="164"/>
      <c r="M55" s="164"/>
      <c r="N55" s="139" t="str">
        <f t="shared" ca="1" si="24"/>
        <v/>
      </c>
      <c r="O55" s="139" t="str">
        <f t="shared" ca="1" si="25"/>
        <v/>
      </c>
      <c r="P55" s="140"/>
      <c r="Q55" s="140"/>
      <c r="R55" s="136"/>
      <c r="S55" s="136"/>
      <c r="T55" s="136"/>
      <c r="U55" s="136"/>
      <c r="V55" s="136"/>
      <c r="W55" s="136"/>
      <c r="X55" s="136"/>
      <c r="Y55" s="136"/>
      <c r="Z55" s="141"/>
      <c r="AA55" s="136"/>
      <c r="AB55" s="136"/>
      <c r="AC55" s="142"/>
      <c r="AD55" s="143" t="str">
        <f t="shared" ca="1" si="26"/>
        <v/>
      </c>
      <c r="AE55" s="143" t="str">
        <f t="shared" ca="1" si="27"/>
        <v/>
      </c>
      <c r="AF55" s="87" t="str">
        <f t="shared" ca="1" si="28"/>
        <v>D</v>
      </c>
      <c r="AG55" s="79">
        <f t="shared" ca="1" si="29"/>
        <v>3</v>
      </c>
      <c r="AH55"/>
      <c r="AI55" s="148"/>
    </row>
    <row r="56" spans="1:35" s="145" customFormat="1" ht="30" customHeight="1" x14ac:dyDescent="0.25">
      <c r="A56" s="162">
        <v>802</v>
      </c>
      <c r="B56" s="135" t="str">
        <f t="shared" ca="1" si="20"/>
        <v>C.5.03a</v>
      </c>
      <c r="C56" s="136">
        <f t="shared" ca="1" si="21"/>
        <v>6</v>
      </c>
      <c r="D56" s="20"/>
      <c r="E56" s="137" t="str">
        <f t="shared" ca="1" si="22"/>
        <v>C.5.03a</v>
      </c>
      <c r="F56" s="192" t="str">
        <f t="shared" ca="1" si="23"/>
        <v>Determine the effectiveness of previous remediation activities?</v>
      </c>
      <c r="G56" s="164"/>
      <c r="H56" s="164"/>
      <c r="I56" s="166"/>
      <c r="J56" s="164"/>
      <c r="K56" s="164"/>
      <c r="L56" s="164"/>
      <c r="M56" s="164"/>
      <c r="N56" s="139" t="str">
        <f t="shared" ca="1" si="24"/>
        <v>x 5</v>
      </c>
      <c r="O56" s="139" t="str">
        <f t="shared" ca="1" si="25"/>
        <v/>
      </c>
      <c r="P56" s="140"/>
      <c r="Q56" s="140"/>
      <c r="R56" s="136"/>
      <c r="S56" s="136"/>
      <c r="T56" s="136"/>
      <c r="U56" s="136"/>
      <c r="V56" s="136"/>
      <c r="W56" s="136"/>
      <c r="X56" s="136"/>
      <c r="Y56" s="136"/>
      <c r="Z56" s="141"/>
      <c r="AA56" s="136"/>
      <c r="AB56" s="136"/>
      <c r="AC56" s="142"/>
      <c r="AD56" s="143" t="str">
        <f t="shared" ca="1" si="26"/>
        <v/>
      </c>
      <c r="AE56" s="143" t="str">
        <f t="shared" ca="1" si="27"/>
        <v/>
      </c>
      <c r="AF56" s="87" t="str">
        <f t="shared" ca="1" si="28"/>
        <v>D</v>
      </c>
      <c r="AG56" s="79">
        <f t="shared" ca="1" si="29"/>
        <v>3</v>
      </c>
      <c r="AH56" s="79">
        <v>1</v>
      </c>
      <c r="AI56" s="148"/>
    </row>
    <row r="57" spans="1:35" s="145" customFormat="1" ht="30" customHeight="1" x14ac:dyDescent="0.25">
      <c r="A57" s="162">
        <v>803</v>
      </c>
      <c r="B57" s="135" t="str">
        <f t="shared" ca="1" si="20"/>
        <v>C.5.03b</v>
      </c>
      <c r="C57" s="136">
        <f t="shared" ca="1" si="21"/>
        <v>6</v>
      </c>
      <c r="D57" s="20"/>
      <c r="E57" s="137" t="str">
        <f t="shared" ca="1" si="22"/>
        <v>C.5.03b</v>
      </c>
      <c r="F57" s="192" t="str">
        <f t="shared" ca="1" si="23"/>
        <v>Help in planning future tests?</v>
      </c>
      <c r="G57" s="164"/>
      <c r="H57" s="164"/>
      <c r="I57" s="166"/>
      <c r="J57" s="164"/>
      <c r="K57" s="164"/>
      <c r="L57" s="164"/>
      <c r="M57" s="164"/>
      <c r="N57" s="139" t="str">
        <f t="shared" ca="1" si="24"/>
        <v>x 3</v>
      </c>
      <c r="O57" s="139" t="str">
        <f t="shared" ca="1" si="25"/>
        <v/>
      </c>
      <c r="P57" s="140"/>
      <c r="Q57" s="140"/>
      <c r="R57" s="136"/>
      <c r="S57" s="136"/>
      <c r="T57" s="136"/>
      <c r="U57" s="136"/>
      <c r="V57" s="136"/>
      <c r="W57" s="136"/>
      <c r="X57" s="136"/>
      <c r="Y57" s="136"/>
      <c r="Z57" s="141"/>
      <c r="AA57" s="136"/>
      <c r="AB57" s="136"/>
      <c r="AC57" s="142"/>
      <c r="AD57" s="143" t="str">
        <f t="shared" ca="1" si="26"/>
        <v/>
      </c>
      <c r="AE57" s="143" t="str">
        <f t="shared" ca="1" si="27"/>
        <v/>
      </c>
      <c r="AF57" s="87" t="str">
        <f t="shared" ca="1" si="28"/>
        <v>D</v>
      </c>
      <c r="AG57" s="79">
        <f t="shared" ca="1" si="29"/>
        <v>3</v>
      </c>
      <c r="AH57" s="79">
        <v>1</v>
      </c>
      <c r="AI57" s="148"/>
    </row>
    <row r="58" spans="1:35" s="145" customFormat="1" ht="30" customHeight="1" x14ac:dyDescent="0.25">
      <c r="A58" s="162">
        <v>804</v>
      </c>
      <c r="B58" s="135" t="str">
        <f t="shared" ca="1" si="20"/>
        <v>C.5.03c</v>
      </c>
      <c r="C58" s="136">
        <f t="shared" ca="1" si="21"/>
        <v>6</v>
      </c>
      <c r="D58" s="20"/>
      <c r="E58" s="137" t="str">
        <f t="shared" ca="1" si="22"/>
        <v>C.5.03c</v>
      </c>
      <c r="F58" s="192" t="str">
        <f t="shared" ca="1" si="23"/>
        <v>Provide feedback to service providers to help them improve processes?</v>
      </c>
      <c r="G58" s="164"/>
      <c r="H58" s="164"/>
      <c r="I58" s="166"/>
      <c r="J58" s="164"/>
      <c r="K58" s="164"/>
      <c r="L58" s="164"/>
      <c r="M58" s="164"/>
      <c r="N58" s="139" t="str">
        <f t="shared" ca="1" si="24"/>
        <v>x 4</v>
      </c>
      <c r="O58" s="139" t="str">
        <f t="shared" ca="1" si="25"/>
        <v/>
      </c>
      <c r="P58" s="140"/>
      <c r="Q58" s="140"/>
      <c r="R58" s="136"/>
      <c r="S58" s="136"/>
      <c r="T58" s="136"/>
      <c r="U58" s="136"/>
      <c r="V58" s="136"/>
      <c r="W58" s="136"/>
      <c r="X58" s="136"/>
      <c r="Y58" s="136"/>
      <c r="Z58" s="141"/>
      <c r="AA58" s="136"/>
      <c r="AB58" s="136"/>
      <c r="AC58" s="142"/>
      <c r="AD58" s="143" t="str">
        <f t="shared" ca="1" si="26"/>
        <v/>
      </c>
      <c r="AE58" s="143" t="str">
        <f t="shared" ca="1" si="27"/>
        <v/>
      </c>
      <c r="AF58" s="87" t="str">
        <f t="shared" ca="1" si="28"/>
        <v>D</v>
      </c>
      <c r="AG58" s="79">
        <f t="shared" ca="1" si="29"/>
        <v>3</v>
      </c>
      <c r="AH58" s="79">
        <v>1</v>
      </c>
      <c r="AI58" s="148"/>
    </row>
    <row r="59" spans="1:35" s="145" customFormat="1" ht="30" x14ac:dyDescent="0.25">
      <c r="A59" s="162">
        <v>805</v>
      </c>
      <c r="B59" s="135" t="str">
        <f t="shared" ca="1" si="20"/>
        <v>C.5.04</v>
      </c>
      <c r="C59" s="136">
        <f t="shared" ca="1" si="21"/>
        <v>5</v>
      </c>
      <c r="D59" s="20"/>
      <c r="E59" s="137" t="str">
        <f t="shared" ca="1" si="22"/>
        <v>C.5.04</v>
      </c>
      <c r="F59" s="165" t="str">
        <f t="shared" ca="1" si="23"/>
        <v>When addressing the weaknesses identified in an environment, are good practices identified (including fixes)?</v>
      </c>
      <c r="G59" s="164"/>
      <c r="H59" s="164"/>
      <c r="I59" s="166"/>
      <c r="J59" s="164"/>
      <c r="K59" s="164"/>
      <c r="L59" s="164"/>
      <c r="M59" s="164"/>
      <c r="N59" s="139" t="str">
        <f t="shared" ca="1" si="24"/>
        <v>x 1</v>
      </c>
      <c r="O59" s="139" t="str">
        <f t="shared" ca="1" si="25"/>
        <v/>
      </c>
      <c r="P59" s="140"/>
      <c r="Q59" s="140"/>
      <c r="R59" s="136"/>
      <c r="S59" s="136"/>
      <c r="T59" s="136"/>
      <c r="U59" s="136"/>
      <c r="V59" s="136"/>
      <c r="W59" s="136"/>
      <c r="X59" s="136"/>
      <c r="Y59" s="136"/>
      <c r="Z59" s="141"/>
      <c r="AA59" s="136"/>
      <c r="AB59" s="136"/>
      <c r="AC59" s="142"/>
      <c r="AD59" s="143" t="str">
        <f t="shared" ca="1" si="26"/>
        <v/>
      </c>
      <c r="AE59" s="143" t="str">
        <f t="shared" ca="1" si="27"/>
        <v/>
      </c>
      <c r="AF59" s="87" t="str">
        <f t="shared" ca="1" si="28"/>
        <v>D</v>
      </c>
      <c r="AG59" s="79">
        <f t="shared" ca="1" si="29"/>
        <v>3</v>
      </c>
      <c r="AH59" s="79">
        <v>1</v>
      </c>
      <c r="AI59" s="148"/>
    </row>
    <row r="60" spans="1:35" s="145" customFormat="1" ht="30" customHeight="1" x14ac:dyDescent="0.25">
      <c r="A60" s="162">
        <v>806</v>
      </c>
      <c r="B60" s="135" t="str">
        <f t="shared" ca="1" si="20"/>
        <v>C.5.05</v>
      </c>
      <c r="C60" s="136">
        <f t="shared" ca="1" si="21"/>
        <v>5</v>
      </c>
      <c r="D60" s="20"/>
      <c r="E60" s="137" t="str">
        <f t="shared" ca="1" si="22"/>
        <v>C.5.05</v>
      </c>
      <c r="F60" s="165" t="str">
        <f t="shared" ca="1" si="23"/>
        <v>Are good practices applied to a wide range of other environments?</v>
      </c>
      <c r="G60" s="164"/>
      <c r="H60" s="164"/>
      <c r="I60" s="166"/>
      <c r="J60" s="164"/>
      <c r="K60" s="164"/>
      <c r="L60" s="164"/>
      <c r="M60" s="164"/>
      <c r="N60" s="139" t="str">
        <f t="shared" ca="1" si="24"/>
        <v>x 3</v>
      </c>
      <c r="O60" s="139" t="str">
        <f t="shared" ca="1" si="25"/>
        <v/>
      </c>
      <c r="P60" s="140"/>
      <c r="Q60" s="140"/>
      <c r="R60" s="136"/>
      <c r="S60" s="136"/>
      <c r="T60" s="136"/>
      <c r="U60" s="136"/>
      <c r="V60" s="136"/>
      <c r="W60" s="136"/>
      <c r="X60" s="136"/>
      <c r="Y60" s="136"/>
      <c r="Z60" s="141"/>
      <c r="AA60" s="136"/>
      <c r="AB60" s="136"/>
      <c r="AC60" s="142"/>
      <c r="AD60" s="143" t="str">
        <f t="shared" ca="1" si="26"/>
        <v/>
      </c>
      <c r="AE60" s="143" t="str">
        <f t="shared" ca="1" si="27"/>
        <v/>
      </c>
      <c r="AF60" s="87" t="str">
        <f t="shared" ca="1" si="28"/>
        <v>D</v>
      </c>
      <c r="AG60" s="79">
        <f t="shared" ca="1" si="29"/>
        <v>3</v>
      </c>
      <c r="AH60" s="79">
        <v>1</v>
      </c>
      <c r="AI60" s="148"/>
    </row>
    <row r="61" spans="1:35" s="145" customFormat="1" ht="30" customHeight="1" x14ac:dyDescent="0.25">
      <c r="A61" s="162">
        <v>807</v>
      </c>
      <c r="B61" s="135" t="str">
        <f t="shared" ca="1" si="20"/>
        <v>C.5.06</v>
      </c>
      <c r="C61" s="136">
        <f t="shared" ca="1" si="21"/>
        <v>4</v>
      </c>
      <c r="D61" s="20"/>
      <c r="E61" s="137" t="str">
        <f t="shared" ca="1" si="22"/>
        <v>C.5.06</v>
      </c>
      <c r="F61" s="165" t="str">
        <f t="shared" ca="1" si="23"/>
        <v>Are good practices rolled out by:</v>
      </c>
      <c r="G61" s="164"/>
      <c r="H61" s="164"/>
      <c r="I61" s="166"/>
      <c r="J61" s="164"/>
      <c r="K61" s="164"/>
      <c r="L61" s="164"/>
      <c r="M61" s="164"/>
      <c r="N61" s="139" t="str">
        <f t="shared" ca="1" si="24"/>
        <v/>
      </c>
      <c r="O61" s="139" t="str">
        <f t="shared" ca="1" si="25"/>
        <v/>
      </c>
      <c r="P61" s="140"/>
      <c r="Q61" s="140"/>
      <c r="R61" s="136"/>
      <c r="S61" s="136"/>
      <c r="T61" s="136"/>
      <c r="U61" s="136"/>
      <c r="V61" s="136"/>
      <c r="W61" s="136"/>
      <c r="X61" s="136"/>
      <c r="Y61" s="136"/>
      <c r="Z61" s="141"/>
      <c r="AA61" s="136"/>
      <c r="AB61" s="136"/>
      <c r="AC61" s="142"/>
      <c r="AD61" s="143" t="str">
        <f t="shared" ca="1" si="26"/>
        <v/>
      </c>
      <c r="AE61" s="143" t="str">
        <f t="shared" ca="1" si="27"/>
        <v/>
      </c>
      <c r="AF61" s="87" t="str">
        <f t="shared" ca="1" si="28"/>
        <v>D</v>
      </c>
      <c r="AG61" s="79">
        <f t="shared" ca="1" si="29"/>
        <v>3</v>
      </c>
      <c r="AH61"/>
      <c r="AI61" s="148"/>
    </row>
    <row r="62" spans="1:35" s="145" customFormat="1" ht="30" customHeight="1" x14ac:dyDescent="0.25">
      <c r="A62" s="162">
        <v>808</v>
      </c>
      <c r="B62" s="135" t="str">
        <f t="shared" ca="1" si="20"/>
        <v>C.5.06a</v>
      </c>
      <c r="C62" s="136">
        <f t="shared" ca="1" si="21"/>
        <v>6</v>
      </c>
      <c r="D62" s="20"/>
      <c r="E62" s="137" t="str">
        <f t="shared" ca="1" si="22"/>
        <v>C.5.06a</v>
      </c>
      <c r="F62" s="192" t="str">
        <f t="shared" ca="1" si="23"/>
        <v>Performing trend analysis across multiple systems?</v>
      </c>
      <c r="G62" s="164"/>
      <c r="H62" s="164"/>
      <c r="I62" s="166"/>
      <c r="J62" s="164"/>
      <c r="K62" s="164"/>
      <c r="L62" s="164"/>
      <c r="M62" s="164"/>
      <c r="N62" s="139" t="str">
        <f t="shared" ca="1" si="24"/>
        <v>x 3</v>
      </c>
      <c r="O62" s="139" t="str">
        <f t="shared" ca="1" si="25"/>
        <v/>
      </c>
      <c r="P62" s="140"/>
      <c r="Q62" s="140"/>
      <c r="R62" s="136"/>
      <c r="S62" s="136"/>
      <c r="T62" s="136"/>
      <c r="U62" s="136"/>
      <c r="V62" s="136"/>
      <c r="W62" s="136"/>
      <c r="X62" s="136"/>
      <c r="Y62" s="136"/>
      <c r="Z62" s="141"/>
      <c r="AA62" s="136"/>
      <c r="AB62" s="136"/>
      <c r="AC62" s="142"/>
      <c r="AD62" s="143" t="str">
        <f t="shared" ca="1" si="26"/>
        <v/>
      </c>
      <c r="AE62" s="143" t="str">
        <f t="shared" ca="1" si="27"/>
        <v/>
      </c>
      <c r="AF62" s="87" t="str">
        <f t="shared" ca="1" si="28"/>
        <v>D</v>
      </c>
      <c r="AG62" s="79">
        <f t="shared" ca="1" si="29"/>
        <v>3</v>
      </c>
      <c r="AH62" s="79">
        <v>1</v>
      </c>
      <c r="AI62" s="148"/>
    </row>
    <row r="63" spans="1:35" s="145" customFormat="1" ht="30" x14ac:dyDescent="0.25">
      <c r="A63" s="162">
        <v>809</v>
      </c>
      <c r="B63" s="135" t="str">
        <f t="shared" ca="1" si="20"/>
        <v>C.5.06b</v>
      </c>
      <c r="C63" s="136">
        <f t="shared" ca="1" si="21"/>
        <v>6</v>
      </c>
      <c r="D63" s="20"/>
      <c r="E63" s="137" t="str">
        <f t="shared" ca="1" si="22"/>
        <v>C.5.06b</v>
      </c>
      <c r="F63" s="192" t="str">
        <f t="shared" ca="1" si="23"/>
        <v>Applying lessons learnt during a penetration test of one application to similar application?</v>
      </c>
      <c r="G63" s="164"/>
      <c r="H63" s="164"/>
      <c r="I63" s="166"/>
      <c r="J63" s="164"/>
      <c r="K63" s="164"/>
      <c r="L63" s="164"/>
      <c r="M63" s="164"/>
      <c r="N63" s="139" t="str">
        <f t="shared" ca="1" si="24"/>
        <v>x 4</v>
      </c>
      <c r="O63" s="139" t="str">
        <f t="shared" ca="1" si="25"/>
        <v/>
      </c>
      <c r="P63" s="140"/>
      <c r="Q63" s="140"/>
      <c r="R63" s="136"/>
      <c r="S63" s="136"/>
      <c r="T63" s="136"/>
      <c r="U63" s="136"/>
      <c r="V63" s="136"/>
      <c r="W63" s="136"/>
      <c r="X63" s="136"/>
      <c r="Y63" s="136"/>
      <c r="Z63" s="141"/>
      <c r="AA63" s="136"/>
      <c r="AB63" s="136"/>
      <c r="AC63" s="142"/>
      <c r="AD63" s="143" t="str">
        <f t="shared" ca="1" si="26"/>
        <v/>
      </c>
      <c r="AE63" s="143" t="str">
        <f t="shared" ca="1" si="27"/>
        <v/>
      </c>
      <c r="AF63" s="87" t="str">
        <f t="shared" ca="1" si="28"/>
        <v>D</v>
      </c>
      <c r="AG63" s="79">
        <f t="shared" ca="1" si="29"/>
        <v>3</v>
      </c>
      <c r="AH63" s="79">
        <v>1</v>
      </c>
      <c r="AI63" s="148"/>
    </row>
    <row r="64" spans="1:35" s="145" customFormat="1" ht="30" customHeight="1" x14ac:dyDescent="0.25">
      <c r="A64" s="162">
        <v>810</v>
      </c>
      <c r="B64" s="135" t="str">
        <f t="shared" ca="1" si="20"/>
        <v>C.5.06c</v>
      </c>
      <c r="C64" s="136">
        <f t="shared" ca="1" si="21"/>
        <v>6</v>
      </c>
      <c r="D64" s="20"/>
      <c r="E64" s="137" t="str">
        <f t="shared" ca="1" si="22"/>
        <v>C.5.06c</v>
      </c>
      <c r="F64" s="192" t="str">
        <f t="shared" ca="1" si="23"/>
        <v>Fixing root causes endemically?</v>
      </c>
      <c r="G64" s="164"/>
      <c r="H64" s="164"/>
      <c r="I64" s="166"/>
      <c r="J64" s="164"/>
      <c r="K64" s="164"/>
      <c r="L64" s="164"/>
      <c r="M64" s="164"/>
      <c r="N64" s="139" t="str">
        <f t="shared" ca="1" si="24"/>
        <v>x 5</v>
      </c>
      <c r="O64" s="139" t="str">
        <f t="shared" ca="1" si="25"/>
        <v/>
      </c>
      <c r="P64" s="140"/>
      <c r="Q64" s="140"/>
      <c r="R64" s="136"/>
      <c r="S64" s="136"/>
      <c r="T64" s="136"/>
      <c r="U64" s="136"/>
      <c r="V64" s="136"/>
      <c r="W64" s="136"/>
      <c r="X64" s="136"/>
      <c r="Y64" s="136"/>
      <c r="Z64" s="141"/>
      <c r="AA64" s="136"/>
      <c r="AB64" s="136"/>
      <c r="AC64" s="142"/>
      <c r="AD64" s="143" t="str">
        <f t="shared" ca="1" si="26"/>
        <v/>
      </c>
      <c r="AE64" s="143" t="str">
        <f t="shared" ca="1" si="27"/>
        <v/>
      </c>
      <c r="AF64" s="87" t="str">
        <f t="shared" ca="1" si="28"/>
        <v>D</v>
      </c>
      <c r="AG64" s="79">
        <f t="shared" ca="1" si="29"/>
        <v>3</v>
      </c>
      <c r="AH64" s="79">
        <v>1</v>
      </c>
      <c r="AI64" s="148"/>
    </row>
    <row r="65" spans="1:35" s="145" customFormat="1" ht="30" customHeight="1" x14ac:dyDescent="0.25">
      <c r="A65" s="162">
        <v>811</v>
      </c>
      <c r="B65" s="135" t="str">
        <f t="shared" ca="1" si="20"/>
        <v>C.5.07</v>
      </c>
      <c r="C65" s="136">
        <f t="shared" ca="1" si="21"/>
        <v>4</v>
      </c>
      <c r="D65" s="20"/>
      <c r="E65" s="137" t="str">
        <f t="shared" ca="1" si="22"/>
        <v>C.5.07</v>
      </c>
      <c r="F65" s="165" t="str">
        <f t="shared" ca="1" si="23"/>
        <v xml:space="preserve">Are lessons learned used to support: </v>
      </c>
      <c r="G65" s="164"/>
      <c r="H65" s="164"/>
      <c r="I65" s="166"/>
      <c r="J65" s="164"/>
      <c r="K65" s="164"/>
      <c r="L65" s="164"/>
      <c r="M65" s="164"/>
      <c r="N65" s="139" t="str">
        <f t="shared" ca="1" si="24"/>
        <v/>
      </c>
      <c r="O65" s="139" t="str">
        <f t="shared" ca="1" si="25"/>
        <v/>
      </c>
      <c r="P65" s="140"/>
      <c r="Q65" s="140"/>
      <c r="R65" s="136"/>
      <c r="S65" s="136"/>
      <c r="T65" s="136"/>
      <c r="U65" s="136"/>
      <c r="V65" s="136"/>
      <c r="W65" s="136"/>
      <c r="X65" s="136"/>
      <c r="Y65" s="136"/>
      <c r="Z65" s="141"/>
      <c r="AA65" s="136"/>
      <c r="AB65" s="136"/>
      <c r="AC65" s="142"/>
      <c r="AD65" s="143" t="str">
        <f t="shared" ca="1" si="26"/>
        <v/>
      </c>
      <c r="AE65" s="143" t="str">
        <f t="shared" ca="1" si="27"/>
        <v/>
      </c>
      <c r="AF65" s="87" t="str">
        <f t="shared" ca="1" si="28"/>
        <v>D</v>
      </c>
      <c r="AG65" s="79">
        <f t="shared" ca="1" si="29"/>
        <v>3</v>
      </c>
      <c r="AH65"/>
      <c r="AI65" s="148"/>
    </row>
    <row r="66" spans="1:35" s="145" customFormat="1" ht="30" x14ac:dyDescent="0.25">
      <c r="A66" s="162">
        <v>812</v>
      </c>
      <c r="B66" s="135" t="str">
        <f t="shared" ca="1" si="20"/>
        <v>C.5.07a</v>
      </c>
      <c r="C66" s="136">
        <f t="shared" ca="1" si="21"/>
        <v>6</v>
      </c>
      <c r="D66" s="20"/>
      <c r="E66" s="137" t="str">
        <f t="shared" ca="1" si="22"/>
        <v>C.5.07a</v>
      </c>
      <c r="F66" s="192" t="str">
        <f t="shared" ca="1" si="23"/>
        <v>Reactive learning (e.g. to help understand technical security practices and act upon penetration testing results)?</v>
      </c>
      <c r="G66" s="164"/>
      <c r="H66" s="164"/>
      <c r="I66" s="166"/>
      <c r="J66" s="164"/>
      <c r="K66" s="164"/>
      <c r="L66" s="164"/>
      <c r="M66" s="164"/>
      <c r="N66" s="139" t="str">
        <f t="shared" ca="1" si="24"/>
        <v>x 3</v>
      </c>
      <c r="O66" s="139" t="str">
        <f t="shared" ca="1" si="25"/>
        <v/>
      </c>
      <c r="P66" s="140"/>
      <c r="Q66" s="140"/>
      <c r="R66" s="136"/>
      <c r="S66" s="136"/>
      <c r="T66" s="136"/>
      <c r="U66" s="136"/>
      <c r="V66" s="136"/>
      <c r="W66" s="136"/>
      <c r="X66" s="136"/>
      <c r="Y66" s="136"/>
      <c r="Z66" s="141"/>
      <c r="AA66" s="136"/>
      <c r="AB66" s="136"/>
      <c r="AC66" s="142"/>
      <c r="AD66" s="143" t="str">
        <f t="shared" ca="1" si="26"/>
        <v/>
      </c>
      <c r="AE66" s="143" t="str">
        <f t="shared" ca="1" si="27"/>
        <v/>
      </c>
      <c r="AF66" s="87" t="str">
        <f t="shared" ca="1" si="28"/>
        <v>D</v>
      </c>
      <c r="AG66" s="79">
        <f t="shared" ca="1" si="29"/>
        <v>3</v>
      </c>
      <c r="AH66" s="79">
        <v>1</v>
      </c>
      <c r="AI66" s="148"/>
    </row>
    <row r="67" spans="1:35" s="145" customFormat="1" ht="30" x14ac:dyDescent="0.25">
      <c r="A67" s="162">
        <v>813</v>
      </c>
      <c r="B67" s="135" t="str">
        <f t="shared" ca="1" si="20"/>
        <v>C.5.07b</v>
      </c>
      <c r="C67" s="136">
        <f t="shared" ca="1" si="21"/>
        <v>6</v>
      </c>
      <c r="D67" s="20"/>
      <c r="E67" s="137" t="str">
        <f t="shared" ca="1" si="22"/>
        <v>C.5.07b</v>
      </c>
      <c r="F67" s="192" t="str">
        <f t="shared" ca="1" si="23"/>
        <v>Proactive learning (e.g.to help stop vulnerabilities arising in the future or being further exploited)?</v>
      </c>
      <c r="G67" s="164"/>
      <c r="H67" s="164"/>
      <c r="I67" s="166"/>
      <c r="J67" s="164"/>
      <c r="K67" s="164"/>
      <c r="L67" s="164"/>
      <c r="M67" s="164"/>
      <c r="N67" s="139" t="str">
        <f t="shared" ca="1" si="24"/>
        <v>x 4</v>
      </c>
      <c r="O67" s="139" t="str">
        <f t="shared" ca="1" si="25"/>
        <v/>
      </c>
      <c r="P67" s="140"/>
      <c r="Q67" s="140"/>
      <c r="R67" s="136"/>
      <c r="S67" s="136"/>
      <c r="T67" s="136"/>
      <c r="U67" s="136"/>
      <c r="V67" s="136"/>
      <c r="W67" s="136"/>
      <c r="X67" s="136"/>
      <c r="Y67" s="136"/>
      <c r="Z67" s="141"/>
      <c r="AA67" s="136"/>
      <c r="AB67" s="136"/>
      <c r="AC67" s="142"/>
      <c r="AD67" s="143" t="str">
        <f t="shared" ca="1" si="26"/>
        <v/>
      </c>
      <c r="AE67" s="143" t="str">
        <f t="shared" ca="1" si="27"/>
        <v/>
      </c>
      <c r="AF67" s="87" t="str">
        <f t="shared" ca="1" si="28"/>
        <v>D</v>
      </c>
      <c r="AG67" s="79">
        <f t="shared" ca="1" si="29"/>
        <v>3</v>
      </c>
      <c r="AH67" s="79">
        <v>1</v>
      </c>
      <c r="AI67" s="148"/>
    </row>
    <row r="68" spans="1:35" s="145" customFormat="1" ht="30" customHeight="1" x14ac:dyDescent="0.25">
      <c r="A68" s="162">
        <v>814</v>
      </c>
      <c r="B68" s="135" t="str">
        <f t="shared" ca="1" si="20"/>
        <v>C.5.08</v>
      </c>
      <c r="C68" s="136">
        <f t="shared" ca="1" si="21"/>
        <v>4</v>
      </c>
      <c r="D68" s="20"/>
      <c r="E68" s="137" t="str">
        <f t="shared" ca="1" si="22"/>
        <v>C.5.08</v>
      </c>
      <c r="F68" s="165" t="str">
        <f t="shared" ca="1" si="23"/>
        <v xml:space="preserve">Are lessons learned used to help: </v>
      </c>
      <c r="G68" s="164"/>
      <c r="H68" s="164"/>
      <c r="I68" s="166"/>
      <c r="J68" s="164"/>
      <c r="K68" s="164"/>
      <c r="L68" s="164"/>
      <c r="M68" s="164"/>
      <c r="N68" s="139" t="str">
        <f t="shared" ca="1" si="24"/>
        <v/>
      </c>
      <c r="O68" s="139" t="str">
        <f t="shared" ca="1" si="25"/>
        <v/>
      </c>
      <c r="P68" s="140"/>
      <c r="Q68" s="140"/>
      <c r="R68" s="136"/>
      <c r="S68" s="136"/>
      <c r="T68" s="136"/>
      <c r="U68" s="136"/>
      <c r="V68" s="136"/>
      <c r="W68" s="136"/>
      <c r="X68" s="136"/>
      <c r="Y68" s="136"/>
      <c r="Z68" s="141"/>
      <c r="AA68" s="136"/>
      <c r="AB68" s="136"/>
      <c r="AC68" s="142"/>
      <c r="AD68" s="143" t="str">
        <f t="shared" ca="1" si="26"/>
        <v/>
      </c>
      <c r="AE68" s="143" t="str">
        <f t="shared" ca="1" si="27"/>
        <v/>
      </c>
      <c r="AF68" s="87" t="str">
        <f t="shared" ca="1" si="28"/>
        <v>D</v>
      </c>
      <c r="AG68" s="79">
        <f t="shared" ca="1" si="29"/>
        <v>3</v>
      </c>
      <c r="AH68"/>
      <c r="AI68" s="148"/>
    </row>
    <row r="69" spans="1:35" s="145" customFormat="1" ht="30" customHeight="1" x14ac:dyDescent="0.25">
      <c r="A69" s="162">
        <v>815</v>
      </c>
      <c r="B69" s="135" t="str">
        <f t="shared" ca="1" si="20"/>
        <v>C.5.08a</v>
      </c>
      <c r="C69" s="136">
        <f t="shared" ca="1" si="21"/>
        <v>6</v>
      </c>
      <c r="D69" s="20"/>
      <c r="E69" s="137" t="str">
        <f t="shared" ca="1" si="22"/>
        <v>C.5.08a</v>
      </c>
      <c r="F69" s="192" t="str">
        <f t="shared" ca="1" si="23"/>
        <v>Improve ground up, end-to-end security?</v>
      </c>
      <c r="G69" s="164"/>
      <c r="H69" s="164"/>
      <c r="I69" s="166"/>
      <c r="J69" s="164"/>
      <c r="K69" s="164"/>
      <c r="L69" s="164"/>
      <c r="M69" s="164"/>
      <c r="N69" s="139" t="str">
        <f t="shared" ca="1" si="24"/>
        <v>x 5</v>
      </c>
      <c r="O69" s="139" t="str">
        <f t="shared" ca="1" si="25"/>
        <v/>
      </c>
      <c r="P69" s="140"/>
      <c r="Q69" s="140"/>
      <c r="R69" s="136"/>
      <c r="S69" s="136"/>
      <c r="T69" s="136"/>
      <c r="U69" s="136"/>
      <c r="V69" s="136"/>
      <c r="W69" s="136"/>
      <c r="X69" s="136"/>
      <c r="Y69" s="136"/>
      <c r="Z69" s="141"/>
      <c r="AA69" s="136"/>
      <c r="AB69" s="136"/>
      <c r="AC69" s="142"/>
      <c r="AD69" s="143" t="str">
        <f t="shared" ca="1" si="26"/>
        <v/>
      </c>
      <c r="AE69" s="143" t="str">
        <f t="shared" ca="1" si="27"/>
        <v/>
      </c>
      <c r="AF69" s="87" t="str">
        <f t="shared" ca="1" si="28"/>
        <v>D</v>
      </c>
      <c r="AG69" s="79">
        <f t="shared" ca="1" si="29"/>
        <v>3</v>
      </c>
      <c r="AH69" s="79">
        <v>1</v>
      </c>
      <c r="AI69" s="148"/>
    </row>
    <row r="70" spans="1:35" s="145" customFormat="1" ht="30" customHeight="1" x14ac:dyDescent="0.25">
      <c r="A70" s="162">
        <v>816</v>
      </c>
      <c r="B70" s="135" t="str">
        <f t="shared" ca="1" si="20"/>
        <v>C.5.08b</v>
      </c>
      <c r="C70" s="136">
        <f t="shared" ca="1" si="21"/>
        <v>6</v>
      </c>
      <c r="D70" s="20"/>
      <c r="E70" s="137" t="str">
        <f t="shared" ca="1" si="22"/>
        <v>C.5.08b</v>
      </c>
      <c r="F70" s="192" t="str">
        <f t="shared" ca="1" si="23"/>
        <v>Develop an integrated security programme?</v>
      </c>
      <c r="G70" s="164"/>
      <c r="H70" s="164"/>
      <c r="I70" s="166"/>
      <c r="J70" s="164"/>
      <c r="K70" s="164"/>
      <c r="L70" s="164"/>
      <c r="M70" s="164"/>
      <c r="N70" s="139" t="str">
        <f t="shared" ca="1" si="24"/>
        <v>x 5</v>
      </c>
      <c r="O70" s="139" t="str">
        <f t="shared" ca="1" si="25"/>
        <v/>
      </c>
      <c r="P70" s="140"/>
      <c r="Q70" s="140"/>
      <c r="R70" s="136"/>
      <c r="S70" s="136"/>
      <c r="T70" s="136"/>
      <c r="U70" s="136"/>
      <c r="V70" s="136"/>
      <c r="W70" s="136"/>
      <c r="X70" s="136"/>
      <c r="Y70" s="136"/>
      <c r="Z70" s="141"/>
      <c r="AA70" s="136"/>
      <c r="AB70" s="136"/>
      <c r="AC70" s="142"/>
      <c r="AD70" s="143" t="str">
        <f t="shared" ca="1" si="26"/>
        <v/>
      </c>
      <c r="AE70" s="143" t="str">
        <f t="shared" ca="1" si="27"/>
        <v/>
      </c>
      <c r="AF70" s="87" t="str">
        <f t="shared" ca="1" si="28"/>
        <v>D</v>
      </c>
      <c r="AG70" s="79">
        <f t="shared" ca="1" si="29"/>
        <v>3</v>
      </c>
      <c r="AH70" s="79">
        <v>1</v>
      </c>
      <c r="AI70" s="148"/>
    </row>
    <row r="71" spans="1:35" s="145" customFormat="1" ht="30" customHeight="1" x14ac:dyDescent="0.25">
      <c r="A71" s="156">
        <v>817</v>
      </c>
      <c r="B71" s="135" t="str">
        <f t="shared" ca="1" si="20"/>
        <v>C.6</v>
      </c>
      <c r="C71" s="136">
        <f t="shared" ca="1" si="21"/>
        <v>2</v>
      </c>
      <c r="D71" s="20"/>
      <c r="E71" s="167" t="str">
        <f t="shared" ca="1" si="22"/>
        <v>Step 6</v>
      </c>
      <c r="F71" s="168" t="str">
        <f t="shared" ca="1" si="23"/>
        <v>Create and monitor action plans</v>
      </c>
      <c r="G71" s="210"/>
      <c r="H71" s="210"/>
      <c r="I71" s="210"/>
      <c r="J71" s="210"/>
      <c r="K71" s="210"/>
      <c r="L71" s="210"/>
      <c r="M71" s="210"/>
      <c r="N71" s="212" t="str">
        <f t="shared" ca="1" si="24"/>
        <v/>
      </c>
      <c r="O71" s="212" t="str">
        <f t="shared" ca="1" si="25"/>
        <v/>
      </c>
      <c r="P71" s="212"/>
      <c r="Q71" s="212"/>
      <c r="R71" s="212"/>
      <c r="S71" s="212"/>
      <c r="T71" s="212"/>
      <c r="U71" s="212"/>
      <c r="V71" s="212"/>
      <c r="W71" s="212"/>
      <c r="X71" s="212"/>
      <c r="Y71" s="212"/>
      <c r="Z71" s="212"/>
      <c r="AA71" s="212"/>
      <c r="AB71" s="212"/>
      <c r="AC71" s="143"/>
      <c r="AD71" s="143" t="str">
        <f t="shared" ca="1" si="26"/>
        <v>S</v>
      </c>
      <c r="AE71" s="143" t="str">
        <f t="shared" ca="1" si="27"/>
        <v>I</v>
      </c>
      <c r="AF71" s="87" t="str">
        <f t="shared" ca="1" si="28"/>
        <v>D</v>
      </c>
      <c r="AG71" s="79">
        <f t="shared" ca="1" si="29"/>
        <v>1</v>
      </c>
      <c r="AH71"/>
      <c r="AI71" s="148">
        <v>3</v>
      </c>
    </row>
    <row r="72" spans="1:35" s="145" customFormat="1" ht="30" customHeight="1" x14ac:dyDescent="0.25">
      <c r="A72" s="162">
        <v>826</v>
      </c>
      <c r="B72" s="135" t="str">
        <f t="shared" ref="B72:B100" ca="1" si="30">VLOOKUP(A72,contentrefmockup,2,FALSE)</f>
        <v>C.6.01</v>
      </c>
      <c r="C72" s="136">
        <f t="shared" ref="C72:C102" ca="1" si="31">VLOOKUP(A72,contentrefmockup,15,FALSE)</f>
        <v>5</v>
      </c>
      <c r="D72" s="20"/>
      <c r="E72" s="137" t="str">
        <f t="shared" ref="E72:E102" ca="1" si="32">IF(C72=1,"Phase "&amp;B72,IF(C72=2,"Step "&amp;VLOOKUP(A72,contentrefmockup,4,FALSE),B72))</f>
        <v>C.6.01</v>
      </c>
      <c r="F72" s="165" t="str">
        <f t="shared" ref="F72:F102" ca="1" si="33">VLOOKUP(A72,contentrefmockup,7,FALSE)</f>
        <v>Are action plans created to help act upon follow-up activities undertaken?</v>
      </c>
      <c r="G72" s="164"/>
      <c r="H72" s="164"/>
      <c r="I72" s="166"/>
      <c r="J72" s="164"/>
      <c r="K72" s="164"/>
      <c r="L72" s="164"/>
      <c r="M72" s="164"/>
      <c r="N72" s="139" t="str">
        <f t="shared" ref="N72:N102" ca="1" si="34">IFERROR(IF(VLOOKUP(A72,Weightings_Assessments,25,FALSE)=0,"",VLOOKUP(A72,Weightings_Assessments,25,FALSE)),"")</f>
        <v>x 1</v>
      </c>
      <c r="O72" s="139" t="str">
        <f t="shared" ref="O72:O102" ca="1" si="35">IFERROR(VLOOKUP(AH72,detail_maturity_score,3,FALSE)*VLOOKUP(A72,Weightings_Assessments,23,FALSE),"")</f>
        <v/>
      </c>
      <c r="P72" s="140"/>
      <c r="Q72" s="140"/>
      <c r="R72" s="136"/>
      <c r="S72" s="136"/>
      <c r="T72" s="136"/>
      <c r="U72" s="136"/>
      <c r="V72" s="136"/>
      <c r="W72" s="136"/>
      <c r="X72" s="136"/>
      <c r="Y72" s="136"/>
      <c r="Z72" s="141"/>
      <c r="AA72" s="136"/>
      <c r="AB72" s="136"/>
      <c r="AC72" s="142"/>
      <c r="AD72" s="143" t="str">
        <f t="shared" ref="AD72:AD102" ca="1" si="36">VLOOKUP($A72,contentrefmockup,26,FALSE)</f>
        <v/>
      </c>
      <c r="AE72" s="143" t="str">
        <f t="shared" ref="AE72:AE102" ca="1" si="37">VLOOKUP($A72,contentrefmockup,27,FALSE)</f>
        <v/>
      </c>
      <c r="AF72" s="87" t="str">
        <f t="shared" ref="AF72:AF102" ca="1" si="38">VLOOKUP($A72,contentrefmockup,28,FALSE)</f>
        <v>D</v>
      </c>
      <c r="AG72" s="79">
        <f t="shared" ref="AG72:AG100" ca="1" si="39">IF(AD72="S",1,IF(AE72="I",2,IF(AF72="D",3,4)))</f>
        <v>3</v>
      </c>
      <c r="AH72" s="79">
        <v>1</v>
      </c>
      <c r="AI72" s="148"/>
    </row>
    <row r="73" spans="1:35" s="145" customFormat="1" ht="30" customHeight="1" x14ac:dyDescent="0.25">
      <c r="A73" s="162">
        <v>827</v>
      </c>
      <c r="B73" s="135" t="str">
        <f t="shared" ca="1" si="30"/>
        <v>C.6.02</v>
      </c>
      <c r="C73" s="136">
        <f t="shared" ca="1" si="31"/>
        <v>4</v>
      </c>
      <c r="D73" s="20"/>
      <c r="E73" s="137" t="str">
        <f t="shared" ca="1" si="32"/>
        <v>C.6.02</v>
      </c>
      <c r="F73" s="165" t="str">
        <f t="shared" ca="1" si="33"/>
        <v>Are action plans:</v>
      </c>
      <c r="G73" s="164"/>
      <c r="H73" s="164"/>
      <c r="I73" s="166"/>
      <c r="J73" s="164"/>
      <c r="K73" s="164"/>
      <c r="L73" s="164"/>
      <c r="M73" s="164"/>
      <c r="N73" s="139" t="str">
        <f t="shared" ca="1" si="34"/>
        <v/>
      </c>
      <c r="O73" s="139" t="str">
        <f t="shared" ca="1" si="35"/>
        <v/>
      </c>
      <c r="P73" s="140"/>
      <c r="Q73" s="140"/>
      <c r="R73" s="136"/>
      <c r="S73" s="136"/>
      <c r="T73" s="136"/>
      <c r="U73" s="136"/>
      <c r="V73" s="136"/>
      <c r="W73" s="136"/>
      <c r="X73" s="136"/>
      <c r="Y73" s="136"/>
      <c r="Z73" s="141"/>
      <c r="AA73" s="136"/>
      <c r="AB73" s="136"/>
      <c r="AC73" s="142"/>
      <c r="AD73" s="143" t="str">
        <f t="shared" ca="1" si="36"/>
        <v/>
      </c>
      <c r="AE73" s="143" t="str">
        <f t="shared" ca="1" si="37"/>
        <v/>
      </c>
      <c r="AF73" s="87" t="str">
        <f t="shared" ca="1" si="38"/>
        <v>D</v>
      </c>
      <c r="AG73" s="79">
        <f t="shared" ca="1" si="39"/>
        <v>3</v>
      </c>
      <c r="AH73"/>
      <c r="AI73" s="148"/>
    </row>
    <row r="74" spans="1:35" s="145" customFormat="1" ht="30" customHeight="1" x14ac:dyDescent="0.25">
      <c r="A74" s="162">
        <v>828</v>
      </c>
      <c r="B74" s="135" t="str">
        <f t="shared" ca="1" si="30"/>
        <v>C.6.02a</v>
      </c>
      <c r="C74" s="136">
        <f t="shared" ca="1" si="31"/>
        <v>6</v>
      </c>
      <c r="D74" s="20"/>
      <c r="E74" s="137" t="str">
        <f t="shared" ca="1" si="32"/>
        <v>C.6.02a</v>
      </c>
      <c r="F74" s="192" t="str">
        <f t="shared" ca="1" si="33"/>
        <v>Formally documented?</v>
      </c>
      <c r="G74" s="164"/>
      <c r="H74" s="164"/>
      <c r="I74" s="166"/>
      <c r="J74" s="164"/>
      <c r="K74" s="164"/>
      <c r="L74" s="164"/>
      <c r="M74" s="164"/>
      <c r="N74" s="139" t="str">
        <f t="shared" ca="1" si="34"/>
        <v>x 2</v>
      </c>
      <c r="O74" s="139" t="str">
        <f t="shared" ca="1" si="35"/>
        <v/>
      </c>
      <c r="P74" s="140"/>
      <c r="Q74" s="140"/>
      <c r="R74" s="136"/>
      <c r="S74" s="136"/>
      <c r="T74" s="136"/>
      <c r="U74" s="136"/>
      <c r="V74" s="136"/>
      <c r="W74" s="136"/>
      <c r="X74" s="136"/>
      <c r="Y74" s="136"/>
      <c r="Z74" s="141"/>
      <c r="AA74" s="136"/>
      <c r="AB74" s="136"/>
      <c r="AC74" s="142"/>
      <c r="AD74" s="143" t="str">
        <f t="shared" ca="1" si="36"/>
        <v/>
      </c>
      <c r="AE74" s="143" t="str">
        <f t="shared" ca="1" si="37"/>
        <v/>
      </c>
      <c r="AF74" s="87" t="str">
        <f t="shared" ca="1" si="38"/>
        <v>D</v>
      </c>
      <c r="AG74" s="79">
        <f t="shared" ca="1" si="39"/>
        <v>3</v>
      </c>
      <c r="AH74" s="79">
        <v>1</v>
      </c>
      <c r="AI74" s="148"/>
    </row>
    <row r="75" spans="1:35" s="145" customFormat="1" ht="30" customHeight="1" x14ac:dyDescent="0.25">
      <c r="A75" s="162">
        <v>829</v>
      </c>
      <c r="B75" s="135" t="str">
        <f t="shared" ca="1" si="30"/>
        <v>C.6.02b</v>
      </c>
      <c r="C75" s="136">
        <f t="shared" ca="1" si="31"/>
        <v>6</v>
      </c>
      <c r="D75" s="20"/>
      <c r="E75" s="137" t="str">
        <f t="shared" ca="1" si="32"/>
        <v>C.6.02b</v>
      </c>
      <c r="F75" s="192" t="str">
        <f t="shared" ca="1" si="33"/>
        <v>Formulated by competent technical experts?</v>
      </c>
      <c r="G75" s="164"/>
      <c r="H75" s="164"/>
      <c r="I75" s="166"/>
      <c r="J75" s="164"/>
      <c r="K75" s="164"/>
      <c r="L75" s="164"/>
      <c r="M75" s="164"/>
      <c r="N75" s="139" t="str">
        <f t="shared" ca="1" si="34"/>
        <v>x 3</v>
      </c>
      <c r="O75" s="139" t="str">
        <f t="shared" ca="1" si="35"/>
        <v/>
      </c>
      <c r="P75" s="140"/>
      <c r="Q75" s="140"/>
      <c r="R75" s="136"/>
      <c r="S75" s="136"/>
      <c r="T75" s="136"/>
      <c r="U75" s="136"/>
      <c r="V75" s="136"/>
      <c r="W75" s="136"/>
      <c r="X75" s="136"/>
      <c r="Y75" s="136"/>
      <c r="Z75" s="141"/>
      <c r="AA75" s="136"/>
      <c r="AB75" s="136"/>
      <c r="AC75" s="142"/>
      <c r="AD75" s="143" t="str">
        <f t="shared" ca="1" si="36"/>
        <v/>
      </c>
      <c r="AE75" s="143" t="str">
        <f t="shared" ca="1" si="37"/>
        <v/>
      </c>
      <c r="AF75" s="87" t="str">
        <f t="shared" ca="1" si="38"/>
        <v>D</v>
      </c>
      <c r="AG75" s="79">
        <f t="shared" ca="1" si="39"/>
        <v>3</v>
      </c>
      <c r="AH75" s="79">
        <v>1</v>
      </c>
      <c r="AI75" s="148"/>
    </row>
    <row r="76" spans="1:35" s="145" customFormat="1" ht="30" customHeight="1" x14ac:dyDescent="0.25">
      <c r="A76" s="162">
        <v>830</v>
      </c>
      <c r="B76" s="135" t="str">
        <f t="shared" ca="1" si="30"/>
        <v>C.6.02c</v>
      </c>
      <c r="C76" s="136">
        <f t="shared" ca="1" si="31"/>
        <v>6</v>
      </c>
      <c r="D76" s="20"/>
      <c r="E76" s="137" t="str">
        <f t="shared" ca="1" si="32"/>
        <v>C.6.02c</v>
      </c>
      <c r="F76" s="192" t="str">
        <f t="shared" ca="1" si="33"/>
        <v>Reviewed by business management?</v>
      </c>
      <c r="G76" s="164"/>
      <c r="H76" s="164"/>
      <c r="I76" s="166"/>
      <c r="J76" s="164"/>
      <c r="K76" s="164"/>
      <c r="L76" s="164"/>
      <c r="M76" s="164"/>
      <c r="N76" s="139" t="str">
        <f t="shared" ca="1" si="34"/>
        <v>x 3</v>
      </c>
      <c r="O76" s="139" t="str">
        <f t="shared" ca="1" si="35"/>
        <v/>
      </c>
      <c r="P76" s="140"/>
      <c r="Q76" s="140"/>
      <c r="R76" s="136"/>
      <c r="S76" s="136"/>
      <c r="T76" s="136"/>
      <c r="U76" s="136"/>
      <c r="V76" s="136"/>
      <c r="W76" s="136"/>
      <c r="X76" s="136"/>
      <c r="Y76" s="136"/>
      <c r="Z76" s="141"/>
      <c r="AA76" s="136"/>
      <c r="AB76" s="136"/>
      <c r="AC76" s="142"/>
      <c r="AD76" s="143" t="str">
        <f t="shared" ca="1" si="36"/>
        <v/>
      </c>
      <c r="AE76" s="143" t="str">
        <f t="shared" ca="1" si="37"/>
        <v/>
      </c>
      <c r="AF76" s="87" t="str">
        <f t="shared" ca="1" si="38"/>
        <v>D</v>
      </c>
      <c r="AG76" s="79">
        <f t="shared" ca="1" si="39"/>
        <v>3</v>
      </c>
      <c r="AH76" s="79">
        <v>1</v>
      </c>
      <c r="AI76" s="148"/>
    </row>
    <row r="77" spans="1:35" s="145" customFormat="1" ht="30" customHeight="1" x14ac:dyDescent="0.25">
      <c r="A77" s="162">
        <v>831</v>
      </c>
      <c r="B77" s="135" t="str">
        <f t="shared" ca="1" si="30"/>
        <v>C.6.02d</v>
      </c>
      <c r="C77" s="136">
        <f t="shared" ca="1" si="31"/>
        <v>6</v>
      </c>
      <c r="D77" s="20"/>
      <c r="E77" s="137" t="str">
        <f t="shared" ca="1" si="32"/>
        <v>C.6.02d</v>
      </c>
      <c r="F77" s="192" t="str">
        <f t="shared" ca="1" si="33"/>
        <v>Signed-off by senior management?</v>
      </c>
      <c r="G77" s="164"/>
      <c r="H77" s="164"/>
      <c r="I77" s="166"/>
      <c r="J77" s="164"/>
      <c r="K77" s="164"/>
      <c r="L77" s="164"/>
      <c r="M77" s="164"/>
      <c r="N77" s="139" t="str">
        <f t="shared" ca="1" si="34"/>
        <v>x 3</v>
      </c>
      <c r="O77" s="139" t="str">
        <f t="shared" ca="1" si="35"/>
        <v/>
      </c>
      <c r="P77" s="140"/>
      <c r="Q77" s="140"/>
      <c r="R77" s="136"/>
      <c r="S77" s="136"/>
      <c r="T77" s="136"/>
      <c r="U77" s="136"/>
      <c r="V77" s="136"/>
      <c r="W77" s="136"/>
      <c r="X77" s="136"/>
      <c r="Y77" s="136"/>
      <c r="Z77" s="141"/>
      <c r="AA77" s="136"/>
      <c r="AB77" s="136"/>
      <c r="AC77" s="142"/>
      <c r="AD77" s="143" t="str">
        <f t="shared" ca="1" si="36"/>
        <v/>
      </c>
      <c r="AE77" s="143" t="str">
        <f t="shared" ca="1" si="37"/>
        <v/>
      </c>
      <c r="AF77" s="87" t="str">
        <f t="shared" ca="1" si="38"/>
        <v>D</v>
      </c>
      <c r="AG77" s="79">
        <f t="shared" ca="1" si="39"/>
        <v>3</v>
      </c>
      <c r="AH77" s="79">
        <v>1</v>
      </c>
      <c r="AI77" s="148"/>
    </row>
    <row r="78" spans="1:35" s="145" customFormat="1" ht="30" customHeight="1" x14ac:dyDescent="0.25">
      <c r="A78" s="162">
        <v>832</v>
      </c>
      <c r="B78" s="135" t="str">
        <f t="shared" ca="1" si="30"/>
        <v>C.6.03</v>
      </c>
      <c r="C78" s="136">
        <f t="shared" ca="1" si="31"/>
        <v>4</v>
      </c>
      <c r="D78" s="20"/>
      <c r="E78" s="137" t="str">
        <f t="shared" ca="1" si="32"/>
        <v>C.6.03</v>
      </c>
      <c r="F78" s="165" t="str">
        <f t="shared" ca="1" si="33"/>
        <v xml:space="preserve">Do action plans outline all the relevant actions to be taken to: </v>
      </c>
      <c r="G78" s="164"/>
      <c r="H78" s="164"/>
      <c r="I78" s="166"/>
      <c r="J78" s="164"/>
      <c r="K78" s="164"/>
      <c r="L78" s="164"/>
      <c r="M78" s="164"/>
      <c r="N78" s="139" t="str">
        <f t="shared" ca="1" si="34"/>
        <v/>
      </c>
      <c r="O78" s="139" t="str">
        <f t="shared" ca="1" si="35"/>
        <v/>
      </c>
      <c r="P78" s="140"/>
      <c r="Q78" s="140"/>
      <c r="R78" s="136"/>
      <c r="S78" s="136"/>
      <c r="T78" s="136"/>
      <c r="U78" s="136"/>
      <c r="V78" s="136"/>
      <c r="W78" s="136"/>
      <c r="X78" s="136"/>
      <c r="Y78" s="136"/>
      <c r="Z78" s="141"/>
      <c r="AA78" s="136"/>
      <c r="AB78" s="136"/>
      <c r="AC78" s="142"/>
      <c r="AD78" s="143" t="str">
        <f t="shared" ca="1" si="36"/>
        <v/>
      </c>
      <c r="AE78" s="143" t="str">
        <f t="shared" ca="1" si="37"/>
        <v/>
      </c>
      <c r="AF78" s="87" t="str">
        <f t="shared" ca="1" si="38"/>
        <v>D</v>
      </c>
      <c r="AG78" s="79">
        <f t="shared" ca="1" si="39"/>
        <v>3</v>
      </c>
      <c r="AH78"/>
      <c r="AI78" s="148"/>
    </row>
    <row r="79" spans="1:35" s="145" customFormat="1" ht="30" customHeight="1" x14ac:dyDescent="0.25">
      <c r="A79" s="162">
        <v>833</v>
      </c>
      <c r="B79" s="135" t="str">
        <f t="shared" ca="1" si="30"/>
        <v>C.6.03a</v>
      </c>
      <c r="C79" s="136">
        <f t="shared" ca="1" si="31"/>
        <v>6</v>
      </c>
      <c r="D79" s="20"/>
      <c r="E79" s="137" t="str">
        <f t="shared" ca="1" si="32"/>
        <v>C.6.03a</v>
      </c>
      <c r="F79" s="192" t="str">
        <f t="shared" ca="1" si="33"/>
        <v>Prevent vulnerabilities identified through testing from recurring?</v>
      </c>
      <c r="G79" s="164"/>
      <c r="H79" s="164"/>
      <c r="I79" s="166"/>
      <c r="J79" s="164"/>
      <c r="K79" s="164"/>
      <c r="L79" s="164"/>
      <c r="M79" s="164"/>
      <c r="N79" s="139" t="str">
        <f t="shared" ca="1" si="34"/>
        <v>x 5</v>
      </c>
      <c r="O79" s="139" t="str">
        <f t="shared" ca="1" si="35"/>
        <v/>
      </c>
      <c r="P79" s="140"/>
      <c r="Q79" s="140"/>
      <c r="R79" s="136"/>
      <c r="S79" s="136"/>
      <c r="T79" s="136"/>
      <c r="U79" s="136"/>
      <c r="V79" s="136"/>
      <c r="W79" s="136"/>
      <c r="X79" s="136"/>
      <c r="Y79" s="136"/>
      <c r="Z79" s="141"/>
      <c r="AA79" s="136"/>
      <c r="AB79" s="136"/>
      <c r="AC79" s="142"/>
      <c r="AD79" s="143" t="str">
        <f t="shared" ca="1" si="36"/>
        <v/>
      </c>
      <c r="AE79" s="143" t="str">
        <f t="shared" ca="1" si="37"/>
        <v/>
      </c>
      <c r="AF79" s="87" t="str">
        <f t="shared" ca="1" si="38"/>
        <v>D</v>
      </c>
      <c r="AG79" s="79">
        <f t="shared" ca="1" si="39"/>
        <v>3</v>
      </c>
      <c r="AH79" s="79">
        <v>1</v>
      </c>
      <c r="AI79" s="148"/>
    </row>
    <row r="80" spans="1:35" s="145" customFormat="1" ht="30" customHeight="1" x14ac:dyDescent="0.25">
      <c r="A80" s="162">
        <v>834</v>
      </c>
      <c r="B80" s="135" t="str">
        <f t="shared" ca="1" si="30"/>
        <v>C.6.03b</v>
      </c>
      <c r="C80" s="136">
        <f t="shared" ca="1" si="31"/>
        <v>6</v>
      </c>
      <c r="D80" s="20"/>
      <c r="E80" s="137" t="str">
        <f t="shared" ca="1" si="32"/>
        <v>C.6.03b</v>
      </c>
      <c r="F80" s="192" t="str">
        <f t="shared" ca="1" si="33"/>
        <v>Help improve the overall information security programme?</v>
      </c>
      <c r="G80" s="164"/>
      <c r="H80" s="164"/>
      <c r="I80" s="166"/>
      <c r="J80" s="164"/>
      <c r="K80" s="164"/>
      <c r="L80" s="164"/>
      <c r="M80" s="164"/>
      <c r="N80" s="139" t="str">
        <f t="shared" ca="1" si="34"/>
        <v>x 4</v>
      </c>
      <c r="O80" s="139" t="str">
        <f t="shared" ca="1" si="35"/>
        <v/>
      </c>
      <c r="P80" s="140"/>
      <c r="Q80" s="140"/>
      <c r="R80" s="136"/>
      <c r="S80" s="136"/>
      <c r="T80" s="136"/>
      <c r="U80" s="136"/>
      <c r="V80" s="136"/>
      <c r="W80" s="136"/>
      <c r="X80" s="136"/>
      <c r="Y80" s="136"/>
      <c r="Z80" s="141"/>
      <c r="AA80" s="136"/>
      <c r="AB80" s="136"/>
      <c r="AC80" s="142"/>
      <c r="AD80" s="143" t="str">
        <f t="shared" ca="1" si="36"/>
        <v/>
      </c>
      <c r="AE80" s="143" t="str">
        <f t="shared" ca="1" si="37"/>
        <v/>
      </c>
      <c r="AF80" s="87" t="str">
        <f t="shared" ca="1" si="38"/>
        <v>D</v>
      </c>
      <c r="AG80" s="79">
        <f t="shared" ca="1" si="39"/>
        <v>3</v>
      </c>
      <c r="AH80" s="79">
        <v>1</v>
      </c>
      <c r="AI80" s="148"/>
    </row>
    <row r="81" spans="1:35" s="145" customFormat="1" ht="30" customHeight="1" x14ac:dyDescent="0.25">
      <c r="A81" s="162">
        <v>835</v>
      </c>
      <c r="B81" s="135" t="str">
        <f t="shared" ca="1" si="30"/>
        <v>C.6.04</v>
      </c>
      <c r="C81" s="136">
        <f t="shared" ca="1" si="31"/>
        <v>4</v>
      </c>
      <c r="D81" s="20"/>
      <c r="E81" s="137" t="str">
        <f t="shared" ca="1" si="32"/>
        <v>C.6.04</v>
      </c>
      <c r="F81" s="165" t="str">
        <f t="shared" ca="1" si="33"/>
        <v>Do action plans include:</v>
      </c>
      <c r="G81" s="164"/>
      <c r="H81" s="164"/>
      <c r="I81" s="166"/>
      <c r="J81" s="164"/>
      <c r="K81" s="164"/>
      <c r="L81" s="164"/>
      <c r="M81" s="164"/>
      <c r="N81" s="139" t="str">
        <f t="shared" ca="1" si="34"/>
        <v/>
      </c>
      <c r="O81" s="139" t="str">
        <f t="shared" ca="1" si="35"/>
        <v/>
      </c>
      <c r="P81" s="140"/>
      <c r="Q81" s="140"/>
      <c r="R81" s="136"/>
      <c r="S81" s="136"/>
      <c r="T81" s="136"/>
      <c r="U81" s="136"/>
      <c r="V81" s="136"/>
      <c r="W81" s="136"/>
      <c r="X81" s="136"/>
      <c r="Y81" s="136"/>
      <c r="Z81" s="141"/>
      <c r="AA81" s="136"/>
      <c r="AB81" s="136"/>
      <c r="AC81" s="142"/>
      <c r="AD81" s="143" t="str">
        <f t="shared" ca="1" si="36"/>
        <v/>
      </c>
      <c r="AE81" s="143" t="str">
        <f t="shared" ca="1" si="37"/>
        <v/>
      </c>
      <c r="AF81" s="87" t="str">
        <f t="shared" ca="1" si="38"/>
        <v>D</v>
      </c>
      <c r="AG81" s="79">
        <f t="shared" ca="1" si="39"/>
        <v>3</v>
      </c>
      <c r="AH81"/>
      <c r="AI81" s="148"/>
    </row>
    <row r="82" spans="1:35" s="145" customFormat="1" ht="30" customHeight="1" x14ac:dyDescent="0.25">
      <c r="A82" s="162">
        <v>836</v>
      </c>
      <c r="B82" s="135" t="str">
        <f t="shared" ca="1" si="30"/>
        <v>C.6.04a</v>
      </c>
      <c r="C82" s="136">
        <f t="shared" ca="1" si="31"/>
        <v>6</v>
      </c>
      <c r="D82" s="20"/>
      <c r="E82" s="137" t="str">
        <f t="shared" ca="1" si="32"/>
        <v>C.6.04a</v>
      </c>
      <c r="F82" s="192" t="str">
        <f t="shared" ca="1" si="33"/>
        <v>A brief description of each action?</v>
      </c>
      <c r="G82" s="164"/>
      <c r="H82" s="164"/>
      <c r="I82" s="166"/>
      <c r="J82" s="164"/>
      <c r="K82" s="164"/>
      <c r="L82" s="164"/>
      <c r="M82" s="164"/>
      <c r="N82" s="139" t="str">
        <f t="shared" ca="1" si="34"/>
        <v>x 2</v>
      </c>
      <c r="O82" s="139" t="str">
        <f t="shared" ca="1" si="35"/>
        <v/>
      </c>
      <c r="P82" s="140"/>
      <c r="Q82" s="140"/>
      <c r="R82" s="136"/>
      <c r="S82" s="136"/>
      <c r="T82" s="136"/>
      <c r="U82" s="136"/>
      <c r="V82" s="136"/>
      <c r="W82" s="136"/>
      <c r="X82" s="136"/>
      <c r="Y82" s="136"/>
      <c r="Z82" s="141"/>
      <c r="AA82" s="136"/>
      <c r="AB82" s="136"/>
      <c r="AC82" s="142"/>
      <c r="AD82" s="143" t="str">
        <f t="shared" ca="1" si="36"/>
        <v/>
      </c>
      <c r="AE82" s="143" t="str">
        <f t="shared" ca="1" si="37"/>
        <v/>
      </c>
      <c r="AF82" s="87" t="str">
        <f t="shared" ca="1" si="38"/>
        <v>D</v>
      </c>
      <c r="AG82" s="79">
        <f t="shared" ca="1" si="39"/>
        <v>3</v>
      </c>
      <c r="AH82" s="79">
        <v>1</v>
      </c>
      <c r="AI82" s="148"/>
    </row>
    <row r="83" spans="1:35" s="145" customFormat="1" ht="30" customHeight="1" x14ac:dyDescent="0.25">
      <c r="A83" s="162">
        <v>837</v>
      </c>
      <c r="B83" s="135" t="str">
        <f t="shared" ca="1" si="30"/>
        <v>C.6.04b</v>
      </c>
      <c r="C83" s="136">
        <f t="shared" ca="1" si="31"/>
        <v>6</v>
      </c>
      <c r="D83" s="20"/>
      <c r="E83" s="137" t="str">
        <f t="shared" ca="1" si="32"/>
        <v>C.6.04b</v>
      </c>
      <c r="F83" s="192" t="str">
        <f t="shared" ca="1" si="33"/>
        <v>The category and priority of each action?</v>
      </c>
      <c r="G83" s="164"/>
      <c r="H83" s="164"/>
      <c r="I83" s="166"/>
      <c r="J83" s="164"/>
      <c r="K83" s="164"/>
      <c r="L83" s="164"/>
      <c r="M83" s="164"/>
      <c r="N83" s="139" t="str">
        <f t="shared" ca="1" si="34"/>
        <v>x 3</v>
      </c>
      <c r="O83" s="139" t="str">
        <f t="shared" ca="1" si="35"/>
        <v/>
      </c>
      <c r="P83" s="140"/>
      <c r="Q83" s="140"/>
      <c r="R83" s="136"/>
      <c r="S83" s="136"/>
      <c r="T83" s="136"/>
      <c r="U83" s="136"/>
      <c r="V83" s="136"/>
      <c r="W83" s="136"/>
      <c r="X83" s="136"/>
      <c r="Y83" s="136"/>
      <c r="Z83" s="141"/>
      <c r="AA83" s="136"/>
      <c r="AB83" s="136"/>
      <c r="AC83" s="142"/>
      <c r="AD83" s="143" t="str">
        <f t="shared" ca="1" si="36"/>
        <v/>
      </c>
      <c r="AE83" s="143" t="str">
        <f t="shared" ca="1" si="37"/>
        <v/>
      </c>
      <c r="AF83" s="87" t="str">
        <f t="shared" ca="1" si="38"/>
        <v>D</v>
      </c>
      <c r="AG83" s="79">
        <f t="shared" ca="1" si="39"/>
        <v>3</v>
      </c>
      <c r="AH83" s="79">
        <v>1</v>
      </c>
      <c r="AI83" s="148"/>
    </row>
    <row r="84" spans="1:35" s="145" customFormat="1" ht="30" customHeight="1" x14ac:dyDescent="0.25">
      <c r="A84" s="162">
        <v>838</v>
      </c>
      <c r="B84" s="135" t="str">
        <f t="shared" ca="1" si="30"/>
        <v>C.6.04c</v>
      </c>
      <c r="C84" s="136">
        <f t="shared" ca="1" si="31"/>
        <v>6</v>
      </c>
      <c r="D84" s="20"/>
      <c r="E84" s="137" t="str">
        <f t="shared" ca="1" si="32"/>
        <v>C.6.04c</v>
      </c>
      <c r="F84" s="192" t="str">
        <f t="shared" ca="1" si="33"/>
        <v>Allocating actions to appropriate, competent individuals?</v>
      </c>
      <c r="G84" s="164"/>
      <c r="H84" s="164"/>
      <c r="I84" s="166"/>
      <c r="J84" s="164"/>
      <c r="K84" s="164"/>
      <c r="L84" s="164"/>
      <c r="M84" s="164"/>
      <c r="N84" s="139" t="str">
        <f t="shared" ca="1" si="34"/>
        <v>x 3</v>
      </c>
      <c r="O84" s="139" t="str">
        <f t="shared" ca="1" si="35"/>
        <v/>
      </c>
      <c r="P84" s="140"/>
      <c r="Q84" s="140"/>
      <c r="R84" s="136"/>
      <c r="S84" s="136"/>
      <c r="T84" s="136"/>
      <c r="U84" s="136"/>
      <c r="V84" s="136"/>
      <c r="W84" s="136"/>
      <c r="X84" s="136"/>
      <c r="Y84" s="136"/>
      <c r="Z84" s="141"/>
      <c r="AA84" s="136"/>
      <c r="AB84" s="136"/>
      <c r="AC84" s="142"/>
      <c r="AD84" s="143" t="str">
        <f t="shared" ca="1" si="36"/>
        <v/>
      </c>
      <c r="AE84" s="143" t="str">
        <f t="shared" ca="1" si="37"/>
        <v/>
      </c>
      <c r="AF84" s="87" t="str">
        <f t="shared" ca="1" si="38"/>
        <v>D</v>
      </c>
      <c r="AG84" s="79">
        <f t="shared" ca="1" si="39"/>
        <v>3</v>
      </c>
      <c r="AH84" s="79">
        <v>1</v>
      </c>
      <c r="AI84" s="148"/>
    </row>
    <row r="85" spans="1:35" s="145" customFormat="1" ht="30" customHeight="1" x14ac:dyDescent="0.25">
      <c r="A85" s="162">
        <v>839</v>
      </c>
      <c r="B85" s="135" t="str">
        <f t="shared" ca="1" si="30"/>
        <v>C.6.04d</v>
      </c>
      <c r="C85" s="136">
        <f t="shared" ca="1" si="31"/>
        <v>6</v>
      </c>
      <c r="D85" s="20"/>
      <c r="E85" s="137" t="str">
        <f t="shared" ca="1" si="32"/>
        <v>C.6.04d</v>
      </c>
      <c r="F85" s="192" t="str">
        <f t="shared" ca="1" si="33"/>
        <v>Individuals responsible and accountable for each action?</v>
      </c>
      <c r="G85" s="164"/>
      <c r="H85" s="164"/>
      <c r="I85" s="166"/>
      <c r="J85" s="164"/>
      <c r="K85" s="164"/>
      <c r="L85" s="164"/>
      <c r="M85" s="164"/>
      <c r="N85" s="139" t="str">
        <f t="shared" ca="1" si="34"/>
        <v>x 3</v>
      </c>
      <c r="O85" s="139" t="str">
        <f t="shared" ca="1" si="35"/>
        <v/>
      </c>
      <c r="P85" s="140"/>
      <c r="Q85" s="140"/>
      <c r="R85" s="136"/>
      <c r="S85" s="136"/>
      <c r="T85" s="136"/>
      <c r="U85" s="136"/>
      <c r="V85" s="136"/>
      <c r="W85" s="136"/>
      <c r="X85" s="136"/>
      <c r="Y85" s="136"/>
      <c r="Z85" s="141"/>
      <c r="AA85" s="136"/>
      <c r="AB85" s="136"/>
      <c r="AC85" s="142"/>
      <c r="AD85" s="143" t="str">
        <f t="shared" ca="1" si="36"/>
        <v/>
      </c>
      <c r="AE85" s="143" t="str">
        <f t="shared" ca="1" si="37"/>
        <v/>
      </c>
      <c r="AF85" s="87" t="str">
        <f t="shared" ca="1" si="38"/>
        <v>D</v>
      </c>
      <c r="AG85" s="79">
        <f t="shared" ca="1" si="39"/>
        <v>3</v>
      </c>
      <c r="AH85" s="79">
        <v>1</v>
      </c>
      <c r="AI85" s="148"/>
    </row>
    <row r="86" spans="1:35" s="145" customFormat="1" ht="30" customHeight="1" x14ac:dyDescent="0.25">
      <c r="A86" s="162">
        <v>840</v>
      </c>
      <c r="B86" s="135" t="str">
        <f t="shared" ca="1" si="30"/>
        <v>C.6.04e</v>
      </c>
      <c r="C86" s="136">
        <f t="shared" ca="1" si="31"/>
        <v>6</v>
      </c>
      <c r="D86" s="20"/>
      <c r="E86" s="137" t="str">
        <f t="shared" ca="1" si="32"/>
        <v>C.6.04e</v>
      </c>
      <c r="F86" s="192" t="str">
        <f t="shared" ca="1" si="33"/>
        <v>Target dates for completion?</v>
      </c>
      <c r="G86" s="164"/>
      <c r="H86" s="164"/>
      <c r="I86" s="166"/>
      <c r="J86" s="164"/>
      <c r="K86" s="164"/>
      <c r="L86" s="164"/>
      <c r="M86" s="164"/>
      <c r="N86" s="139" t="str">
        <f t="shared" ca="1" si="34"/>
        <v>x 3</v>
      </c>
      <c r="O86" s="139" t="str">
        <f t="shared" ca="1" si="35"/>
        <v/>
      </c>
      <c r="P86" s="140"/>
      <c r="Q86" s="140"/>
      <c r="R86" s="136"/>
      <c r="S86" s="136"/>
      <c r="T86" s="136"/>
      <c r="U86" s="136"/>
      <c r="V86" s="136"/>
      <c r="W86" s="136"/>
      <c r="X86" s="136"/>
      <c r="Y86" s="136"/>
      <c r="Z86" s="141"/>
      <c r="AA86" s="136"/>
      <c r="AB86" s="136"/>
      <c r="AC86" s="142"/>
      <c r="AD86" s="143" t="str">
        <f t="shared" ca="1" si="36"/>
        <v/>
      </c>
      <c r="AE86" s="143" t="str">
        <f t="shared" ca="1" si="37"/>
        <v/>
      </c>
      <c r="AF86" s="87" t="str">
        <f t="shared" ca="1" si="38"/>
        <v>D</v>
      </c>
      <c r="AG86" s="79">
        <f t="shared" ca="1" si="39"/>
        <v>3</v>
      </c>
      <c r="AH86" s="79">
        <v>1</v>
      </c>
      <c r="AI86" s="148"/>
    </row>
    <row r="87" spans="1:35" s="145" customFormat="1" ht="30" customHeight="1" x14ac:dyDescent="0.25">
      <c r="A87" s="162">
        <v>841</v>
      </c>
      <c r="B87" s="135" t="str">
        <f t="shared" ca="1" si="30"/>
        <v>C.6.05</v>
      </c>
      <c r="C87" s="136">
        <f t="shared" ca="1" si="31"/>
        <v>4</v>
      </c>
      <c r="D87" s="20"/>
      <c r="E87" s="137" t="str">
        <f t="shared" ca="1" si="32"/>
        <v>C.6.05</v>
      </c>
      <c r="F87" s="165" t="str">
        <f t="shared" ca="1" si="33"/>
        <v>Are action plans implemented?</v>
      </c>
      <c r="G87" s="164"/>
      <c r="H87" s="164"/>
      <c r="I87" s="166"/>
      <c r="J87" s="164"/>
      <c r="K87" s="164"/>
      <c r="L87" s="164"/>
      <c r="M87" s="164"/>
      <c r="N87" s="139" t="str">
        <f t="shared" ca="1" si="34"/>
        <v/>
      </c>
      <c r="O87" s="139" t="str">
        <f t="shared" ca="1" si="35"/>
        <v/>
      </c>
      <c r="P87" s="140"/>
      <c r="Q87" s="140"/>
      <c r="R87" s="136"/>
      <c r="S87" s="136"/>
      <c r="T87" s="136"/>
      <c r="U87" s="136"/>
      <c r="V87" s="136"/>
      <c r="W87" s="136"/>
      <c r="X87" s="136"/>
      <c r="Y87" s="136"/>
      <c r="Z87" s="141"/>
      <c r="AA87" s="136"/>
      <c r="AB87" s="136"/>
      <c r="AC87" s="142"/>
      <c r="AD87" s="143" t="str">
        <f t="shared" ca="1" si="36"/>
        <v/>
      </c>
      <c r="AE87" s="143" t="str">
        <f t="shared" ca="1" si="37"/>
        <v/>
      </c>
      <c r="AF87" s="87" t="str">
        <f t="shared" ca="1" si="38"/>
        <v>D</v>
      </c>
      <c r="AG87" s="79">
        <f t="shared" ca="1" si="39"/>
        <v>3</v>
      </c>
      <c r="AH87"/>
      <c r="AI87" s="148"/>
    </row>
    <row r="88" spans="1:35" s="145" customFormat="1" ht="30" customHeight="1" x14ac:dyDescent="0.25">
      <c r="A88" s="162">
        <v>842</v>
      </c>
      <c r="B88" s="135" t="str">
        <f t="shared" ca="1" si="30"/>
        <v>C.6.06</v>
      </c>
      <c r="C88" s="136">
        <f t="shared" ca="1" si="31"/>
        <v>4</v>
      </c>
      <c r="D88" s="20"/>
      <c r="E88" s="137" t="str">
        <f t="shared" ca="1" si="32"/>
        <v>C.6.06</v>
      </c>
      <c r="F88" s="165" t="str">
        <f t="shared" ca="1" si="33"/>
        <v>Where action plans are implemented is this done:</v>
      </c>
      <c r="G88" s="164"/>
      <c r="H88" s="164"/>
      <c r="I88" s="166"/>
      <c r="J88" s="164"/>
      <c r="K88" s="164"/>
      <c r="L88" s="164"/>
      <c r="M88" s="164"/>
      <c r="N88" s="139" t="str">
        <f t="shared" ca="1" si="34"/>
        <v/>
      </c>
      <c r="O88" s="139" t="str">
        <f t="shared" ca="1" si="35"/>
        <v/>
      </c>
      <c r="P88" s="140"/>
      <c r="Q88" s="140"/>
      <c r="R88" s="136"/>
      <c r="S88" s="136"/>
      <c r="T88" s="136"/>
      <c r="U88" s="136"/>
      <c r="V88" s="136"/>
      <c r="W88" s="136"/>
      <c r="X88" s="136"/>
      <c r="Y88" s="136"/>
      <c r="Z88" s="141"/>
      <c r="AA88" s="136"/>
      <c r="AB88" s="136"/>
      <c r="AC88" s="142"/>
      <c r="AD88" s="143" t="str">
        <f t="shared" ca="1" si="36"/>
        <v/>
      </c>
      <c r="AE88" s="143" t="str">
        <f t="shared" ca="1" si="37"/>
        <v/>
      </c>
      <c r="AF88" s="87" t="str">
        <f t="shared" ca="1" si="38"/>
        <v>D</v>
      </c>
      <c r="AG88" s="79">
        <f t="shared" ca="1" si="39"/>
        <v>3</v>
      </c>
      <c r="AH88"/>
      <c r="AI88" s="148"/>
    </row>
    <row r="89" spans="1:35" s="145" customFormat="1" ht="30" customHeight="1" x14ac:dyDescent="0.25">
      <c r="A89" s="162">
        <v>843</v>
      </c>
      <c r="B89" s="135" t="str">
        <f t="shared" ca="1" si="30"/>
        <v>C.6.06a</v>
      </c>
      <c r="C89" s="136">
        <f t="shared" ca="1" si="31"/>
        <v>6</v>
      </c>
      <c r="D89" s="20"/>
      <c r="E89" s="137" t="str">
        <f t="shared" ca="1" si="32"/>
        <v>C.6.06a</v>
      </c>
      <c r="F89" s="192" t="str">
        <f t="shared" ca="1" si="33"/>
        <v>On a timely basis?</v>
      </c>
      <c r="G89" s="164"/>
      <c r="H89" s="164"/>
      <c r="I89" s="166"/>
      <c r="J89" s="164"/>
      <c r="K89" s="164"/>
      <c r="L89" s="164"/>
      <c r="M89" s="164"/>
      <c r="N89" s="139" t="str">
        <f t="shared" ca="1" si="34"/>
        <v>x 3</v>
      </c>
      <c r="O89" s="139" t="str">
        <f t="shared" ca="1" si="35"/>
        <v/>
      </c>
      <c r="P89" s="140"/>
      <c r="Q89" s="140"/>
      <c r="R89" s="136"/>
      <c r="S89" s="136"/>
      <c r="T89" s="136"/>
      <c r="U89" s="136"/>
      <c r="V89" s="136"/>
      <c r="W89" s="136"/>
      <c r="X89" s="136"/>
      <c r="Y89" s="136"/>
      <c r="Z89" s="141"/>
      <c r="AA89" s="136"/>
      <c r="AB89" s="136"/>
      <c r="AC89" s="142"/>
      <c r="AD89" s="143" t="str">
        <f t="shared" ca="1" si="36"/>
        <v/>
      </c>
      <c r="AE89" s="143" t="str">
        <f t="shared" ca="1" si="37"/>
        <v/>
      </c>
      <c r="AF89" s="87" t="str">
        <f t="shared" ca="1" si="38"/>
        <v>D</v>
      </c>
      <c r="AG89" s="79">
        <f t="shared" ca="1" si="39"/>
        <v>3</v>
      </c>
      <c r="AH89" s="79">
        <v>1</v>
      </c>
      <c r="AI89" s="148"/>
    </row>
    <row r="90" spans="1:35" s="145" customFormat="1" ht="30" customHeight="1" x14ac:dyDescent="0.25">
      <c r="A90" s="162">
        <v>844</v>
      </c>
      <c r="B90" s="135" t="str">
        <f t="shared" ca="1" si="30"/>
        <v>C.6.06b</v>
      </c>
      <c r="C90" s="136">
        <f t="shared" ca="1" si="31"/>
        <v>6</v>
      </c>
      <c r="D90" s="20"/>
      <c r="E90" s="137" t="str">
        <f t="shared" ca="1" si="32"/>
        <v>C.6.06b</v>
      </c>
      <c r="F90" s="192" t="str">
        <f t="shared" ca="1" si="33"/>
        <v>Effectively, addressing weaknesses and reducing risk?</v>
      </c>
      <c r="G90" s="164"/>
      <c r="H90" s="164"/>
      <c r="I90" s="166"/>
      <c r="J90" s="164"/>
      <c r="K90" s="164"/>
      <c r="L90" s="164"/>
      <c r="M90" s="164"/>
      <c r="N90" s="139" t="str">
        <f t="shared" ca="1" si="34"/>
        <v>x 3</v>
      </c>
      <c r="O90" s="139" t="str">
        <f t="shared" ca="1" si="35"/>
        <v/>
      </c>
      <c r="P90" s="140"/>
      <c r="Q90" s="140"/>
      <c r="R90" s="136"/>
      <c r="S90" s="136"/>
      <c r="T90" s="136"/>
      <c r="U90" s="136"/>
      <c r="V90" s="136"/>
      <c r="W90" s="136"/>
      <c r="X90" s="136"/>
      <c r="Y90" s="136"/>
      <c r="Z90" s="141"/>
      <c r="AA90" s="136"/>
      <c r="AB90" s="136"/>
      <c r="AC90" s="142"/>
      <c r="AD90" s="143" t="str">
        <f t="shared" ca="1" si="36"/>
        <v/>
      </c>
      <c r="AE90" s="143" t="str">
        <f t="shared" ca="1" si="37"/>
        <v/>
      </c>
      <c r="AF90" s="87" t="str">
        <f t="shared" ca="1" si="38"/>
        <v>D</v>
      </c>
      <c r="AG90" s="79">
        <f t="shared" ca="1" si="39"/>
        <v>3</v>
      </c>
      <c r="AH90" s="79">
        <v>1</v>
      </c>
      <c r="AI90" s="148"/>
    </row>
    <row r="91" spans="1:35" s="145" customFormat="1" ht="30" customHeight="1" x14ac:dyDescent="0.25">
      <c r="A91" s="162">
        <v>845</v>
      </c>
      <c r="B91" s="135" t="str">
        <f t="shared" ca="1" si="30"/>
        <v>C.6.07</v>
      </c>
      <c r="C91" s="136">
        <f t="shared" ca="1" si="31"/>
        <v>4</v>
      </c>
      <c r="D91" s="20"/>
      <c r="E91" s="137" t="str">
        <f t="shared" ca="1" si="32"/>
        <v>C.6.07</v>
      </c>
      <c r="F91" s="165" t="str">
        <f t="shared" ca="1" si="33"/>
        <v>Are action plans monitored:</v>
      </c>
      <c r="G91" s="164"/>
      <c r="H91" s="164"/>
      <c r="I91" s="166"/>
      <c r="J91" s="164"/>
      <c r="K91" s="164"/>
      <c r="L91" s="164"/>
      <c r="M91" s="164"/>
      <c r="N91" s="139" t="str">
        <f t="shared" ca="1" si="34"/>
        <v/>
      </c>
      <c r="O91" s="139" t="str">
        <f t="shared" ca="1" si="35"/>
        <v/>
      </c>
      <c r="P91" s="140"/>
      <c r="Q91" s="140"/>
      <c r="R91" s="136"/>
      <c r="S91" s="136"/>
      <c r="T91" s="136"/>
      <c r="U91" s="136"/>
      <c r="V91" s="136"/>
      <c r="W91" s="136"/>
      <c r="X91" s="136"/>
      <c r="Y91" s="136"/>
      <c r="Z91" s="141"/>
      <c r="AA91" s="136"/>
      <c r="AB91" s="136"/>
      <c r="AC91" s="142"/>
      <c r="AD91" s="143" t="str">
        <f t="shared" ca="1" si="36"/>
        <v/>
      </c>
      <c r="AE91" s="143" t="str">
        <f t="shared" ca="1" si="37"/>
        <v/>
      </c>
      <c r="AF91" s="87" t="str">
        <f t="shared" ca="1" si="38"/>
        <v>D</v>
      </c>
      <c r="AG91" s="79">
        <f t="shared" ca="1" si="39"/>
        <v>3</v>
      </c>
      <c r="AH91"/>
      <c r="AI91" s="148"/>
    </row>
    <row r="92" spans="1:35" s="145" customFormat="1" ht="30" customHeight="1" x14ac:dyDescent="0.25">
      <c r="A92" s="162">
        <v>846</v>
      </c>
      <c r="B92" s="135" t="str">
        <f t="shared" ca="1" si="30"/>
        <v>C.6.07a</v>
      </c>
      <c r="C92" s="136">
        <f t="shared" ca="1" si="31"/>
        <v>6</v>
      </c>
      <c r="D92" s="20"/>
      <c r="E92" s="137" t="str">
        <f t="shared" ca="1" si="32"/>
        <v>C.6.07a</v>
      </c>
      <c r="F92" s="192" t="str">
        <f t="shared" ca="1" si="33"/>
        <v>On a regular basis?</v>
      </c>
      <c r="G92" s="164"/>
      <c r="H92" s="164"/>
      <c r="I92" s="166"/>
      <c r="J92" s="164"/>
      <c r="K92" s="164"/>
      <c r="L92" s="164"/>
      <c r="M92" s="164"/>
      <c r="N92" s="139" t="str">
        <f t="shared" ca="1" si="34"/>
        <v>x 3</v>
      </c>
      <c r="O92" s="139" t="str">
        <f t="shared" ca="1" si="35"/>
        <v/>
      </c>
      <c r="P92" s="140"/>
      <c r="Q92" s="140"/>
      <c r="R92" s="136"/>
      <c r="S92" s="136"/>
      <c r="T92" s="136"/>
      <c r="U92" s="136"/>
      <c r="V92" s="136"/>
      <c r="W92" s="136"/>
      <c r="X92" s="136"/>
      <c r="Y92" s="136"/>
      <c r="Z92" s="141"/>
      <c r="AA92" s="136"/>
      <c r="AB92" s="136"/>
      <c r="AC92" s="142"/>
      <c r="AD92" s="143" t="str">
        <f t="shared" ca="1" si="36"/>
        <v/>
      </c>
      <c r="AE92" s="143" t="str">
        <f t="shared" ca="1" si="37"/>
        <v/>
      </c>
      <c r="AF92" s="87" t="str">
        <f t="shared" ca="1" si="38"/>
        <v>D</v>
      </c>
      <c r="AG92" s="79">
        <f t="shared" ca="1" si="39"/>
        <v>3</v>
      </c>
      <c r="AH92" s="79">
        <v>1</v>
      </c>
      <c r="AI92" s="148"/>
    </row>
    <row r="93" spans="1:35" s="145" customFormat="1" ht="30" customHeight="1" x14ac:dyDescent="0.25">
      <c r="A93" s="162">
        <v>847</v>
      </c>
      <c r="B93" s="135" t="str">
        <f t="shared" ca="1" si="30"/>
        <v>C.6.07b</v>
      </c>
      <c r="C93" s="136">
        <f t="shared" ca="1" si="31"/>
        <v>6</v>
      </c>
      <c r="D93" s="20"/>
      <c r="E93" s="137" t="str">
        <f t="shared" ca="1" si="32"/>
        <v>C.6.07b</v>
      </c>
      <c r="F93" s="192" t="str">
        <f t="shared" ca="1" si="33"/>
        <v>To ensure progress is being made?</v>
      </c>
      <c r="G93" s="164"/>
      <c r="H93" s="164"/>
      <c r="I93" s="166"/>
      <c r="J93" s="164"/>
      <c r="K93" s="164"/>
      <c r="L93" s="164"/>
      <c r="M93" s="164"/>
      <c r="N93" s="139" t="str">
        <f t="shared" ca="1" si="34"/>
        <v>x 3</v>
      </c>
      <c r="O93" s="139" t="str">
        <f t="shared" ca="1" si="35"/>
        <v/>
      </c>
      <c r="P93" s="140"/>
      <c r="Q93" s="140"/>
      <c r="R93" s="136"/>
      <c r="S93" s="136"/>
      <c r="T93" s="136"/>
      <c r="U93" s="136"/>
      <c r="V93" s="136"/>
      <c r="W93" s="136"/>
      <c r="X93" s="136"/>
      <c r="Y93" s="136"/>
      <c r="Z93" s="141"/>
      <c r="AA93" s="136"/>
      <c r="AB93" s="136"/>
      <c r="AC93" s="142"/>
      <c r="AD93" s="143" t="str">
        <f t="shared" ca="1" si="36"/>
        <v/>
      </c>
      <c r="AE93" s="143" t="str">
        <f t="shared" ca="1" si="37"/>
        <v/>
      </c>
      <c r="AF93" s="87" t="str">
        <f t="shared" ca="1" si="38"/>
        <v>D</v>
      </c>
      <c r="AG93" s="79">
        <f t="shared" ca="1" si="39"/>
        <v>3</v>
      </c>
      <c r="AH93" s="79">
        <v>1</v>
      </c>
      <c r="AI93" s="148"/>
    </row>
    <row r="94" spans="1:35" s="145" customFormat="1" ht="30" customHeight="1" x14ac:dyDescent="0.25">
      <c r="A94" s="162">
        <v>848</v>
      </c>
      <c r="B94" s="135" t="str">
        <f t="shared" ca="1" si="30"/>
        <v>C.6.07c</v>
      </c>
      <c r="C94" s="136">
        <f t="shared" ca="1" si="31"/>
        <v>6</v>
      </c>
      <c r="D94" s="20"/>
      <c r="E94" s="137" t="str">
        <f t="shared" ca="1" si="32"/>
        <v>C.6.07c</v>
      </c>
      <c r="F94" s="192" t="str">
        <f t="shared" ca="1" si="33"/>
        <v>To highlight any delays or difficulties being experienced?</v>
      </c>
      <c r="G94" s="164"/>
      <c r="H94" s="164"/>
      <c r="I94" s="166"/>
      <c r="J94" s="164"/>
      <c r="K94" s="164"/>
      <c r="L94" s="164"/>
      <c r="M94" s="164"/>
      <c r="N94" s="139" t="str">
        <f t="shared" ca="1" si="34"/>
        <v>x 4</v>
      </c>
      <c r="O94" s="139" t="str">
        <f t="shared" ca="1" si="35"/>
        <v/>
      </c>
      <c r="P94" s="140"/>
      <c r="Q94" s="140"/>
      <c r="R94" s="136"/>
      <c r="S94" s="136"/>
      <c r="T94" s="136"/>
      <c r="U94" s="136"/>
      <c r="V94" s="136"/>
      <c r="W94" s="136"/>
      <c r="X94" s="136"/>
      <c r="Y94" s="136"/>
      <c r="Z94" s="141"/>
      <c r="AA94" s="136"/>
      <c r="AB94" s="136"/>
      <c r="AC94" s="142"/>
      <c r="AD94" s="143" t="str">
        <f t="shared" ca="1" si="36"/>
        <v/>
      </c>
      <c r="AE94" s="143" t="str">
        <f t="shared" ca="1" si="37"/>
        <v/>
      </c>
      <c r="AF94" s="87" t="str">
        <f t="shared" ca="1" si="38"/>
        <v>D</v>
      </c>
      <c r="AG94" s="79">
        <f t="shared" ca="1" si="39"/>
        <v>3</v>
      </c>
      <c r="AH94" s="79">
        <v>1</v>
      </c>
      <c r="AI94" s="148"/>
    </row>
    <row r="95" spans="1:35" s="145" customFormat="1" ht="30" customHeight="1" x14ac:dyDescent="0.25">
      <c r="A95" s="162">
        <v>849</v>
      </c>
      <c r="B95" s="135" t="str">
        <f t="shared" ca="1" si="30"/>
        <v>C.6.07d</v>
      </c>
      <c r="C95" s="136">
        <f t="shared" ca="1" si="31"/>
        <v>6</v>
      </c>
      <c r="D95" s="20"/>
      <c r="E95" s="137" t="str">
        <f t="shared" ca="1" si="32"/>
        <v>C.6.07d</v>
      </c>
      <c r="F95" s="192" t="str">
        <f t="shared" ca="1" si="33"/>
        <v>To reassess the level of risk?</v>
      </c>
      <c r="G95" s="164"/>
      <c r="H95" s="164"/>
      <c r="I95" s="166"/>
      <c r="J95" s="164"/>
      <c r="K95" s="164"/>
      <c r="L95" s="164"/>
      <c r="M95" s="164"/>
      <c r="N95" s="139" t="str">
        <f t="shared" ca="1" si="34"/>
        <v>x 5</v>
      </c>
      <c r="O95" s="139" t="str">
        <f t="shared" ca="1" si="35"/>
        <v/>
      </c>
      <c r="P95" s="140"/>
      <c r="Q95" s="140"/>
      <c r="R95" s="136"/>
      <c r="S95" s="136"/>
      <c r="T95" s="136"/>
      <c r="U95" s="136"/>
      <c r="V95" s="136"/>
      <c r="W95" s="136"/>
      <c r="X95" s="136"/>
      <c r="Y95" s="136"/>
      <c r="Z95" s="141"/>
      <c r="AA95" s="136"/>
      <c r="AB95" s="136"/>
      <c r="AC95" s="142"/>
      <c r="AD95" s="143" t="str">
        <f t="shared" ca="1" si="36"/>
        <v/>
      </c>
      <c r="AE95" s="143" t="str">
        <f t="shared" ca="1" si="37"/>
        <v/>
      </c>
      <c r="AF95" s="87" t="str">
        <f t="shared" ca="1" si="38"/>
        <v>D</v>
      </c>
      <c r="AG95" s="79">
        <f t="shared" ca="1" si="39"/>
        <v>3</v>
      </c>
      <c r="AH95" s="79">
        <v>1</v>
      </c>
      <c r="AI95" s="148"/>
    </row>
    <row r="96" spans="1:35" s="145" customFormat="1" ht="30" customHeight="1" x14ac:dyDescent="0.25">
      <c r="A96" s="162">
        <v>850</v>
      </c>
      <c r="B96" s="135" t="str">
        <f t="shared" ca="1" si="30"/>
        <v>C.6.08</v>
      </c>
      <c r="C96" s="136">
        <f t="shared" ca="1" si="31"/>
        <v>4</v>
      </c>
      <c r="D96" s="20"/>
      <c r="E96" s="137" t="str">
        <f t="shared" ca="1" si="32"/>
        <v>C.6.08</v>
      </c>
      <c r="F96" s="165" t="str">
        <f t="shared" ca="1" si="33"/>
        <v>Is analysis of the results from previous penetration tests:</v>
      </c>
      <c r="G96" s="164"/>
      <c r="H96" s="164"/>
      <c r="I96" s="166"/>
      <c r="J96" s="164"/>
      <c r="K96" s="164"/>
      <c r="L96" s="164"/>
      <c r="M96" s="164"/>
      <c r="N96" s="139" t="str">
        <f t="shared" ca="1" si="34"/>
        <v/>
      </c>
      <c r="O96" s="139" t="str">
        <f t="shared" ca="1" si="35"/>
        <v/>
      </c>
      <c r="P96" s="140"/>
      <c r="Q96" s="140"/>
      <c r="R96" s="136"/>
      <c r="S96" s="136"/>
      <c r="T96" s="136"/>
      <c r="U96" s="136"/>
      <c r="V96" s="136"/>
      <c r="W96" s="136"/>
      <c r="X96" s="136"/>
      <c r="Y96" s="136"/>
      <c r="Z96" s="141"/>
      <c r="AA96" s="136"/>
      <c r="AB96" s="136"/>
      <c r="AC96" s="142"/>
      <c r="AD96" s="143" t="str">
        <f t="shared" ca="1" si="36"/>
        <v/>
      </c>
      <c r="AE96" s="143" t="str">
        <f t="shared" ca="1" si="37"/>
        <v/>
      </c>
      <c r="AF96" s="87" t="str">
        <f t="shared" ca="1" si="38"/>
        <v>D</v>
      </c>
      <c r="AG96" s="79">
        <f t="shared" ca="1" si="39"/>
        <v>3</v>
      </c>
      <c r="AH96"/>
      <c r="AI96" s="148"/>
    </row>
    <row r="97" spans="1:35" s="145" customFormat="1" ht="30" customHeight="1" x14ac:dyDescent="0.25">
      <c r="A97" s="162">
        <v>851</v>
      </c>
      <c r="B97" s="135" t="str">
        <f t="shared" ca="1" si="30"/>
        <v>C.6.08a</v>
      </c>
      <c r="C97" s="136">
        <f t="shared" ca="1" si="31"/>
        <v>6</v>
      </c>
      <c r="D97" s="20"/>
      <c r="E97" s="137" t="str">
        <f t="shared" ca="1" si="32"/>
        <v>C.6.08a</v>
      </c>
      <c r="F97" s="192" t="str">
        <f t="shared" ca="1" si="33"/>
        <v>Reviewed prior to further testing being undertaken?</v>
      </c>
      <c r="G97" s="164"/>
      <c r="H97" s="164"/>
      <c r="I97" s="166"/>
      <c r="J97" s="164"/>
      <c r="K97" s="164"/>
      <c r="L97" s="164"/>
      <c r="M97" s="164"/>
      <c r="N97" s="139" t="str">
        <f t="shared" ca="1" si="34"/>
        <v>x 2</v>
      </c>
      <c r="O97" s="139" t="str">
        <f t="shared" ca="1" si="35"/>
        <v/>
      </c>
      <c r="P97" s="140"/>
      <c r="Q97" s="140"/>
      <c r="R97" s="136"/>
      <c r="S97" s="136"/>
      <c r="T97" s="136"/>
      <c r="U97" s="136"/>
      <c r="V97" s="136"/>
      <c r="W97" s="136"/>
      <c r="X97" s="136"/>
      <c r="Y97" s="136"/>
      <c r="Z97" s="141"/>
      <c r="AA97" s="136"/>
      <c r="AB97" s="136"/>
      <c r="AC97" s="142"/>
      <c r="AD97" s="143" t="str">
        <f t="shared" ca="1" si="36"/>
        <v/>
      </c>
      <c r="AE97" s="143" t="str">
        <f t="shared" ca="1" si="37"/>
        <v/>
      </c>
      <c r="AF97" s="87" t="str">
        <f t="shared" ca="1" si="38"/>
        <v>D</v>
      </c>
      <c r="AG97" s="79">
        <f t="shared" ca="1" si="39"/>
        <v>3</v>
      </c>
      <c r="AH97" s="79">
        <v>1</v>
      </c>
      <c r="AI97" s="148"/>
    </row>
    <row r="98" spans="1:35" s="145" customFormat="1" ht="30" customHeight="1" x14ac:dyDescent="0.25">
      <c r="A98" s="162">
        <v>852</v>
      </c>
      <c r="B98" s="135" t="str">
        <f t="shared" ca="1" si="30"/>
        <v>C.6.08b</v>
      </c>
      <c r="C98" s="136">
        <f t="shared" ca="1" si="31"/>
        <v>6</v>
      </c>
      <c r="D98" s="20"/>
      <c r="E98" s="137" t="str">
        <f t="shared" ca="1" si="32"/>
        <v>C.6.08b</v>
      </c>
      <c r="F98" s="192" t="str">
        <f t="shared" ca="1" si="33"/>
        <v>Used to provide input into the design and scope of future tests?</v>
      </c>
      <c r="G98" s="164"/>
      <c r="H98" s="164"/>
      <c r="I98" s="166"/>
      <c r="J98" s="164"/>
      <c r="K98" s="164"/>
      <c r="L98" s="164"/>
      <c r="M98" s="164"/>
      <c r="N98" s="139" t="str">
        <f t="shared" ca="1" si="34"/>
        <v>x 3</v>
      </c>
      <c r="O98" s="139" t="str">
        <f t="shared" ca="1" si="35"/>
        <v/>
      </c>
      <c r="P98" s="140"/>
      <c r="Q98" s="140"/>
      <c r="R98" s="136"/>
      <c r="S98" s="136"/>
      <c r="T98" s="136"/>
      <c r="U98" s="136"/>
      <c r="V98" s="136"/>
      <c r="W98" s="136"/>
      <c r="X98" s="136"/>
      <c r="Y98" s="136"/>
      <c r="Z98" s="141"/>
      <c r="AA98" s="136"/>
      <c r="AB98" s="136"/>
      <c r="AC98" s="142"/>
      <c r="AD98" s="143" t="str">
        <f t="shared" ca="1" si="36"/>
        <v/>
      </c>
      <c r="AE98" s="143" t="str">
        <f t="shared" ca="1" si="37"/>
        <v/>
      </c>
      <c r="AF98" s="87" t="str">
        <f t="shared" ca="1" si="38"/>
        <v>D</v>
      </c>
      <c r="AG98" s="79">
        <f t="shared" ca="1" si="39"/>
        <v>3</v>
      </c>
      <c r="AH98" s="79">
        <v>1</v>
      </c>
      <c r="AI98" s="148"/>
    </row>
    <row r="99" spans="1:35" s="145" customFormat="1" ht="30" customHeight="1" x14ac:dyDescent="0.25">
      <c r="A99" s="162">
        <v>853</v>
      </c>
      <c r="B99" s="135" t="str">
        <f t="shared" ca="1" si="30"/>
        <v>C.6.09</v>
      </c>
      <c r="C99" s="136">
        <f t="shared" ca="1" si="31"/>
        <v>4</v>
      </c>
      <c r="D99" s="20"/>
      <c r="E99" s="137" t="str">
        <f t="shared" ca="1" si="32"/>
        <v>C.6.09</v>
      </c>
      <c r="F99" s="165" t="str">
        <f t="shared" ca="1" si="33"/>
        <v>Are results from penetration tests used when considering:</v>
      </c>
      <c r="G99" s="164"/>
      <c r="H99" s="164"/>
      <c r="I99" s="166"/>
      <c r="J99" s="164"/>
      <c r="K99" s="164"/>
      <c r="L99" s="164"/>
      <c r="M99" s="164"/>
      <c r="N99" s="139" t="str">
        <f t="shared" ca="1" si="34"/>
        <v/>
      </c>
      <c r="O99" s="139" t="str">
        <f t="shared" ca="1" si="35"/>
        <v/>
      </c>
      <c r="P99" s="140"/>
      <c r="Q99" s="140"/>
      <c r="R99" s="136"/>
      <c r="S99" s="136"/>
      <c r="T99" s="136"/>
      <c r="U99" s="136"/>
      <c r="V99" s="136"/>
      <c r="W99" s="136"/>
      <c r="X99" s="136"/>
      <c r="Y99" s="136"/>
      <c r="Z99" s="141"/>
      <c r="AA99" s="136"/>
      <c r="AB99" s="136"/>
      <c r="AC99" s="142"/>
      <c r="AD99" s="143" t="str">
        <f t="shared" ca="1" si="36"/>
        <v/>
      </c>
      <c r="AE99" s="143" t="str">
        <f t="shared" ca="1" si="37"/>
        <v/>
      </c>
      <c r="AF99" s="87" t="str">
        <f t="shared" ca="1" si="38"/>
        <v>D</v>
      </c>
      <c r="AG99" s="79">
        <f t="shared" ca="1" si="39"/>
        <v>3</v>
      </c>
      <c r="AH99"/>
      <c r="AI99" s="148"/>
    </row>
    <row r="100" spans="1:35" s="145" customFormat="1" ht="30" x14ac:dyDescent="0.25">
      <c r="A100" s="162">
        <v>854</v>
      </c>
      <c r="B100" s="135" t="str">
        <f t="shared" ca="1" si="30"/>
        <v>C.6.09a</v>
      </c>
      <c r="C100" s="136">
        <f t="shared" ca="1" si="31"/>
        <v>6</v>
      </c>
      <c r="D100" s="20"/>
      <c r="E100" s="137" t="str">
        <f t="shared" ca="1" si="32"/>
        <v>C.6.09a</v>
      </c>
      <c r="F100" s="192" t="str">
        <f t="shared" ca="1" si="33"/>
        <v>What to test in the future (e.g. infrastructure, web applications, mobile devices, wireless systems or industrial control systems)?</v>
      </c>
      <c r="G100" s="164"/>
      <c r="H100" s="164"/>
      <c r="I100" s="166"/>
      <c r="J100" s="164"/>
      <c r="K100" s="164"/>
      <c r="L100" s="164"/>
      <c r="M100" s="164"/>
      <c r="N100" s="139" t="str">
        <f t="shared" ca="1" si="34"/>
        <v>x 4</v>
      </c>
      <c r="O100" s="139" t="str">
        <f t="shared" ca="1" si="35"/>
        <v/>
      </c>
      <c r="P100" s="140"/>
      <c r="Q100" s="140"/>
      <c r="R100" s="136"/>
      <c r="S100" s="136"/>
      <c r="T100" s="136"/>
      <c r="U100" s="136"/>
      <c r="V100" s="136"/>
      <c r="W100" s="136"/>
      <c r="X100" s="136"/>
      <c r="Y100" s="136"/>
      <c r="Z100" s="141"/>
      <c r="AA100" s="136"/>
      <c r="AB100" s="136"/>
      <c r="AC100" s="142"/>
      <c r="AD100" s="143" t="str">
        <f t="shared" ca="1" si="36"/>
        <v/>
      </c>
      <c r="AE100" s="143" t="str">
        <f t="shared" ca="1" si="37"/>
        <v/>
      </c>
      <c r="AF100" s="87" t="str">
        <f t="shared" ca="1" si="38"/>
        <v>D</v>
      </c>
      <c r="AG100" s="79">
        <f t="shared" ca="1" si="39"/>
        <v>3</v>
      </c>
      <c r="AH100" s="79">
        <v>1</v>
      </c>
      <c r="AI100" s="148"/>
    </row>
    <row r="101" spans="1:35" s="145" customFormat="1" ht="30" x14ac:dyDescent="0.25">
      <c r="A101" s="162">
        <v>855</v>
      </c>
      <c r="B101" s="135" t="str">
        <f t="shared" ref="B101:B102" ca="1" si="40">VLOOKUP(A101,contentrefmockup,2,FALSE)</f>
        <v>C.6.09b</v>
      </c>
      <c r="C101" s="136">
        <f t="shared" ca="1" si="31"/>
        <v>6</v>
      </c>
      <c r="D101" s="20"/>
      <c r="E101" s="137" t="str">
        <f t="shared" ca="1" si="32"/>
        <v>C.6.09b</v>
      </c>
      <c r="F101" s="192" t="str">
        <f t="shared" ca="1" si="33"/>
        <v>How future tests should be undertaken (e.g. white, grey or black box testing; internal or external testing)?</v>
      </c>
      <c r="G101" s="164"/>
      <c r="H101" s="164"/>
      <c r="I101" s="166"/>
      <c r="J101" s="164"/>
      <c r="K101" s="164"/>
      <c r="L101" s="164"/>
      <c r="M101" s="164"/>
      <c r="N101" s="139" t="str">
        <f t="shared" ca="1" si="34"/>
        <v>x 5</v>
      </c>
      <c r="O101" s="139" t="str">
        <f t="shared" ca="1" si="35"/>
        <v/>
      </c>
      <c r="P101" s="140"/>
      <c r="Q101" s="140"/>
      <c r="R101" s="136"/>
      <c r="S101" s="136"/>
      <c r="T101" s="136"/>
      <c r="U101" s="136"/>
      <c r="V101" s="136"/>
      <c r="W101" s="136"/>
      <c r="X101" s="136"/>
      <c r="Y101" s="136"/>
      <c r="Z101" s="141"/>
      <c r="AA101" s="136"/>
      <c r="AB101" s="136"/>
      <c r="AC101" s="142"/>
      <c r="AD101" s="143" t="str">
        <f t="shared" ca="1" si="36"/>
        <v/>
      </c>
      <c r="AE101" s="143" t="str">
        <f t="shared" ca="1" si="37"/>
        <v/>
      </c>
      <c r="AF101" s="87" t="str">
        <f t="shared" ca="1" si="38"/>
        <v>D</v>
      </c>
      <c r="AG101" s="79">
        <f t="shared" ref="AG101:AG102" ca="1" si="41">IF(AD101="S",1,IF(AE101="I",2,IF(AF101="D",3,4)))</f>
        <v>3</v>
      </c>
      <c r="AH101" s="79">
        <v>1</v>
      </c>
      <c r="AI101" s="148"/>
    </row>
    <row r="102" spans="1:35" s="145" customFormat="1" ht="45" x14ac:dyDescent="0.25">
      <c r="A102" s="162">
        <v>856</v>
      </c>
      <c r="B102" s="135" t="str">
        <f t="shared" ca="1" si="40"/>
        <v>C.6.09c</v>
      </c>
      <c r="C102" s="136">
        <f t="shared" ca="1" si="31"/>
        <v>6</v>
      </c>
      <c r="D102" s="20"/>
      <c r="E102" s="137" t="str">
        <f t="shared" ca="1" si="32"/>
        <v>C.6.09c</v>
      </c>
      <c r="F102" s="192" t="str">
        <f t="shared" ca="1" si="33"/>
        <v>When tests should be undertaken in the future, for example on a regular basis (e.g. annually); after significant technical or business changes are made: or in respond to a major security incident?</v>
      </c>
      <c r="G102" s="164"/>
      <c r="H102" s="164"/>
      <c r="I102" s="166"/>
      <c r="J102" s="164"/>
      <c r="K102" s="164"/>
      <c r="L102" s="164"/>
      <c r="M102" s="164"/>
      <c r="N102" s="139" t="str">
        <f t="shared" ca="1" si="34"/>
        <v>x 5</v>
      </c>
      <c r="O102" s="139" t="str">
        <f t="shared" ca="1" si="35"/>
        <v/>
      </c>
      <c r="P102" s="140"/>
      <c r="Q102" s="140"/>
      <c r="R102" s="136"/>
      <c r="S102" s="136"/>
      <c r="T102" s="136"/>
      <c r="U102" s="136"/>
      <c r="V102" s="136"/>
      <c r="W102" s="136"/>
      <c r="X102" s="136"/>
      <c r="Y102" s="136"/>
      <c r="Z102" s="141"/>
      <c r="AA102" s="136"/>
      <c r="AB102" s="136"/>
      <c r="AC102" s="142"/>
      <c r="AD102" s="143" t="str">
        <f t="shared" ca="1" si="36"/>
        <v/>
      </c>
      <c r="AE102" s="143" t="str">
        <f t="shared" ca="1" si="37"/>
        <v/>
      </c>
      <c r="AF102" s="87" t="str">
        <f t="shared" ca="1" si="38"/>
        <v>D</v>
      </c>
      <c r="AG102" s="79">
        <f t="shared" ca="1" si="41"/>
        <v>3</v>
      </c>
      <c r="AH102" s="79">
        <v>1</v>
      </c>
      <c r="AI102" s="148"/>
    </row>
  </sheetData>
  <sortState xmlns:xlrd2="http://schemas.microsoft.com/office/spreadsheetml/2017/richdata2" ref="A8:AJ103">
    <sortCondition ref="A8:A103"/>
  </sortState>
  <dataConsolidate/>
  <mergeCells count="2">
    <mergeCell ref="F2:F5"/>
    <mergeCell ref="G7:M7"/>
  </mergeCells>
  <conditionalFormatting sqref="G9:M9 G29:M37 G72:M102 G50:M51 G39:M48 G22:M27">
    <cfRule type="expression" dxfId="41" priority="99" stopIfTrue="1">
      <formula>$C9=2</formula>
    </cfRule>
    <cfRule type="expression" dxfId="40" priority="100">
      <formula>$C9&gt;4</formula>
    </cfRule>
  </conditionalFormatting>
  <conditionalFormatting sqref="G56:M56">
    <cfRule type="expression" dxfId="39" priority="89" stopIfTrue="1">
      <formula>$C56=2</formula>
    </cfRule>
    <cfRule type="expression" dxfId="38" priority="90">
      <formula>$C56&gt;4</formula>
    </cfRule>
  </conditionalFormatting>
  <conditionalFormatting sqref="G52:M70">
    <cfRule type="expression" dxfId="37" priority="63" stopIfTrue="1">
      <formula>$C52=2</formula>
    </cfRule>
    <cfRule type="expression" dxfId="36" priority="64">
      <formula>$C52&gt;4</formula>
    </cfRule>
  </conditionalFormatting>
  <conditionalFormatting sqref="G52:M55">
    <cfRule type="expression" dxfId="35" priority="69" stopIfTrue="1">
      <formula>$C52=2</formula>
    </cfRule>
    <cfRule type="expression" dxfId="34" priority="70">
      <formula>$C52&gt;4</formula>
    </cfRule>
  </conditionalFormatting>
  <conditionalFormatting sqref="G52:M55">
    <cfRule type="expression" dxfId="33" priority="67" stopIfTrue="1">
      <formula>$C52=2</formula>
    </cfRule>
    <cfRule type="expression" dxfId="32" priority="68">
      <formula>$C52&gt;4</formula>
    </cfRule>
  </conditionalFormatting>
  <conditionalFormatting sqref="K8:M8">
    <cfRule type="expression" dxfId="31" priority="61" stopIfTrue="1">
      <formula>$C8=2</formula>
    </cfRule>
    <cfRule type="expression" dxfId="30" priority="62">
      <formula>$C8&gt;4</formula>
    </cfRule>
  </conditionalFormatting>
  <conditionalFormatting sqref="G8:J8">
    <cfRule type="expression" dxfId="29" priority="49" stopIfTrue="1">
      <formula>$C8=2</formula>
    </cfRule>
    <cfRule type="expression" dxfId="28" priority="50">
      <formula>$C8&gt;4</formula>
    </cfRule>
  </conditionalFormatting>
  <conditionalFormatting sqref="G76:M76">
    <cfRule type="expression" dxfId="27" priority="51" stopIfTrue="1">
      <formula>$C76=2</formula>
    </cfRule>
    <cfRule type="expression" dxfId="26" priority="52">
      <formula>$C76&gt;4</formula>
    </cfRule>
  </conditionalFormatting>
  <conditionalFormatting sqref="K71:M71">
    <cfRule type="expression" dxfId="25" priority="3" stopIfTrue="1">
      <formula>$C71=2</formula>
    </cfRule>
    <cfRule type="expression" dxfId="24" priority="4">
      <formula>$C71&gt;4</formula>
    </cfRule>
  </conditionalFormatting>
  <conditionalFormatting sqref="G71:J71">
    <cfRule type="expression" dxfId="23" priority="1" stopIfTrue="1">
      <formula>$C71=2</formula>
    </cfRule>
    <cfRule type="expression" dxfId="22" priority="2">
      <formula>$C71&gt;4</formula>
    </cfRule>
  </conditionalFormatting>
  <conditionalFormatting sqref="G10:M18">
    <cfRule type="expression" dxfId="21" priority="37" stopIfTrue="1">
      <formula>$C10=2</formula>
    </cfRule>
    <cfRule type="expression" dxfId="20" priority="38">
      <formula>$C10&gt;4</formula>
    </cfRule>
  </conditionalFormatting>
  <conditionalFormatting sqref="G19:M20">
    <cfRule type="expression" dxfId="19" priority="31" stopIfTrue="1">
      <formula>$C19=2</formula>
    </cfRule>
    <cfRule type="expression" dxfId="18" priority="32">
      <formula>$C19&gt;4</formula>
    </cfRule>
  </conditionalFormatting>
  <conditionalFormatting sqref="G19:M20">
    <cfRule type="expression" dxfId="17" priority="29" stopIfTrue="1">
      <formula>$C19=2</formula>
    </cfRule>
    <cfRule type="expression" dxfId="16" priority="30">
      <formula>$C19&gt;4</formula>
    </cfRule>
  </conditionalFormatting>
  <conditionalFormatting sqref="K21:M21">
    <cfRule type="expression" dxfId="15" priority="19" stopIfTrue="1">
      <formula>$C21=2</formula>
    </cfRule>
    <cfRule type="expression" dxfId="14" priority="20">
      <formula>$C21&gt;4</formula>
    </cfRule>
  </conditionalFormatting>
  <conditionalFormatting sqref="G21:J21">
    <cfRule type="expression" dxfId="13" priority="17" stopIfTrue="1">
      <formula>$C21=2</formula>
    </cfRule>
    <cfRule type="expression" dxfId="12" priority="18">
      <formula>$C21&gt;4</formula>
    </cfRule>
  </conditionalFormatting>
  <conditionalFormatting sqref="K28:M28">
    <cfRule type="expression" dxfId="11" priority="15" stopIfTrue="1">
      <formula>$C28=2</formula>
    </cfRule>
    <cfRule type="expression" dxfId="10" priority="16">
      <formula>$C28&gt;4</formula>
    </cfRule>
  </conditionalFormatting>
  <conditionalFormatting sqref="G28:J28">
    <cfRule type="expression" dxfId="9" priority="13" stopIfTrue="1">
      <formula>$C28=2</formula>
    </cfRule>
    <cfRule type="expression" dxfId="8" priority="14">
      <formula>$C28&gt;4</formula>
    </cfRule>
  </conditionalFormatting>
  <conditionalFormatting sqref="K38:M38">
    <cfRule type="expression" dxfId="7" priority="11" stopIfTrue="1">
      <formula>$C38=2</formula>
    </cfRule>
    <cfRule type="expression" dxfId="6" priority="12">
      <formula>$C38&gt;4</formula>
    </cfRule>
  </conditionalFormatting>
  <conditionalFormatting sqref="G38:J38">
    <cfRule type="expression" dxfId="5" priority="9" stopIfTrue="1">
      <formula>$C38=2</formula>
    </cfRule>
    <cfRule type="expression" dxfId="4" priority="10">
      <formula>$C38&gt;4</formula>
    </cfRule>
  </conditionalFormatting>
  <conditionalFormatting sqref="K49:M49">
    <cfRule type="expression" dxfId="3" priority="7" stopIfTrue="1">
      <formula>$C49=2</formula>
    </cfRule>
    <cfRule type="expression" dxfId="2" priority="8">
      <formula>$C49&gt;4</formula>
    </cfRule>
  </conditionalFormatting>
  <conditionalFormatting sqref="G49:J49">
    <cfRule type="expression" dxfId="1" priority="5" stopIfTrue="1">
      <formula>$C49=2</formula>
    </cfRule>
    <cfRule type="expression" dxfId="0" priority="6">
      <formula>$C49&gt;4</formula>
    </cfRule>
  </conditionalFormatting>
  <dataValidations count="1">
    <dataValidation type="custom" allowBlank="1" sqref="G19:M102" xr:uid="{00000000-0002-0000-0C00-000000000000}">
      <formula1>"""X"""</formula1>
    </dataValidation>
  </dataValidations>
  <pageMargins left="0.7" right="0.7" top="0.75" bottom="0.75" header="0.3" footer="0.3"/>
  <pageSetup paperSize="9" scale="38" fitToHeight="0" orientation="landscape" horizontalDpi="4294967293" r:id="rId1"/>
  <drawing r:id="rId2"/>
  <legacyDrawing r:id="rId3"/>
  <mc:AlternateContent xmlns:mc="http://schemas.openxmlformats.org/markup-compatibility/2006">
    <mc:Choice Requires="x14">
      <controls>
        <mc:AlternateContent xmlns:mc="http://schemas.openxmlformats.org/markup-compatibility/2006">
          <mc:Choice Requires="x14">
            <control shapeId="160831" r:id="rId4" name="Drop Down 63">
              <controlPr defaultSize="0" autoFill="0" autoPict="0">
                <anchor moveWithCells="1">
                  <from>
                    <xdr:col>6</xdr:col>
                    <xdr:colOff>381000</xdr:colOff>
                    <xdr:row>8</xdr:row>
                    <xdr:rowOff>76200</xdr:rowOff>
                  </from>
                  <to>
                    <xdr:col>6</xdr:col>
                    <xdr:colOff>1752600</xdr:colOff>
                    <xdr:row>8</xdr:row>
                    <xdr:rowOff>304800</xdr:rowOff>
                  </to>
                </anchor>
              </controlPr>
            </control>
          </mc:Choice>
        </mc:AlternateContent>
        <mc:AlternateContent xmlns:mc="http://schemas.openxmlformats.org/markup-compatibility/2006">
          <mc:Choice Requires="x14">
            <control shapeId="160832" r:id="rId5" name="Drop Down 64">
              <controlPr defaultSize="0" autoFill="0" autoPict="0">
                <anchor moveWithCells="1">
                  <from>
                    <xdr:col>6</xdr:col>
                    <xdr:colOff>381000</xdr:colOff>
                    <xdr:row>10</xdr:row>
                    <xdr:rowOff>76200</xdr:rowOff>
                  </from>
                  <to>
                    <xdr:col>6</xdr:col>
                    <xdr:colOff>1752600</xdr:colOff>
                    <xdr:row>10</xdr:row>
                    <xdr:rowOff>304800</xdr:rowOff>
                  </to>
                </anchor>
              </controlPr>
            </control>
          </mc:Choice>
        </mc:AlternateContent>
        <mc:AlternateContent xmlns:mc="http://schemas.openxmlformats.org/markup-compatibility/2006">
          <mc:Choice Requires="x14">
            <control shapeId="160833" r:id="rId6" name="Drop Down 65">
              <controlPr defaultSize="0" autoFill="0" autoPict="0">
                <anchor moveWithCells="1">
                  <from>
                    <xdr:col>6</xdr:col>
                    <xdr:colOff>381000</xdr:colOff>
                    <xdr:row>11</xdr:row>
                    <xdr:rowOff>76200</xdr:rowOff>
                  </from>
                  <to>
                    <xdr:col>6</xdr:col>
                    <xdr:colOff>1752600</xdr:colOff>
                    <xdr:row>11</xdr:row>
                    <xdr:rowOff>304800</xdr:rowOff>
                  </to>
                </anchor>
              </controlPr>
            </control>
          </mc:Choice>
        </mc:AlternateContent>
        <mc:AlternateContent xmlns:mc="http://schemas.openxmlformats.org/markup-compatibility/2006">
          <mc:Choice Requires="x14">
            <control shapeId="160834" r:id="rId7" name="Drop Down 66">
              <controlPr defaultSize="0" autoFill="0" autoPict="0">
                <anchor moveWithCells="1">
                  <from>
                    <xdr:col>6</xdr:col>
                    <xdr:colOff>381000</xdr:colOff>
                    <xdr:row>12</xdr:row>
                    <xdr:rowOff>76200</xdr:rowOff>
                  </from>
                  <to>
                    <xdr:col>6</xdr:col>
                    <xdr:colOff>1752600</xdr:colOff>
                    <xdr:row>12</xdr:row>
                    <xdr:rowOff>304800</xdr:rowOff>
                  </to>
                </anchor>
              </controlPr>
            </control>
          </mc:Choice>
        </mc:AlternateContent>
        <mc:AlternateContent xmlns:mc="http://schemas.openxmlformats.org/markup-compatibility/2006">
          <mc:Choice Requires="x14">
            <control shapeId="160835" r:id="rId8" name="Drop Down 67">
              <controlPr defaultSize="0" autoFill="0" autoPict="0">
                <anchor moveWithCells="1">
                  <from>
                    <xdr:col>6</xdr:col>
                    <xdr:colOff>381000</xdr:colOff>
                    <xdr:row>13</xdr:row>
                    <xdr:rowOff>76200</xdr:rowOff>
                  </from>
                  <to>
                    <xdr:col>6</xdr:col>
                    <xdr:colOff>1752600</xdr:colOff>
                    <xdr:row>13</xdr:row>
                    <xdr:rowOff>304800</xdr:rowOff>
                  </to>
                </anchor>
              </controlPr>
            </control>
          </mc:Choice>
        </mc:AlternateContent>
        <mc:AlternateContent xmlns:mc="http://schemas.openxmlformats.org/markup-compatibility/2006">
          <mc:Choice Requires="x14">
            <control shapeId="160836" r:id="rId9" name="Drop Down 68">
              <controlPr defaultSize="0" autoFill="0" autoPict="0">
                <anchor moveWithCells="1">
                  <from>
                    <xdr:col>6</xdr:col>
                    <xdr:colOff>381000</xdr:colOff>
                    <xdr:row>14</xdr:row>
                    <xdr:rowOff>76200</xdr:rowOff>
                  </from>
                  <to>
                    <xdr:col>6</xdr:col>
                    <xdr:colOff>1752600</xdr:colOff>
                    <xdr:row>14</xdr:row>
                    <xdr:rowOff>304800</xdr:rowOff>
                  </to>
                </anchor>
              </controlPr>
            </control>
          </mc:Choice>
        </mc:AlternateContent>
        <mc:AlternateContent xmlns:mc="http://schemas.openxmlformats.org/markup-compatibility/2006">
          <mc:Choice Requires="x14">
            <control shapeId="160837" r:id="rId10" name="Drop Down 69">
              <controlPr defaultSize="0" autoFill="0" autoPict="0">
                <anchor moveWithCells="1">
                  <from>
                    <xdr:col>6</xdr:col>
                    <xdr:colOff>381000</xdr:colOff>
                    <xdr:row>15</xdr:row>
                    <xdr:rowOff>76200</xdr:rowOff>
                  </from>
                  <to>
                    <xdr:col>6</xdr:col>
                    <xdr:colOff>1752600</xdr:colOff>
                    <xdr:row>15</xdr:row>
                    <xdr:rowOff>304800</xdr:rowOff>
                  </to>
                </anchor>
              </controlPr>
            </control>
          </mc:Choice>
        </mc:AlternateContent>
        <mc:AlternateContent xmlns:mc="http://schemas.openxmlformats.org/markup-compatibility/2006">
          <mc:Choice Requires="x14">
            <control shapeId="160838" r:id="rId11" name="Drop Down 70">
              <controlPr defaultSize="0" autoFill="0" autoPict="0">
                <anchor moveWithCells="1">
                  <from>
                    <xdr:col>6</xdr:col>
                    <xdr:colOff>381000</xdr:colOff>
                    <xdr:row>16</xdr:row>
                    <xdr:rowOff>76200</xdr:rowOff>
                  </from>
                  <to>
                    <xdr:col>6</xdr:col>
                    <xdr:colOff>1752600</xdr:colOff>
                    <xdr:row>16</xdr:row>
                    <xdr:rowOff>304800</xdr:rowOff>
                  </to>
                </anchor>
              </controlPr>
            </control>
          </mc:Choice>
        </mc:AlternateContent>
        <mc:AlternateContent xmlns:mc="http://schemas.openxmlformats.org/markup-compatibility/2006">
          <mc:Choice Requires="x14">
            <control shapeId="160839" r:id="rId12" name="Drop Down 71">
              <controlPr defaultSize="0" autoFill="0" autoPict="0">
                <anchor moveWithCells="1">
                  <from>
                    <xdr:col>6</xdr:col>
                    <xdr:colOff>381000</xdr:colOff>
                    <xdr:row>18</xdr:row>
                    <xdr:rowOff>76200</xdr:rowOff>
                  </from>
                  <to>
                    <xdr:col>6</xdr:col>
                    <xdr:colOff>1752600</xdr:colOff>
                    <xdr:row>18</xdr:row>
                    <xdr:rowOff>304800</xdr:rowOff>
                  </to>
                </anchor>
              </controlPr>
            </control>
          </mc:Choice>
        </mc:AlternateContent>
        <mc:AlternateContent xmlns:mc="http://schemas.openxmlformats.org/markup-compatibility/2006">
          <mc:Choice Requires="x14">
            <control shapeId="160840" r:id="rId13" name="Drop Down 72">
              <controlPr defaultSize="0" autoFill="0" autoPict="0">
                <anchor moveWithCells="1">
                  <from>
                    <xdr:col>6</xdr:col>
                    <xdr:colOff>381000</xdr:colOff>
                    <xdr:row>19</xdr:row>
                    <xdr:rowOff>76200</xdr:rowOff>
                  </from>
                  <to>
                    <xdr:col>6</xdr:col>
                    <xdr:colOff>1752600</xdr:colOff>
                    <xdr:row>19</xdr:row>
                    <xdr:rowOff>304800</xdr:rowOff>
                  </to>
                </anchor>
              </controlPr>
            </control>
          </mc:Choice>
        </mc:AlternateContent>
        <mc:AlternateContent xmlns:mc="http://schemas.openxmlformats.org/markup-compatibility/2006">
          <mc:Choice Requires="x14">
            <control shapeId="160841" r:id="rId14" name="Drop Down 73">
              <controlPr defaultSize="0" autoFill="0" autoPict="0">
                <anchor moveWithCells="1">
                  <from>
                    <xdr:col>6</xdr:col>
                    <xdr:colOff>381000</xdr:colOff>
                    <xdr:row>21</xdr:row>
                    <xdr:rowOff>76200</xdr:rowOff>
                  </from>
                  <to>
                    <xdr:col>6</xdr:col>
                    <xdr:colOff>1752600</xdr:colOff>
                    <xdr:row>21</xdr:row>
                    <xdr:rowOff>304800</xdr:rowOff>
                  </to>
                </anchor>
              </controlPr>
            </control>
          </mc:Choice>
        </mc:AlternateContent>
        <mc:AlternateContent xmlns:mc="http://schemas.openxmlformats.org/markup-compatibility/2006">
          <mc:Choice Requires="x14">
            <control shapeId="160842" r:id="rId15" name="Drop Down 74">
              <controlPr defaultSize="0" autoFill="0" autoPict="0">
                <anchor moveWithCells="1">
                  <from>
                    <xdr:col>6</xdr:col>
                    <xdr:colOff>381000</xdr:colOff>
                    <xdr:row>23</xdr:row>
                    <xdr:rowOff>76200</xdr:rowOff>
                  </from>
                  <to>
                    <xdr:col>6</xdr:col>
                    <xdr:colOff>1752600</xdr:colOff>
                    <xdr:row>23</xdr:row>
                    <xdr:rowOff>304800</xdr:rowOff>
                  </to>
                </anchor>
              </controlPr>
            </control>
          </mc:Choice>
        </mc:AlternateContent>
        <mc:AlternateContent xmlns:mc="http://schemas.openxmlformats.org/markup-compatibility/2006">
          <mc:Choice Requires="x14">
            <control shapeId="160843" r:id="rId16" name="Drop Down 75">
              <controlPr defaultSize="0" autoFill="0" autoPict="0">
                <anchor moveWithCells="1">
                  <from>
                    <xdr:col>6</xdr:col>
                    <xdr:colOff>381000</xdr:colOff>
                    <xdr:row>24</xdr:row>
                    <xdr:rowOff>76200</xdr:rowOff>
                  </from>
                  <to>
                    <xdr:col>6</xdr:col>
                    <xdr:colOff>1752600</xdr:colOff>
                    <xdr:row>24</xdr:row>
                    <xdr:rowOff>304800</xdr:rowOff>
                  </to>
                </anchor>
              </controlPr>
            </control>
          </mc:Choice>
        </mc:AlternateContent>
        <mc:AlternateContent xmlns:mc="http://schemas.openxmlformats.org/markup-compatibility/2006">
          <mc:Choice Requires="x14">
            <control shapeId="160844" r:id="rId17" name="Drop Down 76">
              <controlPr defaultSize="0" autoFill="0" autoPict="0">
                <anchor moveWithCells="1">
                  <from>
                    <xdr:col>6</xdr:col>
                    <xdr:colOff>381000</xdr:colOff>
                    <xdr:row>25</xdr:row>
                    <xdr:rowOff>76200</xdr:rowOff>
                  </from>
                  <to>
                    <xdr:col>6</xdr:col>
                    <xdr:colOff>1752600</xdr:colOff>
                    <xdr:row>25</xdr:row>
                    <xdr:rowOff>304800</xdr:rowOff>
                  </to>
                </anchor>
              </controlPr>
            </control>
          </mc:Choice>
        </mc:AlternateContent>
        <mc:AlternateContent xmlns:mc="http://schemas.openxmlformats.org/markup-compatibility/2006">
          <mc:Choice Requires="x14">
            <control shapeId="160845" r:id="rId18" name="Drop Down 77">
              <controlPr defaultSize="0" autoFill="0" autoPict="0">
                <anchor moveWithCells="1">
                  <from>
                    <xdr:col>6</xdr:col>
                    <xdr:colOff>381000</xdr:colOff>
                    <xdr:row>26</xdr:row>
                    <xdr:rowOff>76200</xdr:rowOff>
                  </from>
                  <to>
                    <xdr:col>6</xdr:col>
                    <xdr:colOff>1752600</xdr:colOff>
                    <xdr:row>26</xdr:row>
                    <xdr:rowOff>304800</xdr:rowOff>
                  </to>
                </anchor>
              </controlPr>
            </control>
          </mc:Choice>
        </mc:AlternateContent>
        <mc:AlternateContent xmlns:mc="http://schemas.openxmlformats.org/markup-compatibility/2006">
          <mc:Choice Requires="x14">
            <control shapeId="160846" r:id="rId19" name="Drop Down 78">
              <controlPr defaultSize="0" autoFill="0" autoPict="0">
                <anchor moveWithCells="1">
                  <from>
                    <xdr:col>6</xdr:col>
                    <xdr:colOff>381000</xdr:colOff>
                    <xdr:row>29</xdr:row>
                    <xdr:rowOff>76200</xdr:rowOff>
                  </from>
                  <to>
                    <xdr:col>6</xdr:col>
                    <xdr:colOff>1752600</xdr:colOff>
                    <xdr:row>29</xdr:row>
                    <xdr:rowOff>304800</xdr:rowOff>
                  </to>
                </anchor>
              </controlPr>
            </control>
          </mc:Choice>
        </mc:AlternateContent>
        <mc:AlternateContent xmlns:mc="http://schemas.openxmlformats.org/markup-compatibility/2006">
          <mc:Choice Requires="x14">
            <control shapeId="160847" r:id="rId20" name="Drop Down 79">
              <controlPr defaultSize="0" autoFill="0" autoPict="0">
                <anchor moveWithCells="1">
                  <from>
                    <xdr:col>6</xdr:col>
                    <xdr:colOff>381000</xdr:colOff>
                    <xdr:row>30</xdr:row>
                    <xdr:rowOff>76200</xdr:rowOff>
                  </from>
                  <to>
                    <xdr:col>6</xdr:col>
                    <xdr:colOff>1752600</xdr:colOff>
                    <xdr:row>30</xdr:row>
                    <xdr:rowOff>304800</xdr:rowOff>
                  </to>
                </anchor>
              </controlPr>
            </control>
          </mc:Choice>
        </mc:AlternateContent>
        <mc:AlternateContent xmlns:mc="http://schemas.openxmlformats.org/markup-compatibility/2006">
          <mc:Choice Requires="x14">
            <control shapeId="160848" r:id="rId21" name="Drop Down 80">
              <controlPr defaultSize="0" autoFill="0" autoPict="0">
                <anchor moveWithCells="1">
                  <from>
                    <xdr:col>6</xdr:col>
                    <xdr:colOff>381000</xdr:colOff>
                    <xdr:row>32</xdr:row>
                    <xdr:rowOff>76200</xdr:rowOff>
                  </from>
                  <to>
                    <xdr:col>6</xdr:col>
                    <xdr:colOff>1752600</xdr:colOff>
                    <xdr:row>32</xdr:row>
                    <xdr:rowOff>304800</xdr:rowOff>
                  </to>
                </anchor>
              </controlPr>
            </control>
          </mc:Choice>
        </mc:AlternateContent>
        <mc:AlternateContent xmlns:mc="http://schemas.openxmlformats.org/markup-compatibility/2006">
          <mc:Choice Requires="x14">
            <control shapeId="160849" r:id="rId22" name="Drop Down 81">
              <controlPr defaultSize="0" autoFill="0" autoPict="0">
                <anchor moveWithCells="1">
                  <from>
                    <xdr:col>6</xdr:col>
                    <xdr:colOff>381000</xdr:colOff>
                    <xdr:row>33</xdr:row>
                    <xdr:rowOff>76200</xdr:rowOff>
                  </from>
                  <to>
                    <xdr:col>6</xdr:col>
                    <xdr:colOff>1752600</xdr:colOff>
                    <xdr:row>33</xdr:row>
                    <xdr:rowOff>304800</xdr:rowOff>
                  </to>
                </anchor>
              </controlPr>
            </control>
          </mc:Choice>
        </mc:AlternateContent>
        <mc:AlternateContent xmlns:mc="http://schemas.openxmlformats.org/markup-compatibility/2006">
          <mc:Choice Requires="x14">
            <control shapeId="160850" r:id="rId23" name="Drop Down 82">
              <controlPr defaultSize="0" autoFill="0" autoPict="0">
                <anchor moveWithCells="1">
                  <from>
                    <xdr:col>6</xdr:col>
                    <xdr:colOff>381000</xdr:colOff>
                    <xdr:row>34</xdr:row>
                    <xdr:rowOff>76200</xdr:rowOff>
                  </from>
                  <to>
                    <xdr:col>6</xdr:col>
                    <xdr:colOff>1752600</xdr:colOff>
                    <xdr:row>34</xdr:row>
                    <xdr:rowOff>304800</xdr:rowOff>
                  </to>
                </anchor>
              </controlPr>
            </control>
          </mc:Choice>
        </mc:AlternateContent>
        <mc:AlternateContent xmlns:mc="http://schemas.openxmlformats.org/markup-compatibility/2006">
          <mc:Choice Requires="x14">
            <control shapeId="160851" r:id="rId24" name="Drop Down 83">
              <controlPr defaultSize="0" autoFill="0" autoPict="0">
                <anchor moveWithCells="1">
                  <from>
                    <xdr:col>6</xdr:col>
                    <xdr:colOff>381000</xdr:colOff>
                    <xdr:row>35</xdr:row>
                    <xdr:rowOff>76200</xdr:rowOff>
                  </from>
                  <to>
                    <xdr:col>6</xdr:col>
                    <xdr:colOff>1752600</xdr:colOff>
                    <xdr:row>35</xdr:row>
                    <xdr:rowOff>304800</xdr:rowOff>
                  </to>
                </anchor>
              </controlPr>
            </control>
          </mc:Choice>
        </mc:AlternateContent>
        <mc:AlternateContent xmlns:mc="http://schemas.openxmlformats.org/markup-compatibility/2006">
          <mc:Choice Requires="x14">
            <control shapeId="160852" r:id="rId25" name="Drop Down 84">
              <controlPr defaultSize="0" autoFill="0" autoPict="0">
                <anchor moveWithCells="1">
                  <from>
                    <xdr:col>6</xdr:col>
                    <xdr:colOff>381000</xdr:colOff>
                    <xdr:row>36</xdr:row>
                    <xdr:rowOff>76200</xdr:rowOff>
                  </from>
                  <to>
                    <xdr:col>6</xdr:col>
                    <xdr:colOff>1752600</xdr:colOff>
                    <xdr:row>36</xdr:row>
                    <xdr:rowOff>304800</xdr:rowOff>
                  </to>
                </anchor>
              </controlPr>
            </control>
          </mc:Choice>
        </mc:AlternateContent>
        <mc:AlternateContent xmlns:mc="http://schemas.openxmlformats.org/markup-compatibility/2006">
          <mc:Choice Requires="x14">
            <control shapeId="160853" r:id="rId26" name="Drop Down 85">
              <controlPr defaultSize="0" autoFill="0" autoPict="0">
                <anchor moveWithCells="1">
                  <from>
                    <xdr:col>6</xdr:col>
                    <xdr:colOff>381000</xdr:colOff>
                    <xdr:row>38</xdr:row>
                    <xdr:rowOff>76200</xdr:rowOff>
                  </from>
                  <to>
                    <xdr:col>6</xdr:col>
                    <xdr:colOff>1752600</xdr:colOff>
                    <xdr:row>38</xdr:row>
                    <xdr:rowOff>304800</xdr:rowOff>
                  </to>
                </anchor>
              </controlPr>
            </control>
          </mc:Choice>
        </mc:AlternateContent>
        <mc:AlternateContent xmlns:mc="http://schemas.openxmlformats.org/markup-compatibility/2006">
          <mc:Choice Requires="x14">
            <control shapeId="160854" r:id="rId27" name="Drop Down 86">
              <controlPr defaultSize="0" autoFill="0" autoPict="0">
                <anchor moveWithCells="1">
                  <from>
                    <xdr:col>6</xdr:col>
                    <xdr:colOff>381000</xdr:colOff>
                    <xdr:row>40</xdr:row>
                    <xdr:rowOff>76200</xdr:rowOff>
                  </from>
                  <to>
                    <xdr:col>6</xdr:col>
                    <xdr:colOff>1752600</xdr:colOff>
                    <xdr:row>40</xdr:row>
                    <xdr:rowOff>304800</xdr:rowOff>
                  </to>
                </anchor>
              </controlPr>
            </control>
          </mc:Choice>
        </mc:AlternateContent>
        <mc:AlternateContent xmlns:mc="http://schemas.openxmlformats.org/markup-compatibility/2006">
          <mc:Choice Requires="x14">
            <control shapeId="160855" r:id="rId28" name="Drop Down 87">
              <controlPr defaultSize="0" autoFill="0" autoPict="0">
                <anchor moveWithCells="1">
                  <from>
                    <xdr:col>6</xdr:col>
                    <xdr:colOff>381000</xdr:colOff>
                    <xdr:row>41</xdr:row>
                    <xdr:rowOff>76200</xdr:rowOff>
                  </from>
                  <to>
                    <xdr:col>6</xdr:col>
                    <xdr:colOff>1752600</xdr:colOff>
                    <xdr:row>41</xdr:row>
                    <xdr:rowOff>304800</xdr:rowOff>
                  </to>
                </anchor>
              </controlPr>
            </control>
          </mc:Choice>
        </mc:AlternateContent>
        <mc:AlternateContent xmlns:mc="http://schemas.openxmlformats.org/markup-compatibility/2006">
          <mc:Choice Requires="x14">
            <control shapeId="160856" r:id="rId29" name="Drop Down 88">
              <controlPr defaultSize="0" autoFill="0" autoPict="0">
                <anchor moveWithCells="1">
                  <from>
                    <xdr:col>6</xdr:col>
                    <xdr:colOff>381000</xdr:colOff>
                    <xdr:row>42</xdr:row>
                    <xdr:rowOff>76200</xdr:rowOff>
                  </from>
                  <to>
                    <xdr:col>6</xdr:col>
                    <xdr:colOff>1752600</xdr:colOff>
                    <xdr:row>42</xdr:row>
                    <xdr:rowOff>304800</xdr:rowOff>
                  </to>
                </anchor>
              </controlPr>
            </control>
          </mc:Choice>
        </mc:AlternateContent>
        <mc:AlternateContent xmlns:mc="http://schemas.openxmlformats.org/markup-compatibility/2006">
          <mc:Choice Requires="x14">
            <control shapeId="160857" r:id="rId30" name="Drop Down 89">
              <controlPr defaultSize="0" autoFill="0" autoPict="0">
                <anchor moveWithCells="1">
                  <from>
                    <xdr:col>6</xdr:col>
                    <xdr:colOff>381000</xdr:colOff>
                    <xdr:row>43</xdr:row>
                    <xdr:rowOff>76200</xdr:rowOff>
                  </from>
                  <to>
                    <xdr:col>6</xdr:col>
                    <xdr:colOff>1752600</xdr:colOff>
                    <xdr:row>43</xdr:row>
                    <xdr:rowOff>304800</xdr:rowOff>
                  </to>
                </anchor>
              </controlPr>
            </control>
          </mc:Choice>
        </mc:AlternateContent>
        <mc:AlternateContent xmlns:mc="http://schemas.openxmlformats.org/markup-compatibility/2006">
          <mc:Choice Requires="x14">
            <control shapeId="160858" r:id="rId31" name="Drop Down 90">
              <controlPr defaultSize="0" autoFill="0" autoPict="0">
                <anchor moveWithCells="1">
                  <from>
                    <xdr:col>6</xdr:col>
                    <xdr:colOff>381000</xdr:colOff>
                    <xdr:row>44</xdr:row>
                    <xdr:rowOff>76200</xdr:rowOff>
                  </from>
                  <to>
                    <xdr:col>6</xdr:col>
                    <xdr:colOff>1752600</xdr:colOff>
                    <xdr:row>44</xdr:row>
                    <xdr:rowOff>304800</xdr:rowOff>
                  </to>
                </anchor>
              </controlPr>
            </control>
          </mc:Choice>
        </mc:AlternateContent>
        <mc:AlternateContent xmlns:mc="http://schemas.openxmlformats.org/markup-compatibility/2006">
          <mc:Choice Requires="x14">
            <control shapeId="160859" r:id="rId32" name="Drop Down 91">
              <controlPr defaultSize="0" autoFill="0" autoPict="0">
                <anchor moveWithCells="1">
                  <from>
                    <xdr:col>6</xdr:col>
                    <xdr:colOff>381000</xdr:colOff>
                    <xdr:row>46</xdr:row>
                    <xdr:rowOff>76200</xdr:rowOff>
                  </from>
                  <to>
                    <xdr:col>6</xdr:col>
                    <xdr:colOff>1752600</xdr:colOff>
                    <xdr:row>46</xdr:row>
                    <xdr:rowOff>304800</xdr:rowOff>
                  </to>
                </anchor>
              </controlPr>
            </control>
          </mc:Choice>
        </mc:AlternateContent>
        <mc:AlternateContent xmlns:mc="http://schemas.openxmlformats.org/markup-compatibility/2006">
          <mc:Choice Requires="x14">
            <control shapeId="160860" r:id="rId33" name="Drop Down 92">
              <controlPr defaultSize="0" autoFill="0" autoPict="0">
                <anchor moveWithCells="1">
                  <from>
                    <xdr:col>6</xdr:col>
                    <xdr:colOff>381000</xdr:colOff>
                    <xdr:row>47</xdr:row>
                    <xdr:rowOff>76200</xdr:rowOff>
                  </from>
                  <to>
                    <xdr:col>6</xdr:col>
                    <xdr:colOff>1752600</xdr:colOff>
                    <xdr:row>47</xdr:row>
                    <xdr:rowOff>304800</xdr:rowOff>
                  </to>
                </anchor>
              </controlPr>
            </control>
          </mc:Choice>
        </mc:AlternateContent>
        <mc:AlternateContent xmlns:mc="http://schemas.openxmlformats.org/markup-compatibility/2006">
          <mc:Choice Requires="x14">
            <control shapeId="160861" r:id="rId34" name="Drop Down 93">
              <controlPr defaultSize="0" autoFill="0" autoPict="0">
                <anchor moveWithCells="1">
                  <from>
                    <xdr:col>6</xdr:col>
                    <xdr:colOff>381000</xdr:colOff>
                    <xdr:row>49</xdr:row>
                    <xdr:rowOff>76200</xdr:rowOff>
                  </from>
                  <to>
                    <xdr:col>6</xdr:col>
                    <xdr:colOff>1752600</xdr:colOff>
                    <xdr:row>49</xdr:row>
                    <xdr:rowOff>276225</xdr:rowOff>
                  </to>
                </anchor>
              </controlPr>
            </control>
          </mc:Choice>
        </mc:AlternateContent>
        <mc:AlternateContent xmlns:mc="http://schemas.openxmlformats.org/markup-compatibility/2006">
          <mc:Choice Requires="x14">
            <control shapeId="160862" r:id="rId35" name="Drop Down 94">
              <controlPr defaultSize="0" autoFill="0" autoPict="0">
                <anchor moveWithCells="1">
                  <from>
                    <xdr:col>6</xdr:col>
                    <xdr:colOff>381000</xdr:colOff>
                    <xdr:row>51</xdr:row>
                    <xdr:rowOff>76200</xdr:rowOff>
                  </from>
                  <to>
                    <xdr:col>6</xdr:col>
                    <xdr:colOff>1752600</xdr:colOff>
                    <xdr:row>51</xdr:row>
                    <xdr:rowOff>304800</xdr:rowOff>
                  </to>
                </anchor>
              </controlPr>
            </control>
          </mc:Choice>
        </mc:AlternateContent>
        <mc:AlternateContent xmlns:mc="http://schemas.openxmlformats.org/markup-compatibility/2006">
          <mc:Choice Requires="x14">
            <control shapeId="160863" r:id="rId36" name="Drop Down 95">
              <controlPr defaultSize="0" autoFill="0" autoPict="0">
                <anchor moveWithCells="1">
                  <from>
                    <xdr:col>6</xdr:col>
                    <xdr:colOff>381000</xdr:colOff>
                    <xdr:row>52</xdr:row>
                    <xdr:rowOff>76200</xdr:rowOff>
                  </from>
                  <to>
                    <xdr:col>6</xdr:col>
                    <xdr:colOff>1752600</xdr:colOff>
                    <xdr:row>52</xdr:row>
                    <xdr:rowOff>304800</xdr:rowOff>
                  </to>
                </anchor>
              </controlPr>
            </control>
          </mc:Choice>
        </mc:AlternateContent>
        <mc:AlternateContent xmlns:mc="http://schemas.openxmlformats.org/markup-compatibility/2006">
          <mc:Choice Requires="x14">
            <control shapeId="160864" r:id="rId37" name="Drop Down 96">
              <controlPr defaultSize="0" autoFill="0" autoPict="0">
                <anchor moveWithCells="1">
                  <from>
                    <xdr:col>6</xdr:col>
                    <xdr:colOff>381000</xdr:colOff>
                    <xdr:row>53</xdr:row>
                    <xdr:rowOff>76200</xdr:rowOff>
                  </from>
                  <to>
                    <xdr:col>6</xdr:col>
                    <xdr:colOff>1752600</xdr:colOff>
                    <xdr:row>53</xdr:row>
                    <xdr:rowOff>304800</xdr:rowOff>
                  </to>
                </anchor>
              </controlPr>
            </control>
          </mc:Choice>
        </mc:AlternateContent>
        <mc:AlternateContent xmlns:mc="http://schemas.openxmlformats.org/markup-compatibility/2006">
          <mc:Choice Requires="x14">
            <control shapeId="160865" r:id="rId38" name="Drop Down 97">
              <controlPr defaultSize="0" autoFill="0" autoPict="0">
                <anchor moveWithCells="1">
                  <from>
                    <xdr:col>6</xdr:col>
                    <xdr:colOff>381000</xdr:colOff>
                    <xdr:row>55</xdr:row>
                    <xdr:rowOff>76200</xdr:rowOff>
                  </from>
                  <to>
                    <xdr:col>6</xdr:col>
                    <xdr:colOff>1752600</xdr:colOff>
                    <xdr:row>55</xdr:row>
                    <xdr:rowOff>304800</xdr:rowOff>
                  </to>
                </anchor>
              </controlPr>
            </control>
          </mc:Choice>
        </mc:AlternateContent>
        <mc:AlternateContent xmlns:mc="http://schemas.openxmlformats.org/markup-compatibility/2006">
          <mc:Choice Requires="x14">
            <control shapeId="160866" r:id="rId39" name="Drop Down 98">
              <controlPr defaultSize="0" autoFill="0" autoPict="0">
                <anchor moveWithCells="1">
                  <from>
                    <xdr:col>6</xdr:col>
                    <xdr:colOff>381000</xdr:colOff>
                    <xdr:row>56</xdr:row>
                    <xdr:rowOff>76200</xdr:rowOff>
                  </from>
                  <to>
                    <xdr:col>6</xdr:col>
                    <xdr:colOff>1752600</xdr:colOff>
                    <xdr:row>56</xdr:row>
                    <xdr:rowOff>304800</xdr:rowOff>
                  </to>
                </anchor>
              </controlPr>
            </control>
          </mc:Choice>
        </mc:AlternateContent>
        <mc:AlternateContent xmlns:mc="http://schemas.openxmlformats.org/markup-compatibility/2006">
          <mc:Choice Requires="x14">
            <control shapeId="160867" r:id="rId40" name="Drop Down 99">
              <controlPr defaultSize="0" autoFill="0" autoPict="0">
                <anchor moveWithCells="1">
                  <from>
                    <xdr:col>6</xdr:col>
                    <xdr:colOff>381000</xdr:colOff>
                    <xdr:row>57</xdr:row>
                    <xdr:rowOff>76200</xdr:rowOff>
                  </from>
                  <to>
                    <xdr:col>6</xdr:col>
                    <xdr:colOff>1752600</xdr:colOff>
                    <xdr:row>57</xdr:row>
                    <xdr:rowOff>304800</xdr:rowOff>
                  </to>
                </anchor>
              </controlPr>
            </control>
          </mc:Choice>
        </mc:AlternateContent>
        <mc:AlternateContent xmlns:mc="http://schemas.openxmlformats.org/markup-compatibility/2006">
          <mc:Choice Requires="x14">
            <control shapeId="160868" r:id="rId41" name="Drop Down 100">
              <controlPr defaultSize="0" autoFill="0" autoPict="0">
                <anchor moveWithCells="1">
                  <from>
                    <xdr:col>6</xdr:col>
                    <xdr:colOff>381000</xdr:colOff>
                    <xdr:row>58</xdr:row>
                    <xdr:rowOff>76200</xdr:rowOff>
                  </from>
                  <to>
                    <xdr:col>6</xdr:col>
                    <xdr:colOff>1752600</xdr:colOff>
                    <xdr:row>58</xdr:row>
                    <xdr:rowOff>304800</xdr:rowOff>
                  </to>
                </anchor>
              </controlPr>
            </control>
          </mc:Choice>
        </mc:AlternateContent>
        <mc:AlternateContent xmlns:mc="http://schemas.openxmlformats.org/markup-compatibility/2006">
          <mc:Choice Requires="x14">
            <control shapeId="160869" r:id="rId42" name="Drop Down 101">
              <controlPr defaultSize="0" autoFill="0" autoPict="0">
                <anchor moveWithCells="1">
                  <from>
                    <xdr:col>6</xdr:col>
                    <xdr:colOff>381000</xdr:colOff>
                    <xdr:row>59</xdr:row>
                    <xdr:rowOff>76200</xdr:rowOff>
                  </from>
                  <to>
                    <xdr:col>6</xdr:col>
                    <xdr:colOff>1752600</xdr:colOff>
                    <xdr:row>59</xdr:row>
                    <xdr:rowOff>304800</xdr:rowOff>
                  </to>
                </anchor>
              </controlPr>
            </control>
          </mc:Choice>
        </mc:AlternateContent>
        <mc:AlternateContent xmlns:mc="http://schemas.openxmlformats.org/markup-compatibility/2006">
          <mc:Choice Requires="x14">
            <control shapeId="160870" r:id="rId43" name="Drop Down 102">
              <controlPr defaultSize="0" autoFill="0" autoPict="0">
                <anchor moveWithCells="1">
                  <from>
                    <xdr:col>6</xdr:col>
                    <xdr:colOff>381000</xdr:colOff>
                    <xdr:row>61</xdr:row>
                    <xdr:rowOff>76200</xdr:rowOff>
                  </from>
                  <to>
                    <xdr:col>6</xdr:col>
                    <xdr:colOff>1752600</xdr:colOff>
                    <xdr:row>61</xdr:row>
                    <xdr:rowOff>304800</xdr:rowOff>
                  </to>
                </anchor>
              </controlPr>
            </control>
          </mc:Choice>
        </mc:AlternateContent>
        <mc:AlternateContent xmlns:mc="http://schemas.openxmlformats.org/markup-compatibility/2006">
          <mc:Choice Requires="x14">
            <control shapeId="160871" r:id="rId44" name="Drop Down 103">
              <controlPr defaultSize="0" autoFill="0" autoPict="0">
                <anchor moveWithCells="1">
                  <from>
                    <xdr:col>6</xdr:col>
                    <xdr:colOff>381000</xdr:colOff>
                    <xdr:row>62</xdr:row>
                    <xdr:rowOff>76200</xdr:rowOff>
                  </from>
                  <to>
                    <xdr:col>6</xdr:col>
                    <xdr:colOff>1752600</xdr:colOff>
                    <xdr:row>62</xdr:row>
                    <xdr:rowOff>304800</xdr:rowOff>
                  </to>
                </anchor>
              </controlPr>
            </control>
          </mc:Choice>
        </mc:AlternateContent>
        <mc:AlternateContent xmlns:mc="http://schemas.openxmlformats.org/markup-compatibility/2006">
          <mc:Choice Requires="x14">
            <control shapeId="160872" r:id="rId45" name="Drop Down 104">
              <controlPr defaultSize="0" autoFill="0" autoPict="0">
                <anchor moveWithCells="1">
                  <from>
                    <xdr:col>6</xdr:col>
                    <xdr:colOff>381000</xdr:colOff>
                    <xdr:row>63</xdr:row>
                    <xdr:rowOff>76200</xdr:rowOff>
                  </from>
                  <to>
                    <xdr:col>6</xdr:col>
                    <xdr:colOff>1752600</xdr:colOff>
                    <xdr:row>63</xdr:row>
                    <xdr:rowOff>304800</xdr:rowOff>
                  </to>
                </anchor>
              </controlPr>
            </control>
          </mc:Choice>
        </mc:AlternateContent>
        <mc:AlternateContent xmlns:mc="http://schemas.openxmlformats.org/markup-compatibility/2006">
          <mc:Choice Requires="x14">
            <control shapeId="160873" r:id="rId46" name="Drop Down 105">
              <controlPr defaultSize="0" autoFill="0" autoPict="0">
                <anchor moveWithCells="1">
                  <from>
                    <xdr:col>6</xdr:col>
                    <xdr:colOff>381000</xdr:colOff>
                    <xdr:row>65</xdr:row>
                    <xdr:rowOff>76200</xdr:rowOff>
                  </from>
                  <to>
                    <xdr:col>6</xdr:col>
                    <xdr:colOff>1752600</xdr:colOff>
                    <xdr:row>65</xdr:row>
                    <xdr:rowOff>304800</xdr:rowOff>
                  </to>
                </anchor>
              </controlPr>
            </control>
          </mc:Choice>
        </mc:AlternateContent>
        <mc:AlternateContent xmlns:mc="http://schemas.openxmlformats.org/markup-compatibility/2006">
          <mc:Choice Requires="x14">
            <control shapeId="160874" r:id="rId47" name="Drop Down 106">
              <controlPr defaultSize="0" autoFill="0" autoPict="0">
                <anchor moveWithCells="1">
                  <from>
                    <xdr:col>6</xdr:col>
                    <xdr:colOff>381000</xdr:colOff>
                    <xdr:row>66</xdr:row>
                    <xdr:rowOff>76200</xdr:rowOff>
                  </from>
                  <to>
                    <xdr:col>6</xdr:col>
                    <xdr:colOff>1752600</xdr:colOff>
                    <xdr:row>66</xdr:row>
                    <xdr:rowOff>304800</xdr:rowOff>
                  </to>
                </anchor>
              </controlPr>
            </control>
          </mc:Choice>
        </mc:AlternateContent>
        <mc:AlternateContent xmlns:mc="http://schemas.openxmlformats.org/markup-compatibility/2006">
          <mc:Choice Requires="x14">
            <control shapeId="160875" r:id="rId48" name="Drop Down 107">
              <controlPr defaultSize="0" autoFill="0" autoPict="0">
                <anchor moveWithCells="1">
                  <from>
                    <xdr:col>6</xdr:col>
                    <xdr:colOff>381000</xdr:colOff>
                    <xdr:row>68</xdr:row>
                    <xdr:rowOff>76200</xdr:rowOff>
                  </from>
                  <to>
                    <xdr:col>6</xdr:col>
                    <xdr:colOff>1752600</xdr:colOff>
                    <xdr:row>68</xdr:row>
                    <xdr:rowOff>304800</xdr:rowOff>
                  </to>
                </anchor>
              </controlPr>
            </control>
          </mc:Choice>
        </mc:AlternateContent>
        <mc:AlternateContent xmlns:mc="http://schemas.openxmlformats.org/markup-compatibility/2006">
          <mc:Choice Requires="x14">
            <control shapeId="160876" r:id="rId49" name="Drop Down 108">
              <controlPr defaultSize="0" autoFill="0" autoPict="0">
                <anchor moveWithCells="1">
                  <from>
                    <xdr:col>6</xdr:col>
                    <xdr:colOff>381000</xdr:colOff>
                    <xdr:row>69</xdr:row>
                    <xdr:rowOff>76200</xdr:rowOff>
                  </from>
                  <to>
                    <xdr:col>6</xdr:col>
                    <xdr:colOff>1752600</xdr:colOff>
                    <xdr:row>69</xdr:row>
                    <xdr:rowOff>304800</xdr:rowOff>
                  </to>
                </anchor>
              </controlPr>
            </control>
          </mc:Choice>
        </mc:AlternateContent>
        <mc:AlternateContent xmlns:mc="http://schemas.openxmlformats.org/markup-compatibility/2006">
          <mc:Choice Requires="x14">
            <control shapeId="160877" r:id="rId50" name="Drop Down 109">
              <controlPr defaultSize="0" autoFill="0" autoPict="0">
                <anchor moveWithCells="1">
                  <from>
                    <xdr:col>6</xdr:col>
                    <xdr:colOff>381000</xdr:colOff>
                    <xdr:row>71</xdr:row>
                    <xdr:rowOff>76200</xdr:rowOff>
                  </from>
                  <to>
                    <xdr:col>6</xdr:col>
                    <xdr:colOff>1752600</xdr:colOff>
                    <xdr:row>71</xdr:row>
                    <xdr:rowOff>304800</xdr:rowOff>
                  </to>
                </anchor>
              </controlPr>
            </control>
          </mc:Choice>
        </mc:AlternateContent>
        <mc:AlternateContent xmlns:mc="http://schemas.openxmlformats.org/markup-compatibility/2006">
          <mc:Choice Requires="x14">
            <control shapeId="160878" r:id="rId51" name="Drop Down 110">
              <controlPr defaultSize="0" autoFill="0" autoPict="0">
                <anchor moveWithCells="1">
                  <from>
                    <xdr:col>6</xdr:col>
                    <xdr:colOff>381000</xdr:colOff>
                    <xdr:row>73</xdr:row>
                    <xdr:rowOff>76200</xdr:rowOff>
                  </from>
                  <to>
                    <xdr:col>6</xdr:col>
                    <xdr:colOff>1752600</xdr:colOff>
                    <xdr:row>73</xdr:row>
                    <xdr:rowOff>304800</xdr:rowOff>
                  </to>
                </anchor>
              </controlPr>
            </control>
          </mc:Choice>
        </mc:AlternateContent>
        <mc:AlternateContent xmlns:mc="http://schemas.openxmlformats.org/markup-compatibility/2006">
          <mc:Choice Requires="x14">
            <control shapeId="160879" r:id="rId52" name="Drop Down 111">
              <controlPr defaultSize="0" autoFill="0" autoPict="0">
                <anchor moveWithCells="1">
                  <from>
                    <xdr:col>6</xdr:col>
                    <xdr:colOff>381000</xdr:colOff>
                    <xdr:row>74</xdr:row>
                    <xdr:rowOff>76200</xdr:rowOff>
                  </from>
                  <to>
                    <xdr:col>6</xdr:col>
                    <xdr:colOff>1752600</xdr:colOff>
                    <xdr:row>74</xdr:row>
                    <xdr:rowOff>304800</xdr:rowOff>
                  </to>
                </anchor>
              </controlPr>
            </control>
          </mc:Choice>
        </mc:AlternateContent>
        <mc:AlternateContent xmlns:mc="http://schemas.openxmlformats.org/markup-compatibility/2006">
          <mc:Choice Requires="x14">
            <control shapeId="160880" r:id="rId53" name="Drop Down 112">
              <controlPr defaultSize="0" autoFill="0" autoPict="0">
                <anchor moveWithCells="1">
                  <from>
                    <xdr:col>6</xdr:col>
                    <xdr:colOff>381000</xdr:colOff>
                    <xdr:row>75</xdr:row>
                    <xdr:rowOff>76200</xdr:rowOff>
                  </from>
                  <to>
                    <xdr:col>6</xdr:col>
                    <xdr:colOff>1752600</xdr:colOff>
                    <xdr:row>75</xdr:row>
                    <xdr:rowOff>304800</xdr:rowOff>
                  </to>
                </anchor>
              </controlPr>
            </control>
          </mc:Choice>
        </mc:AlternateContent>
        <mc:AlternateContent xmlns:mc="http://schemas.openxmlformats.org/markup-compatibility/2006">
          <mc:Choice Requires="x14">
            <control shapeId="160881" r:id="rId54" name="Drop Down 113">
              <controlPr defaultSize="0" autoFill="0" autoPict="0">
                <anchor moveWithCells="1">
                  <from>
                    <xdr:col>6</xdr:col>
                    <xdr:colOff>381000</xdr:colOff>
                    <xdr:row>76</xdr:row>
                    <xdr:rowOff>76200</xdr:rowOff>
                  </from>
                  <to>
                    <xdr:col>6</xdr:col>
                    <xdr:colOff>1752600</xdr:colOff>
                    <xdr:row>76</xdr:row>
                    <xdr:rowOff>304800</xdr:rowOff>
                  </to>
                </anchor>
              </controlPr>
            </control>
          </mc:Choice>
        </mc:AlternateContent>
        <mc:AlternateContent xmlns:mc="http://schemas.openxmlformats.org/markup-compatibility/2006">
          <mc:Choice Requires="x14">
            <control shapeId="160882" r:id="rId55" name="Drop Down 114">
              <controlPr defaultSize="0" autoFill="0" autoPict="0">
                <anchor moveWithCells="1">
                  <from>
                    <xdr:col>6</xdr:col>
                    <xdr:colOff>381000</xdr:colOff>
                    <xdr:row>78</xdr:row>
                    <xdr:rowOff>76200</xdr:rowOff>
                  </from>
                  <to>
                    <xdr:col>6</xdr:col>
                    <xdr:colOff>1752600</xdr:colOff>
                    <xdr:row>78</xdr:row>
                    <xdr:rowOff>304800</xdr:rowOff>
                  </to>
                </anchor>
              </controlPr>
            </control>
          </mc:Choice>
        </mc:AlternateContent>
        <mc:AlternateContent xmlns:mc="http://schemas.openxmlformats.org/markup-compatibility/2006">
          <mc:Choice Requires="x14">
            <control shapeId="160883" r:id="rId56" name="Drop Down 115">
              <controlPr defaultSize="0" autoFill="0" autoPict="0">
                <anchor moveWithCells="1">
                  <from>
                    <xdr:col>6</xdr:col>
                    <xdr:colOff>381000</xdr:colOff>
                    <xdr:row>79</xdr:row>
                    <xdr:rowOff>76200</xdr:rowOff>
                  </from>
                  <to>
                    <xdr:col>6</xdr:col>
                    <xdr:colOff>1752600</xdr:colOff>
                    <xdr:row>79</xdr:row>
                    <xdr:rowOff>304800</xdr:rowOff>
                  </to>
                </anchor>
              </controlPr>
            </control>
          </mc:Choice>
        </mc:AlternateContent>
        <mc:AlternateContent xmlns:mc="http://schemas.openxmlformats.org/markup-compatibility/2006">
          <mc:Choice Requires="x14">
            <control shapeId="160884" r:id="rId57" name="Drop Down 116">
              <controlPr defaultSize="0" autoFill="0" autoPict="0">
                <anchor moveWithCells="1">
                  <from>
                    <xdr:col>6</xdr:col>
                    <xdr:colOff>381000</xdr:colOff>
                    <xdr:row>81</xdr:row>
                    <xdr:rowOff>76200</xdr:rowOff>
                  </from>
                  <to>
                    <xdr:col>6</xdr:col>
                    <xdr:colOff>1752600</xdr:colOff>
                    <xdr:row>81</xdr:row>
                    <xdr:rowOff>304800</xdr:rowOff>
                  </to>
                </anchor>
              </controlPr>
            </control>
          </mc:Choice>
        </mc:AlternateContent>
        <mc:AlternateContent xmlns:mc="http://schemas.openxmlformats.org/markup-compatibility/2006">
          <mc:Choice Requires="x14">
            <control shapeId="160885" r:id="rId58" name="Drop Down 117">
              <controlPr defaultSize="0" autoFill="0" autoPict="0">
                <anchor moveWithCells="1">
                  <from>
                    <xdr:col>6</xdr:col>
                    <xdr:colOff>381000</xdr:colOff>
                    <xdr:row>82</xdr:row>
                    <xdr:rowOff>76200</xdr:rowOff>
                  </from>
                  <to>
                    <xdr:col>6</xdr:col>
                    <xdr:colOff>1752600</xdr:colOff>
                    <xdr:row>82</xdr:row>
                    <xdr:rowOff>304800</xdr:rowOff>
                  </to>
                </anchor>
              </controlPr>
            </control>
          </mc:Choice>
        </mc:AlternateContent>
        <mc:AlternateContent xmlns:mc="http://schemas.openxmlformats.org/markup-compatibility/2006">
          <mc:Choice Requires="x14">
            <control shapeId="160886" r:id="rId59" name="Drop Down 118">
              <controlPr defaultSize="0" autoFill="0" autoPict="0">
                <anchor moveWithCells="1">
                  <from>
                    <xdr:col>6</xdr:col>
                    <xdr:colOff>381000</xdr:colOff>
                    <xdr:row>83</xdr:row>
                    <xdr:rowOff>76200</xdr:rowOff>
                  </from>
                  <to>
                    <xdr:col>6</xdr:col>
                    <xdr:colOff>1752600</xdr:colOff>
                    <xdr:row>83</xdr:row>
                    <xdr:rowOff>304800</xdr:rowOff>
                  </to>
                </anchor>
              </controlPr>
            </control>
          </mc:Choice>
        </mc:AlternateContent>
        <mc:AlternateContent xmlns:mc="http://schemas.openxmlformats.org/markup-compatibility/2006">
          <mc:Choice Requires="x14">
            <control shapeId="160887" r:id="rId60" name="Drop Down 119">
              <controlPr defaultSize="0" autoFill="0" autoPict="0">
                <anchor moveWithCells="1">
                  <from>
                    <xdr:col>6</xdr:col>
                    <xdr:colOff>381000</xdr:colOff>
                    <xdr:row>84</xdr:row>
                    <xdr:rowOff>76200</xdr:rowOff>
                  </from>
                  <to>
                    <xdr:col>6</xdr:col>
                    <xdr:colOff>1752600</xdr:colOff>
                    <xdr:row>84</xdr:row>
                    <xdr:rowOff>304800</xdr:rowOff>
                  </to>
                </anchor>
              </controlPr>
            </control>
          </mc:Choice>
        </mc:AlternateContent>
        <mc:AlternateContent xmlns:mc="http://schemas.openxmlformats.org/markup-compatibility/2006">
          <mc:Choice Requires="x14">
            <control shapeId="160888" r:id="rId61" name="Drop Down 120">
              <controlPr defaultSize="0" autoFill="0" autoPict="0">
                <anchor moveWithCells="1">
                  <from>
                    <xdr:col>6</xdr:col>
                    <xdr:colOff>381000</xdr:colOff>
                    <xdr:row>85</xdr:row>
                    <xdr:rowOff>76200</xdr:rowOff>
                  </from>
                  <to>
                    <xdr:col>6</xdr:col>
                    <xdr:colOff>1752600</xdr:colOff>
                    <xdr:row>85</xdr:row>
                    <xdr:rowOff>304800</xdr:rowOff>
                  </to>
                </anchor>
              </controlPr>
            </control>
          </mc:Choice>
        </mc:AlternateContent>
        <mc:AlternateContent xmlns:mc="http://schemas.openxmlformats.org/markup-compatibility/2006">
          <mc:Choice Requires="x14">
            <control shapeId="160889" r:id="rId62" name="Drop Down 121">
              <controlPr defaultSize="0" autoFill="0" autoPict="0">
                <anchor moveWithCells="1">
                  <from>
                    <xdr:col>6</xdr:col>
                    <xdr:colOff>381000</xdr:colOff>
                    <xdr:row>88</xdr:row>
                    <xdr:rowOff>76200</xdr:rowOff>
                  </from>
                  <to>
                    <xdr:col>6</xdr:col>
                    <xdr:colOff>1752600</xdr:colOff>
                    <xdr:row>88</xdr:row>
                    <xdr:rowOff>304800</xdr:rowOff>
                  </to>
                </anchor>
              </controlPr>
            </control>
          </mc:Choice>
        </mc:AlternateContent>
        <mc:AlternateContent xmlns:mc="http://schemas.openxmlformats.org/markup-compatibility/2006">
          <mc:Choice Requires="x14">
            <control shapeId="160890" r:id="rId63" name="Drop Down 122">
              <controlPr defaultSize="0" autoFill="0" autoPict="0">
                <anchor moveWithCells="1">
                  <from>
                    <xdr:col>6</xdr:col>
                    <xdr:colOff>381000</xdr:colOff>
                    <xdr:row>89</xdr:row>
                    <xdr:rowOff>76200</xdr:rowOff>
                  </from>
                  <to>
                    <xdr:col>6</xdr:col>
                    <xdr:colOff>1752600</xdr:colOff>
                    <xdr:row>89</xdr:row>
                    <xdr:rowOff>304800</xdr:rowOff>
                  </to>
                </anchor>
              </controlPr>
            </control>
          </mc:Choice>
        </mc:AlternateContent>
        <mc:AlternateContent xmlns:mc="http://schemas.openxmlformats.org/markup-compatibility/2006">
          <mc:Choice Requires="x14">
            <control shapeId="160891" r:id="rId64" name="Drop Down 123">
              <controlPr defaultSize="0" autoFill="0" autoPict="0">
                <anchor moveWithCells="1">
                  <from>
                    <xdr:col>6</xdr:col>
                    <xdr:colOff>381000</xdr:colOff>
                    <xdr:row>91</xdr:row>
                    <xdr:rowOff>76200</xdr:rowOff>
                  </from>
                  <to>
                    <xdr:col>6</xdr:col>
                    <xdr:colOff>1752600</xdr:colOff>
                    <xdr:row>91</xdr:row>
                    <xdr:rowOff>304800</xdr:rowOff>
                  </to>
                </anchor>
              </controlPr>
            </control>
          </mc:Choice>
        </mc:AlternateContent>
        <mc:AlternateContent xmlns:mc="http://schemas.openxmlformats.org/markup-compatibility/2006">
          <mc:Choice Requires="x14">
            <control shapeId="160892" r:id="rId65" name="Drop Down 124">
              <controlPr defaultSize="0" autoFill="0" autoPict="0">
                <anchor moveWithCells="1">
                  <from>
                    <xdr:col>6</xdr:col>
                    <xdr:colOff>381000</xdr:colOff>
                    <xdr:row>92</xdr:row>
                    <xdr:rowOff>76200</xdr:rowOff>
                  </from>
                  <to>
                    <xdr:col>6</xdr:col>
                    <xdr:colOff>1752600</xdr:colOff>
                    <xdr:row>92</xdr:row>
                    <xdr:rowOff>304800</xdr:rowOff>
                  </to>
                </anchor>
              </controlPr>
            </control>
          </mc:Choice>
        </mc:AlternateContent>
        <mc:AlternateContent xmlns:mc="http://schemas.openxmlformats.org/markup-compatibility/2006">
          <mc:Choice Requires="x14">
            <control shapeId="160893" r:id="rId66" name="Drop Down 125">
              <controlPr defaultSize="0" autoFill="0" autoPict="0">
                <anchor moveWithCells="1">
                  <from>
                    <xdr:col>6</xdr:col>
                    <xdr:colOff>381000</xdr:colOff>
                    <xdr:row>93</xdr:row>
                    <xdr:rowOff>76200</xdr:rowOff>
                  </from>
                  <to>
                    <xdr:col>6</xdr:col>
                    <xdr:colOff>1752600</xdr:colOff>
                    <xdr:row>93</xdr:row>
                    <xdr:rowOff>304800</xdr:rowOff>
                  </to>
                </anchor>
              </controlPr>
            </control>
          </mc:Choice>
        </mc:AlternateContent>
        <mc:AlternateContent xmlns:mc="http://schemas.openxmlformats.org/markup-compatibility/2006">
          <mc:Choice Requires="x14">
            <control shapeId="160894" r:id="rId67" name="Drop Down 126">
              <controlPr defaultSize="0" autoFill="0" autoPict="0">
                <anchor moveWithCells="1">
                  <from>
                    <xdr:col>6</xdr:col>
                    <xdr:colOff>381000</xdr:colOff>
                    <xdr:row>94</xdr:row>
                    <xdr:rowOff>76200</xdr:rowOff>
                  </from>
                  <to>
                    <xdr:col>6</xdr:col>
                    <xdr:colOff>1752600</xdr:colOff>
                    <xdr:row>94</xdr:row>
                    <xdr:rowOff>304800</xdr:rowOff>
                  </to>
                </anchor>
              </controlPr>
            </control>
          </mc:Choice>
        </mc:AlternateContent>
        <mc:AlternateContent xmlns:mc="http://schemas.openxmlformats.org/markup-compatibility/2006">
          <mc:Choice Requires="x14">
            <control shapeId="160895" r:id="rId68" name="Drop Down 127">
              <controlPr defaultSize="0" autoFill="0" autoPict="0">
                <anchor moveWithCells="1">
                  <from>
                    <xdr:col>6</xdr:col>
                    <xdr:colOff>381000</xdr:colOff>
                    <xdr:row>96</xdr:row>
                    <xdr:rowOff>76200</xdr:rowOff>
                  </from>
                  <to>
                    <xdr:col>6</xdr:col>
                    <xdr:colOff>1752600</xdr:colOff>
                    <xdr:row>96</xdr:row>
                    <xdr:rowOff>304800</xdr:rowOff>
                  </to>
                </anchor>
              </controlPr>
            </control>
          </mc:Choice>
        </mc:AlternateContent>
        <mc:AlternateContent xmlns:mc="http://schemas.openxmlformats.org/markup-compatibility/2006">
          <mc:Choice Requires="x14">
            <control shapeId="160896" r:id="rId69" name="Drop Down 128">
              <controlPr defaultSize="0" autoFill="0" autoPict="0">
                <anchor moveWithCells="1">
                  <from>
                    <xdr:col>6</xdr:col>
                    <xdr:colOff>381000</xdr:colOff>
                    <xdr:row>97</xdr:row>
                    <xdr:rowOff>76200</xdr:rowOff>
                  </from>
                  <to>
                    <xdr:col>6</xdr:col>
                    <xdr:colOff>1752600</xdr:colOff>
                    <xdr:row>97</xdr:row>
                    <xdr:rowOff>304800</xdr:rowOff>
                  </to>
                </anchor>
              </controlPr>
            </control>
          </mc:Choice>
        </mc:AlternateContent>
        <mc:AlternateContent xmlns:mc="http://schemas.openxmlformats.org/markup-compatibility/2006">
          <mc:Choice Requires="x14">
            <control shapeId="160897" r:id="rId70" name="Drop Down 129">
              <controlPr defaultSize="0" autoFill="0" autoPict="0">
                <anchor moveWithCells="1">
                  <from>
                    <xdr:col>6</xdr:col>
                    <xdr:colOff>381000</xdr:colOff>
                    <xdr:row>99</xdr:row>
                    <xdr:rowOff>76200</xdr:rowOff>
                  </from>
                  <to>
                    <xdr:col>6</xdr:col>
                    <xdr:colOff>1752600</xdr:colOff>
                    <xdr:row>99</xdr:row>
                    <xdr:rowOff>304800</xdr:rowOff>
                  </to>
                </anchor>
              </controlPr>
            </control>
          </mc:Choice>
        </mc:AlternateContent>
        <mc:AlternateContent xmlns:mc="http://schemas.openxmlformats.org/markup-compatibility/2006">
          <mc:Choice Requires="x14">
            <control shapeId="160898" r:id="rId71" name="Drop Down 130">
              <controlPr defaultSize="0" autoFill="0" autoPict="0">
                <anchor moveWithCells="1">
                  <from>
                    <xdr:col>6</xdr:col>
                    <xdr:colOff>381000</xdr:colOff>
                    <xdr:row>100</xdr:row>
                    <xdr:rowOff>76200</xdr:rowOff>
                  </from>
                  <to>
                    <xdr:col>6</xdr:col>
                    <xdr:colOff>1752600</xdr:colOff>
                    <xdr:row>100</xdr:row>
                    <xdr:rowOff>304800</xdr:rowOff>
                  </to>
                </anchor>
              </controlPr>
            </control>
          </mc:Choice>
        </mc:AlternateContent>
        <mc:AlternateContent xmlns:mc="http://schemas.openxmlformats.org/markup-compatibility/2006">
          <mc:Choice Requires="x14">
            <control shapeId="160899" r:id="rId72" name="Drop Down 131">
              <controlPr defaultSize="0" autoFill="0" autoPict="0">
                <anchor moveWithCells="1">
                  <from>
                    <xdr:col>6</xdr:col>
                    <xdr:colOff>381000</xdr:colOff>
                    <xdr:row>101</xdr:row>
                    <xdr:rowOff>76200</xdr:rowOff>
                  </from>
                  <to>
                    <xdr:col>6</xdr:col>
                    <xdr:colOff>1752600</xdr:colOff>
                    <xdr:row>101</xdr:row>
                    <xdr:rowOff>304800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6717BC9682E1E4883F171C6F4CAE1E1" ma:contentTypeVersion="12" ma:contentTypeDescription="Create a new document." ma:contentTypeScope="" ma:versionID="d0e5a54c02fe12984298d36c1a38f307">
  <xsd:schema xmlns:xsd="http://www.w3.org/2001/XMLSchema" xmlns:xs="http://www.w3.org/2001/XMLSchema" xmlns:p="http://schemas.microsoft.com/office/2006/metadata/properties" xmlns:ns2="55dffd3b-8816-40f4-a6e1-f221333b3a84" xmlns:ns3="c3e2fce7-69bd-406d-9d97-5be86120755d" targetNamespace="http://schemas.microsoft.com/office/2006/metadata/properties" ma:root="true" ma:fieldsID="79f1eff1a778c313e4fff8d7dc0df858" ns2:_="" ns3:_="">
    <xsd:import namespace="55dffd3b-8816-40f4-a6e1-f221333b3a84"/>
    <xsd:import namespace="c3e2fce7-69bd-406d-9d97-5be86120755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5dffd3b-8816-40f4-a6e1-f221333b3a84"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3e2fce7-69bd-406d-9d97-5be86120755d"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4881EFB-4A9D-4F74-BAED-89C1139519E6}">
  <ds:schemaRefs>
    <ds:schemaRef ds:uri="http://schemas.microsoft.com/sharepoint/v3/contenttype/forms"/>
  </ds:schemaRefs>
</ds:datastoreItem>
</file>

<file path=customXml/itemProps2.xml><?xml version="1.0" encoding="utf-8"?>
<ds:datastoreItem xmlns:ds="http://schemas.openxmlformats.org/officeDocument/2006/customXml" ds:itemID="{BB617AB1-1D22-4075-8E49-6F6166FC031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5dffd3b-8816-40f4-a6e1-f221333b3a84"/>
    <ds:schemaRef ds:uri="c3e2fce7-69bd-406d-9d97-5be8612075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CFF287C-4091-4AB7-9694-6FD73780452E}">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64</vt:i4>
      </vt:variant>
    </vt:vector>
  </HeadingPairs>
  <TitlesOfParts>
    <vt:vector size="76" baseType="lpstr">
      <vt:lpstr>Introduction</vt:lpstr>
      <vt:lpstr>Guidelines</vt:lpstr>
      <vt:lpstr>Profile and Scope</vt:lpstr>
      <vt:lpstr>Targets</vt:lpstr>
      <vt:lpstr>Weightings</vt:lpstr>
      <vt:lpstr>Aggregated Results</vt:lpstr>
      <vt:lpstr>Assess A</vt:lpstr>
      <vt:lpstr>Assess B</vt:lpstr>
      <vt:lpstr>Assess C</vt:lpstr>
      <vt:lpstr>Results A</vt:lpstr>
      <vt:lpstr>Results B</vt:lpstr>
      <vt:lpstr>Results C</vt:lpstr>
      <vt:lpstr>Assess_A_Reference_2</vt:lpstr>
      <vt:lpstr>Assess_B_Reference_2</vt:lpstr>
      <vt:lpstr>Assess_C_Reference_2</vt:lpstr>
      <vt:lpstr>Content_Headings</vt:lpstr>
      <vt:lpstr>contentref</vt:lpstr>
      <vt:lpstr>detail_maturity_score</vt:lpstr>
      <vt:lpstr>it_environment_responses</vt:lpstr>
      <vt:lpstr>level_ref</vt:lpstr>
      <vt:lpstr>level_selection_ref</vt:lpstr>
      <vt:lpstr>maturity_response_frame</vt:lpstr>
      <vt:lpstr>MaturityLevelsTable</vt:lpstr>
      <vt:lpstr>MaturityRatingsTable</vt:lpstr>
      <vt:lpstr>'Aggregated Results'!Print_Area</vt:lpstr>
      <vt:lpstr>'Assess A'!Print_Area</vt:lpstr>
      <vt:lpstr>'Assess B'!Print_Area</vt:lpstr>
      <vt:lpstr>'Assess C'!Print_Area</vt:lpstr>
      <vt:lpstr>Guidelines!Print_Area</vt:lpstr>
      <vt:lpstr>Introduction!Print_Area</vt:lpstr>
      <vt:lpstr>'Profile and Scope'!Print_Area</vt:lpstr>
      <vt:lpstr>'Results A'!Print_Area</vt:lpstr>
      <vt:lpstr>'Results B'!Print_Area</vt:lpstr>
      <vt:lpstr>'Results C'!Print_Area</vt:lpstr>
      <vt:lpstr>Targets!Print_Area</vt:lpstr>
      <vt:lpstr>Weightings!Print_Area</vt:lpstr>
      <vt:lpstr>profile_business_unit</vt:lpstr>
      <vt:lpstr>profile_date_of_assessment</vt:lpstr>
      <vt:lpstr>profile_internal_pt_coordinator</vt:lpstr>
      <vt:lpstr>profile_it_environment</vt:lpstr>
      <vt:lpstr>profile_name_of_organisation</vt:lpstr>
      <vt:lpstr>profile_pt_coordinator_role_or_position</vt:lpstr>
      <vt:lpstr>profile_scope_of_assessment</vt:lpstr>
      <vt:lpstr>profile_sector</vt:lpstr>
      <vt:lpstr>profile_size_of_business</vt:lpstr>
      <vt:lpstr>profile_type_of_business</vt:lpstr>
      <vt:lpstr>profile_type_of_software</vt:lpstr>
      <vt:lpstr>reponses_maximum_acceptable_objective</vt:lpstr>
      <vt:lpstr>req_confidentiality_of_info_handled</vt:lpstr>
      <vt:lpstr>req_maximum_acceptable_objective</vt:lpstr>
      <vt:lpstr>req_maximum_outage_objective</vt:lpstr>
      <vt:lpstr>req_personal_data_handled</vt:lpstr>
      <vt:lpstr>req_possible_availability_impact</vt:lpstr>
      <vt:lpstr>req_possible_confidentiality_impact</vt:lpstr>
      <vt:lpstr>req_possible_impact</vt:lpstr>
      <vt:lpstr>req_possible_integrity_impact</vt:lpstr>
      <vt:lpstr>req_reliance_data_integrity</vt:lpstr>
      <vt:lpstr>responses_confidentiality_of_info_handled</vt:lpstr>
      <vt:lpstr>responses_maximum_outage_objective</vt:lpstr>
      <vt:lpstr>responses_personal_data_handled</vt:lpstr>
      <vt:lpstr>responses_possible_impact</vt:lpstr>
      <vt:lpstr>responses_reliance_data_integrity</vt:lpstr>
      <vt:lpstr>Results_A_Reference</vt:lpstr>
      <vt:lpstr>Results_B_Reference</vt:lpstr>
      <vt:lpstr>Results_C_Reference</vt:lpstr>
      <vt:lpstr>scope_responses</vt:lpstr>
      <vt:lpstr>sector_responses</vt:lpstr>
      <vt:lpstr>SIDfullarray</vt:lpstr>
      <vt:lpstr>size_of_business_responses</vt:lpstr>
      <vt:lpstr>targets_lookup</vt:lpstr>
      <vt:lpstr>textref</vt:lpstr>
      <vt:lpstr>Tool_Name</vt:lpstr>
      <vt:lpstr>type_of_business_responses</vt:lpstr>
      <vt:lpstr>type_of_software_responses</vt:lpstr>
      <vt:lpstr>weighting_response_reverse</vt:lpstr>
      <vt:lpstr>weighting_responses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Jones</dc:creator>
  <cp:lastModifiedBy>Steve</cp:lastModifiedBy>
  <cp:lastPrinted>2014-05-21T13:24:25Z</cp:lastPrinted>
  <dcterms:created xsi:type="dcterms:W3CDTF">2013-12-31T13:54:42Z</dcterms:created>
  <dcterms:modified xsi:type="dcterms:W3CDTF">2021-06-21T18:24:54Z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linkTarget="Version">
    <vt:lpwstr>v3.7</vt:lpwstr>
  </property>
  <property fmtid="{D5CDD505-2E9C-101B-9397-08002B2CF9AE}" pid="3" name="ContentTypeId">
    <vt:lpwstr>0x010100E6717BC9682E1E4883F171C6F4CAE1E1</vt:lpwstr>
  </property>
</Properties>
</file>