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URO\Documents\Programas\Python\Lab_Electro\"/>
    </mc:Choice>
  </mc:AlternateContent>
  <bookViews>
    <workbookView xWindow="0" yWindow="0" windowWidth="20490" windowHeight="7755"/>
  </bookViews>
  <sheets>
    <sheet name="Sheet1" sheetId="1" r:id="rId1"/>
  </sheets>
  <definedNames>
    <definedName name="a">Sheet1!$C$2</definedName>
    <definedName name="alfa">Sheet1!#REF!</definedName>
    <definedName name="b">Sheet1!$C$5</definedName>
    <definedName name="bp">Sheet1!$C$3</definedName>
    <definedName name="d">Sheet1!$C$6</definedName>
    <definedName name="L">Sheet1!$K$2</definedName>
    <definedName name="mu">Sheet1!$F$6</definedName>
    <definedName name="theta">Sheet1!$F$2</definedName>
    <definedName name="thp">Sheet1!$F$3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F6" i="1"/>
  <c r="C3" i="1"/>
  <c r="C4" i="1"/>
  <c r="C6" i="1"/>
  <c r="C2" i="1"/>
  <c r="B5" i="1"/>
  <c r="C5" i="1" s="1"/>
  <c r="C13" i="1" l="1"/>
  <c r="C17" i="1"/>
  <c r="C14" i="1"/>
  <c r="C18" i="1"/>
  <c r="C11" i="1"/>
  <c r="C15" i="1"/>
  <c r="C10" i="1"/>
  <c r="C12" i="1"/>
  <c r="C16" i="1"/>
  <c r="F3" i="1"/>
  <c r="G3" i="1" s="1"/>
  <c r="F2" i="1"/>
  <c r="D12" i="1" l="1"/>
  <c r="D18" i="1"/>
  <c r="E12" i="1"/>
  <c r="F12" i="1" s="1"/>
  <c r="E16" i="1"/>
  <c r="F16" i="1" s="1"/>
  <c r="K16" i="1" s="1"/>
  <c r="M16" i="1" s="1"/>
  <c r="N16" i="1" s="1"/>
  <c r="E18" i="1"/>
  <c r="F18" i="1" s="1"/>
  <c r="K18" i="1" s="1"/>
  <c r="M18" i="1" s="1"/>
  <c r="N18" i="1" s="1"/>
  <c r="D10" i="1"/>
  <c r="E10" i="1" s="1"/>
  <c r="F10" i="1" s="1"/>
  <c r="D14" i="1"/>
  <c r="E14" i="1" s="1"/>
  <c r="F14" i="1" s="1"/>
  <c r="D15" i="1"/>
  <c r="E15" i="1" s="1"/>
  <c r="F15" i="1" s="1"/>
  <c r="D17" i="1"/>
  <c r="E17" i="1" s="1"/>
  <c r="F17" i="1" s="1"/>
  <c r="D16" i="1"/>
  <c r="D11" i="1"/>
  <c r="E11" i="1" s="1"/>
  <c r="F11" i="1" s="1"/>
  <c r="D13" i="1"/>
  <c r="E13" i="1" s="1"/>
  <c r="F13" i="1" s="1"/>
  <c r="G18" i="1"/>
  <c r="G2" i="1"/>
  <c r="G4" i="1" s="1"/>
  <c r="F4" i="1"/>
  <c r="G11" i="1" l="1"/>
  <c r="K11" i="1"/>
  <c r="M11" i="1" s="1"/>
  <c r="N11" i="1" s="1"/>
  <c r="J11" i="1"/>
  <c r="J14" i="1"/>
  <c r="G14" i="1"/>
  <c r="K14" i="1"/>
  <c r="M14" i="1" s="1"/>
  <c r="N14" i="1" s="1"/>
  <c r="K10" i="1"/>
  <c r="M10" i="1" s="1"/>
  <c r="N10" i="1" s="1"/>
  <c r="G10" i="1"/>
  <c r="H10" i="1" s="1"/>
  <c r="J10" i="1"/>
  <c r="J13" i="1"/>
  <c r="G13" i="1"/>
  <c r="K13" i="1"/>
  <c r="M13" i="1" s="1"/>
  <c r="N13" i="1" s="1"/>
  <c r="K15" i="1"/>
  <c r="M15" i="1" s="1"/>
  <c r="N15" i="1" s="1"/>
  <c r="J15" i="1"/>
  <c r="L15" i="1" s="1"/>
  <c r="G15" i="1"/>
  <c r="J17" i="1"/>
  <c r="L17" i="1" s="1"/>
  <c r="G17" i="1"/>
  <c r="K17" i="1"/>
  <c r="M17" i="1" s="1"/>
  <c r="N17" i="1" s="1"/>
  <c r="J12" i="1"/>
  <c r="K12" i="1"/>
  <c r="J18" i="1"/>
  <c r="J16" i="1"/>
  <c r="G12" i="1"/>
  <c r="G16" i="1"/>
  <c r="H16" i="1" s="1"/>
  <c r="H18" i="1"/>
  <c r="I18" i="1"/>
  <c r="H17" i="1"/>
  <c r="I17" i="1"/>
  <c r="H13" i="1"/>
  <c r="I13" i="1"/>
  <c r="H15" i="1"/>
  <c r="I15" i="1"/>
  <c r="H14" i="1"/>
  <c r="I14" i="1"/>
  <c r="I16" i="1"/>
  <c r="H11" i="1"/>
  <c r="I11" i="1"/>
  <c r="I10" i="1"/>
  <c r="L14" i="1"/>
  <c r="L11" i="1"/>
  <c r="L18" i="1"/>
  <c r="L16" i="1"/>
  <c r="L12" i="1" l="1"/>
  <c r="M12" i="1"/>
  <c r="N12" i="1" s="1"/>
  <c r="L13" i="1"/>
  <c r="H12" i="1"/>
  <c r="I12" i="1"/>
  <c r="L10" i="1"/>
</calcChain>
</file>

<file path=xl/sharedStrings.xml><?xml version="1.0" encoding="utf-8"?>
<sst xmlns="http://schemas.openxmlformats.org/spreadsheetml/2006/main" count="30" uniqueCount="27">
  <si>
    <t>a</t>
  </si>
  <si>
    <t>d</t>
  </si>
  <si>
    <t>b'</t>
  </si>
  <si>
    <t>b</t>
  </si>
  <si>
    <t>correcion</t>
  </si>
  <si>
    <t>cm</t>
  </si>
  <si>
    <t>m</t>
  </si>
  <si>
    <t>q</t>
  </si>
  <si>
    <t>rad</t>
  </si>
  <si>
    <t>deg</t>
  </si>
  <si>
    <r>
      <t>q</t>
    </r>
    <r>
      <rPr>
        <sz val="11"/>
        <color theme="1"/>
        <rFont val="Calibri"/>
        <family val="2"/>
        <scheme val="minor"/>
      </rPr>
      <t>'</t>
    </r>
  </si>
  <si>
    <t>s (m)</t>
  </si>
  <si>
    <t>r (m)</t>
  </si>
  <si>
    <t>s-r (cm)</t>
  </si>
  <si>
    <r>
      <t>m</t>
    </r>
    <r>
      <rPr>
        <vertAlign val="subscript"/>
        <sz val="11"/>
        <color theme="1"/>
        <rFont val="Mounce"/>
        <charset val="2"/>
      </rPr>
      <t>0</t>
    </r>
  </si>
  <si>
    <t>L</t>
  </si>
  <si>
    <t>h (m)</t>
  </si>
  <si>
    <t>h' (cm)</t>
  </si>
  <si>
    <t>I (Amp)</t>
  </si>
  <si>
    <r>
      <rPr>
        <sz val="11"/>
        <color theme="1"/>
        <rFont val="Mounce"/>
        <charset val="2"/>
      </rPr>
      <t>q</t>
    </r>
    <r>
      <rPr>
        <sz val="11"/>
        <color theme="1"/>
        <rFont val="Calibri"/>
        <family val="2"/>
        <scheme val="minor"/>
      </rPr>
      <t xml:space="preserve">' + </t>
    </r>
    <r>
      <rPr>
        <sz val="11"/>
        <color theme="1"/>
        <rFont val="Mounce"/>
        <charset val="2"/>
      </rPr>
      <t>b</t>
    </r>
    <r>
      <rPr>
        <sz val="11"/>
        <color theme="1"/>
        <rFont val="Calibri"/>
        <family val="2"/>
        <scheme val="minor"/>
      </rPr>
      <t xml:space="preserve"> (rad)</t>
    </r>
  </si>
  <si>
    <r>
      <t xml:space="preserve"> </t>
    </r>
    <r>
      <rPr>
        <sz val="11"/>
        <color theme="1"/>
        <rFont val="Mounce"/>
        <charset val="2"/>
      </rPr>
      <t>b</t>
    </r>
    <r>
      <rPr>
        <sz val="11"/>
        <color theme="1"/>
        <rFont val="Calibri"/>
        <family val="2"/>
        <scheme val="minor"/>
      </rPr>
      <t xml:space="preserve"> (rad)</t>
    </r>
  </si>
  <si>
    <r>
      <rPr>
        <sz val="11"/>
        <color theme="1"/>
        <rFont val="Mounce"/>
        <charset val="2"/>
      </rPr>
      <t xml:space="preserve">q </t>
    </r>
    <r>
      <rPr>
        <sz val="11"/>
        <color theme="1"/>
        <rFont val="Calibri"/>
        <family val="2"/>
        <scheme val="minor"/>
      </rPr>
      <t>+</t>
    </r>
    <r>
      <rPr>
        <sz val="11"/>
        <color theme="1"/>
        <rFont val="Mounce"/>
        <charset val="2"/>
      </rPr>
      <t xml:space="preserve"> Dq</t>
    </r>
    <r>
      <rPr>
        <sz val="11"/>
        <color theme="1"/>
        <rFont val="Calibri"/>
        <family val="2"/>
        <scheme val="minor"/>
      </rPr>
      <t xml:space="preserve">  (rad)</t>
    </r>
  </si>
  <si>
    <r>
      <rPr>
        <sz val="11"/>
        <color theme="1"/>
        <rFont val="Mounce"/>
        <charset val="2"/>
      </rPr>
      <t>Dq</t>
    </r>
    <r>
      <rPr>
        <sz val="11"/>
        <color theme="1"/>
        <rFont val="Calibri"/>
        <family val="2"/>
        <scheme val="minor"/>
      </rPr>
      <t xml:space="preserve"> (rad)</t>
    </r>
  </si>
  <si>
    <r>
      <rPr>
        <sz val="11"/>
        <color theme="1"/>
        <rFont val="Mounce"/>
        <charset val="2"/>
      </rPr>
      <t>Dq</t>
    </r>
    <r>
      <rPr>
        <sz val="11"/>
        <color theme="1"/>
        <rFont val="Calibri"/>
        <family val="2"/>
        <scheme val="minor"/>
      </rPr>
      <t xml:space="preserve"> (deg)</t>
    </r>
  </si>
  <si>
    <r>
      <t xml:space="preserve"> </t>
    </r>
    <r>
      <rPr>
        <sz val="11"/>
        <color theme="1"/>
        <rFont val="Mounce"/>
        <charset val="2"/>
      </rPr>
      <t>b-Dq</t>
    </r>
    <r>
      <rPr>
        <sz val="11"/>
        <color theme="1"/>
        <rFont val="Calibri"/>
        <family val="2"/>
        <scheme val="minor"/>
      </rPr>
      <t xml:space="preserve"> (rad)</t>
    </r>
  </si>
  <si>
    <r>
      <t>F</t>
    </r>
    <r>
      <rPr>
        <vertAlign val="subscript"/>
        <sz val="11"/>
        <color theme="1"/>
        <rFont val="Calibri"/>
        <family val="2"/>
        <scheme val="minor"/>
      </rPr>
      <t>teo</t>
    </r>
    <r>
      <rPr>
        <sz val="11"/>
        <color theme="1"/>
        <rFont val="Calibri"/>
        <family val="2"/>
        <scheme val="minor"/>
      </rPr>
      <t xml:space="preserve"> (N)</t>
    </r>
  </si>
  <si>
    <r>
      <t>F</t>
    </r>
    <r>
      <rPr>
        <vertAlign val="subscript"/>
        <sz val="11"/>
        <color theme="1"/>
        <rFont val="Calibri"/>
        <family val="2"/>
        <scheme val="minor"/>
      </rPr>
      <t>teo</t>
    </r>
    <r>
      <rPr>
        <sz val="11"/>
        <color theme="1"/>
        <rFont val="Calibri"/>
        <family val="2"/>
        <scheme val="minor"/>
      </rPr>
      <t xml:space="preserve"> (dina)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</si>
</sst>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Mounce"/>
      <charset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Mounce"/>
      <charset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4" fillId="4" borderId="1" xfId="1" applyFill="1" applyBorder="1" applyAlignment="1">
      <alignment horizontal="center"/>
    </xf>
    <xf numFmtId="0" fontId="4" fillId="5" borderId="1" xfId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1" applyFont="1" applyFill="1" applyBorder="1" applyAlignment="1">
      <alignment horizontal="center"/>
    </xf>
    <xf numFmtId="0" fontId="0" fillId="5" borderId="1" xfId="1" applyFont="1" applyFill="1" applyBorder="1" applyAlignment="1">
      <alignment horizontal="center"/>
    </xf>
  </cellXfs>
  <cellStyles count="2">
    <cellStyle name="40% - Accent6" xfId="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Fuerza</a:t>
            </a:r>
            <a:r>
              <a:rPr lang="es-419" baseline="0"/>
              <a:t> de Repulsión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Sheet1!$G$10:$G$18</c:f>
              <c:numCache>
                <c:formatCode>General</c:formatCode>
                <c:ptCount val="9"/>
                <c:pt idx="0">
                  <c:v>8.7443840941044126E-4</c:v>
                </c:pt>
                <c:pt idx="1">
                  <c:v>1.7486993304476062E-3</c:v>
                </c:pt>
                <c:pt idx="2">
                  <c:v>2.6227814811017186E-3</c:v>
                </c:pt>
                <c:pt idx="3">
                  <c:v>3.496683580979959E-3</c:v>
                </c:pt>
                <c:pt idx="4">
                  <c:v>6.1172967965056474E-3</c:v>
                </c:pt>
                <c:pt idx="5">
                  <c:v>8.7362436183401615E-3</c:v>
                </c:pt>
                <c:pt idx="6">
                  <c:v>1.3969001008945284E-2</c:v>
                </c:pt>
                <c:pt idx="7">
                  <c:v>2.0064923088355197E-2</c:v>
                </c:pt>
                <c:pt idx="8">
                  <c:v>2.8755827635624703E-2</c:v>
                </c:pt>
              </c:numCache>
            </c:numRef>
          </c:xVal>
          <c:yVal>
            <c:numRef>
              <c:f>Sheet1!$N$10:$N$18</c:f>
              <c:numCache>
                <c:formatCode>General</c:formatCode>
                <c:ptCount val="9"/>
                <c:pt idx="0">
                  <c:v>1.3980377145186509E-2</c:v>
                </c:pt>
                <c:pt idx="1">
                  <c:v>8.6584558736235065E-2</c:v>
                </c:pt>
                <c:pt idx="2">
                  <c:v>0.34322476606082919</c:v>
                </c:pt>
                <c:pt idx="3">
                  <c:v>1.3606698610737467</c:v>
                </c:pt>
                <c:pt idx="4">
                  <c:v>5.3010851501494924</c:v>
                </c:pt>
                <c:pt idx="5">
                  <c:v>11.625217426726755</c:v>
                </c:pt>
                <c:pt idx="6">
                  <c:v>19.671250411153405</c:v>
                </c:pt>
                <c:pt idx="7">
                  <c:v>29.102997273416896</c:v>
                </c:pt>
                <c:pt idx="8">
                  <c:v>38.957474314557835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61552"/>
        <c:axId val="362067432"/>
      </c:scatterChart>
      <c:valAx>
        <c:axId val="36206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  <a:latin typeface="Mounce" panose="00000400000000000000" pitchFamily="2" charset="2"/>
                  </a:rPr>
                  <a:t>Dq</a:t>
                </a:r>
                <a:r>
                  <a:rPr lang="en-US" sz="1000" b="0" i="0" u="none" strike="noStrike" baseline="0">
                    <a:effectLst/>
                  </a:rPr>
                  <a:t> (rad)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67432"/>
        <c:crosses val="autoZero"/>
        <c:crossBetween val="midCat"/>
      </c:valAx>
      <c:valAx>
        <c:axId val="36206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F</a:t>
                </a:r>
                <a:r>
                  <a:rPr lang="es-419" baseline="0"/>
                  <a:t> (dina)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6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18</xdr:row>
      <xdr:rowOff>182563</xdr:rowOff>
    </xdr:from>
    <xdr:to>
      <xdr:col>7</xdr:col>
      <xdr:colOff>428625</xdr:colOff>
      <xdr:row>34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Normal="100" workbookViewId="0">
      <selection activeCell="I6" sqref="I6"/>
    </sheetView>
  </sheetViews>
  <sheetFormatPr defaultRowHeight="15" x14ac:dyDescent="0.25"/>
  <cols>
    <col min="3" max="3" width="11.42578125" customWidth="1"/>
    <col min="4" max="4" width="15.42578125" customWidth="1"/>
    <col min="5" max="5" width="11.140625" customWidth="1"/>
    <col min="6" max="6" width="12.85546875" customWidth="1"/>
    <col min="7" max="7" width="9.5703125" customWidth="1"/>
    <col min="9" max="9" width="10.28515625" customWidth="1"/>
    <col min="10" max="10" width="12" bestFit="1" customWidth="1"/>
    <col min="11" max="11" width="12.7109375" bestFit="1" customWidth="1"/>
    <col min="12" max="12" width="10.85546875" customWidth="1"/>
    <col min="14" max="14" width="11.28515625" customWidth="1"/>
  </cols>
  <sheetData>
    <row r="1" spans="1:18" x14ac:dyDescent="0.25">
      <c r="A1" s="1"/>
      <c r="B1" s="1" t="s">
        <v>5</v>
      </c>
      <c r="C1" s="1" t="s">
        <v>6</v>
      </c>
      <c r="F1" t="s">
        <v>8</v>
      </c>
      <c r="G1" t="s">
        <v>9</v>
      </c>
      <c r="J1" t="s">
        <v>5</v>
      </c>
      <c r="K1" t="s">
        <v>6</v>
      </c>
    </row>
    <row r="2" spans="1:18" x14ac:dyDescent="0.25">
      <c r="A2" s="2" t="s">
        <v>0</v>
      </c>
      <c r="B2" s="1">
        <v>547</v>
      </c>
      <c r="C2" s="1">
        <f>B2/100</f>
        <v>5.47</v>
      </c>
      <c r="E2" s="3" t="s">
        <v>7</v>
      </c>
      <c r="F2">
        <f>ATAN(b/(a+d))</f>
        <v>9.4533515044604582E-2</v>
      </c>
      <c r="G2">
        <f>180*F2/PI()</f>
        <v>5.4163714345923148</v>
      </c>
      <c r="I2" t="s">
        <v>15</v>
      </c>
      <c r="J2">
        <v>28.75</v>
      </c>
      <c r="K2">
        <f>J2/100</f>
        <v>0.28749999999999998</v>
      </c>
    </row>
    <row r="3" spans="1:18" x14ac:dyDescent="0.25">
      <c r="A3" s="2" t="s">
        <v>2</v>
      </c>
      <c r="B3" s="1">
        <v>65</v>
      </c>
      <c r="C3" s="1">
        <f t="shared" ref="C3:C6" si="0">B3/100</f>
        <v>0.65</v>
      </c>
      <c r="E3" s="3" t="s">
        <v>10</v>
      </c>
      <c r="F3">
        <f>ATAN(C3/(a+d))</f>
        <v>0.11469161332321715</v>
      </c>
      <c r="G3">
        <f>180*F3/PI()</f>
        <v>6.571345388966745</v>
      </c>
    </row>
    <row r="4" spans="1:18" x14ac:dyDescent="0.25">
      <c r="A4" s="2" t="s">
        <v>4</v>
      </c>
      <c r="B4" s="1">
        <v>11.5</v>
      </c>
      <c r="C4" s="1">
        <f t="shared" si="0"/>
        <v>0.115</v>
      </c>
      <c r="E4" s="3" t="s">
        <v>0</v>
      </c>
      <c r="F4">
        <f>F3-theta</f>
        <v>2.0158098278612563E-2</v>
      </c>
      <c r="G4">
        <f>G3-G2</f>
        <v>1.1549739543744302</v>
      </c>
    </row>
    <row r="5" spans="1:18" x14ac:dyDescent="0.25">
      <c r="A5" s="2" t="s">
        <v>3</v>
      </c>
      <c r="B5" s="1">
        <f>B3-B4</f>
        <v>53.5</v>
      </c>
      <c r="C5" s="1">
        <f t="shared" si="0"/>
        <v>0.53500000000000003</v>
      </c>
    </row>
    <row r="6" spans="1:18" ht="18" x14ac:dyDescent="0.35">
      <c r="A6" s="2" t="s">
        <v>1</v>
      </c>
      <c r="B6" s="1">
        <v>17.25</v>
      </c>
      <c r="C6" s="1">
        <f t="shared" si="0"/>
        <v>0.17249999999999999</v>
      </c>
      <c r="E6" s="3" t="s">
        <v>14</v>
      </c>
      <c r="F6">
        <f>4*PI()*10^-7</f>
        <v>1.2566370614359173E-6</v>
      </c>
    </row>
    <row r="9" spans="1:18" ht="18" x14ac:dyDescent="0.35">
      <c r="A9" s="7" t="s">
        <v>18</v>
      </c>
      <c r="B9" s="6" t="s">
        <v>17</v>
      </c>
      <c r="C9" s="9" t="s">
        <v>19</v>
      </c>
      <c r="D9" s="9" t="s">
        <v>20</v>
      </c>
      <c r="E9" s="6" t="s">
        <v>16</v>
      </c>
      <c r="F9" s="9" t="s">
        <v>21</v>
      </c>
      <c r="G9" s="10" t="s">
        <v>22</v>
      </c>
      <c r="H9" s="9" t="s">
        <v>23</v>
      </c>
      <c r="I9" s="9" t="s">
        <v>24</v>
      </c>
      <c r="J9" s="6" t="s">
        <v>11</v>
      </c>
      <c r="K9" s="6" t="s">
        <v>12</v>
      </c>
      <c r="L9" s="6" t="s">
        <v>13</v>
      </c>
      <c r="M9" s="10" t="s">
        <v>25</v>
      </c>
      <c r="N9" s="10" t="s">
        <v>26</v>
      </c>
      <c r="O9" s="4"/>
      <c r="P9" s="4"/>
      <c r="Q9" s="4"/>
      <c r="R9" s="4"/>
    </row>
    <row r="10" spans="1:18" x14ac:dyDescent="0.25">
      <c r="A10" s="8">
        <v>0.2</v>
      </c>
      <c r="B10" s="5">
        <v>0.5</v>
      </c>
      <c r="C10" s="5">
        <f>ATAN((bp+(B10/100))/(a+d))</f>
        <v>0.11556605173262757</v>
      </c>
      <c r="D10" s="5">
        <f>C10-thp</f>
        <v>8.7443840941042739E-4</v>
      </c>
      <c r="E10" s="5">
        <f>(a+d)*TAN(theta+D10)-b</f>
        <v>4.9787901020218461E-3</v>
      </c>
      <c r="F10" s="5">
        <f>ATAN((b+E10)/(a+d))</f>
        <v>9.5407953454015024E-2</v>
      </c>
      <c r="G10" s="8">
        <f t="shared" ref="G10:G18" si="1">F10-theta</f>
        <v>8.7443840941044126E-4</v>
      </c>
      <c r="H10" s="5">
        <f>180*G10/PI()</f>
        <v>5.0101630303351054E-2</v>
      </c>
      <c r="I10" s="5">
        <f>D10-G10</f>
        <v>-1.3877787807814457E-17</v>
      </c>
      <c r="J10" s="5">
        <f t="shared" ref="J10:J18" si="2">d*F10</f>
        <v>1.6457871970817592E-2</v>
      </c>
      <c r="K10" s="5">
        <f>2*d*SIN(F10/2)</f>
        <v>1.6451630568434971E-2</v>
      </c>
      <c r="L10" s="5">
        <f>100*(J10-K10)</f>
        <v>6.2414023826208587E-4</v>
      </c>
      <c r="M10" s="8">
        <f>(mu*L*A10^2)/(2*PI()*K10)</f>
        <v>1.3980377145186509E-7</v>
      </c>
      <c r="N10" s="8">
        <f>M10*10^5</f>
        <v>1.3980377145186509E-2</v>
      </c>
    </row>
    <row r="11" spans="1:18" x14ac:dyDescent="0.25">
      <c r="A11" s="8">
        <v>0.5</v>
      </c>
      <c r="B11" s="5">
        <v>1</v>
      </c>
      <c r="C11" s="5">
        <f>ATAN((bp+(B11/100))/(a+d))</f>
        <v>0.11644031265366475</v>
      </c>
      <c r="D11" s="5">
        <f>C11-thp</f>
        <v>1.7486993304476062E-3</v>
      </c>
      <c r="E11" s="5">
        <f>(a+d)*TAN(theta+D11)-b</f>
        <v>9.9574027288368283E-3</v>
      </c>
      <c r="F11" s="5">
        <f>ATAN((b+E11)/(a+d))</f>
        <v>9.6282214375052189E-2</v>
      </c>
      <c r="G11" s="8">
        <f t="shared" si="1"/>
        <v>1.7486993304476062E-3</v>
      </c>
      <c r="H11" s="5">
        <f>180*G11/PI()</f>
        <v>0.10019309127200073</v>
      </c>
      <c r="I11" s="5">
        <f>D11-G11</f>
        <v>0</v>
      </c>
      <c r="J11" s="5">
        <f t="shared" si="2"/>
        <v>1.6608681979696501E-2</v>
      </c>
      <c r="K11" s="5">
        <f>2*d*SIN(F11/2)</f>
        <v>1.6602267436380842E-2</v>
      </c>
      <c r="L11" s="5">
        <f t="shared" ref="L11:L18" si="3">100*(J11-K11)</f>
        <v>6.4145433156595488E-4</v>
      </c>
      <c r="M11" s="8">
        <f>(mu*L*A11^2)/(2*PI()*K11)</f>
        <v>8.6584558736235066E-7</v>
      </c>
      <c r="N11" s="8">
        <f t="shared" ref="N11:N18" si="4">M11*10^5</f>
        <v>8.6584558736235065E-2</v>
      </c>
    </row>
    <row r="12" spans="1:18" x14ac:dyDescent="0.25">
      <c r="A12" s="8">
        <v>1</v>
      </c>
      <c r="B12" s="5">
        <v>1.5</v>
      </c>
      <c r="C12" s="5">
        <f>ATAN((bp+(B12/100))/(a+d))</f>
        <v>0.11731439480431888</v>
      </c>
      <c r="D12" s="5">
        <f>C12-thp</f>
        <v>2.6227814811017325E-3</v>
      </c>
      <c r="E12" s="5">
        <f>(a+d)*TAN(theta+D12)-b</f>
        <v>1.4935837889934356E-2</v>
      </c>
      <c r="F12" s="5">
        <f>ATAN((b+E12)/(a+d))</f>
        <v>9.7156296525706301E-2</v>
      </c>
      <c r="G12" s="8">
        <f t="shared" si="1"/>
        <v>2.6227814811017186E-3</v>
      </c>
      <c r="H12" s="5">
        <f>180*G12/PI()</f>
        <v>0.15027430945219955</v>
      </c>
      <c r="I12" s="5">
        <f>D12-G12</f>
        <v>1.3877787807814457E-17</v>
      </c>
      <c r="J12" s="5">
        <f t="shared" si="2"/>
        <v>1.6759461150684336E-2</v>
      </c>
      <c r="K12" s="5">
        <f>2*d*SIN(F12/2)</f>
        <v>1.6752870330403069E-2</v>
      </c>
      <c r="L12" s="5">
        <f t="shared" si="3"/>
        <v>6.5908202812672845E-4</v>
      </c>
      <c r="M12" s="8">
        <f>(mu*L*A12^2)/(2*PI()*K12)</f>
        <v>3.4322476606082917E-6</v>
      </c>
      <c r="N12" s="8">
        <f t="shared" si="4"/>
        <v>0.34322476606082919</v>
      </c>
    </row>
    <row r="13" spans="1:18" x14ac:dyDescent="0.25">
      <c r="A13" s="8">
        <v>2</v>
      </c>
      <c r="B13" s="5">
        <v>2</v>
      </c>
      <c r="C13" s="5">
        <f>ATAN((bp+(B13/100))/(a+d))</f>
        <v>0.1181882969041971</v>
      </c>
      <c r="D13" s="5">
        <f>C13-thp</f>
        <v>3.496683580979959E-3</v>
      </c>
      <c r="E13" s="5">
        <f>(a+d)*TAN(theta+D13)-b</f>
        <v>1.9914095594803283E-2</v>
      </c>
      <c r="F13" s="5">
        <f>ATAN((b+E13)/(a+d))</f>
        <v>9.8030198625584541E-2</v>
      </c>
      <c r="G13" s="8">
        <f t="shared" si="1"/>
        <v>3.496683580979959E-3</v>
      </c>
      <c r="H13" s="5">
        <f>180*G13/PI()</f>
        <v>0.20034521148284287</v>
      </c>
      <c r="I13" s="5">
        <f>D13-G13</f>
        <v>0</v>
      </c>
      <c r="J13" s="5">
        <f t="shared" si="2"/>
        <v>1.6910209262913332E-2</v>
      </c>
      <c r="K13" s="5">
        <f>2*d*SIN(F13/2)</f>
        <v>1.6903439003087779E-2</v>
      </c>
      <c r="L13" s="5">
        <f t="shared" si="3"/>
        <v>6.7702598255531266E-4</v>
      </c>
      <c r="M13" s="8">
        <f>(mu*L*A13^2)/(2*PI()*K13)</f>
        <v>1.3606698610737466E-5</v>
      </c>
      <c r="N13" s="8">
        <f t="shared" si="4"/>
        <v>1.3606698610737467</v>
      </c>
    </row>
    <row r="14" spans="1:18" x14ac:dyDescent="0.25">
      <c r="A14" s="8">
        <v>4</v>
      </c>
      <c r="B14" s="5">
        <v>3.5</v>
      </c>
      <c r="C14" s="5">
        <f>ATAN((bp+(B14/100))/(a+d))</f>
        <v>0.12080891011972281</v>
      </c>
      <c r="D14" s="5">
        <f>C14-thp</f>
        <v>6.1172967965056613E-3</v>
      </c>
      <c r="E14" s="5">
        <f>(a+d)*TAN(theta+D14)-b</f>
        <v>3.4847804066913679E-2</v>
      </c>
      <c r="F14" s="5">
        <f>ATAN((b+E14)/(a+d))</f>
        <v>0.10065081184111023</v>
      </c>
      <c r="G14" s="8">
        <f t="shared" si="1"/>
        <v>6.1172967965056474E-3</v>
      </c>
      <c r="H14" s="5">
        <f>180*G14/PI()</f>
        <v>0.35049528846867239</v>
      </c>
      <c r="I14" s="5">
        <f>D14-G14</f>
        <v>1.3877787807814457E-17</v>
      </c>
      <c r="J14" s="5">
        <f t="shared" si="2"/>
        <v>1.7362265042591512E-2</v>
      </c>
      <c r="K14" s="5">
        <f>2*d*SIN(F14/2)</f>
        <v>1.7354937224014513E-2</v>
      </c>
      <c r="L14" s="5">
        <f t="shared" si="3"/>
        <v>7.3278185769992676E-4</v>
      </c>
      <c r="M14" s="8">
        <f>(mu*L*A14^2)/(2*PI()*K14)</f>
        <v>5.3010851501494927E-5</v>
      </c>
      <c r="N14" s="8">
        <f t="shared" si="4"/>
        <v>5.3010851501494924</v>
      </c>
    </row>
    <row r="15" spans="1:18" x14ac:dyDescent="0.25">
      <c r="A15" s="8">
        <v>6</v>
      </c>
      <c r="B15" s="5">
        <v>5</v>
      </c>
      <c r="C15" s="5">
        <f>ATAN((bp+(B15/100))/(a+d))</f>
        <v>0.12342785694155731</v>
      </c>
      <c r="D15" s="5">
        <f>C15-thp</f>
        <v>8.7362436183401615E-3</v>
      </c>
      <c r="E15" s="5">
        <f>(a+d)*TAN(theta+D15)-b</f>
        <v>4.9779915774491257E-2</v>
      </c>
      <c r="F15" s="5">
        <f>ATAN((b+E15)/(a+d))</f>
        <v>0.10326975866294474</v>
      </c>
      <c r="G15" s="8">
        <f t="shared" si="1"/>
        <v>8.7362436183401615E-3</v>
      </c>
      <c r="H15" s="5">
        <f>180*G15/PI()</f>
        <v>0.50054988812899037</v>
      </c>
      <c r="I15" s="5">
        <f>D15-G15</f>
        <v>0</v>
      </c>
      <c r="J15" s="5">
        <f t="shared" si="2"/>
        <v>1.7814033369357968E-2</v>
      </c>
      <c r="K15" s="5">
        <f>2*d*SIN(F15/2)</f>
        <v>1.7806118578401833E-2</v>
      </c>
      <c r="L15" s="5">
        <f t="shared" si="3"/>
        <v>7.9147909561351482E-4</v>
      </c>
      <c r="M15" s="8">
        <f>(mu*L*A15^2)/(2*PI()*K15)</f>
        <v>1.1625217426726754E-4</v>
      </c>
      <c r="N15" s="8">
        <f t="shared" si="4"/>
        <v>11.625217426726755</v>
      </c>
    </row>
    <row r="16" spans="1:18" x14ac:dyDescent="0.25">
      <c r="A16" s="8">
        <v>8</v>
      </c>
      <c r="B16" s="5">
        <v>8</v>
      </c>
      <c r="C16" s="5">
        <f>ATAN((bp+(B16/100))/(a+d))</f>
        <v>0.12866061433216244</v>
      </c>
      <c r="D16" s="5">
        <f>C16-thp</f>
        <v>1.3969001008945298E-2</v>
      </c>
      <c r="E16" s="5">
        <f>(a+d)*TAN(theta+D16)-b</f>
        <v>7.9639349920329061E-2</v>
      </c>
      <c r="F16" s="5">
        <f>ATAN((b+E16)/(a+d))</f>
        <v>0.10850251605354987</v>
      </c>
      <c r="G16" s="8">
        <f t="shared" si="1"/>
        <v>1.3969001008945284E-2</v>
      </c>
      <c r="H16" s="5">
        <f>180*G16/PI()</f>
        <v>0.80036480182655356</v>
      </c>
      <c r="I16" s="5">
        <f>D16-G16</f>
        <v>1.3877787807814457E-17</v>
      </c>
      <c r="J16" s="5">
        <f t="shared" si="2"/>
        <v>1.8716684019237352E-2</v>
      </c>
      <c r="K16" s="5">
        <f>2*d*SIN(F16/2)</f>
        <v>1.8707504215967258E-2</v>
      </c>
      <c r="L16" s="5">
        <f t="shared" si="3"/>
        <v>9.1798032700943222E-4</v>
      </c>
      <c r="M16" s="8">
        <f>(mu*L*A16^2)/(2*PI()*K16)</f>
        <v>1.9671250411153405E-4</v>
      </c>
      <c r="N16" s="8">
        <f t="shared" si="4"/>
        <v>19.671250411153405</v>
      </c>
    </row>
    <row r="17" spans="1:14" x14ac:dyDescent="0.25">
      <c r="A17" s="8">
        <v>10</v>
      </c>
      <c r="B17" s="5">
        <v>11.5</v>
      </c>
      <c r="C17" s="5">
        <f>ATAN((bp+(B17/100))/(a+d))</f>
        <v>0.13475653641157234</v>
      </c>
      <c r="D17" s="5">
        <f>C17-thp</f>
        <v>2.0064923088355197E-2</v>
      </c>
      <c r="E17" s="5">
        <f>(a+d)*TAN(theta+D17)-b</f>
        <v>0.11446728791879557</v>
      </c>
      <c r="F17" s="5">
        <f>ATAN((b+E17)/(a+d))</f>
        <v>0.11459843813295978</v>
      </c>
      <c r="G17" s="8">
        <f t="shared" si="1"/>
        <v>2.0064923088355197E-2</v>
      </c>
      <c r="H17" s="5">
        <f>180*G17/PI()</f>
        <v>1.1496354092173542</v>
      </c>
      <c r="I17" s="5">
        <f>D17-G17</f>
        <v>0</v>
      </c>
      <c r="J17" s="5">
        <f t="shared" si="2"/>
        <v>1.9768230577935562E-2</v>
      </c>
      <c r="K17" s="5">
        <f>2*d*SIN(F17/2)</f>
        <v>1.9757415176106734E-2</v>
      </c>
      <c r="L17" s="5">
        <f t="shared" si="3"/>
        <v>1.0815401828827981E-3</v>
      </c>
      <c r="M17" s="8">
        <f>(mu*L*A17^2)/(2*PI()*K17)</f>
        <v>2.9102997273416898E-4</v>
      </c>
      <c r="N17" s="8">
        <f t="shared" si="4"/>
        <v>29.102997273416896</v>
      </c>
    </row>
    <row r="18" spans="1:14" x14ac:dyDescent="0.25">
      <c r="A18" s="8">
        <v>12</v>
      </c>
      <c r="B18" s="5">
        <v>16.5</v>
      </c>
      <c r="C18" s="5">
        <f>ATAN((bp+(B18/100))/(a+d))</f>
        <v>0.14344744095884185</v>
      </c>
      <c r="D18" s="5">
        <f>C18-thp</f>
        <v>2.8755827635624703E-2</v>
      </c>
      <c r="E18" s="5">
        <f>(a+d)*TAN(theta+D18)-b</f>
        <v>0.16420641820362714</v>
      </c>
      <c r="F18" s="5">
        <f>ATAN((b+E18)/(a+d))</f>
        <v>0.12328934268022929</v>
      </c>
      <c r="G18" s="8">
        <f t="shared" si="1"/>
        <v>2.8755827635624703E-2</v>
      </c>
      <c r="H18" s="5">
        <f>180*G18/PI()</f>
        <v>1.6475875599269523</v>
      </c>
      <c r="I18" s="5">
        <f>D18-G18</f>
        <v>0</v>
      </c>
      <c r="J18" s="5">
        <f t="shared" si="2"/>
        <v>2.1267411612339551E-2</v>
      </c>
      <c r="K18" s="5">
        <f>2*d*SIN(F18/2)</f>
        <v>2.1253944578501296E-2</v>
      </c>
      <c r="L18" s="5">
        <f t="shared" si="3"/>
        <v>1.3467033838254761E-3</v>
      </c>
      <c r="M18" s="8">
        <f>(mu*L*A18^2)/(2*PI()*K18)</f>
        <v>3.8957474314557834E-4</v>
      </c>
      <c r="N18" s="8">
        <f t="shared" si="4"/>
        <v>38.957474314557835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a</vt:lpstr>
      <vt:lpstr>b</vt:lpstr>
      <vt:lpstr>bp</vt:lpstr>
      <vt:lpstr>d</vt:lpstr>
      <vt:lpstr>L</vt:lpstr>
      <vt:lpstr>mu</vt:lpstr>
      <vt:lpstr>theta</vt:lpstr>
      <vt:lpstr>thp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Cid Prati</dc:creator>
  <cp:lastModifiedBy>ARTURO Cid Prati</cp:lastModifiedBy>
  <dcterms:created xsi:type="dcterms:W3CDTF">2015-07-10T00:51:46Z</dcterms:created>
  <dcterms:modified xsi:type="dcterms:W3CDTF">2015-07-10T06:42:47Z</dcterms:modified>
</cp:coreProperties>
</file>