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tomiwabifarin/Dropbox (Edison_Lab@UGA)/Projects/kidney_cancer/EXT_02_Emory_Cancer_Urine_Metabolomics/scripts_1/Jupyter_notebook_31samples/data/"/>
    </mc:Choice>
  </mc:AlternateContent>
  <xr:revisionPtr revIDLastSave="0" documentId="13_ncr:1_{1FBA4D1F-B69F-0749-A97C-D3EFEE087AE6}" xr6:coauthVersionLast="36" xr6:coauthVersionMax="36" xr10:uidLastSave="{00000000-0000-0000-0000-000000000000}"/>
  <bookViews>
    <workbookView xWindow="3840" yWindow="2440" windowWidth="24040" windowHeight="12760" xr2:uid="{00000000-000D-0000-FFFF-FFFF00000000}"/>
  </bookViews>
  <sheets>
    <sheet name="Patients" sheetId="1" r:id="rId1"/>
    <sheet name="Stats280" sheetId="2" r:id="rId2"/>
    <sheet name="Stats_clinic_80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8" l="1"/>
  <c r="K39" i="8"/>
  <c r="K38" i="8"/>
  <c r="K35" i="8" l="1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I41" i="8" l="1"/>
  <c r="J41" i="8"/>
  <c r="G42" i="8" l="1"/>
  <c r="G41" i="8" l="1"/>
  <c r="H41" i="8"/>
  <c r="B3" i="2" l="1"/>
  <c r="N21" i="8" l="1"/>
  <c r="N11" i="8"/>
  <c r="N12" i="8" s="1"/>
  <c r="N13" i="8" s="1"/>
  <c r="N14" i="8" l="1"/>
  <c r="N15" i="8" l="1"/>
  <c r="N16" i="8" s="1"/>
  <c r="N17" i="8" s="1"/>
  <c r="N18" i="8" s="1"/>
  <c r="N19" i="8" l="1"/>
  <c r="N20" i="8" s="1"/>
  <c r="N22" i="8" l="1"/>
  <c r="N9" i="8" l="1"/>
  <c r="N8" i="8"/>
  <c r="N7" i="8"/>
  <c r="O6" i="8"/>
  <c r="N6" i="8"/>
  <c r="N4" i="8"/>
  <c r="N5" i="8"/>
  <c r="M21" i="8"/>
  <c r="M11" i="8"/>
  <c r="M9" i="8"/>
  <c r="M8" i="8"/>
  <c r="M7" i="8"/>
  <c r="M6" i="8"/>
  <c r="M5" i="8"/>
  <c r="M4" i="8"/>
  <c r="C83" i="8"/>
  <c r="M12" i="8" l="1"/>
  <c r="M13" i="8" s="1"/>
  <c r="M3" i="8"/>
  <c r="N3" i="8"/>
  <c r="M14" i="8" l="1"/>
  <c r="M15" i="8" s="1"/>
  <c r="M16" i="8" s="1"/>
  <c r="M17" i="8" s="1"/>
  <c r="M18" i="8" l="1"/>
  <c r="M19" i="8" l="1"/>
  <c r="M20" i="8" l="1"/>
  <c r="M22" i="8" s="1"/>
  <c r="C23" i="2" l="1"/>
  <c r="C13" i="2"/>
  <c r="C14" i="2" s="1"/>
  <c r="B23" i="2"/>
  <c r="B13" i="2"/>
  <c r="B11" i="2"/>
  <c r="B10" i="2"/>
  <c r="C7" i="2"/>
  <c r="B7" i="2"/>
  <c r="C6" i="2"/>
  <c r="B6" i="2"/>
  <c r="C8" i="2"/>
  <c r="B8" i="2"/>
  <c r="D5" i="2"/>
  <c r="C5" i="2"/>
  <c r="B5" i="2"/>
  <c r="C4" i="2"/>
  <c r="C3" i="2"/>
  <c r="B4" i="2"/>
  <c r="B2" i="2" s="1"/>
  <c r="C2" i="2" l="1"/>
  <c r="D2" i="2" s="1"/>
  <c r="B14" i="2"/>
  <c r="B15" i="2" s="1"/>
  <c r="C15" i="2"/>
  <c r="C16" i="2" l="1"/>
  <c r="C17" i="2" s="1"/>
  <c r="C18" i="2" s="1"/>
  <c r="C19" i="2" s="1"/>
  <c r="B16" i="2"/>
  <c r="B17" i="2" s="1"/>
  <c r="B18" i="2" l="1"/>
  <c r="B19" i="2" s="1"/>
  <c r="B20" i="2" s="1"/>
  <c r="C20" i="2"/>
  <c r="C21" i="2" l="1"/>
  <c r="C22" i="2" s="1"/>
  <c r="C24" i="2" s="1"/>
  <c r="B21" i="2"/>
  <c r="B22" i="2" s="1"/>
  <c r="B24" i="2" s="1"/>
</calcChain>
</file>

<file path=xl/sharedStrings.xml><?xml version="1.0" encoding="utf-8"?>
<sst xmlns="http://schemas.openxmlformats.org/spreadsheetml/2006/main" count="1664" uniqueCount="510">
  <si>
    <t>Sample ID</t>
  </si>
  <si>
    <t>Patient ID</t>
  </si>
  <si>
    <t>C001</t>
  </si>
  <si>
    <t>PD001</t>
  </si>
  <si>
    <t>C002</t>
  </si>
  <si>
    <t>PD003</t>
  </si>
  <si>
    <t>C003</t>
  </si>
  <si>
    <t>PD005</t>
  </si>
  <si>
    <t>C004</t>
  </si>
  <si>
    <t>PD012</t>
  </si>
  <si>
    <t>C005</t>
  </si>
  <si>
    <t>PD014</t>
  </si>
  <si>
    <t>C006</t>
  </si>
  <si>
    <t>PD015</t>
  </si>
  <si>
    <t>C007</t>
  </si>
  <si>
    <t>PD022</t>
  </si>
  <si>
    <t>C008</t>
  </si>
  <si>
    <t>PD023</t>
  </si>
  <si>
    <t>C009</t>
  </si>
  <si>
    <t>PD026</t>
  </si>
  <si>
    <t>C010</t>
  </si>
  <si>
    <t>PD027</t>
  </si>
  <si>
    <t>C011</t>
  </si>
  <si>
    <t>PD030</t>
  </si>
  <si>
    <t>C012</t>
  </si>
  <si>
    <t>PD032</t>
  </si>
  <si>
    <t>C013</t>
  </si>
  <si>
    <t>PD033</t>
  </si>
  <si>
    <t>C014</t>
  </si>
  <si>
    <t>PD036</t>
  </si>
  <si>
    <t>C015</t>
  </si>
  <si>
    <t>PD037</t>
  </si>
  <si>
    <t>C016</t>
  </si>
  <si>
    <t>PD040</t>
  </si>
  <si>
    <t>C017</t>
  </si>
  <si>
    <t>PD041</t>
  </si>
  <si>
    <t>C018</t>
  </si>
  <si>
    <t>PD045</t>
  </si>
  <si>
    <t>C019</t>
  </si>
  <si>
    <t>PD046</t>
  </si>
  <si>
    <t>C020</t>
  </si>
  <si>
    <t>PD047</t>
  </si>
  <si>
    <t>C021</t>
  </si>
  <si>
    <t>PD048</t>
  </si>
  <si>
    <t>C022</t>
  </si>
  <si>
    <t>PD050</t>
  </si>
  <si>
    <t>C023</t>
  </si>
  <si>
    <t>PD051</t>
  </si>
  <si>
    <t>C024</t>
  </si>
  <si>
    <t>PD053</t>
  </si>
  <si>
    <t>C025</t>
  </si>
  <si>
    <t>PD054</t>
  </si>
  <si>
    <t>C026</t>
  </si>
  <si>
    <t>PD059</t>
  </si>
  <si>
    <t>C027</t>
  </si>
  <si>
    <t>PD066</t>
  </si>
  <si>
    <t>C028</t>
  </si>
  <si>
    <t>PD068</t>
  </si>
  <si>
    <t>C029</t>
  </si>
  <si>
    <t>pd072</t>
  </si>
  <si>
    <t>C030</t>
  </si>
  <si>
    <t>PD074</t>
  </si>
  <si>
    <t>C031</t>
  </si>
  <si>
    <t>PD075</t>
  </si>
  <si>
    <t>C032</t>
  </si>
  <si>
    <t>PD076</t>
  </si>
  <si>
    <t>C033</t>
  </si>
  <si>
    <t>PD082</t>
  </si>
  <si>
    <t>C034</t>
  </si>
  <si>
    <t>PD083</t>
  </si>
  <si>
    <t>C035</t>
  </si>
  <si>
    <t>PD085</t>
  </si>
  <si>
    <t>C036</t>
  </si>
  <si>
    <t>PD087</t>
  </si>
  <si>
    <t>C037</t>
  </si>
  <si>
    <t>PD088</t>
  </si>
  <si>
    <t>C038</t>
  </si>
  <si>
    <t>PD089</t>
  </si>
  <si>
    <t>C039</t>
  </si>
  <si>
    <t>PD090</t>
  </si>
  <si>
    <t>C040</t>
  </si>
  <si>
    <t>PD092</t>
  </si>
  <si>
    <t>C041</t>
  </si>
  <si>
    <t>PD093</t>
  </si>
  <si>
    <t>C042</t>
  </si>
  <si>
    <t>PD094</t>
  </si>
  <si>
    <t>C043</t>
  </si>
  <si>
    <t>PD095</t>
  </si>
  <si>
    <t>C044</t>
  </si>
  <si>
    <t>PD097</t>
  </si>
  <si>
    <t>C045</t>
  </si>
  <si>
    <t>PD099</t>
  </si>
  <si>
    <t>C046</t>
  </si>
  <si>
    <t>PD100</t>
  </si>
  <si>
    <t>C047</t>
  </si>
  <si>
    <t>PD101</t>
  </si>
  <si>
    <t>C048</t>
  </si>
  <si>
    <t>PD103</t>
  </si>
  <si>
    <t>C049</t>
  </si>
  <si>
    <t>PD104</t>
  </si>
  <si>
    <t>C050</t>
  </si>
  <si>
    <t>PD105</t>
  </si>
  <si>
    <t>C051</t>
  </si>
  <si>
    <t>PD106</t>
  </si>
  <si>
    <t>C052</t>
  </si>
  <si>
    <t>PD107</t>
  </si>
  <si>
    <t>C053</t>
  </si>
  <si>
    <t>PD108</t>
  </si>
  <si>
    <t>C054</t>
  </si>
  <si>
    <t>PD110</t>
  </si>
  <si>
    <t>C055</t>
  </si>
  <si>
    <t>PD111(PN)</t>
  </si>
  <si>
    <t>C056</t>
  </si>
  <si>
    <t>PD112</t>
  </si>
  <si>
    <t>C057</t>
  </si>
  <si>
    <t>PD114</t>
  </si>
  <si>
    <t>C058</t>
  </si>
  <si>
    <t>PD115</t>
  </si>
  <si>
    <t>C059</t>
  </si>
  <si>
    <t>PD118</t>
  </si>
  <si>
    <t>C060</t>
  </si>
  <si>
    <t>PD119</t>
  </si>
  <si>
    <t>C061</t>
  </si>
  <si>
    <t>PD120</t>
  </si>
  <si>
    <t>C062</t>
  </si>
  <si>
    <t>PD121</t>
  </si>
  <si>
    <t>C063</t>
  </si>
  <si>
    <t>PD124</t>
  </si>
  <si>
    <t>C064</t>
  </si>
  <si>
    <t>PD125</t>
  </si>
  <si>
    <t>C065</t>
  </si>
  <si>
    <t>PD126</t>
  </si>
  <si>
    <t>C066</t>
  </si>
  <si>
    <t>PD129</t>
  </si>
  <si>
    <t>C067</t>
  </si>
  <si>
    <t xml:space="preserve">PD130 </t>
  </si>
  <si>
    <t>C068</t>
  </si>
  <si>
    <t xml:space="preserve">PD131 </t>
  </si>
  <si>
    <t>C069</t>
  </si>
  <si>
    <t>PD132</t>
  </si>
  <si>
    <t>C070</t>
  </si>
  <si>
    <t>PD134</t>
  </si>
  <si>
    <t>C071</t>
  </si>
  <si>
    <t>SS078</t>
  </si>
  <si>
    <t>C072</t>
  </si>
  <si>
    <t>SS071</t>
  </si>
  <si>
    <t>C073</t>
  </si>
  <si>
    <t>SS057</t>
  </si>
  <si>
    <t>C074</t>
  </si>
  <si>
    <t>SS060</t>
  </si>
  <si>
    <t>C075</t>
  </si>
  <si>
    <t>SS066</t>
  </si>
  <si>
    <t>C076</t>
  </si>
  <si>
    <t>SS067</t>
  </si>
  <si>
    <t>C077</t>
  </si>
  <si>
    <t>SS072</t>
  </si>
  <si>
    <t>C078</t>
  </si>
  <si>
    <t>SS074</t>
  </si>
  <si>
    <t>C079</t>
  </si>
  <si>
    <t>SS075</t>
  </si>
  <si>
    <t>C080</t>
  </si>
  <si>
    <t>SS077</t>
  </si>
  <si>
    <t>C081</t>
  </si>
  <si>
    <t>SS108</t>
  </si>
  <si>
    <t>C082</t>
  </si>
  <si>
    <t>SS109</t>
  </si>
  <si>
    <t>C083</t>
  </si>
  <si>
    <t>SS055</t>
  </si>
  <si>
    <t>C084</t>
  </si>
  <si>
    <t>SS056</t>
  </si>
  <si>
    <t>C085</t>
  </si>
  <si>
    <t>SS079</t>
  </si>
  <si>
    <t>C086</t>
  </si>
  <si>
    <t>SS052</t>
  </si>
  <si>
    <t>C087</t>
  </si>
  <si>
    <t>SS082</t>
  </si>
  <si>
    <t>C088</t>
  </si>
  <si>
    <t>SS123</t>
  </si>
  <si>
    <t>C089</t>
  </si>
  <si>
    <t>SS107</t>
  </si>
  <si>
    <t>C090</t>
  </si>
  <si>
    <t>SS054</t>
  </si>
  <si>
    <t>C091</t>
  </si>
  <si>
    <t>SS081</t>
  </si>
  <si>
    <t>C092</t>
  </si>
  <si>
    <t>SS110</t>
  </si>
  <si>
    <t>C093</t>
  </si>
  <si>
    <t>SS115</t>
  </si>
  <si>
    <t>C094</t>
  </si>
  <si>
    <t>SS073</t>
  </si>
  <si>
    <t>C095</t>
  </si>
  <si>
    <t>SS059</t>
  </si>
  <si>
    <t>C096</t>
  </si>
  <si>
    <t>QCS001</t>
  </si>
  <si>
    <t>C097</t>
  </si>
  <si>
    <t>QCS002</t>
  </si>
  <si>
    <t>C098</t>
  </si>
  <si>
    <t>QCS004</t>
  </si>
  <si>
    <t>C099</t>
  </si>
  <si>
    <t>QCS005</t>
  </si>
  <si>
    <t>C100</t>
  </si>
  <si>
    <t>QCS007</t>
  </si>
  <si>
    <t>C101</t>
  </si>
  <si>
    <t>QCS008</t>
  </si>
  <si>
    <t>C102</t>
  </si>
  <si>
    <t>QCS010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</si>
  <si>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</si>
  <si>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</si>
  <si>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</si>
  <si>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</si>
  <si>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</si>
  <si>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</si>
  <si>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</si>
  <si>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</si>
  <si>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</si>
  <si>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</si>
  <si>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</si>
  <si>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</si>
  <si>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</si>
  <si>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</si>
  <si>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</si>
  <si>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</si>
  <si>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</si>
  <si>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</si>
  <si>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</si>
  <si>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</si>
  <si>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</si>
  <si>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</si>
  <si>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</si>
  <si>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</si>
  <si>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</si>
  <si>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</si>
  <si>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</si>
  <si>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</si>
  <si>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</si>
  <si>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</si>
  <si>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</si>
  <si>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</si>
  <si>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</si>
  <si>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</si>
  <si>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</si>
  <si>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</si>
  <si>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</si>
  <si>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</si>
  <si>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</si>
  <si>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</si>
  <si>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</si>
  <si>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</si>
  <si>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</si>
  <si>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>N044</t>
  </si>
  <si>
    <t>N045</t>
  </si>
  <si>
    <t>N046</t>
  </si>
  <si>
    <t>N047</t>
  </si>
  <si>
    <t>N048</t>
  </si>
  <si>
    <t>N049</t>
  </si>
  <si>
    <t>N050</t>
  </si>
  <si>
    <t>N051</t>
  </si>
  <si>
    <t>N052</t>
  </si>
  <si>
    <t>N053</t>
  </si>
  <si>
    <t>N054</t>
  </si>
  <si>
    <t>N055</t>
  </si>
  <si>
    <t>N056</t>
  </si>
  <si>
    <t>N057</t>
  </si>
  <si>
    <t>N058</t>
  </si>
  <si>
    <t>N059</t>
  </si>
  <si>
    <t>N060</t>
  </si>
  <si>
    <t>N061</t>
  </si>
  <si>
    <t>N062</t>
  </si>
  <si>
    <t>N063</t>
  </si>
  <si>
    <t>N064</t>
  </si>
  <si>
    <t>N065</t>
  </si>
  <si>
    <t>N066</t>
  </si>
  <si>
    <t>N067</t>
  </si>
  <si>
    <t>N068</t>
  </si>
  <si>
    <t>N069</t>
  </si>
  <si>
    <t>N070</t>
  </si>
  <si>
    <t>N071</t>
  </si>
  <si>
    <t>N072</t>
  </si>
  <si>
    <t>N073</t>
  </si>
  <si>
    <t>N074</t>
  </si>
  <si>
    <t>N075</t>
  </si>
  <si>
    <t>N076</t>
  </si>
  <si>
    <t>N077</t>
  </si>
  <si>
    <t>N078</t>
  </si>
  <si>
    <t>N079</t>
  </si>
  <si>
    <t>N080</t>
  </si>
  <si>
    <t>N081</t>
  </si>
  <si>
    <t>N082</t>
  </si>
  <si>
    <t>N083</t>
  </si>
  <si>
    <t>N084</t>
  </si>
  <si>
    <t>N085</t>
  </si>
  <si>
    <t>N086</t>
  </si>
  <si>
    <t>N087</t>
  </si>
  <si>
    <t>N088</t>
  </si>
  <si>
    <t>N089</t>
  </si>
  <si>
    <t>N090</t>
  </si>
  <si>
    <t>N091</t>
  </si>
  <si>
    <t>N092</t>
  </si>
  <si>
    <t>N093</t>
  </si>
  <si>
    <t>N094</t>
  </si>
  <si>
    <t>N095</t>
  </si>
  <si>
    <t>N096</t>
  </si>
  <si>
    <t>N097</t>
  </si>
  <si>
    <t>N098</t>
  </si>
  <si>
    <t>N099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</si>
  <si>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</si>
  <si>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</si>
  <si>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</si>
  <si>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</si>
  <si>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</si>
  <si>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</si>
  <si>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</si>
  <si>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</si>
  <si>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</si>
  <si>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</si>
  <si>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</si>
  <si>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</si>
  <si>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</si>
  <si>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</si>
  <si>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</si>
  <si>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</si>
  <si>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</si>
  <si>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</si>
  <si>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</si>
  <si>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</si>
  <si>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</si>
  <si>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</si>
  <si>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</si>
  <si>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</si>
  <si>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</si>
  <si>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</si>
  <si>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</si>
  <si>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</si>
  <si>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</si>
  <si>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</si>
  <si>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</si>
  <si>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</si>
  <si>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</si>
  <si>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</si>
  <si>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</si>
  <si>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</si>
  <si>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</si>
  <si>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</si>
  <si>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</si>
  <si>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</si>
  <si>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</si>
  <si>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</si>
  <si>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</si>
  <si>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</si>
  <si>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</si>
  <si>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</si>
  <si>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</si>
  <si>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</si>
  <si>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</si>
  <si>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</si>
  <si>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</si>
  <si>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</si>
  <si>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</si>
  <si>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</si>
  <si>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</si>
  <si>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</si>
  <si>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</si>
  <si>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</si>
  <si>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</si>
  <si>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</si>
  <si>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</si>
  <si>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</si>
  <si>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</si>
  <si>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</si>
  <si>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</si>
  <si>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</si>
  <si>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</si>
  <si>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</si>
  <si>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</si>
  <si>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</si>
  <si>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</si>
  <si>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</si>
  <si>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</si>
  <si>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</si>
  <si>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</si>
  <si>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</si>
  <si>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</si>
  <si>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</si>
  <si>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</si>
  <si>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Age</t>
  </si>
  <si>
    <t>Gender</t>
  </si>
  <si>
    <t>Diagnosis</t>
  </si>
  <si>
    <t>Male</t>
  </si>
  <si>
    <t>CCRCC</t>
  </si>
  <si>
    <t>Chromophobe RCC</t>
  </si>
  <si>
    <t>CCRCC w/ cystic features</t>
  </si>
  <si>
    <t>Female</t>
  </si>
  <si>
    <t>CCRCC w/ focal intratumoral hemrrhage</t>
  </si>
  <si>
    <t>RCC XP11.2 Translocation-Associated w/ focal sarcomatoid features (5%)</t>
  </si>
  <si>
    <t>CCRCC  sarcomatoid features (20%)</t>
  </si>
  <si>
    <t>Papillary RCC w/ oncocytic features</t>
  </si>
  <si>
    <t xml:space="preserve">CCRCC </t>
  </si>
  <si>
    <t>CCRCC sarcomatoid changes (30%)</t>
  </si>
  <si>
    <t>CCRCC sarcomatoid  areas (10%)</t>
  </si>
  <si>
    <t>multifocal CCRCC</t>
  </si>
  <si>
    <t>RCC</t>
  </si>
  <si>
    <t>Chromophobe RCC w/ calcifications; cyst with rare macrophages</t>
  </si>
  <si>
    <t>CCRCC w/ extensive intratumoral hemorrhage</t>
  </si>
  <si>
    <t xml:space="preserve">CCRCC; benign simple cysts </t>
  </si>
  <si>
    <t xml:space="preserve">Female </t>
  </si>
  <si>
    <t>RCC w/ CC, papillary, and oncocytic features</t>
  </si>
  <si>
    <t>RCC w/ sarcomatoid features (20%)</t>
  </si>
  <si>
    <t>CCRCC w/ papillary features; Papillary ademona; benign cortical cysts</t>
  </si>
  <si>
    <t xml:space="preserve">RCC unclassified w/ sarcomatoid (70%), CC (20%), and collecting duct (10%) features </t>
  </si>
  <si>
    <t>CCRCC multifocal</t>
  </si>
  <si>
    <t>Metastatic CCRCC w/ cystic features</t>
  </si>
  <si>
    <t>CCRCC w/ sarcomatoid/rhabdoid features</t>
  </si>
  <si>
    <t>CC Papillary RCC w/ cystic features</t>
  </si>
  <si>
    <t>Papillary RCC</t>
  </si>
  <si>
    <t>CCRCC; benign cortical cysts</t>
  </si>
  <si>
    <t>Chromophobe RCC w/ Sarcomatoid differentiation (35%)</t>
  </si>
  <si>
    <t>CCRCC; benign renal cortical cyst</t>
  </si>
  <si>
    <t>RCC, unclassified (kidney); metastatic poorly differentiated neuroendocrine carcinoma small cell type (adrenal node excisional biopsy)</t>
  </si>
  <si>
    <t>multifocal (x3) CC Papillary RC w/ cystic changes</t>
  </si>
  <si>
    <t>CCRCC w/ focal sarcomatoid features (&gt;5%)</t>
  </si>
  <si>
    <t>CCRCC w/ sarcomatoid features (25%)</t>
  </si>
  <si>
    <t xml:space="preserve">Male </t>
  </si>
  <si>
    <t>CCRCC w/ extensive sarcomatoid (90%) differentiation</t>
  </si>
  <si>
    <t>Chromphobe RCC</t>
  </si>
  <si>
    <t>CCRCC w/ sarcomatoid differentiation (10%)</t>
  </si>
  <si>
    <t>RCC unclassified  (see biopsy S15-19479 which says it is RCC w/ eosinophilic features, CC and myxoid changes)</t>
  </si>
  <si>
    <t>CC Papillary RC w/ cystic change</t>
  </si>
  <si>
    <t>CCRCC eosinophilic variant</t>
  </si>
  <si>
    <t>Papillary RCC w/ focal cc features; papillary ademona</t>
  </si>
  <si>
    <t>multifocal CCRCC w/ papillary and sarcomatoid features</t>
  </si>
  <si>
    <t>RCC w/ CC and sarcomatoid (rhabdoid) features (20%)</t>
  </si>
  <si>
    <t>CCRCC (cystic variant)</t>
  </si>
  <si>
    <t>CCRCC (sarcomatoid features &gt;5%)</t>
  </si>
  <si>
    <t>RCC unclassified</t>
  </si>
  <si>
    <t xml:space="preserve">CCRCC w/ sarcomatoid feature </t>
  </si>
  <si>
    <t>ccRCC</t>
  </si>
  <si>
    <t>papillary RCC with clear cell features (histologic type: ccRCC)</t>
  </si>
  <si>
    <t>angiomyolipoma</t>
  </si>
  <si>
    <t>chromophobe RCC</t>
  </si>
  <si>
    <t>clear cell RCC</t>
  </si>
  <si>
    <t>clear cell RCC (+ papillary)</t>
  </si>
  <si>
    <t>clear cell RCC (2)</t>
  </si>
  <si>
    <t>clear cell tubulopapillary RCC</t>
  </si>
  <si>
    <t>L Partial nephrectomy</t>
  </si>
  <si>
    <t>mixed epithelial stromal tumor</t>
  </si>
  <si>
    <t>papillary RCC</t>
  </si>
  <si>
    <t xml:space="preserve">papillary RCC </t>
  </si>
  <si>
    <t>papillary RCC (2)</t>
  </si>
  <si>
    <t>clear cell papillary renal cell carcinoma (multiple masses)</t>
  </si>
  <si>
    <t>clear cell papillary renal cell carcinoma</t>
  </si>
  <si>
    <t>biopsy - malignant epitheloid neoplasm with sarcomatoid features and necrosis</t>
  </si>
  <si>
    <t>ccRCC extending into renal vein</t>
  </si>
  <si>
    <t>eosinophilic, solid and cystic renal cell carcinoma</t>
  </si>
  <si>
    <t>papillary renal cell carcinoma</t>
  </si>
  <si>
    <t>Fluid Samples Obtained</t>
  </si>
  <si>
    <t>Preadmission Clinic</t>
  </si>
  <si>
    <t>OR</t>
  </si>
  <si>
    <t>Controls</t>
  </si>
  <si>
    <t>Patients</t>
  </si>
  <si>
    <t>Mean Age</t>
  </si>
  <si>
    <t>Median Age</t>
  </si>
  <si>
    <t>Mean Age Male</t>
  </si>
  <si>
    <t>Mean Age Female</t>
  </si>
  <si>
    <t>Clear Cell</t>
  </si>
  <si>
    <t>x</t>
  </si>
  <si>
    <t>Clear Cell Patient</t>
  </si>
  <si>
    <t>Papillary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</si>
  <si>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</si>
  <si>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</si>
  <si>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</si>
  <si>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</si>
  <si>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</si>
  <si>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</si>
  <si>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</si>
  <si>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</si>
  <si>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</si>
  <si>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</t>
  </si>
  <si>
    <t>pT1apNX</t>
  </si>
  <si>
    <t>pT3apNX</t>
  </si>
  <si>
    <t>NA</t>
  </si>
  <si>
    <t>pT1bpNX</t>
  </si>
  <si>
    <t>pT1pNX</t>
  </si>
  <si>
    <t>pT2apN0</t>
  </si>
  <si>
    <t>pT2bpNX</t>
  </si>
  <si>
    <t>pT1a, pNX, pMX</t>
  </si>
  <si>
    <t>pT2apNX</t>
  </si>
  <si>
    <t>pT3bpN0</t>
  </si>
  <si>
    <t>Biopsy</t>
  </si>
  <si>
    <t>pT3a</t>
  </si>
  <si>
    <t>pT3apN1</t>
  </si>
  <si>
    <t>pT1apN0</t>
  </si>
  <si>
    <t>pT4pN0</t>
  </si>
  <si>
    <t>pT1bpN0</t>
  </si>
  <si>
    <t>pT3aPN0</t>
  </si>
  <si>
    <t>pT4pN1</t>
  </si>
  <si>
    <t>pT3bpN1pM1</t>
  </si>
  <si>
    <t>pT3cpN0</t>
  </si>
  <si>
    <t>N/A</t>
  </si>
  <si>
    <t>pT3apN1pM1</t>
  </si>
  <si>
    <t>pT3apN0</t>
  </si>
  <si>
    <t>pT3bpN1</t>
  </si>
  <si>
    <t>pT3apN0pM1</t>
  </si>
  <si>
    <t>pT2bpNXpM1</t>
  </si>
  <si>
    <t>pT2apNXpM1</t>
  </si>
  <si>
    <t>pT1a</t>
  </si>
  <si>
    <t>Stage</t>
  </si>
  <si>
    <t>furhman</t>
  </si>
  <si>
    <t>Tumor Size</t>
  </si>
  <si>
    <t>Groups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</si>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</sst>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horizontal="left"/>
    </xf>
    <xf numFmtId="20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14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5.0925925925925923E-2"/>
          <c:w val="0.896956036745406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RCC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Stats280!$A$13:$A$23</c:f>
              <c:strCache>
                <c:ptCount val="11"/>
                <c:pt idx="0">
                  <c:v>-35</c:v>
                </c:pt>
                <c:pt idx="1">
                  <c:v>36-40</c:v>
                </c:pt>
                <c:pt idx="2">
                  <c:v>41-45</c:v>
                </c:pt>
                <c:pt idx="3">
                  <c:v>46-50</c:v>
                </c:pt>
                <c:pt idx="4">
                  <c:v>51-55</c:v>
                </c:pt>
                <c:pt idx="5">
                  <c:v>56-60</c:v>
                </c:pt>
                <c:pt idx="6">
                  <c:v>61-65</c:v>
                </c:pt>
                <c:pt idx="7">
                  <c:v>66-70</c:v>
                </c:pt>
                <c:pt idx="8">
                  <c:v>71-75</c:v>
                </c:pt>
                <c:pt idx="9">
                  <c:v>76-80</c:v>
                </c:pt>
                <c:pt idx="10">
                  <c:v>81-</c:v>
                </c:pt>
              </c:strCache>
            </c:strRef>
          </c:cat>
          <c:val>
            <c:numRef>
              <c:f>Stats280!$B$13:$B$23</c:f>
              <c:numCache>
                <c:formatCode>General</c:formatCode>
                <c:ptCount val="11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2-4BC7-AA29-7298E196385D}"/>
            </c:ext>
          </c:extLst>
        </c:ser>
        <c:ser>
          <c:idx val="1"/>
          <c:order val="1"/>
          <c:tx>
            <c:v>Control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Stats280!$A$13:$A$23</c:f>
              <c:strCache>
                <c:ptCount val="11"/>
                <c:pt idx="0">
                  <c:v>-35</c:v>
                </c:pt>
                <c:pt idx="1">
                  <c:v>36-40</c:v>
                </c:pt>
                <c:pt idx="2">
                  <c:v>41-45</c:v>
                </c:pt>
                <c:pt idx="3">
                  <c:v>46-50</c:v>
                </c:pt>
                <c:pt idx="4">
                  <c:v>51-55</c:v>
                </c:pt>
                <c:pt idx="5">
                  <c:v>56-60</c:v>
                </c:pt>
                <c:pt idx="6">
                  <c:v>61-65</c:v>
                </c:pt>
                <c:pt idx="7">
                  <c:v>66-70</c:v>
                </c:pt>
                <c:pt idx="8">
                  <c:v>71-75</c:v>
                </c:pt>
                <c:pt idx="9">
                  <c:v>76-80</c:v>
                </c:pt>
                <c:pt idx="10">
                  <c:v>81-</c:v>
                </c:pt>
              </c:strCache>
            </c:strRef>
          </c:cat>
          <c:val>
            <c:numRef>
              <c:f>Stats280!$C$13:$C$23</c:f>
              <c:numCache>
                <c:formatCode>General</c:formatCode>
                <c:ptCount val="11"/>
                <c:pt idx="0">
                  <c:v>2</c:v>
                </c:pt>
                <c:pt idx="1">
                  <c:v>9</c:v>
                </c:pt>
                <c:pt idx="2">
                  <c:v>21</c:v>
                </c:pt>
                <c:pt idx="3">
                  <c:v>35</c:v>
                </c:pt>
                <c:pt idx="4">
                  <c:v>31</c:v>
                </c:pt>
                <c:pt idx="5">
                  <c:v>38</c:v>
                </c:pt>
                <c:pt idx="6">
                  <c:v>19</c:v>
                </c:pt>
                <c:pt idx="7">
                  <c:v>10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2-4BC7-AA29-7298E196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247344"/>
        <c:axId val="668789120"/>
      </c:barChart>
      <c:catAx>
        <c:axId val="42024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9120"/>
        <c:crosses val="autoZero"/>
        <c:auto val="1"/>
        <c:lblAlgn val="ctr"/>
        <c:lblOffset val="100"/>
        <c:noMultiLvlLbl val="0"/>
      </c:catAx>
      <c:valAx>
        <c:axId val="6687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7814023247108"/>
          <c:y val="7.4900752495452139E-2"/>
          <c:w val="0.16934926884139481"/>
          <c:h val="0.166241214733068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5973435861587"/>
          <c:y val="0.1717129530426259"/>
          <c:w val="0.86844362223674099"/>
          <c:h val="0.68226471710043624"/>
        </c:manualLayout>
      </c:layout>
      <c:barChart>
        <c:barDir val="col"/>
        <c:grouping val="clustered"/>
        <c:varyColors val="0"/>
        <c:ser>
          <c:idx val="0"/>
          <c:order val="0"/>
          <c:tx>
            <c:v>RCC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Stats_clinic_80!$L$11:$L$21</c:f>
              <c:strCache>
                <c:ptCount val="11"/>
                <c:pt idx="0">
                  <c:v>-35</c:v>
                </c:pt>
                <c:pt idx="1">
                  <c:v>36-40</c:v>
                </c:pt>
                <c:pt idx="2">
                  <c:v>41-45</c:v>
                </c:pt>
                <c:pt idx="3">
                  <c:v>46-50</c:v>
                </c:pt>
                <c:pt idx="4">
                  <c:v>51-55</c:v>
                </c:pt>
                <c:pt idx="5">
                  <c:v>56-60</c:v>
                </c:pt>
                <c:pt idx="6">
                  <c:v>61-65</c:v>
                </c:pt>
                <c:pt idx="7">
                  <c:v>66-70</c:v>
                </c:pt>
                <c:pt idx="8">
                  <c:v>71-75</c:v>
                </c:pt>
                <c:pt idx="9">
                  <c:v>76-80</c:v>
                </c:pt>
                <c:pt idx="10">
                  <c:v>81-</c:v>
                </c:pt>
              </c:strCache>
            </c:strRef>
          </c:cat>
          <c:val>
            <c:numRef>
              <c:f>Stats_clinic_80!$M$11:$M$21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0-4C33-BE6A-D6A0DB2DD4D4}"/>
            </c:ext>
          </c:extLst>
        </c:ser>
        <c:ser>
          <c:idx val="1"/>
          <c:order val="1"/>
          <c:tx>
            <c:v>Control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Stats_clinic_80!$L$11:$L$21</c:f>
              <c:strCache>
                <c:ptCount val="11"/>
                <c:pt idx="0">
                  <c:v>-35</c:v>
                </c:pt>
                <c:pt idx="1">
                  <c:v>36-40</c:v>
                </c:pt>
                <c:pt idx="2">
                  <c:v>41-45</c:v>
                </c:pt>
                <c:pt idx="3">
                  <c:v>46-50</c:v>
                </c:pt>
                <c:pt idx="4">
                  <c:v>51-55</c:v>
                </c:pt>
                <c:pt idx="5">
                  <c:v>56-60</c:v>
                </c:pt>
                <c:pt idx="6">
                  <c:v>61-65</c:v>
                </c:pt>
                <c:pt idx="7">
                  <c:v>66-70</c:v>
                </c:pt>
                <c:pt idx="8">
                  <c:v>71-75</c:v>
                </c:pt>
                <c:pt idx="9">
                  <c:v>76-80</c:v>
                </c:pt>
                <c:pt idx="10">
                  <c:v>81-</c:v>
                </c:pt>
              </c:strCache>
            </c:strRef>
          </c:cat>
          <c:val>
            <c:numRef>
              <c:f>Stats_clinic_80!$N$11:$N$21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0-4C33-BE6A-D6A0DB2D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362416"/>
        <c:axId val="917049696"/>
      </c:barChart>
      <c:catAx>
        <c:axId val="63836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at Urine Collection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049696"/>
        <c:crosses val="autoZero"/>
        <c:auto val="1"/>
        <c:lblAlgn val="ctr"/>
        <c:lblOffset val="100"/>
        <c:noMultiLvlLbl val="0"/>
      </c:catAx>
      <c:valAx>
        <c:axId val="91704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Frequnecy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37046100254396"/>
          <c:y val="0.19953848830723289"/>
          <c:w val="0.14168029016967801"/>
          <c:h val="0.162847217754185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57149</xdr:rowOff>
    </xdr:from>
    <xdr:to>
      <xdr:col>13</xdr:col>
      <xdr:colOff>600075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33BE7-E4E5-4457-B2F7-7490A024F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123823</xdr:colOff>
      <xdr:row>22</xdr:row>
      <xdr:rowOff>178489</xdr:rowOff>
    </xdr:from>
    <xdr:to>
      <xdr:col>21</xdr:col>
      <xdr:colOff>115541</xdr:colOff>
      <xdr:row>43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EA005-AC0E-4BC1-BF83-7D6D06584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6"/>
  <sheetViews>
    <sheetView tabSelected="1" topLeftCell="A100" workbookViewId="0">
      <selection activeCell="F114" sqref="F114"/>
    </sheetView>
  </sheetViews>
  <sheetFormatPr baseColWidth="10" defaultColWidth="8.83203125" defaultRowHeight="15" x14ac:dyDescent="0.2"/>
  <cols>
    <col min="1" max="1" width="10.5" customWidth="1"/>
    <col min="5" max="5" width="9.1640625" style="23"/>
    <col min="6" max="6" width="67.5" style="23" customWidth="1"/>
    <col min="7" max="7" width="19.33203125" style="24" customWidth="1"/>
  </cols>
  <sheetData>
    <row r="1" spans="1:10" ht="16" x14ac:dyDescent="0.2">
      <c r="A1" s="1" t="s">
        <v>0</v>
      </c>
      <c r="B1" s="1" t="s">
        <v>1</v>
      </c>
      <c r="C1" s="1" t="s">
        <v>508</v>
      </c>
      <c r="D1" s="7" t="s">
        <v>384</v>
      </c>
      <c r="E1" s="8" t="s">
        <v>385</v>
      </c>
      <c r="F1" s="8" t="s">
        <v>386</v>
      </c>
      <c r="G1" s="26" t="s">
        <v>454</v>
      </c>
      <c r="H1" s="1" t="s">
        <v>505</v>
      </c>
      <c r="I1" s="1" t="s">
        <v>506</v>
      </c>
      <c r="J1" s="1"/>
    </row>
    <row r="2" spans="1:10" x14ac:dyDescent="0.2">
      <c r="A2" t="s">
        <v>2</v>
      </c>
      <c r="B2" s="2" t="s">
        <v>3</v>
      </c>
      <c r="C2" s="2" t="s">
        <v>400</v>
      </c>
      <c r="D2" s="9">
        <v>38</v>
      </c>
      <c r="E2" s="10" t="s">
        <v>387</v>
      </c>
      <c r="F2" s="4" t="s">
        <v>388</v>
      </c>
      <c r="G2" s="25" t="s">
        <v>455</v>
      </c>
      <c r="H2" s="9" t="s">
        <v>490</v>
      </c>
      <c r="I2" s="11">
        <v>2</v>
      </c>
    </row>
    <row r="3" spans="1:10" x14ac:dyDescent="0.2">
      <c r="A3" t="s">
        <v>4</v>
      </c>
      <c r="B3" s="2" t="s">
        <v>5</v>
      </c>
      <c r="C3" s="2" t="s">
        <v>400</v>
      </c>
      <c r="D3" s="9">
        <v>64</v>
      </c>
      <c r="E3" s="10" t="s">
        <v>387</v>
      </c>
      <c r="F3" s="4" t="s">
        <v>388</v>
      </c>
      <c r="G3" s="11" t="s">
        <v>456</v>
      </c>
      <c r="H3" s="9" t="s">
        <v>477</v>
      </c>
      <c r="I3" s="11">
        <v>2</v>
      </c>
    </row>
    <row r="4" spans="1:10" x14ac:dyDescent="0.2">
      <c r="A4" t="s">
        <v>6</v>
      </c>
      <c r="B4" s="2" t="s">
        <v>7</v>
      </c>
      <c r="C4" s="2" t="s">
        <v>400</v>
      </c>
      <c r="D4" s="9">
        <v>63</v>
      </c>
      <c r="E4" s="10" t="s">
        <v>387</v>
      </c>
      <c r="F4" s="4" t="s">
        <v>389</v>
      </c>
      <c r="G4" s="25" t="s">
        <v>455</v>
      </c>
      <c r="H4" s="9" t="s">
        <v>480</v>
      </c>
      <c r="I4" s="11" t="s">
        <v>497</v>
      </c>
    </row>
    <row r="5" spans="1:10" x14ac:dyDescent="0.2">
      <c r="A5" t="s">
        <v>8</v>
      </c>
      <c r="B5" s="2" t="s">
        <v>9</v>
      </c>
      <c r="C5" s="2" t="s">
        <v>400</v>
      </c>
      <c r="D5" s="9">
        <v>84</v>
      </c>
      <c r="E5" s="10" t="s">
        <v>387</v>
      </c>
      <c r="F5" s="4" t="s">
        <v>388</v>
      </c>
      <c r="G5" s="11" t="s">
        <v>456</v>
      </c>
      <c r="H5" s="9" t="s">
        <v>480</v>
      </c>
      <c r="I5" s="11">
        <v>3</v>
      </c>
    </row>
    <row r="6" spans="1:10" x14ac:dyDescent="0.2">
      <c r="A6" t="s">
        <v>10</v>
      </c>
      <c r="B6" s="2" t="s">
        <v>11</v>
      </c>
      <c r="C6" s="2" t="s">
        <v>400</v>
      </c>
      <c r="D6" s="9">
        <v>55</v>
      </c>
      <c r="E6" s="10" t="s">
        <v>387</v>
      </c>
      <c r="F6" s="4" t="s">
        <v>388</v>
      </c>
      <c r="G6" s="11" t="s">
        <v>456</v>
      </c>
      <c r="H6" s="9" t="s">
        <v>477</v>
      </c>
      <c r="I6" s="11">
        <v>2</v>
      </c>
    </row>
    <row r="7" spans="1:10" x14ac:dyDescent="0.2">
      <c r="A7" t="s">
        <v>12</v>
      </c>
      <c r="B7" s="2" t="s">
        <v>13</v>
      </c>
      <c r="C7" s="2" t="s">
        <v>400</v>
      </c>
      <c r="D7" s="9">
        <v>59</v>
      </c>
      <c r="E7" s="10" t="s">
        <v>387</v>
      </c>
      <c r="F7" s="4" t="s">
        <v>390</v>
      </c>
      <c r="G7" s="11" t="s">
        <v>456</v>
      </c>
      <c r="H7" s="9" t="s">
        <v>477</v>
      </c>
      <c r="I7" s="11">
        <v>2</v>
      </c>
    </row>
    <row r="8" spans="1:10" x14ac:dyDescent="0.2">
      <c r="A8" t="s">
        <v>14</v>
      </c>
      <c r="B8" s="2" t="s">
        <v>15</v>
      </c>
      <c r="C8" s="2" t="s">
        <v>400</v>
      </c>
      <c r="D8" s="11">
        <v>44</v>
      </c>
      <c r="E8" s="4" t="s">
        <v>391</v>
      </c>
      <c r="F8" s="12" t="s">
        <v>392</v>
      </c>
      <c r="G8" s="11" t="s">
        <v>456</v>
      </c>
      <c r="H8" s="28" t="s">
        <v>490</v>
      </c>
      <c r="I8" s="28">
        <v>2</v>
      </c>
    </row>
    <row r="9" spans="1:10" x14ac:dyDescent="0.2">
      <c r="A9" t="s">
        <v>16</v>
      </c>
      <c r="B9" s="2" t="s">
        <v>17</v>
      </c>
      <c r="C9" s="2" t="s">
        <v>400</v>
      </c>
      <c r="D9" s="9">
        <v>68</v>
      </c>
      <c r="E9" s="10" t="s">
        <v>387</v>
      </c>
      <c r="F9" s="10" t="s">
        <v>393</v>
      </c>
      <c r="G9" s="11" t="s">
        <v>456</v>
      </c>
      <c r="H9" s="9" t="s">
        <v>491</v>
      </c>
      <c r="I9" s="11">
        <v>4</v>
      </c>
    </row>
    <row r="10" spans="1:10" x14ac:dyDescent="0.2">
      <c r="A10" t="s">
        <v>18</v>
      </c>
      <c r="B10" s="2" t="s">
        <v>19</v>
      </c>
      <c r="C10" s="2" t="s">
        <v>400</v>
      </c>
      <c r="D10" s="9">
        <v>50</v>
      </c>
      <c r="E10" s="10" t="s">
        <v>387</v>
      </c>
      <c r="F10" s="4" t="s">
        <v>388</v>
      </c>
      <c r="G10" s="11" t="s">
        <v>456</v>
      </c>
      <c r="H10" s="9" t="s">
        <v>483</v>
      </c>
      <c r="I10" s="11">
        <v>2</v>
      </c>
    </row>
    <row r="11" spans="1:10" x14ac:dyDescent="0.2">
      <c r="A11" t="s">
        <v>20</v>
      </c>
      <c r="B11" s="2" t="s">
        <v>21</v>
      </c>
      <c r="C11" s="2" t="s">
        <v>400</v>
      </c>
      <c r="D11" s="9">
        <v>74</v>
      </c>
      <c r="E11" s="10" t="s">
        <v>387</v>
      </c>
      <c r="F11" s="4" t="s">
        <v>388</v>
      </c>
      <c r="G11" s="25" t="s">
        <v>455</v>
      </c>
      <c r="H11" s="9" t="s">
        <v>486</v>
      </c>
      <c r="I11" s="11">
        <v>3</v>
      </c>
    </row>
    <row r="12" spans="1:10" x14ac:dyDescent="0.2">
      <c r="A12" t="s">
        <v>22</v>
      </c>
      <c r="B12" s="2" t="s">
        <v>23</v>
      </c>
      <c r="C12" s="2" t="s">
        <v>400</v>
      </c>
      <c r="D12" s="9">
        <v>74</v>
      </c>
      <c r="E12" s="10" t="s">
        <v>391</v>
      </c>
      <c r="F12" s="10" t="s">
        <v>394</v>
      </c>
      <c r="G12" s="25" t="s">
        <v>455</v>
      </c>
      <c r="H12" s="9" t="s">
        <v>478</v>
      </c>
      <c r="I12" s="11">
        <v>4</v>
      </c>
    </row>
    <row r="13" spans="1:10" x14ac:dyDescent="0.2">
      <c r="A13" t="s">
        <v>24</v>
      </c>
      <c r="B13" s="3" t="s">
        <v>25</v>
      </c>
      <c r="C13" s="2" t="s">
        <v>400</v>
      </c>
      <c r="D13" s="9">
        <v>77</v>
      </c>
      <c r="E13" s="10" t="s">
        <v>387</v>
      </c>
      <c r="F13" s="10" t="s">
        <v>395</v>
      </c>
      <c r="G13" s="11" t="s">
        <v>456</v>
      </c>
      <c r="H13" s="9" t="s">
        <v>492</v>
      </c>
      <c r="I13" s="11">
        <v>3</v>
      </c>
    </row>
    <row r="14" spans="1:10" x14ac:dyDescent="0.2">
      <c r="A14" t="s">
        <v>26</v>
      </c>
      <c r="B14" s="2" t="s">
        <v>27</v>
      </c>
      <c r="C14" s="2" t="s">
        <v>400</v>
      </c>
      <c r="D14" s="9">
        <v>46</v>
      </c>
      <c r="E14" s="10" t="s">
        <v>387</v>
      </c>
      <c r="F14" s="4" t="s">
        <v>396</v>
      </c>
      <c r="G14" s="11" t="s">
        <v>456</v>
      </c>
      <c r="H14" s="9" t="s">
        <v>477</v>
      </c>
      <c r="I14" s="11">
        <v>2</v>
      </c>
    </row>
    <row r="15" spans="1:10" x14ac:dyDescent="0.2">
      <c r="A15" t="s">
        <v>28</v>
      </c>
      <c r="B15" s="2" t="s">
        <v>29</v>
      </c>
      <c r="C15" s="2" t="s">
        <v>400</v>
      </c>
      <c r="D15" s="9">
        <v>60</v>
      </c>
      <c r="E15" s="10" t="s">
        <v>387</v>
      </c>
      <c r="F15" s="10" t="s">
        <v>397</v>
      </c>
      <c r="G15" s="11" t="s">
        <v>456</v>
      </c>
      <c r="H15" s="9" t="s">
        <v>493</v>
      </c>
      <c r="I15" s="11">
        <v>4</v>
      </c>
    </row>
    <row r="16" spans="1:10" x14ac:dyDescent="0.2">
      <c r="A16" t="s">
        <v>30</v>
      </c>
      <c r="B16" s="2" t="s">
        <v>31</v>
      </c>
      <c r="C16" s="2" t="s">
        <v>400</v>
      </c>
      <c r="D16" s="9">
        <v>45</v>
      </c>
      <c r="E16" s="10" t="s">
        <v>387</v>
      </c>
      <c r="F16" s="10" t="s">
        <v>398</v>
      </c>
      <c r="G16" s="11" t="s">
        <v>456</v>
      </c>
      <c r="H16" s="9" t="s">
        <v>494</v>
      </c>
      <c r="I16" s="11">
        <v>4</v>
      </c>
    </row>
    <row r="17" spans="1:9" x14ac:dyDescent="0.2">
      <c r="A17" t="s">
        <v>32</v>
      </c>
      <c r="B17" s="2" t="s">
        <v>33</v>
      </c>
      <c r="C17" s="2" t="s">
        <v>400</v>
      </c>
      <c r="D17" s="9">
        <v>35</v>
      </c>
      <c r="E17" s="10" t="s">
        <v>391</v>
      </c>
      <c r="F17" s="5" t="s">
        <v>399</v>
      </c>
      <c r="G17" s="25" t="s">
        <v>455</v>
      </c>
      <c r="H17" s="14" t="s">
        <v>477</v>
      </c>
      <c r="I17" s="13">
        <v>3</v>
      </c>
    </row>
    <row r="18" spans="1:9" x14ac:dyDescent="0.2">
      <c r="A18" t="s">
        <v>34</v>
      </c>
      <c r="B18" s="2" t="s">
        <v>35</v>
      </c>
      <c r="C18" s="2" t="s">
        <v>400</v>
      </c>
      <c r="D18" s="9">
        <v>44</v>
      </c>
      <c r="E18" s="10" t="s">
        <v>387</v>
      </c>
      <c r="F18" s="5" t="s">
        <v>400</v>
      </c>
      <c r="G18" s="11" t="s">
        <v>456</v>
      </c>
      <c r="H18" s="14" t="s">
        <v>477</v>
      </c>
      <c r="I18" s="13">
        <v>2</v>
      </c>
    </row>
    <row r="19" spans="1:9" x14ac:dyDescent="0.2">
      <c r="A19" t="s">
        <v>36</v>
      </c>
      <c r="B19" s="2" t="s">
        <v>37</v>
      </c>
      <c r="C19" s="2" t="s">
        <v>400</v>
      </c>
      <c r="D19" s="9">
        <v>56</v>
      </c>
      <c r="E19" s="10" t="s">
        <v>391</v>
      </c>
      <c r="F19" s="5" t="s">
        <v>401</v>
      </c>
      <c r="G19" s="25" t="s">
        <v>455</v>
      </c>
      <c r="H19" s="14" t="s">
        <v>483</v>
      </c>
      <c r="I19" s="13">
        <v>3</v>
      </c>
    </row>
    <row r="20" spans="1:9" x14ac:dyDescent="0.2">
      <c r="A20" t="s">
        <v>38</v>
      </c>
      <c r="B20" s="2" t="s">
        <v>39</v>
      </c>
      <c r="C20" s="2" t="s">
        <v>400</v>
      </c>
      <c r="D20" s="9">
        <v>58</v>
      </c>
      <c r="E20" s="10" t="s">
        <v>391</v>
      </c>
      <c r="F20" s="5" t="s">
        <v>402</v>
      </c>
      <c r="G20" s="25" t="s">
        <v>455</v>
      </c>
      <c r="H20" s="14" t="s">
        <v>478</v>
      </c>
      <c r="I20" s="13">
        <v>3</v>
      </c>
    </row>
    <row r="21" spans="1:9" x14ac:dyDescent="0.2">
      <c r="A21" t="s">
        <v>40</v>
      </c>
      <c r="B21" s="2" t="s">
        <v>41</v>
      </c>
      <c r="C21" s="2" t="s">
        <v>400</v>
      </c>
      <c r="D21" s="9">
        <v>72</v>
      </c>
      <c r="E21" s="10" t="s">
        <v>387</v>
      </c>
      <c r="F21" s="5" t="s">
        <v>403</v>
      </c>
      <c r="G21" s="13" t="s">
        <v>456</v>
      </c>
      <c r="H21" s="14" t="s">
        <v>482</v>
      </c>
      <c r="I21" s="13">
        <v>3</v>
      </c>
    </row>
    <row r="22" spans="1:9" x14ac:dyDescent="0.2">
      <c r="A22" t="s">
        <v>42</v>
      </c>
      <c r="B22" s="2" t="s">
        <v>43</v>
      </c>
      <c r="C22" s="2" t="s">
        <v>400</v>
      </c>
      <c r="D22" s="9">
        <v>76</v>
      </c>
      <c r="E22" s="10" t="s">
        <v>387</v>
      </c>
      <c r="F22" s="5" t="s">
        <v>388</v>
      </c>
      <c r="G22" s="25" t="s">
        <v>455</v>
      </c>
      <c r="H22" s="14" t="s">
        <v>495</v>
      </c>
      <c r="I22" s="13">
        <v>4</v>
      </c>
    </row>
    <row r="23" spans="1:9" x14ac:dyDescent="0.2">
      <c r="A23" t="s">
        <v>44</v>
      </c>
      <c r="B23" s="2" t="s">
        <v>45</v>
      </c>
      <c r="C23" s="2" t="s">
        <v>400</v>
      </c>
      <c r="D23" s="9">
        <v>55</v>
      </c>
      <c r="E23" s="10" t="s">
        <v>387</v>
      </c>
      <c r="F23" s="5" t="s">
        <v>396</v>
      </c>
      <c r="G23" s="13" t="s">
        <v>456</v>
      </c>
      <c r="H23" s="14" t="s">
        <v>477</v>
      </c>
      <c r="I23" s="13">
        <v>3</v>
      </c>
    </row>
    <row r="24" spans="1:9" x14ac:dyDescent="0.2">
      <c r="A24" t="s">
        <v>46</v>
      </c>
      <c r="B24" s="2" t="s">
        <v>47</v>
      </c>
      <c r="C24" s="2" t="s">
        <v>400</v>
      </c>
      <c r="D24" s="9">
        <v>67</v>
      </c>
      <c r="E24" s="10" t="s">
        <v>404</v>
      </c>
      <c r="F24" s="5" t="s">
        <v>405</v>
      </c>
      <c r="G24" s="25" t="s">
        <v>455</v>
      </c>
      <c r="H24" s="14" t="s">
        <v>496</v>
      </c>
      <c r="I24" s="13">
        <v>3</v>
      </c>
    </row>
    <row r="25" spans="1:9" x14ac:dyDescent="0.2">
      <c r="A25" t="s">
        <v>48</v>
      </c>
      <c r="B25" s="2" t="s">
        <v>49</v>
      </c>
      <c r="C25" s="2" t="s">
        <v>400</v>
      </c>
      <c r="D25" s="9">
        <v>52</v>
      </c>
      <c r="E25" s="10" t="s">
        <v>387</v>
      </c>
      <c r="F25" s="5" t="s">
        <v>388</v>
      </c>
      <c r="G25" s="13" t="s">
        <v>455</v>
      </c>
      <c r="H25" s="14" t="s">
        <v>477</v>
      </c>
      <c r="I25" s="13">
        <v>2</v>
      </c>
    </row>
    <row r="26" spans="1:9" x14ac:dyDescent="0.2">
      <c r="A26" t="s">
        <v>50</v>
      </c>
      <c r="B26" s="2" t="s">
        <v>51</v>
      </c>
      <c r="C26" s="2" t="s">
        <v>400</v>
      </c>
      <c r="D26" s="9">
        <v>67</v>
      </c>
      <c r="E26" s="10" t="s">
        <v>391</v>
      </c>
      <c r="F26" s="5" t="s">
        <v>388</v>
      </c>
      <c r="G26" s="13" t="s">
        <v>456</v>
      </c>
      <c r="H26" s="14" t="s">
        <v>497</v>
      </c>
      <c r="I26" s="13">
        <v>4</v>
      </c>
    </row>
    <row r="27" spans="1:9" x14ac:dyDescent="0.2">
      <c r="A27" t="s">
        <v>52</v>
      </c>
      <c r="B27" s="2" t="s">
        <v>53</v>
      </c>
      <c r="C27" s="2" t="s">
        <v>400</v>
      </c>
      <c r="D27" s="9">
        <v>59</v>
      </c>
      <c r="E27" s="10" t="s">
        <v>404</v>
      </c>
      <c r="F27" s="5" t="s">
        <v>406</v>
      </c>
      <c r="G27" s="13" t="s">
        <v>455</v>
      </c>
      <c r="H27" s="14" t="s">
        <v>489</v>
      </c>
      <c r="I27" s="13">
        <v>4</v>
      </c>
    </row>
    <row r="28" spans="1:9" x14ac:dyDescent="0.2">
      <c r="A28" t="s">
        <v>54</v>
      </c>
      <c r="B28" s="2" t="s">
        <v>55</v>
      </c>
      <c r="C28" s="2" t="s">
        <v>400</v>
      </c>
      <c r="D28" s="9">
        <v>55</v>
      </c>
      <c r="E28" s="10" t="s">
        <v>404</v>
      </c>
      <c r="F28" s="5" t="s">
        <v>388</v>
      </c>
      <c r="G28" s="13" t="s">
        <v>455</v>
      </c>
      <c r="H28" s="14" t="s">
        <v>477</v>
      </c>
      <c r="I28" s="13">
        <v>3</v>
      </c>
    </row>
    <row r="29" spans="1:9" x14ac:dyDescent="0.2">
      <c r="A29" t="s">
        <v>56</v>
      </c>
      <c r="B29" s="2" t="s">
        <v>57</v>
      </c>
      <c r="C29" s="2" t="s">
        <v>400</v>
      </c>
      <c r="D29" s="9">
        <v>68</v>
      </c>
      <c r="E29" s="10" t="s">
        <v>387</v>
      </c>
      <c r="F29" s="5" t="s">
        <v>388</v>
      </c>
      <c r="G29" s="13" t="s">
        <v>455</v>
      </c>
      <c r="H29" s="14" t="s">
        <v>478</v>
      </c>
      <c r="I29" s="13">
        <v>3</v>
      </c>
    </row>
    <row r="30" spans="1:9" x14ac:dyDescent="0.2">
      <c r="A30" t="s">
        <v>58</v>
      </c>
      <c r="B30" s="2" t="s">
        <v>59</v>
      </c>
      <c r="C30" s="2" t="s">
        <v>400</v>
      </c>
      <c r="D30" s="13">
        <v>63</v>
      </c>
      <c r="E30" s="10" t="s">
        <v>387</v>
      </c>
      <c r="F30" s="5" t="s">
        <v>388</v>
      </c>
      <c r="G30" s="13" t="s">
        <v>456</v>
      </c>
      <c r="H30" s="14" t="s">
        <v>496</v>
      </c>
      <c r="I30" s="13">
        <v>3</v>
      </c>
    </row>
    <row r="31" spans="1:9" x14ac:dyDescent="0.2">
      <c r="A31" t="s">
        <v>60</v>
      </c>
      <c r="B31" s="2" t="s">
        <v>61</v>
      </c>
      <c r="C31" s="2" t="s">
        <v>400</v>
      </c>
      <c r="D31" s="9">
        <v>67</v>
      </c>
      <c r="E31" s="10" t="s">
        <v>387</v>
      </c>
      <c r="F31" s="5" t="s">
        <v>407</v>
      </c>
      <c r="G31" s="13" t="s">
        <v>456</v>
      </c>
      <c r="H31" s="14" t="s">
        <v>486</v>
      </c>
      <c r="I31" s="13">
        <v>3</v>
      </c>
    </row>
    <row r="32" spans="1:9" x14ac:dyDescent="0.2">
      <c r="A32" t="s">
        <v>62</v>
      </c>
      <c r="B32" s="2" t="s">
        <v>63</v>
      </c>
      <c r="C32" s="2" t="s">
        <v>400</v>
      </c>
      <c r="D32" s="9">
        <v>69</v>
      </c>
      <c r="E32" s="10" t="s">
        <v>387</v>
      </c>
      <c r="F32" s="5" t="s">
        <v>388</v>
      </c>
      <c r="G32" s="13" t="s">
        <v>456</v>
      </c>
      <c r="H32" s="14" t="s">
        <v>478</v>
      </c>
      <c r="I32" s="13">
        <v>3</v>
      </c>
    </row>
    <row r="33" spans="1:9" x14ac:dyDescent="0.2">
      <c r="A33" t="s">
        <v>64</v>
      </c>
      <c r="B33" s="2" t="s">
        <v>65</v>
      </c>
      <c r="C33" s="2" t="s">
        <v>400</v>
      </c>
      <c r="D33" s="9">
        <v>56</v>
      </c>
      <c r="E33" s="10" t="s">
        <v>387</v>
      </c>
      <c r="F33" s="5" t="s">
        <v>408</v>
      </c>
      <c r="G33" s="13" t="s">
        <v>456</v>
      </c>
      <c r="H33" s="14" t="s">
        <v>498</v>
      </c>
      <c r="I33" s="13">
        <v>4</v>
      </c>
    </row>
    <row r="34" spans="1:9" x14ac:dyDescent="0.2">
      <c r="A34" t="s">
        <v>66</v>
      </c>
      <c r="B34" s="2" t="s">
        <v>67</v>
      </c>
      <c r="C34" s="2" t="s">
        <v>400</v>
      </c>
      <c r="D34" s="9">
        <v>31</v>
      </c>
      <c r="E34" s="10" t="s">
        <v>387</v>
      </c>
      <c r="F34" s="5" t="s">
        <v>409</v>
      </c>
      <c r="G34" s="13" t="s">
        <v>456</v>
      </c>
      <c r="H34" s="14" t="s">
        <v>499</v>
      </c>
      <c r="I34" s="13">
        <v>3</v>
      </c>
    </row>
    <row r="35" spans="1:9" x14ac:dyDescent="0.2">
      <c r="A35" t="s">
        <v>68</v>
      </c>
      <c r="B35" s="2" t="s">
        <v>69</v>
      </c>
      <c r="C35" s="2" t="s">
        <v>400</v>
      </c>
      <c r="D35" s="14">
        <v>55</v>
      </c>
      <c r="E35" s="10" t="s">
        <v>391</v>
      </c>
      <c r="F35" s="5" t="s">
        <v>410</v>
      </c>
      <c r="G35" s="13" t="s">
        <v>456</v>
      </c>
      <c r="H35" s="14" t="s">
        <v>497</v>
      </c>
      <c r="I35" s="13">
        <v>2</v>
      </c>
    </row>
    <row r="36" spans="1:9" x14ac:dyDescent="0.2">
      <c r="A36" t="s">
        <v>70</v>
      </c>
      <c r="B36" s="2" t="s">
        <v>71</v>
      </c>
      <c r="C36" s="2" t="s">
        <v>400</v>
      </c>
      <c r="D36" s="14">
        <v>80</v>
      </c>
      <c r="E36" s="10" t="s">
        <v>391</v>
      </c>
      <c r="F36" s="5" t="s">
        <v>411</v>
      </c>
      <c r="G36" s="13" t="s">
        <v>456</v>
      </c>
      <c r="H36" s="14" t="s">
        <v>500</v>
      </c>
      <c r="I36" s="13">
        <v>4</v>
      </c>
    </row>
    <row r="37" spans="1:9" x14ac:dyDescent="0.2">
      <c r="A37" t="s">
        <v>72</v>
      </c>
      <c r="B37" s="2" t="s">
        <v>73</v>
      </c>
      <c r="C37" s="2" t="s">
        <v>400</v>
      </c>
      <c r="D37" s="14">
        <v>53</v>
      </c>
      <c r="E37" s="10" t="s">
        <v>391</v>
      </c>
      <c r="F37" s="5" t="s">
        <v>412</v>
      </c>
      <c r="G37" s="13" t="s">
        <v>456</v>
      </c>
      <c r="H37" s="14" t="s">
        <v>477</v>
      </c>
      <c r="I37" s="13">
        <v>2</v>
      </c>
    </row>
    <row r="38" spans="1:9" x14ac:dyDescent="0.2">
      <c r="A38" t="s">
        <v>74</v>
      </c>
      <c r="B38" s="2" t="s">
        <v>75</v>
      </c>
      <c r="C38" s="2" t="s">
        <v>400</v>
      </c>
      <c r="D38" s="15">
        <v>55</v>
      </c>
      <c r="E38" s="10" t="s">
        <v>387</v>
      </c>
      <c r="F38" s="5" t="s">
        <v>413</v>
      </c>
      <c r="G38" s="13" t="s">
        <v>455</v>
      </c>
      <c r="H38" s="14" t="s">
        <v>477</v>
      </c>
      <c r="I38" s="13">
        <v>3</v>
      </c>
    </row>
    <row r="39" spans="1:9" x14ac:dyDescent="0.2">
      <c r="A39" t="s">
        <v>76</v>
      </c>
      <c r="B39" s="2" t="s">
        <v>77</v>
      </c>
      <c r="C39" s="2" t="s">
        <v>400</v>
      </c>
      <c r="D39" s="14">
        <v>77</v>
      </c>
      <c r="E39" s="10" t="s">
        <v>391</v>
      </c>
      <c r="F39" s="5" t="s">
        <v>414</v>
      </c>
      <c r="G39" s="13" t="s">
        <v>455</v>
      </c>
      <c r="H39" s="14" t="s">
        <v>485</v>
      </c>
      <c r="I39" s="13">
        <v>4</v>
      </c>
    </row>
    <row r="40" spans="1:9" x14ac:dyDescent="0.2">
      <c r="A40" t="s">
        <v>78</v>
      </c>
      <c r="B40" s="2" t="s">
        <v>79</v>
      </c>
      <c r="C40" s="2" t="s">
        <v>400</v>
      </c>
      <c r="D40" s="14">
        <v>80</v>
      </c>
      <c r="E40" s="10" t="s">
        <v>387</v>
      </c>
      <c r="F40" s="5" t="s">
        <v>415</v>
      </c>
      <c r="G40" s="13" t="s">
        <v>456</v>
      </c>
      <c r="H40" s="14" t="s">
        <v>480</v>
      </c>
      <c r="I40" s="13">
        <v>4</v>
      </c>
    </row>
    <row r="41" spans="1:9" x14ac:dyDescent="0.2">
      <c r="A41" t="s">
        <v>80</v>
      </c>
      <c r="B41" s="2" t="s">
        <v>81</v>
      </c>
      <c r="C41" s="2" t="s">
        <v>400</v>
      </c>
      <c r="D41" s="14">
        <v>62</v>
      </c>
      <c r="E41" s="10" t="s">
        <v>387</v>
      </c>
      <c r="F41" s="5" t="s">
        <v>416</v>
      </c>
      <c r="G41" s="13" t="s">
        <v>456</v>
      </c>
      <c r="H41" s="14" t="s">
        <v>480</v>
      </c>
      <c r="I41" s="13">
        <v>3</v>
      </c>
    </row>
    <row r="42" spans="1:9" x14ac:dyDescent="0.2">
      <c r="A42" t="s">
        <v>82</v>
      </c>
      <c r="B42" s="2" t="s">
        <v>83</v>
      </c>
      <c r="C42" s="2" t="s">
        <v>400</v>
      </c>
      <c r="D42" s="9">
        <v>65</v>
      </c>
      <c r="E42" s="10" t="s">
        <v>387</v>
      </c>
      <c r="F42" s="5" t="s">
        <v>417</v>
      </c>
      <c r="G42" s="13" t="s">
        <v>455</v>
      </c>
      <c r="H42" s="14" t="s">
        <v>501</v>
      </c>
      <c r="I42" s="13">
        <v>4</v>
      </c>
    </row>
    <row r="43" spans="1:9" x14ac:dyDescent="0.2">
      <c r="A43" t="s">
        <v>84</v>
      </c>
      <c r="B43" s="2" t="s">
        <v>85</v>
      </c>
      <c r="C43" s="2" t="s">
        <v>400</v>
      </c>
      <c r="D43" s="9">
        <v>50</v>
      </c>
      <c r="E43" s="10" t="s">
        <v>391</v>
      </c>
      <c r="F43" s="5" t="s">
        <v>418</v>
      </c>
      <c r="G43" s="13" t="s">
        <v>456</v>
      </c>
      <c r="H43" s="14" t="s">
        <v>477</v>
      </c>
      <c r="I43" s="13">
        <v>2</v>
      </c>
    </row>
    <row r="44" spans="1:9" x14ac:dyDescent="0.2">
      <c r="A44" t="s">
        <v>86</v>
      </c>
      <c r="B44" s="2" t="s">
        <v>87</v>
      </c>
      <c r="C44" s="2" t="s">
        <v>400</v>
      </c>
      <c r="D44" s="9">
        <v>58</v>
      </c>
      <c r="E44" s="10" t="s">
        <v>391</v>
      </c>
      <c r="F44" s="5" t="s">
        <v>419</v>
      </c>
      <c r="G44" s="13" t="s">
        <v>456</v>
      </c>
      <c r="H44" s="14" t="s">
        <v>501</v>
      </c>
      <c r="I44" s="13">
        <v>4</v>
      </c>
    </row>
    <row r="45" spans="1:9" x14ac:dyDescent="0.2">
      <c r="A45" t="s">
        <v>88</v>
      </c>
      <c r="B45" s="2" t="s">
        <v>89</v>
      </c>
      <c r="C45" s="2" t="s">
        <v>400</v>
      </c>
      <c r="D45" s="9">
        <v>67</v>
      </c>
      <c r="E45" s="10" t="s">
        <v>391</v>
      </c>
      <c r="F45" s="5" t="s">
        <v>420</v>
      </c>
      <c r="G45" s="13" t="s">
        <v>455</v>
      </c>
      <c r="H45" s="14" t="s">
        <v>478</v>
      </c>
      <c r="I45" s="13">
        <v>4</v>
      </c>
    </row>
    <row r="46" spans="1:9" x14ac:dyDescent="0.2">
      <c r="A46" t="s">
        <v>90</v>
      </c>
      <c r="B46" s="2" t="s">
        <v>91</v>
      </c>
      <c r="C46" s="2" t="s">
        <v>400</v>
      </c>
      <c r="D46" s="9">
        <v>42</v>
      </c>
      <c r="E46" s="10" t="s">
        <v>421</v>
      </c>
      <c r="F46" s="5" t="s">
        <v>422</v>
      </c>
      <c r="G46" s="13" t="s">
        <v>455</v>
      </c>
      <c r="H46" s="14" t="s">
        <v>491</v>
      </c>
      <c r="I46" s="13">
        <v>4</v>
      </c>
    </row>
    <row r="47" spans="1:9" x14ac:dyDescent="0.2">
      <c r="A47" t="s">
        <v>92</v>
      </c>
      <c r="B47" s="2" t="s">
        <v>93</v>
      </c>
      <c r="C47" s="2" t="s">
        <v>400</v>
      </c>
      <c r="D47" s="9">
        <v>55</v>
      </c>
      <c r="E47" s="10" t="s">
        <v>404</v>
      </c>
      <c r="F47" s="5" t="s">
        <v>423</v>
      </c>
      <c r="G47" s="13" t="s">
        <v>456</v>
      </c>
      <c r="H47" s="14" t="s">
        <v>480</v>
      </c>
      <c r="I47" s="13" t="s">
        <v>497</v>
      </c>
    </row>
    <row r="48" spans="1:9" x14ac:dyDescent="0.2">
      <c r="A48" t="s">
        <v>94</v>
      </c>
      <c r="B48" s="2" t="s">
        <v>95</v>
      </c>
      <c r="C48" s="2" t="s">
        <v>400</v>
      </c>
      <c r="D48" s="9">
        <v>82</v>
      </c>
      <c r="E48" s="10" t="s">
        <v>391</v>
      </c>
      <c r="F48" s="5" t="s">
        <v>388</v>
      </c>
      <c r="G48" s="13" t="s">
        <v>456</v>
      </c>
      <c r="H48" s="14" t="s">
        <v>480</v>
      </c>
      <c r="I48" s="13">
        <v>3</v>
      </c>
    </row>
    <row r="49" spans="1:9" x14ac:dyDescent="0.2">
      <c r="A49" t="s">
        <v>96</v>
      </c>
      <c r="B49" s="2" t="s">
        <v>97</v>
      </c>
      <c r="C49" s="2" t="s">
        <v>400</v>
      </c>
      <c r="D49" s="9">
        <v>72</v>
      </c>
      <c r="E49" s="10" t="s">
        <v>391</v>
      </c>
      <c r="F49" s="5" t="s">
        <v>388</v>
      </c>
      <c r="G49" s="13" t="s">
        <v>456</v>
      </c>
      <c r="H49" s="14" t="s">
        <v>486</v>
      </c>
      <c r="I49" s="13">
        <v>2</v>
      </c>
    </row>
    <row r="50" spans="1:9" x14ac:dyDescent="0.2">
      <c r="A50" t="s">
        <v>98</v>
      </c>
      <c r="B50" s="2" t="s">
        <v>99</v>
      </c>
      <c r="C50" s="2" t="s">
        <v>400</v>
      </c>
      <c r="D50" s="9">
        <v>64</v>
      </c>
      <c r="E50" s="10" t="s">
        <v>387</v>
      </c>
      <c r="F50" s="5" t="s">
        <v>424</v>
      </c>
      <c r="G50" s="13" t="s">
        <v>455</v>
      </c>
      <c r="H50" s="14" t="s">
        <v>480</v>
      </c>
      <c r="I50" s="13">
        <v>4</v>
      </c>
    </row>
    <row r="51" spans="1:9" x14ac:dyDescent="0.2">
      <c r="A51" t="s">
        <v>100</v>
      </c>
      <c r="B51" s="2" t="s">
        <v>101</v>
      </c>
      <c r="C51" s="2" t="s">
        <v>400</v>
      </c>
      <c r="D51" s="9">
        <v>73</v>
      </c>
      <c r="E51" s="10" t="s">
        <v>387</v>
      </c>
      <c r="F51" s="5" t="s">
        <v>388</v>
      </c>
      <c r="G51" s="13" t="s">
        <v>456</v>
      </c>
      <c r="H51" s="14" t="s">
        <v>486</v>
      </c>
      <c r="I51" s="13">
        <v>3</v>
      </c>
    </row>
    <row r="52" spans="1:9" x14ac:dyDescent="0.2">
      <c r="A52" t="s">
        <v>102</v>
      </c>
      <c r="B52" s="2" t="s">
        <v>103</v>
      </c>
      <c r="C52" s="2" t="s">
        <v>400</v>
      </c>
      <c r="D52" s="9">
        <v>30</v>
      </c>
      <c r="E52" s="10" t="s">
        <v>387</v>
      </c>
      <c r="F52" s="5" t="s">
        <v>425</v>
      </c>
      <c r="G52" s="13" t="s">
        <v>456</v>
      </c>
      <c r="H52" s="14" t="s">
        <v>502</v>
      </c>
      <c r="I52" s="13">
        <v>3</v>
      </c>
    </row>
    <row r="53" spans="1:9" x14ac:dyDescent="0.2">
      <c r="A53" t="s">
        <v>104</v>
      </c>
      <c r="B53" s="2" t="s">
        <v>105</v>
      </c>
      <c r="C53" s="2" t="s">
        <v>400</v>
      </c>
      <c r="D53" s="9">
        <v>64</v>
      </c>
      <c r="E53" s="10" t="s">
        <v>391</v>
      </c>
      <c r="F53" s="5" t="s">
        <v>426</v>
      </c>
      <c r="G53" s="13" t="s">
        <v>456</v>
      </c>
      <c r="H53" s="14" t="s">
        <v>477</v>
      </c>
      <c r="I53" s="13">
        <v>2</v>
      </c>
    </row>
    <row r="54" spans="1:9" x14ac:dyDescent="0.2">
      <c r="A54" t="s">
        <v>106</v>
      </c>
      <c r="B54" s="2" t="s">
        <v>107</v>
      </c>
      <c r="C54" s="2" t="s">
        <v>400</v>
      </c>
      <c r="D54" s="9">
        <v>68</v>
      </c>
      <c r="E54" s="10" t="s">
        <v>391</v>
      </c>
      <c r="F54" s="5" t="s">
        <v>388</v>
      </c>
      <c r="G54" s="13" t="s">
        <v>455</v>
      </c>
      <c r="H54" s="14" t="s">
        <v>480</v>
      </c>
      <c r="I54" s="13">
        <v>2</v>
      </c>
    </row>
    <row r="55" spans="1:9" x14ac:dyDescent="0.2">
      <c r="A55" t="s">
        <v>108</v>
      </c>
      <c r="B55" s="2" t="s">
        <v>109</v>
      </c>
      <c r="C55" s="2" t="s">
        <v>400</v>
      </c>
      <c r="D55" s="16">
        <v>67</v>
      </c>
      <c r="E55" s="17" t="s">
        <v>391</v>
      </c>
      <c r="F55" s="5" t="s">
        <v>388</v>
      </c>
      <c r="G55" s="13" t="s">
        <v>456</v>
      </c>
      <c r="H55" s="14" t="s">
        <v>477</v>
      </c>
      <c r="I55" s="13">
        <v>3</v>
      </c>
    </row>
    <row r="56" spans="1:9" x14ac:dyDescent="0.2">
      <c r="A56" t="s">
        <v>110</v>
      </c>
      <c r="B56" s="2" t="s">
        <v>111</v>
      </c>
      <c r="C56" s="2" t="s">
        <v>400</v>
      </c>
      <c r="D56" s="16">
        <v>30</v>
      </c>
      <c r="E56" s="17" t="s">
        <v>387</v>
      </c>
      <c r="F56" s="5" t="s">
        <v>427</v>
      </c>
      <c r="G56" s="13" t="s">
        <v>455</v>
      </c>
      <c r="H56" s="14" t="s">
        <v>482</v>
      </c>
      <c r="I56" s="13">
        <v>2</v>
      </c>
    </row>
    <row r="57" spans="1:9" x14ac:dyDescent="0.2">
      <c r="A57" t="s">
        <v>112</v>
      </c>
      <c r="B57" s="2" t="s">
        <v>113</v>
      </c>
      <c r="C57" s="2" t="s">
        <v>400</v>
      </c>
      <c r="D57" s="16">
        <v>66</v>
      </c>
      <c r="E57" s="17" t="s">
        <v>387</v>
      </c>
      <c r="F57" s="5" t="s">
        <v>388</v>
      </c>
      <c r="G57" s="13" t="s">
        <v>455</v>
      </c>
      <c r="H57" s="14" t="s">
        <v>503</v>
      </c>
      <c r="I57" s="13">
        <v>2</v>
      </c>
    </row>
    <row r="58" spans="1:9" x14ac:dyDescent="0.2">
      <c r="A58" t="s">
        <v>114</v>
      </c>
      <c r="B58" s="2" t="s">
        <v>115</v>
      </c>
      <c r="C58" s="2" t="s">
        <v>400</v>
      </c>
      <c r="D58" s="16">
        <v>60</v>
      </c>
      <c r="E58" s="17" t="s">
        <v>391</v>
      </c>
      <c r="F58" s="5" t="s">
        <v>388</v>
      </c>
      <c r="G58" s="13" t="s">
        <v>456</v>
      </c>
      <c r="H58" s="14" t="s">
        <v>477</v>
      </c>
      <c r="I58" s="13">
        <v>2</v>
      </c>
    </row>
    <row r="59" spans="1:9" x14ac:dyDescent="0.2">
      <c r="A59" t="s">
        <v>116</v>
      </c>
      <c r="B59" s="2" t="s">
        <v>117</v>
      </c>
      <c r="C59" s="2" t="s">
        <v>400</v>
      </c>
      <c r="D59" s="16">
        <v>83</v>
      </c>
      <c r="E59" s="17" t="s">
        <v>387</v>
      </c>
      <c r="F59" s="5" t="s">
        <v>428</v>
      </c>
      <c r="G59" s="13" t="s">
        <v>456</v>
      </c>
      <c r="H59" s="14" t="s">
        <v>485</v>
      </c>
      <c r="I59" s="13">
        <v>3</v>
      </c>
    </row>
    <row r="60" spans="1:9" x14ac:dyDescent="0.2">
      <c r="A60" t="s">
        <v>118</v>
      </c>
      <c r="B60" s="2" t="s">
        <v>119</v>
      </c>
      <c r="C60" s="2" t="s">
        <v>400</v>
      </c>
      <c r="D60" s="16">
        <v>75</v>
      </c>
      <c r="E60" s="17" t="s">
        <v>387</v>
      </c>
      <c r="F60" s="5" t="s">
        <v>429</v>
      </c>
      <c r="G60" s="13" t="s">
        <v>455</v>
      </c>
      <c r="H60" s="14" t="s">
        <v>478</v>
      </c>
      <c r="I60" s="13">
        <v>4</v>
      </c>
    </row>
    <row r="61" spans="1:9" x14ac:dyDescent="0.2">
      <c r="A61" t="s">
        <v>120</v>
      </c>
      <c r="B61" s="2" t="s">
        <v>121</v>
      </c>
      <c r="C61" s="2" t="s">
        <v>400</v>
      </c>
      <c r="D61" s="16">
        <v>43</v>
      </c>
      <c r="E61" s="17" t="s">
        <v>421</v>
      </c>
      <c r="F61" s="5" t="s">
        <v>430</v>
      </c>
      <c r="G61" s="13" t="s">
        <v>455</v>
      </c>
      <c r="H61" s="14" t="s">
        <v>478</v>
      </c>
      <c r="I61" s="13">
        <v>4</v>
      </c>
    </row>
    <row r="62" spans="1:9" x14ac:dyDescent="0.2">
      <c r="A62" t="s">
        <v>122</v>
      </c>
      <c r="B62" s="2" t="s">
        <v>123</v>
      </c>
      <c r="C62" s="2" t="s">
        <v>400</v>
      </c>
      <c r="D62" s="16">
        <v>47</v>
      </c>
      <c r="E62" s="17" t="s">
        <v>404</v>
      </c>
      <c r="F62" s="5" t="s">
        <v>431</v>
      </c>
      <c r="G62" s="13" t="s">
        <v>455</v>
      </c>
      <c r="H62" s="14" t="s">
        <v>477</v>
      </c>
      <c r="I62" s="13">
        <v>2</v>
      </c>
    </row>
    <row r="63" spans="1:9" x14ac:dyDescent="0.2">
      <c r="A63" t="s">
        <v>124</v>
      </c>
      <c r="B63" s="2" t="s">
        <v>125</v>
      </c>
      <c r="C63" s="2" t="s">
        <v>400</v>
      </c>
      <c r="D63" s="16">
        <v>76</v>
      </c>
      <c r="E63" s="17" t="s">
        <v>391</v>
      </c>
      <c r="F63" s="5" t="s">
        <v>388</v>
      </c>
      <c r="G63" s="13" t="s">
        <v>455</v>
      </c>
      <c r="H63" s="14" t="s">
        <v>477</v>
      </c>
      <c r="I63" s="13">
        <v>3</v>
      </c>
    </row>
    <row r="64" spans="1:9" x14ac:dyDescent="0.2">
      <c r="A64" t="s">
        <v>126</v>
      </c>
      <c r="B64" s="2" t="s">
        <v>127</v>
      </c>
      <c r="C64" s="2" t="s">
        <v>400</v>
      </c>
      <c r="D64" s="16">
        <v>61</v>
      </c>
      <c r="E64" s="17" t="s">
        <v>387</v>
      </c>
      <c r="F64" s="5" t="s">
        <v>388</v>
      </c>
      <c r="G64" s="13" t="s">
        <v>455</v>
      </c>
      <c r="H64" s="14" t="s">
        <v>477</v>
      </c>
      <c r="I64" s="13">
        <v>2</v>
      </c>
    </row>
    <row r="65" spans="1:9" x14ac:dyDescent="0.2">
      <c r="A65" t="s">
        <v>128</v>
      </c>
      <c r="B65" s="2" t="s">
        <v>129</v>
      </c>
      <c r="C65" s="2" t="s">
        <v>400</v>
      </c>
      <c r="D65" s="16">
        <v>55</v>
      </c>
      <c r="E65" s="17" t="s">
        <v>421</v>
      </c>
      <c r="F65" s="5" t="s">
        <v>432</v>
      </c>
      <c r="G65" s="13" t="s">
        <v>455</v>
      </c>
      <c r="H65" s="14" t="s">
        <v>480</v>
      </c>
      <c r="I65" s="13">
        <v>4</v>
      </c>
    </row>
    <row r="66" spans="1:9" x14ac:dyDescent="0.2">
      <c r="A66" t="s">
        <v>130</v>
      </c>
      <c r="B66" s="2" t="s">
        <v>131</v>
      </c>
      <c r="C66" s="2" t="s">
        <v>400</v>
      </c>
      <c r="D66" s="16">
        <v>66</v>
      </c>
      <c r="E66" s="17" t="s">
        <v>391</v>
      </c>
      <c r="F66" s="5" t="s">
        <v>388</v>
      </c>
      <c r="G66" s="13" t="s">
        <v>455</v>
      </c>
      <c r="H66" s="14" t="s">
        <v>480</v>
      </c>
      <c r="I66" s="13">
        <v>2</v>
      </c>
    </row>
    <row r="67" spans="1:9" x14ac:dyDescent="0.2">
      <c r="A67" t="s">
        <v>132</v>
      </c>
      <c r="B67" s="2" t="s">
        <v>133</v>
      </c>
      <c r="C67" s="2" t="s">
        <v>400</v>
      </c>
      <c r="D67" s="16">
        <v>56</v>
      </c>
      <c r="E67" s="17" t="s">
        <v>391</v>
      </c>
      <c r="F67" s="5" t="s">
        <v>433</v>
      </c>
      <c r="G67" s="13" t="s">
        <v>455</v>
      </c>
      <c r="H67" s="14" t="s">
        <v>499</v>
      </c>
      <c r="I67" s="13">
        <v>4</v>
      </c>
    </row>
    <row r="68" spans="1:9" x14ac:dyDescent="0.2">
      <c r="A68" t="s">
        <v>134</v>
      </c>
      <c r="B68" s="2" t="s">
        <v>135</v>
      </c>
      <c r="C68" s="2" t="s">
        <v>400</v>
      </c>
      <c r="D68" s="16">
        <v>78</v>
      </c>
      <c r="E68" s="17" t="s">
        <v>391</v>
      </c>
      <c r="F68" s="5" t="s">
        <v>388</v>
      </c>
      <c r="G68" s="13" t="s">
        <v>456</v>
      </c>
      <c r="H68" s="14" t="s">
        <v>478</v>
      </c>
      <c r="I68" s="13">
        <v>3</v>
      </c>
    </row>
    <row r="69" spans="1:9" x14ac:dyDescent="0.2">
      <c r="A69" t="s">
        <v>136</v>
      </c>
      <c r="B69" s="2" t="s">
        <v>137</v>
      </c>
      <c r="C69" s="2" t="s">
        <v>400</v>
      </c>
      <c r="D69" s="16">
        <v>68</v>
      </c>
      <c r="E69" s="17" t="s">
        <v>387</v>
      </c>
      <c r="F69" s="5" t="s">
        <v>434</v>
      </c>
      <c r="G69" s="13" t="s">
        <v>455</v>
      </c>
      <c r="H69" s="14" t="s">
        <v>489</v>
      </c>
      <c r="I69" s="13">
        <v>4</v>
      </c>
    </row>
    <row r="70" spans="1:9" x14ac:dyDescent="0.2">
      <c r="A70" t="s">
        <v>138</v>
      </c>
      <c r="B70" s="2" t="s">
        <v>139</v>
      </c>
      <c r="C70" s="2" t="s">
        <v>400</v>
      </c>
      <c r="D70" s="16">
        <v>42</v>
      </c>
      <c r="E70" s="17" t="s">
        <v>387</v>
      </c>
      <c r="F70" s="5" t="s">
        <v>435</v>
      </c>
      <c r="G70" s="13" t="s">
        <v>455</v>
      </c>
      <c r="H70" s="13" t="s">
        <v>504</v>
      </c>
      <c r="I70" s="13">
        <v>2</v>
      </c>
    </row>
    <row r="71" spans="1:9" x14ac:dyDescent="0.2">
      <c r="A71" t="s">
        <v>140</v>
      </c>
      <c r="B71" s="2" t="s">
        <v>141</v>
      </c>
      <c r="C71" s="2" t="s">
        <v>400</v>
      </c>
      <c r="D71" s="18">
        <v>76</v>
      </c>
      <c r="E71" s="19" t="s">
        <v>391</v>
      </c>
      <c r="F71" s="2" t="s">
        <v>436</v>
      </c>
      <c r="G71" s="13" t="s">
        <v>456</v>
      </c>
      <c r="H71" s="13" t="s">
        <v>504</v>
      </c>
      <c r="I71" s="13">
        <v>2</v>
      </c>
    </row>
    <row r="72" spans="1:9" x14ac:dyDescent="0.2">
      <c r="A72" t="s">
        <v>142</v>
      </c>
      <c r="B72" s="2" t="s">
        <v>143</v>
      </c>
      <c r="C72" s="2" t="s">
        <v>400</v>
      </c>
      <c r="D72" s="18">
        <v>44</v>
      </c>
      <c r="E72" s="19" t="s">
        <v>391</v>
      </c>
      <c r="F72" s="20" t="s">
        <v>437</v>
      </c>
      <c r="G72" s="13" t="s">
        <v>456</v>
      </c>
      <c r="H72" s="14" t="s">
        <v>479</v>
      </c>
      <c r="I72" s="13" t="s">
        <v>479</v>
      </c>
    </row>
    <row r="73" spans="1:9" x14ac:dyDescent="0.2">
      <c r="A73" t="s">
        <v>144</v>
      </c>
      <c r="B73" s="2" t="s">
        <v>145</v>
      </c>
      <c r="C73" s="2" t="s">
        <v>400</v>
      </c>
      <c r="D73" s="18">
        <v>36</v>
      </c>
      <c r="E73" s="19" t="s">
        <v>391</v>
      </c>
      <c r="F73" s="20" t="s">
        <v>438</v>
      </c>
      <c r="G73" s="13" t="s">
        <v>456</v>
      </c>
      <c r="H73" s="14" t="s">
        <v>477</v>
      </c>
      <c r="I73" s="13">
        <v>3</v>
      </c>
    </row>
    <row r="74" spans="1:9" x14ac:dyDescent="0.2">
      <c r="A74" t="s">
        <v>146</v>
      </c>
      <c r="B74" s="2" t="s">
        <v>147</v>
      </c>
      <c r="C74" s="2" t="s">
        <v>400</v>
      </c>
      <c r="D74" s="21">
        <v>62</v>
      </c>
      <c r="E74" s="10" t="s">
        <v>387</v>
      </c>
      <c r="F74" s="20" t="s">
        <v>439</v>
      </c>
      <c r="G74" s="13" t="s">
        <v>456</v>
      </c>
      <c r="H74" s="13" t="s">
        <v>478</v>
      </c>
      <c r="I74" s="13">
        <v>2</v>
      </c>
    </row>
    <row r="75" spans="1:9" x14ac:dyDescent="0.2">
      <c r="A75" t="s">
        <v>148</v>
      </c>
      <c r="B75" s="2" t="s">
        <v>149</v>
      </c>
      <c r="C75" s="2" t="s">
        <v>400</v>
      </c>
      <c r="D75" s="21">
        <v>74</v>
      </c>
      <c r="E75" s="10" t="s">
        <v>387</v>
      </c>
      <c r="F75" s="20" t="s">
        <v>439</v>
      </c>
      <c r="G75" s="13" t="s">
        <v>456</v>
      </c>
      <c r="H75" s="13" t="s">
        <v>489</v>
      </c>
      <c r="I75" s="13">
        <v>3</v>
      </c>
    </row>
    <row r="76" spans="1:9" x14ac:dyDescent="0.2">
      <c r="A76" t="s">
        <v>150</v>
      </c>
      <c r="B76" s="2" t="s">
        <v>151</v>
      </c>
      <c r="C76" s="2" t="s">
        <v>400</v>
      </c>
      <c r="D76" s="18">
        <v>65</v>
      </c>
      <c r="E76" s="19" t="s">
        <v>391</v>
      </c>
      <c r="F76" s="20" t="s">
        <v>439</v>
      </c>
      <c r="G76" s="13" t="s">
        <v>456</v>
      </c>
      <c r="H76" s="14" t="s">
        <v>490</v>
      </c>
      <c r="I76" s="14">
        <v>2</v>
      </c>
    </row>
    <row r="77" spans="1:9" x14ac:dyDescent="0.2">
      <c r="A77" t="s">
        <v>152</v>
      </c>
      <c r="B77" s="2" t="s">
        <v>153</v>
      </c>
      <c r="C77" s="2" t="s">
        <v>400</v>
      </c>
      <c r="D77" s="18">
        <v>71</v>
      </c>
      <c r="E77" s="17" t="s">
        <v>404</v>
      </c>
      <c r="F77" s="20" t="s">
        <v>439</v>
      </c>
      <c r="G77" s="13" t="s">
        <v>456</v>
      </c>
      <c r="H77" s="14" t="s">
        <v>477</v>
      </c>
      <c r="I77" s="14">
        <v>2</v>
      </c>
    </row>
    <row r="78" spans="1:9" x14ac:dyDescent="0.2">
      <c r="A78" t="s">
        <v>154</v>
      </c>
      <c r="B78" s="2" t="s">
        <v>155</v>
      </c>
      <c r="C78" s="2" t="s">
        <v>400</v>
      </c>
      <c r="D78" s="18">
        <v>69</v>
      </c>
      <c r="E78" s="10" t="s">
        <v>387</v>
      </c>
      <c r="F78" s="20" t="s">
        <v>439</v>
      </c>
      <c r="G78" s="13" t="s">
        <v>456</v>
      </c>
      <c r="H78" s="14" t="s">
        <v>480</v>
      </c>
      <c r="I78" s="14">
        <v>3</v>
      </c>
    </row>
    <row r="79" spans="1:9" x14ac:dyDescent="0.2">
      <c r="A79" t="s">
        <v>156</v>
      </c>
      <c r="B79" s="2" t="s">
        <v>157</v>
      </c>
      <c r="C79" s="2" t="s">
        <v>400</v>
      </c>
      <c r="D79" s="21">
        <v>81</v>
      </c>
      <c r="E79" s="10" t="s">
        <v>387</v>
      </c>
      <c r="F79" s="20" t="s">
        <v>439</v>
      </c>
      <c r="G79" s="13" t="s">
        <v>456</v>
      </c>
      <c r="H79" s="14" t="s">
        <v>478</v>
      </c>
      <c r="I79" s="14">
        <v>3</v>
      </c>
    </row>
    <row r="80" spans="1:9" x14ac:dyDescent="0.2">
      <c r="A80" t="s">
        <v>158</v>
      </c>
      <c r="B80" s="2" t="s">
        <v>159</v>
      </c>
      <c r="C80" s="2" t="s">
        <v>400</v>
      </c>
      <c r="D80" s="21">
        <v>45</v>
      </c>
      <c r="E80" s="10" t="s">
        <v>387</v>
      </c>
      <c r="F80" s="20" t="s">
        <v>439</v>
      </c>
      <c r="G80" s="13" t="s">
        <v>456</v>
      </c>
      <c r="H80" s="14" t="s">
        <v>477</v>
      </c>
      <c r="I80" s="14">
        <v>2</v>
      </c>
    </row>
    <row r="81" spans="1:9" x14ac:dyDescent="0.2">
      <c r="A81" t="s">
        <v>160</v>
      </c>
      <c r="B81" s="2" t="s">
        <v>161</v>
      </c>
      <c r="C81" s="2" t="s">
        <v>400</v>
      </c>
      <c r="D81" s="21">
        <v>75</v>
      </c>
      <c r="E81" s="17" t="s">
        <v>404</v>
      </c>
      <c r="F81" s="20" t="s">
        <v>439</v>
      </c>
      <c r="G81" s="13" t="s">
        <v>456</v>
      </c>
      <c r="H81" s="14" t="s">
        <v>477</v>
      </c>
      <c r="I81" s="14">
        <v>3</v>
      </c>
    </row>
    <row r="82" spans="1:9" x14ac:dyDescent="0.2">
      <c r="A82" t="s">
        <v>162</v>
      </c>
      <c r="B82" s="4" t="s">
        <v>163</v>
      </c>
      <c r="C82" s="2" t="s">
        <v>400</v>
      </c>
      <c r="D82" s="21">
        <v>61</v>
      </c>
      <c r="E82" s="17" t="s">
        <v>404</v>
      </c>
      <c r="F82" s="19" t="s">
        <v>439</v>
      </c>
      <c r="G82" s="13" t="s">
        <v>456</v>
      </c>
      <c r="H82" s="14" t="s">
        <v>477</v>
      </c>
      <c r="I82" s="14">
        <v>2</v>
      </c>
    </row>
    <row r="83" spans="1:9" x14ac:dyDescent="0.2">
      <c r="A83" t="s">
        <v>164</v>
      </c>
      <c r="B83" s="4" t="s">
        <v>165</v>
      </c>
      <c r="C83" s="2" t="s">
        <v>400</v>
      </c>
      <c r="D83" s="21">
        <v>59</v>
      </c>
      <c r="E83" s="10" t="s">
        <v>387</v>
      </c>
      <c r="F83" s="19" t="s">
        <v>439</v>
      </c>
      <c r="G83" s="13" t="s">
        <v>456</v>
      </c>
      <c r="H83" s="14" t="s">
        <v>488</v>
      </c>
      <c r="I83" s="14">
        <v>4</v>
      </c>
    </row>
    <row r="84" spans="1:9" x14ac:dyDescent="0.2">
      <c r="A84" t="s">
        <v>166</v>
      </c>
      <c r="B84" s="2" t="s">
        <v>167</v>
      </c>
      <c r="C84" s="2" t="s">
        <v>400</v>
      </c>
      <c r="D84" s="21">
        <v>76</v>
      </c>
      <c r="E84" s="10" t="s">
        <v>387</v>
      </c>
      <c r="F84" s="20" t="s">
        <v>440</v>
      </c>
      <c r="G84" s="13" t="s">
        <v>456</v>
      </c>
      <c r="H84" s="14" t="s">
        <v>477</v>
      </c>
      <c r="I84" s="14">
        <v>2</v>
      </c>
    </row>
    <row r="85" spans="1:9" x14ac:dyDescent="0.2">
      <c r="A85" t="s">
        <v>168</v>
      </c>
      <c r="B85" s="2" t="s">
        <v>169</v>
      </c>
      <c r="C85" s="2" t="s">
        <v>400</v>
      </c>
      <c r="D85" s="21">
        <v>60</v>
      </c>
      <c r="E85" s="10" t="s">
        <v>387</v>
      </c>
      <c r="F85" s="20" t="s">
        <v>440</v>
      </c>
      <c r="G85" s="13" t="s">
        <v>456</v>
      </c>
      <c r="H85" s="14" t="s">
        <v>485</v>
      </c>
      <c r="I85" s="14">
        <v>3</v>
      </c>
    </row>
    <row r="86" spans="1:9" x14ac:dyDescent="0.2">
      <c r="A86" t="s">
        <v>170</v>
      </c>
      <c r="B86" s="2" t="s">
        <v>171</v>
      </c>
      <c r="C86" s="2" t="s">
        <v>400</v>
      </c>
      <c r="D86" s="21">
        <v>80</v>
      </c>
      <c r="E86" s="17" t="s">
        <v>404</v>
      </c>
      <c r="F86" s="20" t="s">
        <v>440</v>
      </c>
      <c r="G86" s="13" t="s">
        <v>456</v>
      </c>
      <c r="H86" s="14" t="s">
        <v>487</v>
      </c>
      <c r="I86" s="14">
        <v>1</v>
      </c>
    </row>
    <row r="87" spans="1:9" x14ac:dyDescent="0.2">
      <c r="A87" t="s">
        <v>172</v>
      </c>
      <c r="B87" s="2" t="s">
        <v>173</v>
      </c>
      <c r="C87" s="2" t="s">
        <v>400</v>
      </c>
      <c r="D87" s="21">
        <v>52</v>
      </c>
      <c r="E87" s="10" t="s">
        <v>387</v>
      </c>
      <c r="F87" s="20" t="s">
        <v>441</v>
      </c>
      <c r="G87" s="13" t="s">
        <v>456</v>
      </c>
      <c r="H87" s="14" t="s">
        <v>477</v>
      </c>
      <c r="I87" s="14">
        <v>2</v>
      </c>
    </row>
    <row r="88" spans="1:9" x14ac:dyDescent="0.2">
      <c r="A88" t="s">
        <v>174</v>
      </c>
      <c r="B88" s="2" t="s">
        <v>175</v>
      </c>
      <c r="C88" s="2" t="s">
        <v>400</v>
      </c>
      <c r="D88" s="21">
        <v>60</v>
      </c>
      <c r="E88" s="17" t="s">
        <v>404</v>
      </c>
      <c r="F88" s="20" t="s">
        <v>442</v>
      </c>
      <c r="G88" s="13" t="s">
        <v>456</v>
      </c>
      <c r="H88" s="14" t="s">
        <v>477</v>
      </c>
      <c r="I88" s="14">
        <v>2</v>
      </c>
    </row>
    <row r="89" spans="1:9" x14ac:dyDescent="0.2">
      <c r="A89" t="s">
        <v>176</v>
      </c>
      <c r="B89" s="2" t="s">
        <v>177</v>
      </c>
      <c r="C89" s="2" t="s">
        <v>400</v>
      </c>
      <c r="D89" s="21">
        <v>62</v>
      </c>
      <c r="E89" s="10" t="s">
        <v>387</v>
      </c>
      <c r="F89" s="20" t="s">
        <v>443</v>
      </c>
      <c r="G89" s="13" t="s">
        <v>456</v>
      </c>
      <c r="H89" s="14" t="s">
        <v>478</v>
      </c>
      <c r="I89" s="14">
        <v>3</v>
      </c>
    </row>
    <row r="90" spans="1:9" x14ac:dyDescent="0.2">
      <c r="A90" t="s">
        <v>178</v>
      </c>
      <c r="B90" s="4" t="s">
        <v>179</v>
      </c>
      <c r="C90" s="2" t="s">
        <v>400</v>
      </c>
      <c r="D90" s="21">
        <v>39</v>
      </c>
      <c r="E90" s="17" t="s">
        <v>404</v>
      </c>
      <c r="F90" s="19" t="s">
        <v>444</v>
      </c>
      <c r="G90" s="13" t="s">
        <v>456</v>
      </c>
      <c r="H90" s="14" t="s">
        <v>479</v>
      </c>
      <c r="I90" s="14" t="s">
        <v>479</v>
      </c>
    </row>
    <row r="91" spans="1:9" x14ac:dyDescent="0.2">
      <c r="A91" t="s">
        <v>180</v>
      </c>
      <c r="B91" s="2" t="s">
        <v>181</v>
      </c>
      <c r="C91" s="2" t="s">
        <v>400</v>
      </c>
      <c r="D91" s="21">
        <v>61</v>
      </c>
      <c r="E91" s="10" t="s">
        <v>387</v>
      </c>
      <c r="F91" s="20" t="s">
        <v>445</v>
      </c>
      <c r="G91" s="13" t="s">
        <v>456</v>
      </c>
      <c r="H91" s="14" t="s">
        <v>480</v>
      </c>
      <c r="I91" s="14">
        <v>2</v>
      </c>
    </row>
    <row r="92" spans="1:9" x14ac:dyDescent="0.2">
      <c r="A92" t="s">
        <v>182</v>
      </c>
      <c r="B92" s="2" t="s">
        <v>183</v>
      </c>
      <c r="C92" s="2" t="s">
        <v>400</v>
      </c>
      <c r="D92" s="21">
        <v>61</v>
      </c>
      <c r="E92" s="17" t="s">
        <v>404</v>
      </c>
      <c r="F92" s="20" t="s">
        <v>445</v>
      </c>
      <c r="G92" s="13" t="s">
        <v>456</v>
      </c>
      <c r="H92" s="14" t="s">
        <v>477</v>
      </c>
      <c r="I92" s="14">
        <v>3</v>
      </c>
    </row>
    <row r="93" spans="1:9" x14ac:dyDescent="0.2">
      <c r="A93" t="s">
        <v>184</v>
      </c>
      <c r="B93" s="4" t="s">
        <v>185</v>
      </c>
      <c r="C93" s="2" t="s">
        <v>400</v>
      </c>
      <c r="D93" s="21">
        <v>38</v>
      </c>
      <c r="E93" s="10" t="s">
        <v>387</v>
      </c>
      <c r="F93" s="19" t="s">
        <v>445</v>
      </c>
      <c r="G93" s="13" t="s">
        <v>456</v>
      </c>
      <c r="H93" s="14" t="s">
        <v>481</v>
      </c>
      <c r="I93" s="14">
        <v>2</v>
      </c>
    </row>
    <row r="94" spans="1:9" x14ac:dyDescent="0.2">
      <c r="A94" t="s">
        <v>186</v>
      </c>
      <c r="B94" s="4" t="s">
        <v>187</v>
      </c>
      <c r="C94" s="2" t="s">
        <v>400</v>
      </c>
      <c r="D94" s="21">
        <v>53</v>
      </c>
      <c r="E94" s="17" t="s">
        <v>404</v>
      </c>
      <c r="F94" s="19" t="s">
        <v>445</v>
      </c>
      <c r="G94" s="13" t="s">
        <v>456</v>
      </c>
      <c r="H94" s="14" t="s">
        <v>482</v>
      </c>
      <c r="I94" s="14">
        <v>2</v>
      </c>
    </row>
    <row r="95" spans="1:9" x14ac:dyDescent="0.2">
      <c r="A95" t="s">
        <v>188</v>
      </c>
      <c r="B95" s="2" t="s">
        <v>189</v>
      </c>
      <c r="C95" s="2" t="s">
        <v>400</v>
      </c>
      <c r="D95" s="21">
        <v>35</v>
      </c>
      <c r="E95" s="10" t="s">
        <v>387</v>
      </c>
      <c r="F95" s="20" t="s">
        <v>446</v>
      </c>
      <c r="G95" s="13" t="s">
        <v>456</v>
      </c>
      <c r="H95" s="14" t="s">
        <v>477</v>
      </c>
      <c r="I95" s="14">
        <v>3</v>
      </c>
    </row>
    <row r="96" spans="1:9" x14ac:dyDescent="0.2">
      <c r="A96" t="s">
        <v>190</v>
      </c>
      <c r="B96" s="2" t="s">
        <v>191</v>
      </c>
      <c r="C96" s="2" t="s">
        <v>400</v>
      </c>
      <c r="D96" s="21">
        <v>72</v>
      </c>
      <c r="E96" s="10" t="s">
        <v>387</v>
      </c>
      <c r="F96" s="20" t="s">
        <v>447</v>
      </c>
      <c r="G96" s="13" t="s">
        <v>456</v>
      </c>
      <c r="H96" s="14" t="s">
        <v>483</v>
      </c>
      <c r="I96" s="14">
        <v>3</v>
      </c>
    </row>
    <row r="97" spans="1:9" x14ac:dyDescent="0.2">
      <c r="A97" t="s">
        <v>192</v>
      </c>
      <c r="B97" s="5" t="s">
        <v>193</v>
      </c>
      <c r="C97" s="2" t="s">
        <v>400</v>
      </c>
      <c r="D97" s="9">
        <v>65</v>
      </c>
      <c r="E97" s="10" t="s">
        <v>387</v>
      </c>
      <c r="F97" s="5" t="s">
        <v>448</v>
      </c>
      <c r="G97" s="13" t="s">
        <v>455</v>
      </c>
      <c r="H97" s="14" t="s">
        <v>484</v>
      </c>
      <c r="I97" s="13">
        <v>2</v>
      </c>
    </row>
    <row r="98" spans="1:9" x14ac:dyDescent="0.2">
      <c r="A98" t="s">
        <v>194</v>
      </c>
      <c r="B98" s="5" t="s">
        <v>195</v>
      </c>
      <c r="C98" s="2" t="s">
        <v>400</v>
      </c>
      <c r="D98" s="9">
        <v>64</v>
      </c>
      <c r="E98" s="10" t="s">
        <v>391</v>
      </c>
      <c r="F98" s="5" t="s">
        <v>449</v>
      </c>
      <c r="G98" s="13" t="s">
        <v>455</v>
      </c>
      <c r="H98" s="14" t="s">
        <v>477</v>
      </c>
      <c r="I98" s="13">
        <v>2</v>
      </c>
    </row>
    <row r="99" spans="1:9" x14ac:dyDescent="0.2">
      <c r="A99" t="s">
        <v>196</v>
      </c>
      <c r="B99" s="5" t="s">
        <v>197</v>
      </c>
      <c r="C99" s="2" t="s">
        <v>400</v>
      </c>
      <c r="D99" s="9">
        <v>71</v>
      </c>
      <c r="E99" s="10" t="s">
        <v>391</v>
      </c>
      <c r="F99" s="5" t="s">
        <v>450</v>
      </c>
      <c r="G99" s="13" t="s">
        <v>455</v>
      </c>
      <c r="H99" s="14" t="s">
        <v>479</v>
      </c>
      <c r="I99" s="13" t="s">
        <v>479</v>
      </c>
    </row>
    <row r="100" spans="1:9" x14ac:dyDescent="0.2">
      <c r="A100" t="s">
        <v>198</v>
      </c>
      <c r="B100" s="5" t="s">
        <v>199</v>
      </c>
      <c r="C100" s="2" t="s">
        <v>400</v>
      </c>
      <c r="D100" s="9">
        <v>58</v>
      </c>
      <c r="E100" s="10" t="s">
        <v>391</v>
      </c>
      <c r="F100" s="5" t="s">
        <v>435</v>
      </c>
      <c r="G100" s="13" t="s">
        <v>455</v>
      </c>
      <c r="H100" s="14" t="s">
        <v>485</v>
      </c>
      <c r="I100" s="13">
        <v>2</v>
      </c>
    </row>
    <row r="101" spans="1:9" x14ac:dyDescent="0.2">
      <c r="A101" t="s">
        <v>200</v>
      </c>
      <c r="B101" s="5" t="s">
        <v>201</v>
      </c>
      <c r="C101" s="2" t="s">
        <v>400</v>
      </c>
      <c r="D101" s="9">
        <v>55</v>
      </c>
      <c r="E101" s="10" t="s">
        <v>387</v>
      </c>
      <c r="F101" s="5" t="s">
        <v>451</v>
      </c>
      <c r="G101" s="13" t="s">
        <v>455</v>
      </c>
      <c r="H101" s="14" t="s">
        <v>486</v>
      </c>
      <c r="I101" s="13">
        <v>2</v>
      </c>
    </row>
    <row r="102" spans="1:9" x14ac:dyDescent="0.2">
      <c r="A102" t="s">
        <v>202</v>
      </c>
      <c r="B102" s="5" t="s">
        <v>203</v>
      </c>
      <c r="C102" s="2" t="s">
        <v>400</v>
      </c>
      <c r="D102" s="9">
        <v>32</v>
      </c>
      <c r="E102" s="10" t="s">
        <v>391</v>
      </c>
      <c r="F102" s="2" t="s">
        <v>452</v>
      </c>
      <c r="G102" s="13" t="s">
        <v>455</v>
      </c>
      <c r="H102" s="14" t="s">
        <v>485</v>
      </c>
      <c r="I102" s="13">
        <v>3</v>
      </c>
    </row>
    <row r="103" spans="1:9" x14ac:dyDescent="0.2">
      <c r="A103" t="s">
        <v>204</v>
      </c>
      <c r="B103" s="5" t="s">
        <v>205</v>
      </c>
      <c r="C103" s="2" t="s">
        <v>400</v>
      </c>
      <c r="D103" s="9">
        <v>60</v>
      </c>
      <c r="E103" s="10" t="s">
        <v>391</v>
      </c>
      <c r="F103" s="5" t="s">
        <v>453</v>
      </c>
      <c r="G103" s="13" t="s">
        <v>455</v>
      </c>
      <c r="H103" s="14" t="s">
        <v>477</v>
      </c>
      <c r="I103" s="13">
        <v>2</v>
      </c>
    </row>
    <row r="104" spans="1:9" x14ac:dyDescent="0.2">
      <c r="A104" t="s">
        <v>206</v>
      </c>
      <c r="B104" s="6">
        <v>2001</v>
      </c>
      <c r="C104" s="6" t="s">
        <v>509</v>
      </c>
      <c r="D104" s="22">
        <v>52</v>
      </c>
      <c r="E104" s="23" t="s">
        <v>387</v>
      </c>
    </row>
    <row r="105" spans="1:9" x14ac:dyDescent="0.2">
      <c r="A105" t="s">
        <v>207</v>
      </c>
      <c r="B105" s="6">
        <v>2002</v>
      </c>
      <c r="C105" s="6" t="s">
        <v>509</v>
      </c>
      <c r="D105" s="22">
        <v>70</v>
      </c>
      <c r="E105" s="23" t="s">
        <v>391</v>
      </c>
    </row>
    <row r="106" spans="1:9" x14ac:dyDescent="0.2">
      <c r="A106" t="s">
        <v>208</v>
      </c>
      <c r="B106" s="6">
        <v>2003</v>
      </c>
      <c r="C106" s="6" t="s">
        <v>509</v>
      </c>
      <c r="D106" s="22">
        <v>54</v>
      </c>
      <c r="E106" s="23" t="s">
        <v>387</v>
      </c>
    </row>
    <row r="107" spans="1:9" x14ac:dyDescent="0.2">
      <c r="A107" t="s">
        <v>209</v>
      </c>
      <c r="B107" s="6">
        <v>2004</v>
      </c>
      <c r="C107" s="6" t="s">
        <v>509</v>
      </c>
      <c r="D107" s="22">
        <v>50</v>
      </c>
      <c r="E107" s="23" t="s">
        <v>387</v>
      </c>
    </row>
    <row r="108" spans="1:9" x14ac:dyDescent="0.2">
      <c r="A108" t="s">
        <v>210</v>
      </c>
      <c r="B108" s="6">
        <v>2005</v>
      </c>
      <c r="C108" s="6" t="s">
        <v>509</v>
      </c>
      <c r="D108" s="22">
        <v>63</v>
      </c>
      <c r="E108" s="23" t="s">
        <v>387</v>
      </c>
    </row>
    <row r="109" spans="1:9" x14ac:dyDescent="0.2">
      <c r="A109" t="s">
        <v>211</v>
      </c>
      <c r="B109" s="6">
        <v>2006</v>
      </c>
      <c r="C109" s="6" t="s">
        <v>509</v>
      </c>
      <c r="D109" s="22">
        <v>47</v>
      </c>
      <c r="E109" s="23" t="s">
        <v>387</v>
      </c>
    </row>
    <row r="110" spans="1:9" x14ac:dyDescent="0.2">
      <c r="A110" t="s">
        <v>212</v>
      </c>
      <c r="B110" s="6">
        <v>2007</v>
      </c>
      <c r="C110" s="6" t="s">
        <v>509</v>
      </c>
      <c r="D110" s="22">
        <v>41</v>
      </c>
      <c r="E110" s="23" t="s">
        <v>387</v>
      </c>
    </row>
    <row r="111" spans="1:9" x14ac:dyDescent="0.2">
      <c r="A111" t="s">
        <v>213</v>
      </c>
      <c r="B111" s="6">
        <v>2008</v>
      </c>
      <c r="C111" s="6" t="s">
        <v>509</v>
      </c>
      <c r="D111" s="22">
        <v>46</v>
      </c>
      <c r="E111" s="23" t="s">
        <v>387</v>
      </c>
    </row>
    <row r="112" spans="1:9" x14ac:dyDescent="0.2">
      <c r="A112" t="s">
        <v>214</v>
      </c>
      <c r="B112" s="6">
        <v>2009</v>
      </c>
      <c r="C112" s="6" t="s">
        <v>509</v>
      </c>
      <c r="D112" s="22">
        <v>71</v>
      </c>
      <c r="E112" s="23" t="s">
        <v>391</v>
      </c>
    </row>
    <row r="113" spans="1:5" x14ac:dyDescent="0.2">
      <c r="A113" t="s">
        <v>215</v>
      </c>
      <c r="B113" s="6">
        <v>2010</v>
      </c>
      <c r="C113" s="6" t="s">
        <v>509</v>
      </c>
      <c r="D113" s="22">
        <v>60</v>
      </c>
      <c r="E113" s="23" t="s">
        <v>387</v>
      </c>
    </row>
    <row r="114" spans="1:5" x14ac:dyDescent="0.2">
      <c r="A114" t="s">
        <v>216</v>
      </c>
      <c r="B114" s="6">
        <v>2011</v>
      </c>
      <c r="C114" s="6" t="s">
        <v>509</v>
      </c>
      <c r="D114" s="22">
        <v>52</v>
      </c>
      <c r="E114" s="23" t="s">
        <v>387</v>
      </c>
    </row>
    <row r="115" spans="1:5" x14ac:dyDescent="0.2">
      <c r="A115" t="s">
        <v>217</v>
      </c>
      <c r="B115" s="6">
        <v>2012</v>
      </c>
      <c r="C115" s="6" t="s">
        <v>509</v>
      </c>
      <c r="D115" s="22">
        <v>56</v>
      </c>
      <c r="E115" s="23" t="s">
        <v>391</v>
      </c>
    </row>
    <row r="116" spans="1:5" x14ac:dyDescent="0.2">
      <c r="A116" t="s">
        <v>218</v>
      </c>
      <c r="B116" s="6">
        <v>2013</v>
      </c>
      <c r="C116" s="6" t="s">
        <v>509</v>
      </c>
      <c r="D116" s="22">
        <v>50</v>
      </c>
      <c r="E116" s="23" t="s">
        <v>387</v>
      </c>
    </row>
    <row r="117" spans="1:5" x14ac:dyDescent="0.2">
      <c r="A117" t="s">
        <v>219</v>
      </c>
      <c r="B117" s="6">
        <v>2014</v>
      </c>
      <c r="C117" s="6" t="s">
        <v>509</v>
      </c>
      <c r="D117" s="22">
        <v>56</v>
      </c>
      <c r="E117" s="23" t="s">
        <v>387</v>
      </c>
    </row>
    <row r="118" spans="1:5" x14ac:dyDescent="0.2">
      <c r="A118" t="s">
        <v>220</v>
      </c>
      <c r="B118" s="6">
        <v>2015</v>
      </c>
      <c r="C118" s="6" t="s">
        <v>509</v>
      </c>
      <c r="D118" s="22">
        <v>53</v>
      </c>
      <c r="E118" s="23" t="s">
        <v>387</v>
      </c>
    </row>
    <row r="119" spans="1:5" x14ac:dyDescent="0.2">
      <c r="A119" t="s">
        <v>221</v>
      </c>
      <c r="B119" s="6">
        <v>2016</v>
      </c>
      <c r="C119" s="6" t="s">
        <v>509</v>
      </c>
      <c r="D119" s="22">
        <v>46</v>
      </c>
      <c r="E119" s="23" t="s">
        <v>387</v>
      </c>
    </row>
    <row r="120" spans="1:5" x14ac:dyDescent="0.2">
      <c r="A120" t="s">
        <v>222</v>
      </c>
      <c r="B120" s="6">
        <v>2017</v>
      </c>
      <c r="C120" s="6" t="s">
        <v>509</v>
      </c>
      <c r="D120" s="22">
        <v>52</v>
      </c>
      <c r="E120" s="23" t="s">
        <v>387</v>
      </c>
    </row>
    <row r="121" spans="1:5" x14ac:dyDescent="0.2">
      <c r="A121" t="s">
        <v>223</v>
      </c>
      <c r="B121" s="6">
        <v>2018</v>
      </c>
      <c r="C121" s="6" t="s">
        <v>509</v>
      </c>
      <c r="D121" s="22">
        <v>45</v>
      </c>
      <c r="E121" s="23" t="s">
        <v>391</v>
      </c>
    </row>
    <row r="122" spans="1:5" x14ac:dyDescent="0.2">
      <c r="A122" t="s">
        <v>224</v>
      </c>
      <c r="B122" s="6">
        <v>2019</v>
      </c>
      <c r="C122" s="6" t="s">
        <v>509</v>
      </c>
      <c r="D122" s="22">
        <v>52</v>
      </c>
      <c r="E122" s="23" t="s">
        <v>387</v>
      </c>
    </row>
    <row r="123" spans="1:5" x14ac:dyDescent="0.2">
      <c r="A123" t="s">
        <v>225</v>
      </c>
      <c r="B123" s="6">
        <v>2020</v>
      </c>
      <c r="C123" s="6" t="s">
        <v>509</v>
      </c>
      <c r="D123" s="22">
        <v>64</v>
      </c>
      <c r="E123" s="23" t="s">
        <v>387</v>
      </c>
    </row>
    <row r="124" spans="1:5" x14ac:dyDescent="0.2">
      <c r="A124" t="s">
        <v>226</v>
      </c>
      <c r="B124" s="6">
        <v>2021</v>
      </c>
      <c r="C124" s="6" t="s">
        <v>509</v>
      </c>
      <c r="D124" s="22">
        <v>51</v>
      </c>
      <c r="E124" s="23" t="s">
        <v>387</v>
      </c>
    </row>
    <row r="125" spans="1:5" x14ac:dyDescent="0.2">
      <c r="A125" t="s">
        <v>227</v>
      </c>
      <c r="B125" s="6">
        <v>2022</v>
      </c>
      <c r="C125" s="6" t="s">
        <v>509</v>
      </c>
      <c r="D125" s="22">
        <v>63</v>
      </c>
      <c r="E125" s="23" t="s">
        <v>387</v>
      </c>
    </row>
    <row r="126" spans="1:5" x14ac:dyDescent="0.2">
      <c r="A126" t="s">
        <v>228</v>
      </c>
      <c r="B126" s="6">
        <v>2023</v>
      </c>
      <c r="C126" s="6" t="s">
        <v>509</v>
      </c>
      <c r="D126" s="22">
        <v>49</v>
      </c>
      <c r="E126" s="23" t="s">
        <v>387</v>
      </c>
    </row>
    <row r="127" spans="1:5" x14ac:dyDescent="0.2">
      <c r="A127" t="s">
        <v>229</v>
      </c>
      <c r="B127" s="6">
        <v>2024</v>
      </c>
      <c r="C127" s="6" t="s">
        <v>509</v>
      </c>
      <c r="D127" s="22">
        <v>48</v>
      </c>
      <c r="E127" s="23" t="s">
        <v>387</v>
      </c>
    </row>
    <row r="128" spans="1:5" x14ac:dyDescent="0.2">
      <c r="A128" t="s">
        <v>230</v>
      </c>
      <c r="B128" s="6">
        <v>2025</v>
      </c>
      <c r="C128" s="6" t="s">
        <v>509</v>
      </c>
      <c r="D128" s="22">
        <v>57</v>
      </c>
      <c r="E128" s="23" t="s">
        <v>387</v>
      </c>
    </row>
    <row r="129" spans="1:5" x14ac:dyDescent="0.2">
      <c r="A129" t="s">
        <v>231</v>
      </c>
      <c r="B129" s="6">
        <v>2026</v>
      </c>
      <c r="C129" s="6" t="s">
        <v>509</v>
      </c>
      <c r="D129" s="22">
        <v>48</v>
      </c>
      <c r="E129" s="23" t="s">
        <v>387</v>
      </c>
    </row>
    <row r="130" spans="1:5" x14ac:dyDescent="0.2">
      <c r="A130" t="s">
        <v>232</v>
      </c>
      <c r="B130" s="6">
        <v>2027</v>
      </c>
      <c r="C130" s="6" t="s">
        <v>509</v>
      </c>
      <c r="D130" s="22">
        <v>66</v>
      </c>
      <c r="E130" s="23" t="s">
        <v>387</v>
      </c>
    </row>
    <row r="131" spans="1:5" x14ac:dyDescent="0.2">
      <c r="A131" t="s">
        <v>233</v>
      </c>
      <c r="B131" s="6">
        <v>2028</v>
      </c>
      <c r="C131" s="6" t="s">
        <v>509</v>
      </c>
      <c r="D131" s="22">
        <v>48</v>
      </c>
      <c r="E131" s="23" t="s">
        <v>387</v>
      </c>
    </row>
    <row r="132" spans="1:5" x14ac:dyDescent="0.2">
      <c r="A132" t="s">
        <v>234</v>
      </c>
      <c r="B132" s="6">
        <v>2029</v>
      </c>
      <c r="C132" s="6" t="s">
        <v>509</v>
      </c>
      <c r="D132" s="22">
        <v>41</v>
      </c>
      <c r="E132" s="23" t="s">
        <v>391</v>
      </c>
    </row>
    <row r="133" spans="1:5" x14ac:dyDescent="0.2">
      <c r="A133" t="s">
        <v>235</v>
      </c>
      <c r="B133" s="6">
        <v>2030</v>
      </c>
      <c r="C133" s="6" t="s">
        <v>509</v>
      </c>
      <c r="D133" s="22">
        <v>59</v>
      </c>
      <c r="E133" s="23" t="s">
        <v>387</v>
      </c>
    </row>
    <row r="134" spans="1:5" x14ac:dyDescent="0.2">
      <c r="A134" t="s">
        <v>236</v>
      </c>
      <c r="B134" s="6">
        <v>2031</v>
      </c>
      <c r="C134" s="6" t="s">
        <v>509</v>
      </c>
      <c r="D134" s="22">
        <v>71</v>
      </c>
      <c r="E134" s="23" t="s">
        <v>387</v>
      </c>
    </row>
    <row r="135" spans="1:5" x14ac:dyDescent="0.2">
      <c r="A135" t="s">
        <v>237</v>
      </c>
      <c r="B135" s="6">
        <v>2032</v>
      </c>
      <c r="C135" s="6" t="s">
        <v>509</v>
      </c>
      <c r="D135" s="22">
        <v>70</v>
      </c>
      <c r="E135" s="23" t="s">
        <v>391</v>
      </c>
    </row>
    <row r="136" spans="1:5" x14ac:dyDescent="0.2">
      <c r="A136" t="s">
        <v>238</v>
      </c>
      <c r="B136" s="6">
        <v>2033</v>
      </c>
      <c r="C136" s="6" t="s">
        <v>509</v>
      </c>
      <c r="D136" s="22">
        <v>43</v>
      </c>
      <c r="E136" s="23" t="s">
        <v>387</v>
      </c>
    </row>
    <row r="137" spans="1:5" x14ac:dyDescent="0.2">
      <c r="A137" t="s">
        <v>239</v>
      </c>
      <c r="B137" s="6">
        <v>2034</v>
      </c>
      <c r="C137" s="6" t="s">
        <v>509</v>
      </c>
      <c r="D137" s="22">
        <v>63</v>
      </c>
      <c r="E137" s="23" t="s">
        <v>387</v>
      </c>
    </row>
    <row r="138" spans="1:5" x14ac:dyDescent="0.2">
      <c r="A138" t="s">
        <v>240</v>
      </c>
      <c r="B138" s="6">
        <v>2035</v>
      </c>
      <c r="C138" s="6" t="s">
        <v>509</v>
      </c>
      <c r="D138" s="22">
        <v>57</v>
      </c>
      <c r="E138" s="23" t="s">
        <v>387</v>
      </c>
    </row>
    <row r="139" spans="1:5" x14ac:dyDescent="0.2">
      <c r="A139" t="s">
        <v>241</v>
      </c>
      <c r="B139" s="6">
        <v>2036</v>
      </c>
      <c r="C139" s="6" t="s">
        <v>509</v>
      </c>
      <c r="D139" s="22">
        <v>55</v>
      </c>
      <c r="E139" s="23" t="s">
        <v>387</v>
      </c>
    </row>
    <row r="140" spans="1:5" x14ac:dyDescent="0.2">
      <c r="A140" t="s">
        <v>242</v>
      </c>
      <c r="B140" s="6">
        <v>2037</v>
      </c>
      <c r="C140" s="6" t="s">
        <v>509</v>
      </c>
      <c r="D140" s="22">
        <v>83</v>
      </c>
      <c r="E140" s="23" t="s">
        <v>387</v>
      </c>
    </row>
    <row r="141" spans="1:5" x14ac:dyDescent="0.2">
      <c r="A141" t="s">
        <v>243</v>
      </c>
      <c r="B141" s="6">
        <v>2038</v>
      </c>
      <c r="C141" s="6" t="s">
        <v>509</v>
      </c>
      <c r="D141" s="22">
        <v>64</v>
      </c>
      <c r="E141" s="23" t="s">
        <v>387</v>
      </c>
    </row>
    <row r="142" spans="1:5" x14ac:dyDescent="0.2">
      <c r="A142" t="s">
        <v>244</v>
      </c>
      <c r="B142" s="6">
        <v>2039</v>
      </c>
      <c r="C142" s="6" t="s">
        <v>509</v>
      </c>
      <c r="D142" s="22">
        <v>74</v>
      </c>
      <c r="E142" s="23" t="s">
        <v>387</v>
      </c>
    </row>
    <row r="143" spans="1:5" x14ac:dyDescent="0.2">
      <c r="A143" t="s">
        <v>245</v>
      </c>
      <c r="B143" s="6">
        <v>2040</v>
      </c>
      <c r="C143" s="6" t="s">
        <v>509</v>
      </c>
      <c r="D143" s="22">
        <v>57</v>
      </c>
      <c r="E143" s="23" t="s">
        <v>387</v>
      </c>
    </row>
    <row r="144" spans="1:5" x14ac:dyDescent="0.2">
      <c r="A144" t="s">
        <v>246</v>
      </c>
      <c r="B144" s="6">
        <v>2041</v>
      </c>
      <c r="C144" s="6" t="s">
        <v>509</v>
      </c>
      <c r="D144" s="22">
        <v>57</v>
      </c>
      <c r="E144" s="23" t="s">
        <v>387</v>
      </c>
    </row>
    <row r="145" spans="1:5" x14ac:dyDescent="0.2">
      <c r="A145" t="s">
        <v>247</v>
      </c>
      <c r="B145" s="6">
        <v>2042</v>
      </c>
      <c r="C145" s="6" t="s">
        <v>509</v>
      </c>
      <c r="D145" s="22">
        <v>42</v>
      </c>
      <c r="E145" s="23" t="s">
        <v>387</v>
      </c>
    </row>
    <row r="146" spans="1:5" x14ac:dyDescent="0.2">
      <c r="A146" t="s">
        <v>248</v>
      </c>
      <c r="B146" s="6">
        <v>2043</v>
      </c>
      <c r="C146" s="6" t="s">
        <v>509</v>
      </c>
      <c r="D146" s="22">
        <v>41</v>
      </c>
      <c r="E146" s="23" t="s">
        <v>387</v>
      </c>
    </row>
    <row r="147" spans="1:5" x14ac:dyDescent="0.2">
      <c r="A147" t="s">
        <v>249</v>
      </c>
      <c r="B147" s="6">
        <v>2044</v>
      </c>
      <c r="C147" s="6" t="s">
        <v>509</v>
      </c>
      <c r="D147" s="22">
        <v>44</v>
      </c>
      <c r="E147" s="23" t="s">
        <v>387</v>
      </c>
    </row>
    <row r="148" spans="1:5" x14ac:dyDescent="0.2">
      <c r="A148" t="s">
        <v>250</v>
      </c>
      <c r="B148" s="6">
        <v>2045</v>
      </c>
      <c r="C148" s="6" t="s">
        <v>509</v>
      </c>
      <c r="D148" s="22">
        <v>43</v>
      </c>
      <c r="E148" s="23" t="s">
        <v>387</v>
      </c>
    </row>
    <row r="149" spans="1:5" x14ac:dyDescent="0.2">
      <c r="A149" t="s">
        <v>251</v>
      </c>
      <c r="B149" s="6">
        <v>2046</v>
      </c>
      <c r="C149" s="6" t="s">
        <v>509</v>
      </c>
      <c r="D149" s="22">
        <v>48</v>
      </c>
      <c r="E149" s="23" t="s">
        <v>387</v>
      </c>
    </row>
    <row r="150" spans="1:5" x14ac:dyDescent="0.2">
      <c r="A150" t="s">
        <v>252</v>
      </c>
      <c r="B150" s="6">
        <v>2047</v>
      </c>
      <c r="C150" s="6" t="s">
        <v>509</v>
      </c>
      <c r="D150" s="22">
        <v>43</v>
      </c>
      <c r="E150" s="23" t="s">
        <v>391</v>
      </c>
    </row>
    <row r="151" spans="1:5" x14ac:dyDescent="0.2">
      <c r="A151" t="s">
        <v>253</v>
      </c>
      <c r="B151" s="6">
        <v>2048</v>
      </c>
      <c r="C151" s="6" t="s">
        <v>509</v>
      </c>
      <c r="D151" s="22">
        <v>50</v>
      </c>
      <c r="E151" s="23" t="s">
        <v>387</v>
      </c>
    </row>
    <row r="152" spans="1:5" x14ac:dyDescent="0.2">
      <c r="A152" t="s">
        <v>254</v>
      </c>
      <c r="B152" s="6">
        <v>2049</v>
      </c>
      <c r="C152" s="6" t="s">
        <v>509</v>
      </c>
      <c r="D152" s="22">
        <v>43</v>
      </c>
      <c r="E152" s="23" t="s">
        <v>387</v>
      </c>
    </row>
    <row r="153" spans="1:5" x14ac:dyDescent="0.2">
      <c r="A153" t="s">
        <v>255</v>
      </c>
      <c r="B153" s="6">
        <v>2050</v>
      </c>
      <c r="C153" s="6" t="s">
        <v>509</v>
      </c>
      <c r="D153" s="22">
        <v>65</v>
      </c>
      <c r="E153" s="23" t="s">
        <v>387</v>
      </c>
    </row>
    <row r="154" spans="1:5" x14ac:dyDescent="0.2">
      <c r="A154" t="s">
        <v>256</v>
      </c>
      <c r="B154" s="6">
        <v>2051</v>
      </c>
      <c r="C154" s="6" t="s">
        <v>509</v>
      </c>
      <c r="D154" s="22">
        <v>42</v>
      </c>
      <c r="E154" s="23" t="s">
        <v>387</v>
      </c>
    </row>
    <row r="155" spans="1:5" x14ac:dyDescent="0.2">
      <c r="A155" t="s">
        <v>257</v>
      </c>
      <c r="B155" s="6">
        <v>2052</v>
      </c>
      <c r="C155" s="6" t="s">
        <v>509</v>
      </c>
      <c r="D155" s="22">
        <v>57</v>
      </c>
      <c r="E155" s="23" t="s">
        <v>387</v>
      </c>
    </row>
    <row r="156" spans="1:5" x14ac:dyDescent="0.2">
      <c r="A156" t="s">
        <v>258</v>
      </c>
      <c r="B156" s="6">
        <v>2054</v>
      </c>
      <c r="C156" s="6" t="s">
        <v>509</v>
      </c>
      <c r="D156" s="22">
        <v>49</v>
      </c>
      <c r="E156" s="23" t="s">
        <v>387</v>
      </c>
    </row>
    <row r="157" spans="1:5" x14ac:dyDescent="0.2">
      <c r="A157" t="s">
        <v>259</v>
      </c>
      <c r="B157" s="6">
        <v>2055</v>
      </c>
      <c r="C157" s="6" t="s">
        <v>509</v>
      </c>
      <c r="D157" s="22">
        <v>41</v>
      </c>
      <c r="E157" s="23" t="s">
        <v>387</v>
      </c>
    </row>
    <row r="158" spans="1:5" x14ac:dyDescent="0.2">
      <c r="A158" t="s">
        <v>260</v>
      </c>
      <c r="B158" s="6">
        <v>2056</v>
      </c>
      <c r="C158" s="6" t="s">
        <v>509</v>
      </c>
      <c r="D158" s="22">
        <v>49</v>
      </c>
      <c r="E158" s="23" t="s">
        <v>387</v>
      </c>
    </row>
    <row r="159" spans="1:5" x14ac:dyDescent="0.2">
      <c r="A159" t="s">
        <v>261</v>
      </c>
      <c r="B159" s="6">
        <v>2057</v>
      </c>
      <c r="C159" s="6" t="s">
        <v>509</v>
      </c>
      <c r="D159" s="22">
        <v>48</v>
      </c>
      <c r="E159" s="23" t="s">
        <v>387</v>
      </c>
    </row>
    <row r="160" spans="1:5" x14ac:dyDescent="0.2">
      <c r="A160" t="s">
        <v>262</v>
      </c>
      <c r="B160" s="6">
        <v>2058</v>
      </c>
      <c r="C160" s="6" t="s">
        <v>509</v>
      </c>
      <c r="D160" s="22">
        <v>47</v>
      </c>
      <c r="E160" s="23" t="s">
        <v>387</v>
      </c>
    </row>
    <row r="161" spans="1:5" x14ac:dyDescent="0.2">
      <c r="A161" t="s">
        <v>263</v>
      </c>
      <c r="B161" s="6">
        <v>2059</v>
      </c>
      <c r="C161" s="6" t="s">
        <v>509</v>
      </c>
      <c r="D161" s="22">
        <v>45</v>
      </c>
      <c r="E161" s="23" t="s">
        <v>387</v>
      </c>
    </row>
    <row r="162" spans="1:5" x14ac:dyDescent="0.2">
      <c r="A162" t="s">
        <v>264</v>
      </c>
      <c r="B162" s="6">
        <v>2060</v>
      </c>
      <c r="C162" s="6" t="s">
        <v>509</v>
      </c>
      <c r="D162" s="22">
        <v>64</v>
      </c>
      <c r="E162" s="23" t="s">
        <v>387</v>
      </c>
    </row>
    <row r="163" spans="1:5" x14ac:dyDescent="0.2">
      <c r="A163" t="s">
        <v>265</v>
      </c>
      <c r="B163" s="6">
        <v>2061</v>
      </c>
      <c r="C163" s="6" t="s">
        <v>509</v>
      </c>
      <c r="D163" s="22">
        <v>55</v>
      </c>
      <c r="E163" s="23" t="s">
        <v>387</v>
      </c>
    </row>
    <row r="164" spans="1:5" x14ac:dyDescent="0.2">
      <c r="A164" t="s">
        <v>266</v>
      </c>
      <c r="B164" s="6">
        <v>2062</v>
      </c>
      <c r="C164" s="6" t="s">
        <v>509</v>
      </c>
      <c r="D164" s="22">
        <v>47</v>
      </c>
      <c r="E164" s="23" t="s">
        <v>387</v>
      </c>
    </row>
    <row r="165" spans="1:5" x14ac:dyDescent="0.2">
      <c r="A165" t="s">
        <v>267</v>
      </c>
      <c r="B165" s="6">
        <v>2063</v>
      </c>
      <c r="C165" s="6" t="s">
        <v>509</v>
      </c>
      <c r="D165" s="22">
        <v>55</v>
      </c>
      <c r="E165" s="23" t="s">
        <v>391</v>
      </c>
    </row>
    <row r="166" spans="1:5" x14ac:dyDescent="0.2">
      <c r="A166" t="s">
        <v>268</v>
      </c>
      <c r="B166" s="6">
        <v>2064</v>
      </c>
      <c r="C166" s="6" t="s">
        <v>509</v>
      </c>
      <c r="D166" s="22">
        <v>65</v>
      </c>
      <c r="E166" s="23" t="s">
        <v>387</v>
      </c>
    </row>
    <row r="167" spans="1:5" x14ac:dyDescent="0.2">
      <c r="A167" t="s">
        <v>269</v>
      </c>
      <c r="B167" s="6">
        <v>2065</v>
      </c>
      <c r="C167" s="6" t="s">
        <v>509</v>
      </c>
      <c r="D167" s="22">
        <v>54</v>
      </c>
      <c r="E167" s="23" t="s">
        <v>387</v>
      </c>
    </row>
    <row r="168" spans="1:5" x14ac:dyDescent="0.2">
      <c r="A168" t="s">
        <v>270</v>
      </c>
      <c r="B168" s="6">
        <v>2066</v>
      </c>
      <c r="C168" s="6" t="s">
        <v>509</v>
      </c>
      <c r="D168" s="22">
        <v>60</v>
      </c>
      <c r="E168" s="23" t="s">
        <v>387</v>
      </c>
    </row>
    <row r="169" spans="1:5" x14ac:dyDescent="0.2">
      <c r="A169" t="s">
        <v>271</v>
      </c>
      <c r="B169" s="6">
        <v>2067</v>
      </c>
      <c r="C169" s="6" t="s">
        <v>509</v>
      </c>
      <c r="D169" s="22">
        <v>46</v>
      </c>
      <c r="E169" s="23" t="s">
        <v>387</v>
      </c>
    </row>
    <row r="170" spans="1:5" x14ac:dyDescent="0.2">
      <c r="A170" t="s">
        <v>272</v>
      </c>
      <c r="B170" s="6">
        <v>2068</v>
      </c>
      <c r="C170" s="6" t="s">
        <v>509</v>
      </c>
      <c r="D170" s="22">
        <v>79</v>
      </c>
      <c r="E170" s="23" t="s">
        <v>387</v>
      </c>
    </row>
    <row r="171" spans="1:5" x14ac:dyDescent="0.2">
      <c r="A171" t="s">
        <v>273</v>
      </c>
      <c r="B171" s="6">
        <v>2069</v>
      </c>
      <c r="C171" s="6" t="s">
        <v>509</v>
      </c>
      <c r="D171" s="22">
        <v>57</v>
      </c>
      <c r="E171" s="23" t="s">
        <v>387</v>
      </c>
    </row>
    <row r="172" spans="1:5" x14ac:dyDescent="0.2">
      <c r="A172" t="s">
        <v>274</v>
      </c>
      <c r="B172" s="6">
        <v>2070</v>
      </c>
      <c r="C172" s="6" t="s">
        <v>509</v>
      </c>
      <c r="D172" s="22">
        <v>58</v>
      </c>
      <c r="E172" s="23" t="s">
        <v>387</v>
      </c>
    </row>
    <row r="173" spans="1:5" x14ac:dyDescent="0.2">
      <c r="A173" t="s">
        <v>275</v>
      </c>
      <c r="B173" s="6">
        <v>2071</v>
      </c>
      <c r="C173" s="6" t="s">
        <v>509</v>
      </c>
      <c r="D173" s="22">
        <v>64</v>
      </c>
      <c r="E173" s="23" t="s">
        <v>387</v>
      </c>
    </row>
    <row r="174" spans="1:5" x14ac:dyDescent="0.2">
      <c r="A174" t="s">
        <v>276</v>
      </c>
      <c r="B174" s="6">
        <v>2072</v>
      </c>
      <c r="C174" s="6" t="s">
        <v>509</v>
      </c>
      <c r="D174" s="22">
        <v>63</v>
      </c>
      <c r="E174" s="23" t="s">
        <v>387</v>
      </c>
    </row>
    <row r="175" spans="1:5" x14ac:dyDescent="0.2">
      <c r="A175" t="s">
        <v>277</v>
      </c>
      <c r="B175" s="6">
        <v>2073</v>
      </c>
      <c r="C175" s="6" t="s">
        <v>509</v>
      </c>
      <c r="D175" s="22">
        <v>50</v>
      </c>
      <c r="E175" s="23" t="s">
        <v>387</v>
      </c>
    </row>
    <row r="176" spans="1:5" x14ac:dyDescent="0.2">
      <c r="A176" t="s">
        <v>278</v>
      </c>
      <c r="B176" s="6">
        <v>2074</v>
      </c>
      <c r="C176" s="6" t="s">
        <v>509</v>
      </c>
      <c r="D176" s="22">
        <v>64</v>
      </c>
      <c r="E176" s="23" t="s">
        <v>387</v>
      </c>
    </row>
    <row r="177" spans="1:5" x14ac:dyDescent="0.2">
      <c r="A177" t="s">
        <v>279</v>
      </c>
      <c r="B177" s="6">
        <v>2075</v>
      </c>
      <c r="C177" s="6" t="s">
        <v>509</v>
      </c>
      <c r="D177" s="22">
        <v>64</v>
      </c>
      <c r="E177" s="23" t="s">
        <v>387</v>
      </c>
    </row>
    <row r="178" spans="1:5" x14ac:dyDescent="0.2">
      <c r="A178" t="s">
        <v>280</v>
      </c>
      <c r="B178" s="6">
        <v>2076</v>
      </c>
      <c r="C178" s="6" t="s">
        <v>509</v>
      </c>
      <c r="D178" s="22">
        <v>66</v>
      </c>
      <c r="E178" s="23" t="s">
        <v>391</v>
      </c>
    </row>
    <row r="179" spans="1:5" x14ac:dyDescent="0.2">
      <c r="A179" t="s">
        <v>281</v>
      </c>
      <c r="B179" s="6">
        <v>2077</v>
      </c>
      <c r="C179" s="6" t="s">
        <v>509</v>
      </c>
      <c r="D179" s="22">
        <v>72</v>
      </c>
      <c r="E179" s="23" t="s">
        <v>387</v>
      </c>
    </row>
    <row r="180" spans="1:5" x14ac:dyDescent="0.2">
      <c r="A180" t="s">
        <v>282</v>
      </c>
      <c r="B180" s="6">
        <v>2078</v>
      </c>
      <c r="C180" s="6" t="s">
        <v>509</v>
      </c>
      <c r="D180" s="22">
        <v>54</v>
      </c>
      <c r="E180" s="23" t="s">
        <v>391</v>
      </c>
    </row>
    <row r="181" spans="1:5" x14ac:dyDescent="0.2">
      <c r="A181" t="s">
        <v>283</v>
      </c>
      <c r="B181" s="6">
        <v>2079</v>
      </c>
      <c r="C181" s="6" t="s">
        <v>509</v>
      </c>
      <c r="D181" s="22">
        <v>45</v>
      </c>
      <c r="E181" s="23" t="s">
        <v>387</v>
      </c>
    </row>
    <row r="182" spans="1:5" x14ac:dyDescent="0.2">
      <c r="A182" t="s">
        <v>284</v>
      </c>
      <c r="B182" s="6">
        <v>2080</v>
      </c>
      <c r="C182" s="6" t="s">
        <v>509</v>
      </c>
      <c r="D182" s="22">
        <v>51</v>
      </c>
      <c r="E182" s="23" t="s">
        <v>387</v>
      </c>
    </row>
    <row r="183" spans="1:5" x14ac:dyDescent="0.2">
      <c r="A183" t="s">
        <v>285</v>
      </c>
      <c r="B183" s="6">
        <v>2081</v>
      </c>
      <c r="C183" s="6" t="s">
        <v>509</v>
      </c>
      <c r="D183" s="22">
        <v>47</v>
      </c>
      <c r="E183" s="23" t="s">
        <v>387</v>
      </c>
    </row>
    <row r="184" spans="1:5" x14ac:dyDescent="0.2">
      <c r="A184" t="s">
        <v>286</v>
      </c>
      <c r="B184" s="6">
        <v>2082</v>
      </c>
      <c r="C184" s="6" t="s">
        <v>509</v>
      </c>
      <c r="D184" s="22">
        <v>63</v>
      </c>
      <c r="E184" s="23" t="s">
        <v>391</v>
      </c>
    </row>
    <row r="185" spans="1:5" x14ac:dyDescent="0.2">
      <c r="A185" t="s">
        <v>287</v>
      </c>
      <c r="B185" s="6">
        <v>2083</v>
      </c>
      <c r="C185" s="6" t="s">
        <v>509</v>
      </c>
      <c r="D185" s="22">
        <v>82</v>
      </c>
      <c r="E185" s="23" t="s">
        <v>387</v>
      </c>
    </row>
    <row r="186" spans="1:5" x14ac:dyDescent="0.2">
      <c r="A186" t="s">
        <v>288</v>
      </c>
      <c r="B186" s="6">
        <v>2084</v>
      </c>
      <c r="C186" s="6" t="s">
        <v>509</v>
      </c>
      <c r="D186" s="22">
        <v>38</v>
      </c>
      <c r="E186" s="23" t="s">
        <v>391</v>
      </c>
    </row>
    <row r="187" spans="1:5" x14ac:dyDescent="0.2">
      <c r="A187" t="s">
        <v>289</v>
      </c>
      <c r="B187" s="6">
        <v>2085</v>
      </c>
      <c r="C187" s="6" t="s">
        <v>509</v>
      </c>
      <c r="D187" s="22">
        <v>50</v>
      </c>
      <c r="E187" s="23" t="s">
        <v>387</v>
      </c>
    </row>
    <row r="188" spans="1:5" x14ac:dyDescent="0.2">
      <c r="A188" t="s">
        <v>290</v>
      </c>
      <c r="B188" s="6">
        <v>2086</v>
      </c>
      <c r="C188" s="6" t="s">
        <v>509</v>
      </c>
      <c r="D188" s="22">
        <v>43</v>
      </c>
      <c r="E188" s="23" t="s">
        <v>387</v>
      </c>
    </row>
    <row r="189" spans="1:5" x14ac:dyDescent="0.2">
      <c r="A189" t="s">
        <v>291</v>
      </c>
      <c r="B189" s="6">
        <v>2087</v>
      </c>
      <c r="C189" s="6" t="s">
        <v>509</v>
      </c>
      <c r="D189" s="22">
        <v>40</v>
      </c>
      <c r="E189" s="23" t="s">
        <v>387</v>
      </c>
    </row>
    <row r="190" spans="1:5" x14ac:dyDescent="0.2">
      <c r="A190" t="s">
        <v>292</v>
      </c>
      <c r="B190" s="6">
        <v>2088</v>
      </c>
      <c r="C190" s="6" t="s">
        <v>509</v>
      </c>
      <c r="D190" s="22">
        <v>52</v>
      </c>
      <c r="E190" s="23" t="s">
        <v>387</v>
      </c>
    </row>
    <row r="191" spans="1:5" x14ac:dyDescent="0.2">
      <c r="A191" t="s">
        <v>293</v>
      </c>
      <c r="B191" s="6">
        <v>2089</v>
      </c>
      <c r="C191" s="6" t="s">
        <v>509</v>
      </c>
      <c r="D191" s="22">
        <v>66</v>
      </c>
      <c r="E191" s="23" t="s">
        <v>387</v>
      </c>
    </row>
    <row r="192" spans="1:5" x14ac:dyDescent="0.2">
      <c r="A192" t="s">
        <v>294</v>
      </c>
      <c r="B192" s="6">
        <v>2090</v>
      </c>
      <c r="C192" s="6" t="s">
        <v>509</v>
      </c>
      <c r="D192" s="22">
        <v>65</v>
      </c>
      <c r="E192" s="23" t="s">
        <v>387</v>
      </c>
    </row>
    <row r="193" spans="1:5" x14ac:dyDescent="0.2">
      <c r="A193" t="s">
        <v>295</v>
      </c>
      <c r="B193" s="6">
        <v>2091</v>
      </c>
      <c r="C193" s="6" t="s">
        <v>509</v>
      </c>
      <c r="D193" s="22">
        <v>60</v>
      </c>
      <c r="E193" s="23" t="s">
        <v>387</v>
      </c>
    </row>
    <row r="194" spans="1:5" x14ac:dyDescent="0.2">
      <c r="A194" t="s">
        <v>296</v>
      </c>
      <c r="B194" s="6">
        <v>2092</v>
      </c>
      <c r="C194" s="6" t="s">
        <v>509</v>
      </c>
      <c r="D194" s="22">
        <v>40</v>
      </c>
      <c r="E194" s="23" t="s">
        <v>387</v>
      </c>
    </row>
    <row r="195" spans="1:5" x14ac:dyDescent="0.2">
      <c r="A195" t="s">
        <v>297</v>
      </c>
      <c r="B195" s="6">
        <v>2093</v>
      </c>
      <c r="C195" s="6" t="s">
        <v>509</v>
      </c>
      <c r="D195" s="22">
        <v>56</v>
      </c>
      <c r="E195" s="23" t="s">
        <v>387</v>
      </c>
    </row>
    <row r="196" spans="1:5" x14ac:dyDescent="0.2">
      <c r="A196" t="s">
        <v>298</v>
      </c>
      <c r="B196" s="6">
        <v>2094</v>
      </c>
      <c r="C196" s="6" t="s">
        <v>509</v>
      </c>
      <c r="D196" s="22">
        <v>48</v>
      </c>
      <c r="E196" s="23" t="s">
        <v>387</v>
      </c>
    </row>
    <row r="197" spans="1:5" x14ac:dyDescent="0.2">
      <c r="A197" t="s">
        <v>299</v>
      </c>
      <c r="B197" s="6">
        <v>2095</v>
      </c>
      <c r="C197" s="6" t="s">
        <v>509</v>
      </c>
      <c r="D197" s="22">
        <v>85</v>
      </c>
      <c r="E197" s="23" t="s">
        <v>387</v>
      </c>
    </row>
    <row r="198" spans="1:5" x14ac:dyDescent="0.2">
      <c r="A198" t="s">
        <v>300</v>
      </c>
      <c r="B198" s="6">
        <v>2096</v>
      </c>
      <c r="C198" s="6" t="s">
        <v>509</v>
      </c>
      <c r="D198" s="22">
        <v>22</v>
      </c>
      <c r="E198" s="23" t="s">
        <v>387</v>
      </c>
    </row>
    <row r="199" spans="1:5" x14ac:dyDescent="0.2">
      <c r="A199" t="s">
        <v>301</v>
      </c>
      <c r="B199" s="6">
        <v>2097</v>
      </c>
      <c r="C199" s="6" t="s">
        <v>509</v>
      </c>
      <c r="D199" s="22">
        <v>49</v>
      </c>
      <c r="E199" s="23" t="s">
        <v>387</v>
      </c>
    </row>
    <row r="200" spans="1:5" x14ac:dyDescent="0.2">
      <c r="A200" t="s">
        <v>302</v>
      </c>
      <c r="B200" s="6">
        <v>2098</v>
      </c>
      <c r="C200" s="6" t="s">
        <v>509</v>
      </c>
      <c r="D200" s="22">
        <v>60</v>
      </c>
      <c r="E200" s="23" t="s">
        <v>387</v>
      </c>
    </row>
    <row r="201" spans="1:5" x14ac:dyDescent="0.2">
      <c r="A201" t="s">
        <v>303</v>
      </c>
      <c r="B201" s="6">
        <v>2099</v>
      </c>
      <c r="C201" s="6" t="s">
        <v>509</v>
      </c>
      <c r="D201" s="22">
        <v>50</v>
      </c>
      <c r="E201" s="23" t="s">
        <v>387</v>
      </c>
    </row>
    <row r="202" spans="1:5" x14ac:dyDescent="0.2">
      <c r="A202" t="s">
        <v>304</v>
      </c>
      <c r="B202" s="6">
        <v>2100</v>
      </c>
      <c r="C202" s="6" t="s">
        <v>509</v>
      </c>
      <c r="D202" s="22">
        <v>51</v>
      </c>
      <c r="E202" s="23" t="s">
        <v>387</v>
      </c>
    </row>
    <row r="203" spans="1:5" x14ac:dyDescent="0.2">
      <c r="A203" t="s">
        <v>305</v>
      </c>
      <c r="B203" s="6">
        <v>2101</v>
      </c>
      <c r="C203" s="6" t="s">
        <v>509</v>
      </c>
      <c r="D203" s="22">
        <v>54</v>
      </c>
      <c r="E203" s="23" t="s">
        <v>387</v>
      </c>
    </row>
    <row r="204" spans="1:5" x14ac:dyDescent="0.2">
      <c r="A204" t="s">
        <v>306</v>
      </c>
      <c r="B204" s="6">
        <v>2102</v>
      </c>
      <c r="C204" s="6" t="s">
        <v>509</v>
      </c>
      <c r="D204" s="22">
        <v>42</v>
      </c>
      <c r="E204" s="23" t="s">
        <v>387</v>
      </c>
    </row>
    <row r="205" spans="1:5" x14ac:dyDescent="0.2">
      <c r="A205" t="s">
        <v>307</v>
      </c>
      <c r="B205" s="6">
        <v>2103</v>
      </c>
      <c r="C205" s="6" t="s">
        <v>509</v>
      </c>
      <c r="D205" s="22">
        <v>53</v>
      </c>
      <c r="E205" s="23" t="s">
        <v>387</v>
      </c>
    </row>
    <row r="206" spans="1:5" x14ac:dyDescent="0.2">
      <c r="A206" t="s">
        <v>308</v>
      </c>
      <c r="B206" s="6">
        <v>2104</v>
      </c>
      <c r="C206" s="6" t="s">
        <v>509</v>
      </c>
      <c r="D206" s="22">
        <v>55</v>
      </c>
      <c r="E206" s="23" t="s">
        <v>387</v>
      </c>
    </row>
    <row r="207" spans="1:5" x14ac:dyDescent="0.2">
      <c r="A207" t="s">
        <v>309</v>
      </c>
      <c r="B207" s="6">
        <v>2105</v>
      </c>
      <c r="C207" s="6" t="s">
        <v>509</v>
      </c>
      <c r="D207" s="22">
        <v>65</v>
      </c>
      <c r="E207" s="23" t="s">
        <v>387</v>
      </c>
    </row>
    <row r="208" spans="1:5" x14ac:dyDescent="0.2">
      <c r="A208" t="s">
        <v>310</v>
      </c>
      <c r="B208" s="6">
        <v>2106</v>
      </c>
      <c r="C208" s="6" t="s">
        <v>509</v>
      </c>
      <c r="D208" s="22">
        <v>48</v>
      </c>
      <c r="E208" s="23" t="s">
        <v>387</v>
      </c>
    </row>
    <row r="209" spans="1:5" x14ac:dyDescent="0.2">
      <c r="A209" t="s">
        <v>311</v>
      </c>
      <c r="B209" s="6">
        <v>2107</v>
      </c>
      <c r="C209" s="6" t="s">
        <v>509</v>
      </c>
      <c r="D209" s="22">
        <v>68</v>
      </c>
      <c r="E209" s="23" t="s">
        <v>387</v>
      </c>
    </row>
    <row r="210" spans="1:5" x14ac:dyDescent="0.2">
      <c r="A210" t="s">
        <v>312</v>
      </c>
      <c r="B210" s="6">
        <v>2108</v>
      </c>
      <c r="C210" s="6" t="s">
        <v>509</v>
      </c>
      <c r="D210" s="22">
        <v>55</v>
      </c>
      <c r="E210" s="23" t="s">
        <v>387</v>
      </c>
    </row>
    <row r="211" spans="1:5" x14ac:dyDescent="0.2">
      <c r="A211" t="s">
        <v>313</v>
      </c>
      <c r="B211" s="6">
        <v>2109</v>
      </c>
      <c r="C211" s="6" t="s">
        <v>509</v>
      </c>
      <c r="D211" s="22">
        <v>58</v>
      </c>
      <c r="E211" s="23" t="s">
        <v>387</v>
      </c>
    </row>
    <row r="212" spans="1:5" x14ac:dyDescent="0.2">
      <c r="A212" t="s">
        <v>314</v>
      </c>
      <c r="B212" s="6">
        <v>2110</v>
      </c>
      <c r="C212" s="6" t="s">
        <v>509</v>
      </c>
      <c r="D212" s="22">
        <v>50</v>
      </c>
      <c r="E212" s="23" t="s">
        <v>387</v>
      </c>
    </row>
    <row r="213" spans="1:5" x14ac:dyDescent="0.2">
      <c r="A213" t="s">
        <v>315</v>
      </c>
      <c r="B213" s="6">
        <v>2111</v>
      </c>
      <c r="C213" s="6" t="s">
        <v>509</v>
      </c>
      <c r="D213" s="22">
        <v>46</v>
      </c>
      <c r="E213" s="23" t="s">
        <v>391</v>
      </c>
    </row>
    <row r="214" spans="1:5" x14ac:dyDescent="0.2">
      <c r="A214" t="s">
        <v>316</v>
      </c>
      <c r="B214" s="6">
        <v>2112</v>
      </c>
      <c r="C214" s="6" t="s">
        <v>509</v>
      </c>
      <c r="D214" s="22">
        <v>56</v>
      </c>
      <c r="E214" s="23" t="s">
        <v>387</v>
      </c>
    </row>
    <row r="215" spans="1:5" x14ac:dyDescent="0.2">
      <c r="A215" t="s">
        <v>317</v>
      </c>
      <c r="B215" s="6">
        <v>2114</v>
      </c>
      <c r="C215" s="6" t="s">
        <v>509</v>
      </c>
      <c r="D215" s="22">
        <v>62</v>
      </c>
      <c r="E215" s="23" t="s">
        <v>387</v>
      </c>
    </row>
    <row r="216" spans="1:5" x14ac:dyDescent="0.2">
      <c r="A216" t="s">
        <v>318</v>
      </c>
      <c r="B216" s="6">
        <v>2115</v>
      </c>
      <c r="C216" s="6" t="s">
        <v>509</v>
      </c>
      <c r="D216" s="22">
        <v>83</v>
      </c>
      <c r="E216" s="23" t="s">
        <v>387</v>
      </c>
    </row>
    <row r="217" spans="1:5" x14ac:dyDescent="0.2">
      <c r="A217" t="s">
        <v>319</v>
      </c>
      <c r="B217" s="6">
        <v>2116</v>
      </c>
      <c r="C217" s="6" t="s">
        <v>509</v>
      </c>
      <c r="D217" s="22">
        <v>39</v>
      </c>
      <c r="E217" s="23" t="s">
        <v>391</v>
      </c>
    </row>
    <row r="218" spans="1:5" x14ac:dyDescent="0.2">
      <c r="A218" t="s">
        <v>320</v>
      </c>
      <c r="B218" s="6">
        <v>2117</v>
      </c>
      <c r="C218" s="6" t="s">
        <v>509</v>
      </c>
      <c r="D218" s="22">
        <v>38</v>
      </c>
      <c r="E218" s="23" t="s">
        <v>387</v>
      </c>
    </row>
    <row r="219" spans="1:5" x14ac:dyDescent="0.2">
      <c r="A219" t="s">
        <v>321</v>
      </c>
      <c r="B219" s="6">
        <v>2118</v>
      </c>
      <c r="C219" s="6" t="s">
        <v>509</v>
      </c>
      <c r="D219" s="22">
        <v>53</v>
      </c>
      <c r="E219" s="23" t="s">
        <v>391</v>
      </c>
    </row>
    <row r="220" spans="1:5" x14ac:dyDescent="0.2">
      <c r="A220" t="s">
        <v>322</v>
      </c>
      <c r="B220" s="6">
        <v>2119</v>
      </c>
      <c r="C220" s="6" t="s">
        <v>509</v>
      </c>
      <c r="D220" s="22">
        <v>56</v>
      </c>
      <c r="E220" s="23" t="s">
        <v>391</v>
      </c>
    </row>
    <row r="221" spans="1:5" x14ac:dyDescent="0.2">
      <c r="A221" t="s">
        <v>323</v>
      </c>
      <c r="B221" s="6">
        <v>2120</v>
      </c>
      <c r="C221" s="6" t="s">
        <v>509</v>
      </c>
      <c r="D221" s="22">
        <v>75</v>
      </c>
      <c r="E221" s="23" t="s">
        <v>391</v>
      </c>
    </row>
    <row r="222" spans="1:5" x14ac:dyDescent="0.2">
      <c r="A222" t="s">
        <v>324</v>
      </c>
      <c r="B222" s="6">
        <v>2121</v>
      </c>
      <c r="C222" s="6" t="s">
        <v>509</v>
      </c>
      <c r="D222" s="22">
        <v>53</v>
      </c>
      <c r="E222" s="23" t="s">
        <v>391</v>
      </c>
    </row>
    <row r="223" spans="1:5" x14ac:dyDescent="0.2">
      <c r="A223" t="s">
        <v>325</v>
      </c>
      <c r="B223" s="6">
        <v>2122</v>
      </c>
      <c r="C223" s="6" t="s">
        <v>509</v>
      </c>
      <c r="D223" s="22">
        <v>60</v>
      </c>
      <c r="E223" s="23" t="s">
        <v>387</v>
      </c>
    </row>
    <row r="224" spans="1:5" x14ac:dyDescent="0.2">
      <c r="A224" t="s">
        <v>326</v>
      </c>
      <c r="B224" s="6">
        <v>2123</v>
      </c>
      <c r="C224" s="6" t="s">
        <v>509</v>
      </c>
      <c r="D224" s="22">
        <v>45</v>
      </c>
      <c r="E224" s="23" t="s">
        <v>387</v>
      </c>
    </row>
    <row r="225" spans="1:5" x14ac:dyDescent="0.2">
      <c r="A225" t="s">
        <v>327</v>
      </c>
      <c r="B225" s="6">
        <v>2124</v>
      </c>
      <c r="C225" s="6" t="s">
        <v>509</v>
      </c>
      <c r="D225" s="22">
        <v>56</v>
      </c>
      <c r="E225" s="23" t="s">
        <v>387</v>
      </c>
    </row>
    <row r="226" spans="1:5" x14ac:dyDescent="0.2">
      <c r="A226" t="s">
        <v>328</v>
      </c>
      <c r="B226" s="6">
        <v>2125</v>
      </c>
      <c r="C226" s="6" t="s">
        <v>509</v>
      </c>
      <c r="D226" s="22">
        <v>59</v>
      </c>
      <c r="E226" s="23" t="s">
        <v>387</v>
      </c>
    </row>
    <row r="227" spans="1:5" x14ac:dyDescent="0.2">
      <c r="A227" t="s">
        <v>329</v>
      </c>
      <c r="B227" s="6">
        <v>2126</v>
      </c>
      <c r="C227" s="6" t="s">
        <v>509</v>
      </c>
      <c r="D227" s="22">
        <v>50</v>
      </c>
      <c r="E227" s="23" t="s">
        <v>387</v>
      </c>
    </row>
    <row r="228" spans="1:5" x14ac:dyDescent="0.2">
      <c r="A228" t="s">
        <v>330</v>
      </c>
      <c r="B228" s="6">
        <v>2127</v>
      </c>
      <c r="C228" s="6" t="s">
        <v>509</v>
      </c>
      <c r="D228" s="22">
        <v>66</v>
      </c>
      <c r="E228" s="23" t="s">
        <v>391</v>
      </c>
    </row>
    <row r="229" spans="1:5" x14ac:dyDescent="0.2">
      <c r="A229" t="s">
        <v>331</v>
      </c>
      <c r="B229" s="6">
        <v>2128</v>
      </c>
      <c r="C229" s="6" t="s">
        <v>509</v>
      </c>
      <c r="D229" s="22">
        <v>56</v>
      </c>
      <c r="E229" s="23" t="s">
        <v>387</v>
      </c>
    </row>
    <row r="230" spans="1:5" x14ac:dyDescent="0.2">
      <c r="A230" t="s">
        <v>332</v>
      </c>
      <c r="B230" s="6">
        <v>2129</v>
      </c>
      <c r="C230" s="6" t="s">
        <v>509</v>
      </c>
      <c r="D230" s="22">
        <v>54</v>
      </c>
      <c r="E230" s="23" t="s">
        <v>387</v>
      </c>
    </row>
    <row r="231" spans="1:5" x14ac:dyDescent="0.2">
      <c r="A231" t="s">
        <v>333</v>
      </c>
      <c r="B231" s="6">
        <v>2130</v>
      </c>
      <c r="C231" s="6" t="s">
        <v>509</v>
      </c>
      <c r="D231" s="22">
        <v>56</v>
      </c>
      <c r="E231" s="23" t="s">
        <v>391</v>
      </c>
    </row>
    <row r="232" spans="1:5" x14ac:dyDescent="0.2">
      <c r="A232" t="s">
        <v>334</v>
      </c>
      <c r="B232" s="6">
        <v>2131</v>
      </c>
      <c r="C232" s="6" t="s">
        <v>509</v>
      </c>
      <c r="D232" s="22">
        <v>46</v>
      </c>
      <c r="E232" s="23" t="s">
        <v>387</v>
      </c>
    </row>
    <row r="233" spans="1:5" x14ac:dyDescent="0.2">
      <c r="A233" t="s">
        <v>335</v>
      </c>
      <c r="B233" s="6">
        <v>2132</v>
      </c>
      <c r="C233" s="6" t="s">
        <v>509</v>
      </c>
      <c r="D233" s="22">
        <v>59</v>
      </c>
      <c r="E233" s="23" t="s">
        <v>387</v>
      </c>
    </row>
    <row r="234" spans="1:5" x14ac:dyDescent="0.2">
      <c r="A234" t="s">
        <v>336</v>
      </c>
      <c r="B234" s="6">
        <v>2133</v>
      </c>
      <c r="C234" s="6" t="s">
        <v>509</v>
      </c>
      <c r="D234" s="22">
        <v>59</v>
      </c>
      <c r="E234" s="23" t="s">
        <v>391</v>
      </c>
    </row>
    <row r="235" spans="1:5" x14ac:dyDescent="0.2">
      <c r="A235" t="s">
        <v>337</v>
      </c>
      <c r="B235" s="6">
        <v>2134</v>
      </c>
      <c r="C235" s="6" t="s">
        <v>509</v>
      </c>
      <c r="D235" s="22">
        <v>54</v>
      </c>
      <c r="E235" s="23" t="s">
        <v>391</v>
      </c>
    </row>
    <row r="236" spans="1:5" x14ac:dyDescent="0.2">
      <c r="A236" t="s">
        <v>338</v>
      </c>
      <c r="B236" s="6">
        <v>2135</v>
      </c>
      <c r="C236" s="6" t="s">
        <v>509</v>
      </c>
      <c r="D236" s="22">
        <v>46</v>
      </c>
      <c r="E236" s="23" t="s">
        <v>387</v>
      </c>
    </row>
    <row r="237" spans="1:5" x14ac:dyDescent="0.2">
      <c r="A237" t="s">
        <v>339</v>
      </c>
      <c r="B237" s="6">
        <v>2136</v>
      </c>
      <c r="C237" s="6" t="s">
        <v>509</v>
      </c>
      <c r="D237" s="22">
        <v>59</v>
      </c>
      <c r="E237" s="23" t="s">
        <v>387</v>
      </c>
    </row>
    <row r="238" spans="1:5" x14ac:dyDescent="0.2">
      <c r="A238" t="s">
        <v>340</v>
      </c>
      <c r="B238" s="6">
        <v>2137</v>
      </c>
      <c r="C238" s="6" t="s">
        <v>509</v>
      </c>
      <c r="D238" s="22">
        <v>50</v>
      </c>
      <c r="E238" s="23" t="s">
        <v>391</v>
      </c>
    </row>
    <row r="239" spans="1:5" x14ac:dyDescent="0.2">
      <c r="A239" t="s">
        <v>341</v>
      </c>
      <c r="B239" s="6">
        <v>2139</v>
      </c>
      <c r="C239" s="6" t="s">
        <v>509</v>
      </c>
      <c r="D239" s="22">
        <v>60</v>
      </c>
      <c r="E239" s="23" t="s">
        <v>387</v>
      </c>
    </row>
    <row r="240" spans="1:5" x14ac:dyDescent="0.2">
      <c r="A240" t="s">
        <v>342</v>
      </c>
      <c r="B240" s="6">
        <v>2140</v>
      </c>
      <c r="C240" s="6" t="s">
        <v>509</v>
      </c>
      <c r="D240" s="22">
        <v>55</v>
      </c>
      <c r="E240" s="23" t="s">
        <v>391</v>
      </c>
    </row>
    <row r="241" spans="1:5" x14ac:dyDescent="0.2">
      <c r="A241" t="s">
        <v>343</v>
      </c>
      <c r="B241" s="6">
        <v>2141</v>
      </c>
      <c r="C241" s="6" t="s">
        <v>509</v>
      </c>
      <c r="D241" s="22">
        <v>44</v>
      </c>
      <c r="E241" s="23" t="s">
        <v>387</v>
      </c>
    </row>
    <row r="242" spans="1:5" x14ac:dyDescent="0.2">
      <c r="A242" t="s">
        <v>344</v>
      </c>
      <c r="B242" s="6">
        <v>2142</v>
      </c>
      <c r="C242" s="6" t="s">
        <v>509</v>
      </c>
      <c r="D242" s="22">
        <v>57</v>
      </c>
      <c r="E242" s="23" t="s">
        <v>387</v>
      </c>
    </row>
    <row r="243" spans="1:5" x14ac:dyDescent="0.2">
      <c r="A243" t="s">
        <v>345</v>
      </c>
      <c r="B243" s="6">
        <v>2143</v>
      </c>
      <c r="C243" s="6" t="s">
        <v>509</v>
      </c>
      <c r="D243" s="22">
        <v>53</v>
      </c>
      <c r="E243" s="23" t="s">
        <v>387</v>
      </c>
    </row>
    <row r="244" spans="1:5" x14ac:dyDescent="0.2">
      <c r="A244" t="s">
        <v>346</v>
      </c>
      <c r="B244" s="6">
        <v>2144</v>
      </c>
      <c r="C244" s="6" t="s">
        <v>509</v>
      </c>
      <c r="D244" s="22">
        <v>68</v>
      </c>
      <c r="E244" s="23" t="s">
        <v>387</v>
      </c>
    </row>
    <row r="245" spans="1:5" x14ac:dyDescent="0.2">
      <c r="A245" t="s">
        <v>347</v>
      </c>
      <c r="B245" s="6">
        <v>2145</v>
      </c>
      <c r="C245" s="6" t="s">
        <v>509</v>
      </c>
      <c r="D245" s="22">
        <v>77</v>
      </c>
      <c r="E245" s="23" t="s">
        <v>387</v>
      </c>
    </row>
    <row r="246" spans="1:5" x14ac:dyDescent="0.2">
      <c r="A246" t="s">
        <v>348</v>
      </c>
      <c r="B246" s="6">
        <v>2146</v>
      </c>
      <c r="C246" s="6" t="s">
        <v>509</v>
      </c>
      <c r="D246" s="22">
        <v>77</v>
      </c>
      <c r="E246" s="23" t="s">
        <v>391</v>
      </c>
    </row>
    <row r="247" spans="1:5" x14ac:dyDescent="0.2">
      <c r="A247" t="s">
        <v>349</v>
      </c>
      <c r="B247" s="6">
        <v>2147</v>
      </c>
      <c r="C247" s="6" t="s">
        <v>509</v>
      </c>
      <c r="D247" s="22">
        <v>57</v>
      </c>
      <c r="E247" s="23" t="s">
        <v>387</v>
      </c>
    </row>
    <row r="248" spans="1:5" x14ac:dyDescent="0.2">
      <c r="A248" t="s">
        <v>350</v>
      </c>
      <c r="B248" s="6">
        <v>2148</v>
      </c>
      <c r="C248" s="6" t="s">
        <v>509</v>
      </c>
      <c r="D248" s="22">
        <v>53</v>
      </c>
      <c r="E248" s="23" t="s">
        <v>387</v>
      </c>
    </row>
    <row r="249" spans="1:5" x14ac:dyDescent="0.2">
      <c r="A249" t="s">
        <v>351</v>
      </c>
      <c r="B249" s="6">
        <v>2149</v>
      </c>
      <c r="C249" s="6" t="s">
        <v>509</v>
      </c>
      <c r="D249" s="22">
        <v>58</v>
      </c>
      <c r="E249" s="23" t="s">
        <v>387</v>
      </c>
    </row>
    <row r="250" spans="1:5" x14ac:dyDescent="0.2">
      <c r="A250" t="s">
        <v>352</v>
      </c>
      <c r="B250" s="6">
        <v>2150</v>
      </c>
      <c r="C250" s="6" t="s">
        <v>509</v>
      </c>
      <c r="D250" s="22">
        <v>60</v>
      </c>
      <c r="E250" s="23" t="s">
        <v>387</v>
      </c>
    </row>
    <row r="251" spans="1:5" x14ac:dyDescent="0.2">
      <c r="A251" t="s">
        <v>353</v>
      </c>
      <c r="B251" s="6">
        <v>2151</v>
      </c>
      <c r="C251" s="6" t="s">
        <v>509</v>
      </c>
      <c r="D251" s="22">
        <v>57</v>
      </c>
      <c r="E251" s="23" t="s">
        <v>391</v>
      </c>
    </row>
    <row r="252" spans="1:5" x14ac:dyDescent="0.2">
      <c r="A252" t="s">
        <v>354</v>
      </c>
      <c r="B252" s="6">
        <v>2152</v>
      </c>
      <c r="C252" s="6" t="s">
        <v>509</v>
      </c>
      <c r="D252" s="22">
        <v>67</v>
      </c>
      <c r="E252" s="23" t="s">
        <v>387</v>
      </c>
    </row>
    <row r="253" spans="1:5" x14ac:dyDescent="0.2">
      <c r="A253" t="s">
        <v>355</v>
      </c>
      <c r="B253" s="6">
        <v>2153</v>
      </c>
      <c r="C253" s="6" t="s">
        <v>509</v>
      </c>
      <c r="D253" s="22">
        <v>57</v>
      </c>
      <c r="E253" s="23" t="s">
        <v>387</v>
      </c>
    </row>
    <row r="254" spans="1:5" x14ac:dyDescent="0.2">
      <c r="A254" t="s">
        <v>356</v>
      </c>
      <c r="B254" s="6">
        <v>2154</v>
      </c>
      <c r="C254" s="6" t="s">
        <v>509</v>
      </c>
      <c r="D254" s="22">
        <v>49</v>
      </c>
      <c r="E254" s="23" t="s">
        <v>387</v>
      </c>
    </row>
    <row r="255" spans="1:5" x14ac:dyDescent="0.2">
      <c r="A255" t="s">
        <v>357</v>
      </c>
      <c r="B255" s="6">
        <v>2155</v>
      </c>
      <c r="C255" s="6" t="s">
        <v>509</v>
      </c>
      <c r="D255" s="22">
        <v>40</v>
      </c>
      <c r="E255" s="23" t="s">
        <v>387</v>
      </c>
    </row>
    <row r="256" spans="1:5" x14ac:dyDescent="0.2">
      <c r="A256" t="s">
        <v>358</v>
      </c>
      <c r="B256" s="6">
        <v>2156</v>
      </c>
      <c r="C256" s="6" t="s">
        <v>509</v>
      </c>
      <c r="D256" s="22">
        <v>58</v>
      </c>
      <c r="E256" s="23" t="s">
        <v>387</v>
      </c>
    </row>
    <row r="257" spans="1:7" x14ac:dyDescent="0.2">
      <c r="A257" t="s">
        <v>359</v>
      </c>
      <c r="B257" s="6">
        <v>2157</v>
      </c>
      <c r="C257" s="6" t="s">
        <v>509</v>
      </c>
      <c r="D257" s="22">
        <v>44</v>
      </c>
      <c r="E257" s="23" t="s">
        <v>387</v>
      </c>
    </row>
    <row r="258" spans="1:7" x14ac:dyDescent="0.2">
      <c r="A258" t="s">
        <v>360</v>
      </c>
      <c r="B258" s="6">
        <v>2158</v>
      </c>
      <c r="C258" s="6" t="s">
        <v>509</v>
      </c>
      <c r="D258" s="22">
        <v>45</v>
      </c>
      <c r="E258" s="23" t="s">
        <v>387</v>
      </c>
    </row>
    <row r="259" spans="1:7" x14ac:dyDescent="0.2">
      <c r="A259" t="s">
        <v>361</v>
      </c>
      <c r="B259" s="6">
        <v>2159</v>
      </c>
      <c r="C259" s="6" t="s">
        <v>509</v>
      </c>
      <c r="D259" s="22">
        <v>52</v>
      </c>
      <c r="E259" s="23" t="s">
        <v>387</v>
      </c>
    </row>
    <row r="260" spans="1:7" x14ac:dyDescent="0.2">
      <c r="A260" t="s">
        <v>362</v>
      </c>
      <c r="B260" s="6">
        <v>2160</v>
      </c>
      <c r="C260" s="6" t="s">
        <v>509</v>
      </c>
      <c r="D260" s="22">
        <v>56</v>
      </c>
      <c r="E260" s="23" t="s">
        <v>387</v>
      </c>
    </row>
    <row r="261" spans="1:7" x14ac:dyDescent="0.2">
      <c r="A261" t="s">
        <v>363</v>
      </c>
      <c r="B261" s="6">
        <v>2161</v>
      </c>
      <c r="C261" s="6" t="s">
        <v>509</v>
      </c>
      <c r="D261" s="22">
        <v>66</v>
      </c>
      <c r="E261" s="23" t="s">
        <v>387</v>
      </c>
    </row>
    <row r="262" spans="1:7" x14ac:dyDescent="0.2">
      <c r="A262" t="s">
        <v>364</v>
      </c>
      <c r="B262" s="6">
        <v>2162</v>
      </c>
      <c r="C262" s="6" t="s">
        <v>509</v>
      </c>
      <c r="D262" s="22">
        <v>61</v>
      </c>
      <c r="E262" s="23" t="s">
        <v>387</v>
      </c>
    </row>
    <row r="263" spans="1:7" x14ac:dyDescent="0.2">
      <c r="A263" t="s">
        <v>365</v>
      </c>
      <c r="B263" s="6">
        <v>2163</v>
      </c>
      <c r="C263" s="6" t="s">
        <v>509</v>
      </c>
      <c r="D263" s="22">
        <v>52</v>
      </c>
      <c r="E263" s="23" t="s">
        <v>387</v>
      </c>
    </row>
    <row r="264" spans="1:7" x14ac:dyDescent="0.2">
      <c r="A264" t="s">
        <v>366</v>
      </c>
      <c r="B264" s="6">
        <v>2164</v>
      </c>
      <c r="C264" s="6" t="s">
        <v>509</v>
      </c>
      <c r="D264" s="22">
        <v>55</v>
      </c>
      <c r="E264" s="23" t="s">
        <v>391</v>
      </c>
    </row>
    <row r="265" spans="1:7" x14ac:dyDescent="0.2">
      <c r="A265" t="s">
        <v>367</v>
      </c>
      <c r="B265" s="6">
        <v>2165</v>
      </c>
      <c r="C265" s="6" t="s">
        <v>509</v>
      </c>
      <c r="D265" s="22">
        <v>50</v>
      </c>
      <c r="E265" s="23" t="s">
        <v>387</v>
      </c>
    </row>
    <row r="266" spans="1:7" x14ac:dyDescent="0.2">
      <c r="A266" t="s">
        <v>368</v>
      </c>
      <c r="B266" s="6">
        <v>2166</v>
      </c>
      <c r="C266" s="6" t="s">
        <v>509</v>
      </c>
      <c r="D266" s="22">
        <v>59</v>
      </c>
      <c r="E266" s="23" t="s">
        <v>387</v>
      </c>
    </row>
    <row r="267" spans="1:7" x14ac:dyDescent="0.2">
      <c r="A267" t="s">
        <v>369</v>
      </c>
      <c r="B267" s="6">
        <v>2167</v>
      </c>
      <c r="C267" s="6" t="s">
        <v>509</v>
      </c>
      <c r="D267" s="22">
        <v>56</v>
      </c>
      <c r="E267" s="23" t="s">
        <v>387</v>
      </c>
    </row>
    <row r="268" spans="1:7" x14ac:dyDescent="0.2">
      <c r="A268" t="s">
        <v>370</v>
      </c>
      <c r="B268" s="6">
        <v>2168</v>
      </c>
      <c r="C268" s="6" t="s">
        <v>509</v>
      </c>
      <c r="D268" s="22">
        <v>54</v>
      </c>
      <c r="E268" s="23" t="s">
        <v>387</v>
      </c>
    </row>
    <row r="269" spans="1:7" x14ac:dyDescent="0.2">
      <c r="A269" t="s">
        <v>371</v>
      </c>
      <c r="B269" s="6">
        <v>2169</v>
      </c>
      <c r="C269" s="6" t="s">
        <v>509</v>
      </c>
      <c r="D269" s="22">
        <v>38</v>
      </c>
      <c r="E269" s="23" t="s">
        <v>387</v>
      </c>
    </row>
    <row r="270" spans="1:7" x14ac:dyDescent="0.2">
      <c r="A270" t="s">
        <v>372</v>
      </c>
      <c r="B270" s="6">
        <v>2170</v>
      </c>
      <c r="C270" s="6" t="s">
        <v>509</v>
      </c>
      <c r="D270" s="22">
        <v>65</v>
      </c>
      <c r="E270" s="23" t="s">
        <v>387</v>
      </c>
      <c r="F270" s="5"/>
      <c r="G270" s="13"/>
    </row>
    <row r="271" spans="1:7" x14ac:dyDescent="0.2">
      <c r="A271" t="s">
        <v>373</v>
      </c>
      <c r="B271" s="6">
        <v>2171</v>
      </c>
      <c r="C271" s="6" t="s">
        <v>509</v>
      </c>
      <c r="D271" s="22">
        <v>50</v>
      </c>
      <c r="E271" s="23" t="s">
        <v>387</v>
      </c>
      <c r="F271" s="20"/>
    </row>
    <row r="272" spans="1:7" x14ac:dyDescent="0.2">
      <c r="A272" t="s">
        <v>374</v>
      </c>
      <c r="B272" s="6">
        <v>2172</v>
      </c>
      <c r="C272" s="6" t="s">
        <v>509</v>
      </c>
      <c r="D272" s="22">
        <v>50</v>
      </c>
      <c r="E272" s="23" t="s">
        <v>391</v>
      </c>
      <c r="F272" s="20"/>
    </row>
    <row r="273" spans="1:5" x14ac:dyDescent="0.2">
      <c r="A273" t="s">
        <v>375</v>
      </c>
      <c r="B273" s="6">
        <v>2173</v>
      </c>
      <c r="C273" s="6" t="s">
        <v>509</v>
      </c>
      <c r="D273" s="22">
        <v>39</v>
      </c>
      <c r="E273" s="23" t="s">
        <v>387</v>
      </c>
    </row>
    <row r="274" spans="1:5" x14ac:dyDescent="0.2">
      <c r="A274" t="s">
        <v>376</v>
      </c>
      <c r="B274" s="6">
        <v>2174</v>
      </c>
      <c r="C274" s="6" t="s">
        <v>509</v>
      </c>
      <c r="D274" s="22">
        <v>36</v>
      </c>
      <c r="E274" s="23" t="s">
        <v>387</v>
      </c>
    </row>
    <row r="275" spans="1:5" x14ac:dyDescent="0.2">
      <c r="A275" t="s">
        <v>377</v>
      </c>
      <c r="B275" s="6">
        <v>2175</v>
      </c>
      <c r="C275" s="6" t="s">
        <v>509</v>
      </c>
      <c r="D275" s="22">
        <v>60</v>
      </c>
      <c r="E275" s="23" t="s">
        <v>387</v>
      </c>
    </row>
    <row r="276" spans="1:5" x14ac:dyDescent="0.2">
      <c r="A276" t="s">
        <v>378</v>
      </c>
      <c r="B276" s="6">
        <v>2176</v>
      </c>
      <c r="C276" s="6" t="s">
        <v>509</v>
      </c>
      <c r="D276" s="22">
        <v>82</v>
      </c>
      <c r="E276" s="23" t="s">
        <v>387</v>
      </c>
    </row>
    <row r="277" spans="1:5" x14ac:dyDescent="0.2">
      <c r="A277" t="s">
        <v>379</v>
      </c>
      <c r="B277" s="6">
        <v>2177</v>
      </c>
      <c r="C277" s="6" t="s">
        <v>509</v>
      </c>
      <c r="D277" s="22">
        <v>62</v>
      </c>
      <c r="E277" s="23" t="s">
        <v>387</v>
      </c>
    </row>
    <row r="278" spans="1:5" x14ac:dyDescent="0.2">
      <c r="A278" t="s">
        <v>380</v>
      </c>
      <c r="B278" s="6">
        <v>2178</v>
      </c>
      <c r="C278" s="6" t="s">
        <v>509</v>
      </c>
      <c r="D278" s="22">
        <v>42</v>
      </c>
      <c r="E278" s="23" t="s">
        <v>387</v>
      </c>
    </row>
    <row r="279" spans="1:5" x14ac:dyDescent="0.2">
      <c r="A279" t="s">
        <v>381</v>
      </c>
      <c r="B279" s="6">
        <v>2179</v>
      </c>
      <c r="C279" s="6" t="s">
        <v>509</v>
      </c>
      <c r="D279" s="22">
        <v>26</v>
      </c>
      <c r="E279" s="23" t="s">
        <v>391</v>
      </c>
    </row>
    <row r="280" spans="1:5" x14ac:dyDescent="0.2">
      <c r="A280" t="s">
        <v>382</v>
      </c>
      <c r="B280" s="6">
        <v>2181</v>
      </c>
      <c r="C280" s="6" t="s">
        <v>509</v>
      </c>
      <c r="D280" s="22">
        <v>55</v>
      </c>
      <c r="E280" s="23" t="s">
        <v>387</v>
      </c>
    </row>
    <row r="281" spans="1:5" x14ac:dyDescent="0.2">
      <c r="A281" t="s">
        <v>383</v>
      </c>
      <c r="B281" s="6">
        <v>2182</v>
      </c>
      <c r="C281" s="6" t="s">
        <v>509</v>
      </c>
      <c r="D281" s="22">
        <v>48</v>
      </c>
      <c r="E281" s="23" t="s">
        <v>387</v>
      </c>
    </row>
    <row r="282" spans="1:5" x14ac:dyDescent="0.2">
      <c r="B282" s="2"/>
      <c r="C282" s="2"/>
      <c r="D282" s="16"/>
      <c r="E282" s="17"/>
    </row>
    <row r="283" spans="1:5" x14ac:dyDescent="0.2">
      <c r="B283" s="2"/>
      <c r="C283" s="2"/>
      <c r="D283" s="18"/>
      <c r="E283" s="19"/>
    </row>
    <row r="284" spans="1:5" x14ac:dyDescent="0.2">
      <c r="B284" s="2"/>
      <c r="C284" s="2"/>
      <c r="D284" s="21"/>
      <c r="E284" s="17"/>
    </row>
    <row r="285" spans="1:5" x14ac:dyDescent="0.2">
      <c r="B285" s="6"/>
      <c r="C285" s="6"/>
      <c r="D285" s="22"/>
    </row>
    <row r="286" spans="1:5" x14ac:dyDescent="0.2">
      <c r="B286" s="6"/>
      <c r="C286" s="6"/>
      <c r="D286" s="22"/>
    </row>
    <row r="287" spans="1:5" x14ac:dyDescent="0.2">
      <c r="B287" s="6"/>
      <c r="C287" s="6"/>
      <c r="D287" s="22"/>
    </row>
    <row r="288" spans="1:5" x14ac:dyDescent="0.2">
      <c r="B288" s="6"/>
      <c r="C288" s="6"/>
      <c r="D288" s="22"/>
    </row>
    <row r="289" spans="2:4" x14ac:dyDescent="0.2">
      <c r="B289" s="6"/>
      <c r="C289" s="6"/>
      <c r="D289" s="22"/>
    </row>
    <row r="290" spans="2:4" x14ac:dyDescent="0.2">
      <c r="B290" s="6"/>
      <c r="C290" s="6"/>
      <c r="D290" s="22"/>
    </row>
    <row r="291" spans="2:4" x14ac:dyDescent="0.2">
      <c r="B291" s="6"/>
      <c r="C291" s="6"/>
      <c r="D291" s="22"/>
    </row>
    <row r="292" spans="2:4" x14ac:dyDescent="0.2">
      <c r="B292" s="6"/>
      <c r="C292" s="6"/>
      <c r="D292" s="22"/>
    </row>
    <row r="293" spans="2:4" x14ac:dyDescent="0.2">
      <c r="B293" s="6"/>
      <c r="C293" s="6"/>
      <c r="D293" s="22"/>
    </row>
    <row r="294" spans="2:4" x14ac:dyDescent="0.2">
      <c r="B294" s="6"/>
      <c r="C294" s="6"/>
      <c r="D294" s="22"/>
    </row>
    <row r="295" spans="2:4" x14ac:dyDescent="0.2">
      <c r="B295" s="6"/>
      <c r="C295" s="6"/>
      <c r="D295" s="22"/>
    </row>
    <row r="296" spans="2:4" x14ac:dyDescent="0.2">
      <c r="B296" s="6"/>
      <c r="C296" s="6"/>
      <c r="D296" s="2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17.1640625" customWidth="1"/>
  </cols>
  <sheetData>
    <row r="1" spans="1:4" x14ac:dyDescent="0.2">
      <c r="B1" t="s">
        <v>400</v>
      </c>
      <c r="C1" t="s">
        <v>457</v>
      </c>
    </row>
    <row r="2" spans="1:4" x14ac:dyDescent="0.2">
      <c r="A2" t="s">
        <v>458</v>
      </c>
      <c r="B2">
        <f>SUM(B3:B4)</f>
        <v>102</v>
      </c>
      <c r="C2">
        <f>SUM(C3:C4)</f>
        <v>178</v>
      </c>
      <c r="D2">
        <f>SUM(B2:C2)</f>
        <v>280</v>
      </c>
    </row>
    <row r="3" spans="1:4" x14ac:dyDescent="0.2">
      <c r="A3" t="s">
        <v>387</v>
      </c>
      <c r="B3">
        <f>COUNTIF(Patients!E2:E103,"Male*")</f>
        <v>57</v>
      </c>
      <c r="C3">
        <f>COUNTIF(Patients!E104:E281,"Male*")</f>
        <v>149</v>
      </c>
    </row>
    <row r="4" spans="1:4" x14ac:dyDescent="0.2">
      <c r="A4" t="s">
        <v>391</v>
      </c>
      <c r="B4">
        <f>COUNTIF(Patients!E2:E103,"Female*")</f>
        <v>45</v>
      </c>
      <c r="C4">
        <f>COUNTIF(Patients!E104:E281,"Female*")</f>
        <v>29</v>
      </c>
    </row>
    <row r="5" spans="1:4" x14ac:dyDescent="0.2">
      <c r="A5" t="s">
        <v>459</v>
      </c>
      <c r="B5">
        <f>AVERAGE(Patients!D2:D103)</f>
        <v>60.274509803921568</v>
      </c>
      <c r="C5">
        <f>AVERAGE(Patients!D104:D281)</f>
        <v>54.69101123595506</v>
      </c>
      <c r="D5">
        <f>TTEST(Patients!D2:D103,Patients!D104:D281,2,3)</f>
        <v>3.5447087496037012E-4</v>
      </c>
    </row>
    <row r="6" spans="1:4" x14ac:dyDescent="0.2">
      <c r="A6" t="s">
        <v>461</v>
      </c>
      <c r="B6">
        <f>AVERAGEIF(Patients!E2:E103,"Male*",Patients!D2:D103)</f>
        <v>59.578947368421055</v>
      </c>
      <c r="C6">
        <f>AVERAGEIF(Patients!E104:E281, "Male*",Patients!D104:D281)</f>
        <v>54.604026845637584</v>
      </c>
    </row>
    <row r="7" spans="1:4" x14ac:dyDescent="0.2">
      <c r="A7" t="s">
        <v>462</v>
      </c>
      <c r="B7">
        <f>AVERAGEIF(Patients!E2:E103,"Female*",Patients!D2:D103)</f>
        <v>61.155555555555559</v>
      </c>
      <c r="C7">
        <f>AVERAGEIF(Patients!E104:E281, "Female*",Patients!D104:D281)</f>
        <v>55.137931034482762</v>
      </c>
    </row>
    <row r="8" spans="1:4" x14ac:dyDescent="0.2">
      <c r="A8" t="s">
        <v>460</v>
      </c>
      <c r="B8">
        <f>MEDIAN(Patients!D2:D103)</f>
        <v>61</v>
      </c>
      <c r="C8">
        <f>MEDIAN(Patients!D104:D281)</f>
        <v>54</v>
      </c>
    </row>
    <row r="10" spans="1:4" x14ac:dyDescent="0.2">
      <c r="A10" t="s">
        <v>465</v>
      </c>
      <c r="B10">
        <f>COUNTIF(Patients!H2:H101,"x")</f>
        <v>0</v>
      </c>
    </row>
    <row r="11" spans="1:4" x14ac:dyDescent="0.2">
      <c r="A11" t="s">
        <v>466</v>
      </c>
      <c r="B11">
        <f>COUNTIF(Patients!I2:I101,"x")</f>
        <v>0</v>
      </c>
    </row>
    <row r="13" spans="1:4" x14ac:dyDescent="0.2">
      <c r="A13">
        <v>-35</v>
      </c>
      <c r="B13">
        <f>COUNTIF(Patients!D2:D103,"&lt;36")</f>
        <v>6</v>
      </c>
      <c r="C13">
        <f>COUNTIF(Patients!D104:D281,"&lt;36")</f>
        <v>2</v>
      </c>
    </row>
    <row r="14" spans="1:4" x14ac:dyDescent="0.2">
      <c r="A14" t="s">
        <v>467</v>
      </c>
      <c r="B14">
        <f>COUNTIF(Patients!D2:D103,"&lt;41")-SUM(B13)</f>
        <v>4</v>
      </c>
      <c r="C14">
        <f>COUNTIF(Patients!D104:D281,"&lt;41")-SUM(C13)</f>
        <v>9</v>
      </c>
    </row>
    <row r="15" spans="1:4" x14ac:dyDescent="0.2">
      <c r="A15" t="s">
        <v>468</v>
      </c>
      <c r="B15">
        <f>COUNTIF(Patients!D2:D103,"&lt;46")-SUM(B13:B14)</f>
        <v>8</v>
      </c>
      <c r="C15">
        <f>COUNTIF(Patients!D104:D281,"&lt;46")-SUM(C13:C14)</f>
        <v>21</v>
      </c>
    </row>
    <row r="16" spans="1:4" x14ac:dyDescent="0.2">
      <c r="A16" t="s">
        <v>469</v>
      </c>
      <c r="B16">
        <f>COUNTIF(Patients!D2:D103,"&lt;51")-SUM(B13:B15)</f>
        <v>4</v>
      </c>
      <c r="C16">
        <f>COUNTIF(Patients!D104:D281,"&lt;51")-SUM(C13:C15)</f>
        <v>35</v>
      </c>
    </row>
    <row r="17" spans="1:3" x14ac:dyDescent="0.2">
      <c r="A17" t="s">
        <v>470</v>
      </c>
      <c r="B17">
        <f>COUNTIF(Patients!D2:D103,"&lt;56")-SUM(B13:B16)</f>
        <v>12</v>
      </c>
      <c r="C17">
        <f>COUNTIF(Patients!D104:D281,"&lt;56")-SUM(C13:C16)</f>
        <v>31</v>
      </c>
    </row>
    <row r="18" spans="1:3" x14ac:dyDescent="0.2">
      <c r="A18" t="s">
        <v>471</v>
      </c>
      <c r="B18">
        <f>COUNTIF(Patients!D2:D103,"&lt;61")-SUM(B13:B17)</f>
        <v>14</v>
      </c>
      <c r="C18">
        <f>COUNTIF(Patients!D104:D281,"&lt;61")-SUM(C13:C17)</f>
        <v>38</v>
      </c>
    </row>
    <row r="19" spans="1:3" x14ac:dyDescent="0.2">
      <c r="A19" t="s">
        <v>472</v>
      </c>
      <c r="B19">
        <f>COUNTIF(Patients!D2:D103,"&lt;66")-SUM(B13:B18)</f>
        <v>16</v>
      </c>
      <c r="C19">
        <f>COUNTIF(Patients!D104:D281,"&lt;66")-SUM(C13:C18)</f>
        <v>19</v>
      </c>
    </row>
    <row r="20" spans="1:3" x14ac:dyDescent="0.2">
      <c r="A20" t="s">
        <v>473</v>
      </c>
      <c r="B20">
        <f>COUNTIF(Patients!D2:D103,"&lt;71")-SUM(B13:B19)</f>
        <v>13</v>
      </c>
      <c r="C20">
        <f>COUNTIF(Patients!D104:D281,"&lt;71")-SUM(C13:C19)</f>
        <v>10</v>
      </c>
    </row>
    <row r="21" spans="1:3" x14ac:dyDescent="0.2">
      <c r="A21" t="s">
        <v>474</v>
      </c>
      <c r="B21">
        <f>COUNTIF(Patients!D2:D103,"&lt;76")-SUM(B13:B20)</f>
        <v>11</v>
      </c>
      <c r="C21">
        <f>COUNTIF(Patients!D104:D281,"&lt;76")-SUM(C13:C20)</f>
        <v>5</v>
      </c>
    </row>
    <row r="22" spans="1:3" x14ac:dyDescent="0.2">
      <c r="A22" t="s">
        <v>475</v>
      </c>
      <c r="B22">
        <f>COUNTIF(Patients!D2:D103,"&lt;81")-SUM(B13:B21)</f>
        <v>10</v>
      </c>
      <c r="C22">
        <f>COUNTIF(Patients!D104:D281,"&lt;81")-SUM(C13:C21)</f>
        <v>3</v>
      </c>
    </row>
    <row r="23" spans="1:3" x14ac:dyDescent="0.2">
      <c r="A23" s="27" t="s">
        <v>476</v>
      </c>
      <c r="B23" s="27">
        <f>COUNTIF(Patients!D2:D103,"&gt;80")</f>
        <v>4</v>
      </c>
      <c r="C23" s="27">
        <f>COUNTIF(Patients!D104:D281,"&gt;80")</f>
        <v>5</v>
      </c>
    </row>
    <row r="24" spans="1:3" x14ac:dyDescent="0.2">
      <c r="B24">
        <f>SUM(B13:B23)</f>
        <v>102</v>
      </c>
      <c r="C24">
        <f>SUM(C13:C23)</f>
        <v>178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3"/>
  <sheetViews>
    <sheetView workbookViewId="0">
      <selection activeCell="C1" sqref="C1:C1048576"/>
    </sheetView>
  </sheetViews>
  <sheetFormatPr baseColWidth="10" defaultColWidth="8.83203125" defaultRowHeight="15" x14ac:dyDescent="0.2"/>
  <cols>
    <col min="2" max="2" width="12.5" customWidth="1"/>
    <col min="5" max="5" width="51.33203125" customWidth="1"/>
    <col min="6" max="6" width="20.5" customWidth="1"/>
    <col min="12" max="12" width="12.33203125" customWidth="1"/>
  </cols>
  <sheetData>
    <row r="1" spans="1:15" ht="16" x14ac:dyDescent="0.2">
      <c r="A1" s="1" t="s">
        <v>0</v>
      </c>
      <c r="B1" s="1" t="s">
        <v>1</v>
      </c>
      <c r="C1" s="7" t="s">
        <v>384</v>
      </c>
      <c r="D1" s="8" t="s">
        <v>385</v>
      </c>
      <c r="E1" s="8" t="s">
        <v>386</v>
      </c>
      <c r="F1" s="26" t="s">
        <v>454</v>
      </c>
      <c r="G1" s="1" t="s">
        <v>463</v>
      </c>
      <c r="H1" s="1" t="s">
        <v>466</v>
      </c>
      <c r="I1" s="1"/>
      <c r="K1" s="1" t="s">
        <v>507</v>
      </c>
    </row>
    <row r="2" spans="1:15" x14ac:dyDescent="0.2">
      <c r="A2" t="s">
        <v>2</v>
      </c>
      <c r="B2" s="2" t="s">
        <v>3</v>
      </c>
      <c r="C2" s="9">
        <v>38</v>
      </c>
      <c r="D2" s="10" t="s">
        <v>387</v>
      </c>
      <c r="E2" s="4" t="s">
        <v>388</v>
      </c>
      <c r="F2" s="25" t="s">
        <v>455</v>
      </c>
      <c r="G2" t="s">
        <v>464</v>
      </c>
      <c r="I2" s="9" t="s">
        <v>490</v>
      </c>
      <c r="J2" s="11">
        <v>2</v>
      </c>
      <c r="K2" s="11">
        <f>2.9*2.2*1.7</f>
        <v>10.846</v>
      </c>
      <c r="M2" t="s">
        <v>400</v>
      </c>
      <c r="N2" t="s">
        <v>457</v>
      </c>
    </row>
    <row r="3" spans="1:15" x14ac:dyDescent="0.2">
      <c r="A3" t="s">
        <v>6</v>
      </c>
      <c r="B3" s="2" t="s">
        <v>7</v>
      </c>
      <c r="C3" s="9">
        <v>63</v>
      </c>
      <c r="D3" s="10" t="s">
        <v>387</v>
      </c>
      <c r="E3" s="4" t="s">
        <v>389</v>
      </c>
      <c r="F3" s="25" t="s">
        <v>455</v>
      </c>
      <c r="H3" t="s">
        <v>464</v>
      </c>
      <c r="I3" s="9" t="s">
        <v>477</v>
      </c>
      <c r="J3" s="11">
        <v>2</v>
      </c>
      <c r="K3" s="11">
        <f>3*2.5*2</f>
        <v>15</v>
      </c>
      <c r="L3" t="s">
        <v>458</v>
      </c>
      <c r="M3">
        <f>SUM(M4:M5)</f>
        <v>39</v>
      </c>
      <c r="N3">
        <f>SUM(N4:N5)</f>
        <v>41</v>
      </c>
    </row>
    <row r="4" spans="1:15" x14ac:dyDescent="0.2">
      <c r="A4" t="s">
        <v>20</v>
      </c>
      <c r="B4" s="2" t="s">
        <v>21</v>
      </c>
      <c r="C4" s="9">
        <v>74</v>
      </c>
      <c r="D4" s="10" t="s">
        <v>387</v>
      </c>
      <c r="E4" s="4" t="s">
        <v>388</v>
      </c>
      <c r="F4" s="25" t="s">
        <v>455</v>
      </c>
      <c r="G4" t="s">
        <v>464</v>
      </c>
      <c r="I4" s="9" t="s">
        <v>486</v>
      </c>
      <c r="J4" s="11">
        <v>3</v>
      </c>
      <c r="K4" s="11">
        <f>7.9*7.5*4.9</f>
        <v>290.32500000000005</v>
      </c>
      <c r="L4" t="s">
        <v>387</v>
      </c>
      <c r="M4">
        <f>COUNTIF(Stats_clinic_80!D2:D40,"Male*")</f>
        <v>20</v>
      </c>
      <c r="N4">
        <f>COUNTIF(Stats_clinic_80!D41:D81,"Male*")</f>
        <v>27</v>
      </c>
    </row>
    <row r="5" spans="1:15" x14ac:dyDescent="0.2">
      <c r="A5" t="s">
        <v>22</v>
      </c>
      <c r="B5" s="2" t="s">
        <v>23</v>
      </c>
      <c r="C5" s="9">
        <v>74</v>
      </c>
      <c r="D5" s="10" t="s">
        <v>391</v>
      </c>
      <c r="E5" s="10" t="s">
        <v>394</v>
      </c>
      <c r="F5" s="25" t="s">
        <v>455</v>
      </c>
      <c r="G5" t="s">
        <v>464</v>
      </c>
      <c r="I5" s="9" t="s">
        <v>478</v>
      </c>
      <c r="J5" s="11">
        <v>4</v>
      </c>
      <c r="K5" s="11">
        <f>9.4*7.7*7.1</f>
        <v>513.89800000000002</v>
      </c>
      <c r="L5" t="s">
        <v>391</v>
      </c>
      <c r="M5">
        <f>COUNTIF(Stats_clinic_80!D2:D40,"Female*")</f>
        <v>19</v>
      </c>
      <c r="N5">
        <f>COUNTIF(Stats_clinic_80!D41:D81,"Female*")</f>
        <v>14</v>
      </c>
    </row>
    <row r="6" spans="1:15" x14ac:dyDescent="0.2">
      <c r="A6" t="s">
        <v>32</v>
      </c>
      <c r="B6" s="2" t="s">
        <v>33</v>
      </c>
      <c r="C6" s="9">
        <v>35</v>
      </c>
      <c r="D6" s="10" t="s">
        <v>391</v>
      </c>
      <c r="E6" s="5" t="s">
        <v>399</v>
      </c>
      <c r="F6" s="25" t="s">
        <v>455</v>
      </c>
      <c r="G6" t="s">
        <v>464</v>
      </c>
      <c r="I6" s="14" t="s">
        <v>477</v>
      </c>
      <c r="J6" s="13">
        <v>3</v>
      </c>
      <c r="K6" s="13">
        <f>3.5*2.7*2.6</f>
        <v>24.570000000000004</v>
      </c>
      <c r="L6" t="s">
        <v>459</v>
      </c>
      <c r="M6">
        <f>AVERAGE(Stats_clinic_80!C2:C40)</f>
        <v>59.051282051282051</v>
      </c>
      <c r="N6">
        <f>AVERAGE(Stats_clinic_80!C41:C81)</f>
        <v>59.170731707317074</v>
      </c>
      <c r="O6">
        <f>TTEST(Stats_clinic_80!C2:C40,Stats_clinic_80!C41:C81,2,3)</f>
        <v>0.96283330974154713</v>
      </c>
    </row>
    <row r="7" spans="1:15" x14ac:dyDescent="0.2">
      <c r="A7" t="s">
        <v>36</v>
      </c>
      <c r="B7" s="2" t="s">
        <v>37</v>
      </c>
      <c r="C7" s="9">
        <v>56</v>
      </c>
      <c r="D7" s="10" t="s">
        <v>391</v>
      </c>
      <c r="E7" s="5" t="s">
        <v>401</v>
      </c>
      <c r="F7" s="25" t="s">
        <v>455</v>
      </c>
      <c r="H7" t="s">
        <v>464</v>
      </c>
      <c r="I7" s="14" t="s">
        <v>483</v>
      </c>
      <c r="J7" s="13">
        <v>3</v>
      </c>
      <c r="K7" s="13">
        <f>11.5*10*8</f>
        <v>920</v>
      </c>
      <c r="L7" t="s">
        <v>461</v>
      </c>
      <c r="M7">
        <f>AVERAGEIF(Stats_clinic_80!D2:D40,"Male*",Stats_clinic_80!C2:C40)</f>
        <v>57.85</v>
      </c>
      <c r="N7">
        <f>AVERAGEIF(Stats_clinic_80!D41:D81, "Male*",Stats_clinic_80!C41:C81)</f>
        <v>58.666666666666664</v>
      </c>
    </row>
    <row r="8" spans="1:15" x14ac:dyDescent="0.2">
      <c r="A8" t="s">
        <v>38</v>
      </c>
      <c r="B8" s="2" t="s">
        <v>39</v>
      </c>
      <c r="C8" s="9">
        <v>58</v>
      </c>
      <c r="D8" s="10" t="s">
        <v>391</v>
      </c>
      <c r="E8" s="5" t="s">
        <v>402</v>
      </c>
      <c r="F8" s="25" t="s">
        <v>455</v>
      </c>
      <c r="G8" t="s">
        <v>464</v>
      </c>
      <c r="I8" s="14" t="s">
        <v>478</v>
      </c>
      <c r="J8" s="13">
        <v>3</v>
      </c>
      <c r="K8" s="13">
        <f>9.3*8.2*8.1</f>
        <v>617.70600000000002</v>
      </c>
      <c r="L8" t="s">
        <v>462</v>
      </c>
      <c r="M8">
        <f>AVERAGEIF(Stats_clinic_80!D2:D40,"Female*",Stats_clinic_80!C2:C40)</f>
        <v>60.315789473684212</v>
      </c>
      <c r="N8">
        <f>AVERAGEIF(Stats_clinic_80!D41:D81, "Female*",Stats_clinic_80!C41:C81)</f>
        <v>60.142857142857146</v>
      </c>
    </row>
    <row r="9" spans="1:15" x14ac:dyDescent="0.2">
      <c r="A9" t="s">
        <v>42</v>
      </c>
      <c r="B9" s="2" t="s">
        <v>43</v>
      </c>
      <c r="C9" s="9">
        <v>76</v>
      </c>
      <c r="D9" s="10" t="s">
        <v>387</v>
      </c>
      <c r="E9" s="5" t="s">
        <v>388</v>
      </c>
      <c r="F9" s="25" t="s">
        <v>455</v>
      </c>
      <c r="G9" t="s">
        <v>464</v>
      </c>
      <c r="I9" s="14" t="s">
        <v>495</v>
      </c>
      <c r="J9" s="13">
        <v>4</v>
      </c>
      <c r="K9" s="13">
        <f>9.5*6.5*6</f>
        <v>370.5</v>
      </c>
      <c r="L9" t="s">
        <v>460</v>
      </c>
      <c r="M9">
        <f>MEDIAN(Stats_clinic_80!C2:C40)</f>
        <v>61</v>
      </c>
      <c r="N9">
        <f>MEDIAN(Stats_clinic_80!C41:C81)</f>
        <v>57</v>
      </c>
    </row>
    <row r="10" spans="1:15" x14ac:dyDescent="0.2">
      <c r="A10" t="s">
        <v>46</v>
      </c>
      <c r="B10" s="2" t="s">
        <v>47</v>
      </c>
      <c r="C10" s="9">
        <v>67</v>
      </c>
      <c r="D10" s="10" t="s">
        <v>404</v>
      </c>
      <c r="E10" s="5" t="s">
        <v>405</v>
      </c>
      <c r="F10" s="25" t="s">
        <v>455</v>
      </c>
      <c r="G10" t="s">
        <v>464</v>
      </c>
      <c r="I10" s="14" t="s">
        <v>496</v>
      </c>
      <c r="J10" s="13">
        <v>3</v>
      </c>
      <c r="K10" s="13">
        <f>13.5*8.6*6</f>
        <v>696.59999999999991</v>
      </c>
    </row>
    <row r="11" spans="1:15" x14ac:dyDescent="0.2">
      <c r="A11" t="s">
        <v>48</v>
      </c>
      <c r="B11" s="2" t="s">
        <v>49</v>
      </c>
      <c r="C11" s="9">
        <v>52</v>
      </c>
      <c r="D11" s="10" t="s">
        <v>387</v>
      </c>
      <c r="E11" s="5" t="s">
        <v>388</v>
      </c>
      <c r="F11" s="13" t="s">
        <v>455</v>
      </c>
      <c r="G11" t="s">
        <v>464</v>
      </c>
      <c r="I11" s="14" t="s">
        <v>477</v>
      </c>
      <c r="J11" s="13">
        <v>2</v>
      </c>
      <c r="K11" s="13">
        <f>3.9*3.6*2.1</f>
        <v>29.483999999999998</v>
      </c>
      <c r="L11">
        <v>-35</v>
      </c>
      <c r="M11">
        <f>COUNTIF(Stats_clinic_80!C2:C40,"&lt;36")</f>
        <v>3</v>
      </c>
      <c r="N11">
        <f>COUNTIF(Stats_clinic_80!C41:C81,"&lt;36")</f>
        <v>0</v>
      </c>
    </row>
    <row r="12" spans="1:15" x14ac:dyDescent="0.2">
      <c r="A12" t="s">
        <v>52</v>
      </c>
      <c r="B12" s="2" t="s">
        <v>53</v>
      </c>
      <c r="C12" s="9">
        <v>59</v>
      </c>
      <c r="D12" s="10" t="s">
        <v>404</v>
      </c>
      <c r="E12" s="5" t="s">
        <v>406</v>
      </c>
      <c r="F12" s="13" t="s">
        <v>455</v>
      </c>
      <c r="G12" t="s">
        <v>464</v>
      </c>
      <c r="I12" s="14" t="s">
        <v>489</v>
      </c>
      <c r="J12" s="13">
        <v>4</v>
      </c>
      <c r="K12" s="13">
        <f>11.2*7*6.2</f>
        <v>486.08</v>
      </c>
      <c r="L12" t="s">
        <v>467</v>
      </c>
      <c r="M12">
        <f>COUNTIF(Stats_clinic_80!C2:C40,"&lt;41")-SUM(M11)</f>
        <v>1</v>
      </c>
      <c r="N12">
        <f>COUNTIF(Stats_clinic_80!C41:C81,"&lt;41")-SUM(N11)</f>
        <v>0</v>
      </c>
    </row>
    <row r="13" spans="1:15" x14ac:dyDescent="0.2">
      <c r="A13" t="s">
        <v>54</v>
      </c>
      <c r="B13" s="2" t="s">
        <v>55</v>
      </c>
      <c r="C13" s="9">
        <v>55</v>
      </c>
      <c r="D13" s="10" t="s">
        <v>404</v>
      </c>
      <c r="E13" s="5" t="s">
        <v>388</v>
      </c>
      <c r="F13" s="13" t="s">
        <v>455</v>
      </c>
      <c r="G13" t="s">
        <v>464</v>
      </c>
      <c r="I13" s="14" t="s">
        <v>477</v>
      </c>
      <c r="J13" s="13">
        <v>3</v>
      </c>
      <c r="K13" s="13">
        <f>2.7*2.6*2.2</f>
        <v>15.444000000000003</v>
      </c>
      <c r="L13" t="s">
        <v>468</v>
      </c>
      <c r="M13">
        <f>COUNTIF(Stats_clinic_80!C2:C40,"&lt;46")-SUM(M11:M12)</f>
        <v>3</v>
      </c>
      <c r="N13">
        <f>COUNTIF(Stats_clinic_80!C41:C81,"&lt;46")-SUM(N11:N12)</f>
        <v>5</v>
      </c>
    </row>
    <row r="14" spans="1:15" x14ac:dyDescent="0.2">
      <c r="A14" t="s">
        <v>56</v>
      </c>
      <c r="B14" s="2" t="s">
        <v>57</v>
      </c>
      <c r="C14" s="9">
        <v>68</v>
      </c>
      <c r="D14" s="10" t="s">
        <v>387</v>
      </c>
      <c r="E14" s="5" t="s">
        <v>388</v>
      </c>
      <c r="F14" s="13" t="s">
        <v>455</v>
      </c>
      <c r="G14" t="s">
        <v>464</v>
      </c>
      <c r="I14" s="14" t="s">
        <v>478</v>
      </c>
      <c r="J14" s="13">
        <v>3</v>
      </c>
      <c r="K14" s="29">
        <f>8.5*8.2</f>
        <v>69.699999999999989</v>
      </c>
      <c r="L14" t="s">
        <v>469</v>
      </c>
      <c r="M14">
        <f>COUNTIF(Stats_clinic_80!C2:C40,"&lt;51")-SUM(M11:M13)</f>
        <v>1</v>
      </c>
      <c r="N14">
        <f>COUNTIF(Stats_clinic_80!C41:C81,"&lt;51")-SUM(N11:N13)</f>
        <v>3</v>
      </c>
    </row>
    <row r="15" spans="1:15" x14ac:dyDescent="0.2">
      <c r="A15" t="s">
        <v>74</v>
      </c>
      <c r="B15" s="2" t="s">
        <v>75</v>
      </c>
      <c r="C15" s="15">
        <v>55</v>
      </c>
      <c r="D15" s="10" t="s">
        <v>387</v>
      </c>
      <c r="E15" s="5" t="s">
        <v>413</v>
      </c>
      <c r="F15" s="13" t="s">
        <v>455</v>
      </c>
      <c r="G15" t="s">
        <v>464</v>
      </c>
      <c r="I15" s="14" t="s">
        <v>477</v>
      </c>
      <c r="J15" s="13">
        <v>3</v>
      </c>
      <c r="K15" s="13">
        <f>3.5*3.1*3</f>
        <v>32.549999999999997</v>
      </c>
      <c r="L15" t="s">
        <v>470</v>
      </c>
      <c r="M15">
        <f>COUNTIF(Stats_clinic_80!C2:C40,"&lt;56")-SUM(M11:M14)</f>
        <v>5</v>
      </c>
      <c r="N15">
        <f>COUNTIF(Stats_clinic_80!C41:C81,"&lt;56")-SUM(N11:N14)</f>
        <v>9</v>
      </c>
    </row>
    <row r="16" spans="1:15" x14ac:dyDescent="0.2">
      <c r="A16" t="s">
        <v>76</v>
      </c>
      <c r="B16" s="2" t="s">
        <v>77</v>
      </c>
      <c r="C16" s="14">
        <v>77</v>
      </c>
      <c r="D16" s="10" t="s">
        <v>391</v>
      </c>
      <c r="E16" s="5" t="s">
        <v>414</v>
      </c>
      <c r="F16" s="13" t="s">
        <v>455</v>
      </c>
      <c r="H16" t="s">
        <v>464</v>
      </c>
      <c r="I16" s="14" t="s">
        <v>485</v>
      </c>
      <c r="J16" s="13">
        <v>4</v>
      </c>
      <c r="K16" s="13">
        <f>5.5*5.1*4.4</f>
        <v>123.42</v>
      </c>
      <c r="L16" t="s">
        <v>471</v>
      </c>
      <c r="M16">
        <f>COUNTIF(Stats_clinic_80!C2:C40,"&lt;61")-SUM(M11:M15)</f>
        <v>6</v>
      </c>
      <c r="N16">
        <f>COUNTIF(Stats_clinic_80!C41:C81,"&lt;61")-SUM(N11:N15)</f>
        <v>6</v>
      </c>
    </row>
    <row r="17" spans="1:14" x14ac:dyDescent="0.2">
      <c r="A17" t="s">
        <v>82</v>
      </c>
      <c r="B17" s="2" t="s">
        <v>83</v>
      </c>
      <c r="C17" s="9">
        <v>65</v>
      </c>
      <c r="D17" s="10" t="s">
        <v>387</v>
      </c>
      <c r="E17" s="5" t="s">
        <v>417</v>
      </c>
      <c r="F17" s="13" t="s">
        <v>455</v>
      </c>
      <c r="I17" s="14" t="s">
        <v>501</v>
      </c>
      <c r="J17" s="13">
        <v>4</v>
      </c>
      <c r="K17" s="13">
        <f>3.5*3.2*3.2</f>
        <v>35.840000000000003</v>
      </c>
      <c r="L17" t="s">
        <v>472</v>
      </c>
      <c r="M17">
        <f>COUNTIF(Stats_clinic_80!C2:C40,"&lt;66")-SUM(M11:M16)</f>
        <v>6</v>
      </c>
      <c r="N17">
        <f>COUNTIF(Stats_clinic_80!C41:C81,"&lt;66")-SUM(N11:N16)</f>
        <v>5</v>
      </c>
    </row>
    <row r="18" spans="1:14" x14ac:dyDescent="0.2">
      <c r="A18" t="s">
        <v>88</v>
      </c>
      <c r="B18" s="2" t="s">
        <v>89</v>
      </c>
      <c r="C18" s="9">
        <v>67</v>
      </c>
      <c r="D18" s="10" t="s">
        <v>391</v>
      </c>
      <c r="E18" s="5" t="s">
        <v>420</v>
      </c>
      <c r="F18" s="13" t="s">
        <v>455</v>
      </c>
      <c r="G18" t="s">
        <v>464</v>
      </c>
      <c r="I18" s="14" t="s">
        <v>478</v>
      </c>
      <c r="J18" s="13">
        <v>4</v>
      </c>
      <c r="K18" s="13">
        <f>12.8*10.3*10.1</f>
        <v>1331.5840000000001</v>
      </c>
      <c r="L18" t="s">
        <v>473</v>
      </c>
      <c r="M18">
        <f>COUNTIF(Stats_clinic_80!C2:C40,"&lt;71")-SUM(M11:M17)</f>
        <v>7</v>
      </c>
      <c r="N18">
        <f>COUNTIF(Stats_clinic_80!C41:C81,"&lt;71")-SUM(N11:N17)</f>
        <v>7</v>
      </c>
    </row>
    <row r="19" spans="1:14" x14ac:dyDescent="0.2">
      <c r="A19" t="s">
        <v>90</v>
      </c>
      <c r="B19" s="2" t="s">
        <v>91</v>
      </c>
      <c r="C19" s="9">
        <v>42</v>
      </c>
      <c r="D19" s="10" t="s">
        <v>421</v>
      </c>
      <c r="E19" s="5" t="s">
        <v>422</v>
      </c>
      <c r="F19" s="13" t="s">
        <v>455</v>
      </c>
      <c r="H19" t="s">
        <v>464</v>
      </c>
      <c r="I19" s="14" t="s">
        <v>491</v>
      </c>
      <c r="J19" s="13">
        <v>4</v>
      </c>
      <c r="K19" s="29"/>
      <c r="L19" t="s">
        <v>474</v>
      </c>
      <c r="M19">
        <f>COUNTIF(Stats_clinic_80!C2:C40,"&lt;76")-SUM(M11:M18)</f>
        <v>4</v>
      </c>
      <c r="N19">
        <f>COUNTIF(Stats_clinic_80!C41:C81,"&lt;76")-SUM(N11:N18)</f>
        <v>4</v>
      </c>
    </row>
    <row r="20" spans="1:14" x14ac:dyDescent="0.2">
      <c r="A20" t="s">
        <v>98</v>
      </c>
      <c r="B20" s="2" t="s">
        <v>99</v>
      </c>
      <c r="C20" s="9">
        <v>64</v>
      </c>
      <c r="D20" s="10" t="s">
        <v>387</v>
      </c>
      <c r="E20" s="5" t="s">
        <v>424</v>
      </c>
      <c r="F20" s="13" t="s">
        <v>455</v>
      </c>
      <c r="G20" t="s">
        <v>464</v>
      </c>
      <c r="I20" s="14" t="s">
        <v>480</v>
      </c>
      <c r="J20" s="13">
        <v>4</v>
      </c>
      <c r="K20" s="13">
        <f>5.2*4.2*3.7</f>
        <v>80.808000000000021</v>
      </c>
      <c r="L20" t="s">
        <v>475</v>
      </c>
      <c r="M20">
        <f>COUNTIF(Stats_clinic_80!C2:C40,"&lt;81")-SUM(M11:M19)</f>
        <v>3</v>
      </c>
      <c r="N20">
        <f>COUNTIF(Stats_clinic_80!C41:C81,"&lt;81")-SUM(N11:N19)</f>
        <v>2</v>
      </c>
    </row>
    <row r="21" spans="1:14" x14ac:dyDescent="0.2">
      <c r="A21" t="s">
        <v>106</v>
      </c>
      <c r="B21" s="2" t="s">
        <v>107</v>
      </c>
      <c r="C21" s="9">
        <v>68</v>
      </c>
      <c r="D21" s="10" t="s">
        <v>391</v>
      </c>
      <c r="E21" s="5" t="s">
        <v>388</v>
      </c>
      <c r="F21" s="13" t="s">
        <v>455</v>
      </c>
      <c r="G21" t="s">
        <v>464</v>
      </c>
      <c r="I21" s="14" t="s">
        <v>480</v>
      </c>
      <c r="J21" s="13">
        <v>2</v>
      </c>
      <c r="K21" s="13">
        <f>5*4*2.5</f>
        <v>50</v>
      </c>
      <c r="L21" s="27" t="s">
        <v>476</v>
      </c>
      <c r="M21" s="27">
        <f>COUNTIF(Stats_clinic_80!C2:C40,"&gt;80")</f>
        <v>0</v>
      </c>
      <c r="N21" s="27">
        <f>COUNTIF(Stats_clinic_80!C41:C81,"&gt;80")</f>
        <v>0</v>
      </c>
    </row>
    <row r="22" spans="1:14" x14ac:dyDescent="0.2">
      <c r="A22" t="s">
        <v>110</v>
      </c>
      <c r="B22" s="2" t="s">
        <v>111</v>
      </c>
      <c r="C22" s="16">
        <v>30</v>
      </c>
      <c r="D22" s="17" t="s">
        <v>387</v>
      </c>
      <c r="E22" s="5" t="s">
        <v>427</v>
      </c>
      <c r="F22" s="13" t="s">
        <v>455</v>
      </c>
      <c r="G22" t="s">
        <v>464</v>
      </c>
      <c r="I22" s="14" t="s">
        <v>482</v>
      </c>
      <c r="J22" s="13">
        <v>2</v>
      </c>
      <c r="K22" s="13">
        <f>8.3*7.4*5.5</f>
        <v>337.81000000000006</v>
      </c>
      <c r="M22">
        <f>SUM(M11:M21)</f>
        <v>39</v>
      </c>
      <c r="N22">
        <f>SUM(N11:N21)</f>
        <v>41</v>
      </c>
    </row>
    <row r="23" spans="1:14" x14ac:dyDescent="0.2">
      <c r="A23" t="s">
        <v>112</v>
      </c>
      <c r="B23" s="2" t="s">
        <v>113</v>
      </c>
      <c r="C23" s="16">
        <v>66</v>
      </c>
      <c r="D23" s="17" t="s">
        <v>387</v>
      </c>
      <c r="E23" s="5" t="s">
        <v>388</v>
      </c>
      <c r="F23" s="13" t="s">
        <v>455</v>
      </c>
      <c r="G23" t="s">
        <v>464</v>
      </c>
      <c r="I23" s="14" t="s">
        <v>503</v>
      </c>
      <c r="J23" s="13">
        <v>2</v>
      </c>
      <c r="K23" s="13">
        <f>7.5*7*6.5</f>
        <v>341.25</v>
      </c>
    </row>
    <row r="24" spans="1:14" x14ac:dyDescent="0.2">
      <c r="A24" t="s">
        <v>118</v>
      </c>
      <c r="B24" s="2" t="s">
        <v>119</v>
      </c>
      <c r="C24" s="16">
        <v>75</v>
      </c>
      <c r="D24" s="17" t="s">
        <v>387</v>
      </c>
      <c r="E24" s="5" t="s">
        <v>429</v>
      </c>
      <c r="F24" s="13" t="s">
        <v>455</v>
      </c>
      <c r="G24" t="s">
        <v>464</v>
      </c>
      <c r="I24" s="14" t="s">
        <v>478</v>
      </c>
      <c r="J24" s="13">
        <v>4</v>
      </c>
      <c r="K24" s="30">
        <f>5.5*5*4.5</f>
        <v>123.75</v>
      </c>
    </row>
    <row r="25" spans="1:14" x14ac:dyDescent="0.2">
      <c r="A25" t="s">
        <v>120</v>
      </c>
      <c r="B25" s="2" t="s">
        <v>121</v>
      </c>
      <c r="C25" s="16">
        <v>43</v>
      </c>
      <c r="D25" s="17" t="s">
        <v>421</v>
      </c>
      <c r="E25" s="5" t="s">
        <v>430</v>
      </c>
      <c r="F25" s="13" t="s">
        <v>455</v>
      </c>
      <c r="G25" t="s">
        <v>464</v>
      </c>
      <c r="I25" s="14" t="s">
        <v>478</v>
      </c>
      <c r="J25" s="13">
        <v>4</v>
      </c>
      <c r="K25" s="13">
        <f>11*8*4.5</f>
        <v>396</v>
      </c>
    </row>
    <row r="26" spans="1:14" x14ac:dyDescent="0.2">
      <c r="A26" t="s">
        <v>122</v>
      </c>
      <c r="B26" s="2" t="s">
        <v>123</v>
      </c>
      <c r="C26" s="16">
        <v>47</v>
      </c>
      <c r="D26" s="17" t="s">
        <v>404</v>
      </c>
      <c r="E26" s="5" t="s">
        <v>431</v>
      </c>
      <c r="F26" s="13" t="s">
        <v>455</v>
      </c>
      <c r="G26" t="s">
        <v>464</v>
      </c>
      <c r="I26" s="14" t="s">
        <v>477</v>
      </c>
      <c r="J26" s="13">
        <v>2</v>
      </c>
      <c r="K26" s="13">
        <f>3*1.5*1</f>
        <v>4.5</v>
      </c>
    </row>
    <row r="27" spans="1:14" x14ac:dyDescent="0.2">
      <c r="A27" t="s">
        <v>124</v>
      </c>
      <c r="B27" s="2" t="s">
        <v>125</v>
      </c>
      <c r="C27" s="16">
        <v>76</v>
      </c>
      <c r="D27" s="17" t="s">
        <v>391</v>
      </c>
      <c r="E27" s="5" t="s">
        <v>388</v>
      </c>
      <c r="F27" s="13" t="s">
        <v>455</v>
      </c>
      <c r="G27" t="s">
        <v>464</v>
      </c>
      <c r="I27" s="14" t="s">
        <v>477</v>
      </c>
      <c r="J27" s="13">
        <v>3</v>
      </c>
      <c r="K27" s="13">
        <f>2.6*2.2*1.6</f>
        <v>9.152000000000001</v>
      </c>
    </row>
    <row r="28" spans="1:14" x14ac:dyDescent="0.2">
      <c r="A28" t="s">
        <v>126</v>
      </c>
      <c r="B28" s="2" t="s">
        <v>127</v>
      </c>
      <c r="C28" s="16">
        <v>61</v>
      </c>
      <c r="D28" s="17" t="s">
        <v>387</v>
      </c>
      <c r="E28" s="5" t="s">
        <v>388</v>
      </c>
      <c r="F28" s="13" t="s">
        <v>455</v>
      </c>
      <c r="G28" t="s">
        <v>464</v>
      </c>
      <c r="I28" s="14" t="s">
        <v>477</v>
      </c>
      <c r="J28" s="13">
        <v>2</v>
      </c>
      <c r="K28" s="13">
        <f>1*1*1</f>
        <v>1</v>
      </c>
    </row>
    <row r="29" spans="1:14" x14ac:dyDescent="0.2">
      <c r="A29" t="s">
        <v>128</v>
      </c>
      <c r="B29" s="2" t="s">
        <v>129</v>
      </c>
      <c r="C29" s="16">
        <v>55</v>
      </c>
      <c r="D29" s="17" t="s">
        <v>421</v>
      </c>
      <c r="E29" s="5" t="s">
        <v>432</v>
      </c>
      <c r="F29" s="13" t="s">
        <v>455</v>
      </c>
      <c r="G29" t="s">
        <v>464</v>
      </c>
      <c r="I29" s="14" t="s">
        <v>480</v>
      </c>
      <c r="J29" s="13">
        <v>4</v>
      </c>
      <c r="K29" s="13">
        <f>5.5*5*4.8</f>
        <v>132</v>
      </c>
    </row>
    <row r="30" spans="1:14" x14ac:dyDescent="0.2">
      <c r="A30" t="s">
        <v>130</v>
      </c>
      <c r="B30" s="2" t="s">
        <v>131</v>
      </c>
      <c r="C30" s="16">
        <v>66</v>
      </c>
      <c r="D30" s="17" t="s">
        <v>391</v>
      </c>
      <c r="E30" s="5" t="s">
        <v>388</v>
      </c>
      <c r="F30" s="13" t="s">
        <v>455</v>
      </c>
      <c r="G30" t="s">
        <v>464</v>
      </c>
      <c r="I30" s="14" t="s">
        <v>480</v>
      </c>
      <c r="J30" s="13">
        <v>2</v>
      </c>
      <c r="K30" s="13">
        <f>6*4.5*4.2</f>
        <v>113.4</v>
      </c>
    </row>
    <row r="31" spans="1:14" x14ac:dyDescent="0.2">
      <c r="A31" t="s">
        <v>132</v>
      </c>
      <c r="B31" s="2" t="s">
        <v>133</v>
      </c>
      <c r="C31" s="16">
        <v>56</v>
      </c>
      <c r="D31" s="17" t="s">
        <v>391</v>
      </c>
      <c r="E31" s="5" t="s">
        <v>433</v>
      </c>
      <c r="F31" s="13" t="s">
        <v>455</v>
      </c>
      <c r="G31" t="s">
        <v>464</v>
      </c>
      <c r="I31" s="14" t="s">
        <v>499</v>
      </c>
      <c r="J31" s="13">
        <v>4</v>
      </c>
      <c r="K31" s="13">
        <f>6*4.8*4.4</f>
        <v>126.72</v>
      </c>
    </row>
    <row r="32" spans="1:14" x14ac:dyDescent="0.2">
      <c r="A32" t="s">
        <v>136</v>
      </c>
      <c r="B32" s="2" t="s">
        <v>137</v>
      </c>
      <c r="C32" s="16">
        <v>68</v>
      </c>
      <c r="D32" s="17" t="s">
        <v>387</v>
      </c>
      <c r="E32" s="5" t="s">
        <v>434</v>
      </c>
      <c r="F32" s="13" t="s">
        <v>455</v>
      </c>
      <c r="H32" t="s">
        <v>464</v>
      </c>
      <c r="I32" s="14" t="s">
        <v>489</v>
      </c>
      <c r="J32" s="13">
        <v>4</v>
      </c>
      <c r="K32" s="13">
        <f>2.5*2*1.7</f>
        <v>8.5</v>
      </c>
    </row>
    <row r="33" spans="1:11" x14ac:dyDescent="0.2">
      <c r="A33" t="s">
        <v>138</v>
      </c>
      <c r="B33" s="2" t="s">
        <v>139</v>
      </c>
      <c r="C33" s="16">
        <v>42</v>
      </c>
      <c r="D33" s="17" t="s">
        <v>387</v>
      </c>
      <c r="E33" s="5" t="s">
        <v>435</v>
      </c>
      <c r="F33" s="13" t="s">
        <v>455</v>
      </c>
      <c r="G33" t="s">
        <v>464</v>
      </c>
      <c r="I33" s="13" t="s">
        <v>504</v>
      </c>
      <c r="J33" s="13">
        <v>2</v>
      </c>
      <c r="K33" s="13">
        <f>1.6*1.5*1.5</f>
        <v>3.6000000000000005</v>
      </c>
    </row>
    <row r="34" spans="1:11" x14ac:dyDescent="0.2">
      <c r="A34" t="s">
        <v>192</v>
      </c>
      <c r="B34" s="5" t="s">
        <v>193</v>
      </c>
      <c r="C34" s="9">
        <v>65</v>
      </c>
      <c r="D34" s="10" t="s">
        <v>387</v>
      </c>
      <c r="E34" s="5" t="s">
        <v>448</v>
      </c>
      <c r="F34" s="13" t="s">
        <v>455</v>
      </c>
      <c r="G34" t="s">
        <v>464</v>
      </c>
      <c r="I34" s="14" t="s">
        <v>484</v>
      </c>
      <c r="J34" s="13">
        <v>2</v>
      </c>
      <c r="K34" s="29"/>
    </row>
    <row r="35" spans="1:11" x14ac:dyDescent="0.2">
      <c r="A35" t="s">
        <v>194</v>
      </c>
      <c r="B35" s="5" t="s">
        <v>195</v>
      </c>
      <c r="C35" s="9">
        <v>64</v>
      </c>
      <c r="D35" s="10" t="s">
        <v>391</v>
      </c>
      <c r="E35" s="5" t="s">
        <v>449</v>
      </c>
      <c r="F35" s="13" t="s">
        <v>455</v>
      </c>
      <c r="G35" t="s">
        <v>464</v>
      </c>
      <c r="I35" s="14" t="s">
        <v>477</v>
      </c>
      <c r="J35" s="13">
        <v>2</v>
      </c>
      <c r="K35" s="13">
        <f>3.9*3.6*3.3</f>
        <v>46.331999999999994</v>
      </c>
    </row>
    <row r="36" spans="1:11" x14ac:dyDescent="0.2">
      <c r="A36" t="s">
        <v>196</v>
      </c>
      <c r="B36" s="5" t="s">
        <v>197</v>
      </c>
      <c r="C36" s="9">
        <v>71</v>
      </c>
      <c r="D36" s="10" t="s">
        <v>391</v>
      </c>
      <c r="E36" s="5" t="s">
        <v>450</v>
      </c>
      <c r="F36" s="13" t="s">
        <v>455</v>
      </c>
      <c r="I36" s="14" t="s">
        <v>479</v>
      </c>
      <c r="J36" s="13" t="s">
        <v>479</v>
      </c>
      <c r="K36" s="29"/>
    </row>
    <row r="37" spans="1:11" x14ac:dyDescent="0.2">
      <c r="A37" t="s">
        <v>198</v>
      </c>
      <c r="B37" s="5" t="s">
        <v>199</v>
      </c>
      <c r="C37" s="9">
        <v>58</v>
      </c>
      <c r="D37" s="10" t="s">
        <v>391</v>
      </c>
      <c r="E37" s="5" t="s">
        <v>435</v>
      </c>
      <c r="F37" s="13" t="s">
        <v>455</v>
      </c>
      <c r="G37" t="s">
        <v>464</v>
      </c>
      <c r="I37" s="14" t="s">
        <v>485</v>
      </c>
      <c r="J37" s="13">
        <v>2</v>
      </c>
      <c r="K37" s="29"/>
    </row>
    <row r="38" spans="1:11" x14ac:dyDescent="0.2">
      <c r="A38" t="s">
        <v>200</v>
      </c>
      <c r="B38" s="5" t="s">
        <v>201</v>
      </c>
      <c r="C38" s="9">
        <v>55</v>
      </c>
      <c r="D38" s="10" t="s">
        <v>387</v>
      </c>
      <c r="E38" s="5" t="s">
        <v>451</v>
      </c>
      <c r="F38" s="13" t="s">
        <v>455</v>
      </c>
      <c r="G38" t="s">
        <v>464</v>
      </c>
      <c r="I38" s="14" t="s">
        <v>486</v>
      </c>
      <c r="J38" s="13">
        <v>2</v>
      </c>
      <c r="K38" s="13">
        <f>8.5*6*5.8</f>
        <v>295.8</v>
      </c>
    </row>
    <row r="39" spans="1:11" x14ac:dyDescent="0.2">
      <c r="A39" t="s">
        <v>202</v>
      </c>
      <c r="B39" s="5" t="s">
        <v>203</v>
      </c>
      <c r="C39" s="9">
        <v>32</v>
      </c>
      <c r="D39" s="10" t="s">
        <v>391</v>
      </c>
      <c r="E39" s="2" t="s">
        <v>452</v>
      </c>
      <c r="F39" s="13" t="s">
        <v>455</v>
      </c>
      <c r="I39" s="14" t="s">
        <v>485</v>
      </c>
      <c r="J39" s="13">
        <v>3</v>
      </c>
      <c r="K39" s="13">
        <f>8.2*7*7</f>
        <v>401.79999999999995</v>
      </c>
    </row>
    <row r="40" spans="1:11" x14ac:dyDescent="0.2">
      <c r="A40" t="s">
        <v>204</v>
      </c>
      <c r="B40" s="5" t="s">
        <v>205</v>
      </c>
      <c r="C40" s="9">
        <v>60</v>
      </c>
      <c r="D40" s="10" t="s">
        <v>391</v>
      </c>
      <c r="E40" s="5" t="s">
        <v>453</v>
      </c>
      <c r="F40" s="13" t="s">
        <v>455</v>
      </c>
      <c r="H40" t="s">
        <v>464</v>
      </c>
      <c r="I40" s="14" t="s">
        <v>477</v>
      </c>
      <c r="J40" s="13">
        <v>2</v>
      </c>
      <c r="K40" s="13">
        <f>2.2*2.1*1.5</f>
        <v>6.9300000000000015</v>
      </c>
    </row>
    <row r="41" spans="1:11" x14ac:dyDescent="0.2">
      <c r="A41" t="s">
        <v>206</v>
      </c>
      <c r="B41" s="6">
        <v>2001</v>
      </c>
      <c r="C41" s="22">
        <v>52</v>
      </c>
      <c r="D41" s="23" t="s">
        <v>387</v>
      </c>
      <c r="G41">
        <f>COUNTIF(G2:G40,"x")</f>
        <v>30</v>
      </c>
      <c r="H41">
        <f>COUNTIF(H2:H40,"x")</f>
        <v>6</v>
      </c>
      <c r="I41">
        <f>COUNTIF(I2:I40, "pT4*")</f>
        <v>1</v>
      </c>
      <c r="J41">
        <f>COUNTIF(J2:J40,4)</f>
        <v>13</v>
      </c>
    </row>
    <row r="42" spans="1:11" x14ac:dyDescent="0.2">
      <c r="A42" t="s">
        <v>207</v>
      </c>
      <c r="B42" s="6">
        <v>2002</v>
      </c>
      <c r="C42" s="22">
        <v>70</v>
      </c>
      <c r="D42" s="23" t="s">
        <v>391</v>
      </c>
      <c r="G42">
        <f>MIN(C41:C81)</f>
        <v>41</v>
      </c>
    </row>
    <row r="43" spans="1:11" x14ac:dyDescent="0.2">
      <c r="A43" t="s">
        <v>208</v>
      </c>
      <c r="B43" s="6">
        <v>2003</v>
      </c>
      <c r="C43" s="22">
        <v>54</v>
      </c>
      <c r="D43" s="23" t="s">
        <v>387</v>
      </c>
    </row>
    <row r="44" spans="1:11" x14ac:dyDescent="0.2">
      <c r="A44" t="s">
        <v>210</v>
      </c>
      <c r="B44" s="6">
        <v>2005</v>
      </c>
      <c r="C44" s="22">
        <v>63</v>
      </c>
      <c r="D44" s="23" t="s">
        <v>387</v>
      </c>
    </row>
    <row r="45" spans="1:11" x14ac:dyDescent="0.2">
      <c r="A45" t="s">
        <v>214</v>
      </c>
      <c r="B45" s="6">
        <v>2009</v>
      </c>
      <c r="C45" s="22">
        <v>71</v>
      </c>
      <c r="D45" s="23" t="s">
        <v>391</v>
      </c>
    </row>
    <row r="46" spans="1:11" x14ac:dyDescent="0.2">
      <c r="A46" t="s">
        <v>215</v>
      </c>
      <c r="B46" s="6">
        <v>2010</v>
      </c>
      <c r="C46" s="22">
        <v>60</v>
      </c>
      <c r="D46" s="23" t="s">
        <v>387</v>
      </c>
    </row>
    <row r="47" spans="1:11" x14ac:dyDescent="0.2">
      <c r="A47" t="s">
        <v>216</v>
      </c>
      <c r="B47" s="6">
        <v>2011</v>
      </c>
      <c r="C47" s="22">
        <v>52</v>
      </c>
      <c r="D47" s="23" t="s">
        <v>387</v>
      </c>
    </row>
    <row r="48" spans="1:11" x14ac:dyDescent="0.2">
      <c r="A48" t="s">
        <v>217</v>
      </c>
      <c r="B48" s="6">
        <v>2012</v>
      </c>
      <c r="C48" s="22">
        <v>56</v>
      </c>
      <c r="D48" s="23" t="s">
        <v>391</v>
      </c>
    </row>
    <row r="49" spans="1:4" x14ac:dyDescent="0.2">
      <c r="A49" t="s">
        <v>220</v>
      </c>
      <c r="B49" s="6">
        <v>2015</v>
      </c>
      <c r="C49" s="22">
        <v>53</v>
      </c>
      <c r="D49" s="23" t="s">
        <v>387</v>
      </c>
    </row>
    <row r="50" spans="1:4" x14ac:dyDescent="0.2">
      <c r="A50" t="s">
        <v>223</v>
      </c>
      <c r="B50" s="6">
        <v>2018</v>
      </c>
      <c r="C50" s="22">
        <v>45</v>
      </c>
      <c r="D50" s="23" t="s">
        <v>391</v>
      </c>
    </row>
    <row r="51" spans="1:4" x14ac:dyDescent="0.2">
      <c r="A51" t="s">
        <v>224</v>
      </c>
      <c r="B51" s="6">
        <v>2019</v>
      </c>
      <c r="C51" s="22">
        <v>52</v>
      </c>
      <c r="D51" s="23" t="s">
        <v>387</v>
      </c>
    </row>
    <row r="52" spans="1:4" x14ac:dyDescent="0.2">
      <c r="A52" t="s">
        <v>225</v>
      </c>
      <c r="B52" s="6">
        <v>2020</v>
      </c>
      <c r="C52" s="22">
        <v>64</v>
      </c>
      <c r="D52" s="23" t="s">
        <v>387</v>
      </c>
    </row>
    <row r="53" spans="1:4" x14ac:dyDescent="0.2">
      <c r="A53" t="s">
        <v>227</v>
      </c>
      <c r="B53" s="6">
        <v>2022</v>
      </c>
      <c r="C53" s="22">
        <v>63</v>
      </c>
      <c r="D53" s="23" t="s">
        <v>387</v>
      </c>
    </row>
    <row r="54" spans="1:4" x14ac:dyDescent="0.2">
      <c r="A54" t="s">
        <v>230</v>
      </c>
      <c r="B54" s="6">
        <v>2025</v>
      </c>
      <c r="C54" s="22">
        <v>57</v>
      </c>
      <c r="D54" s="23" t="s">
        <v>387</v>
      </c>
    </row>
    <row r="55" spans="1:4" x14ac:dyDescent="0.2">
      <c r="A55" t="s">
        <v>231</v>
      </c>
      <c r="B55" s="6">
        <v>2026</v>
      </c>
      <c r="C55" s="22">
        <v>48</v>
      </c>
      <c r="D55" s="23" t="s">
        <v>387</v>
      </c>
    </row>
    <row r="56" spans="1:4" x14ac:dyDescent="0.2">
      <c r="A56" t="s">
        <v>232</v>
      </c>
      <c r="B56" s="6">
        <v>2027</v>
      </c>
      <c r="C56" s="22">
        <v>66</v>
      </c>
      <c r="D56" s="23" t="s">
        <v>387</v>
      </c>
    </row>
    <row r="57" spans="1:4" x14ac:dyDescent="0.2">
      <c r="A57" t="s">
        <v>233</v>
      </c>
      <c r="B57" s="6">
        <v>2028</v>
      </c>
      <c r="C57" s="22">
        <v>48</v>
      </c>
      <c r="D57" s="23" t="s">
        <v>387</v>
      </c>
    </row>
    <row r="58" spans="1:4" x14ac:dyDescent="0.2">
      <c r="A58" t="s">
        <v>234</v>
      </c>
      <c r="B58" s="6">
        <v>2029</v>
      </c>
      <c r="C58" s="22">
        <v>41</v>
      </c>
      <c r="D58" s="23" t="s">
        <v>391</v>
      </c>
    </row>
    <row r="59" spans="1:4" x14ac:dyDescent="0.2">
      <c r="A59" t="s">
        <v>235</v>
      </c>
      <c r="B59" s="6">
        <v>2030</v>
      </c>
      <c r="C59" s="22">
        <v>59</v>
      </c>
      <c r="D59" s="23" t="s">
        <v>387</v>
      </c>
    </row>
    <row r="60" spans="1:4" x14ac:dyDescent="0.2">
      <c r="A60" t="s">
        <v>236</v>
      </c>
      <c r="B60" s="6">
        <v>2031</v>
      </c>
      <c r="C60" s="22">
        <v>71</v>
      </c>
      <c r="D60" s="23" t="s">
        <v>387</v>
      </c>
    </row>
    <row r="61" spans="1:4" x14ac:dyDescent="0.2">
      <c r="A61" t="s">
        <v>237</v>
      </c>
      <c r="B61" s="6">
        <v>2032</v>
      </c>
      <c r="C61" s="22">
        <v>70</v>
      </c>
      <c r="D61" s="23" t="s">
        <v>391</v>
      </c>
    </row>
    <row r="62" spans="1:4" x14ac:dyDescent="0.2">
      <c r="A62" t="s">
        <v>238</v>
      </c>
      <c r="B62" s="6">
        <v>2033</v>
      </c>
      <c r="C62" s="22">
        <v>43</v>
      </c>
      <c r="D62" s="23" t="s">
        <v>387</v>
      </c>
    </row>
    <row r="63" spans="1:4" x14ac:dyDescent="0.2">
      <c r="A63" t="s">
        <v>239</v>
      </c>
      <c r="B63" s="6">
        <v>2034</v>
      </c>
      <c r="C63" s="22">
        <v>63</v>
      </c>
      <c r="D63" s="23" t="s">
        <v>387</v>
      </c>
    </row>
    <row r="64" spans="1:4" x14ac:dyDescent="0.2">
      <c r="A64" t="s">
        <v>241</v>
      </c>
      <c r="B64" s="6">
        <v>2036</v>
      </c>
      <c r="C64" s="22">
        <v>55</v>
      </c>
      <c r="D64" s="23" t="s">
        <v>387</v>
      </c>
    </row>
    <row r="65" spans="1:4" x14ac:dyDescent="0.2">
      <c r="A65" t="s">
        <v>244</v>
      </c>
      <c r="B65" s="6">
        <v>2039</v>
      </c>
      <c r="C65" s="22">
        <v>74</v>
      </c>
      <c r="D65" s="23" t="s">
        <v>387</v>
      </c>
    </row>
    <row r="66" spans="1:4" x14ac:dyDescent="0.2">
      <c r="A66" t="s">
        <v>245</v>
      </c>
      <c r="B66" s="6">
        <v>2040</v>
      </c>
      <c r="C66" s="22">
        <v>57</v>
      </c>
      <c r="D66" s="23" t="s">
        <v>387</v>
      </c>
    </row>
    <row r="67" spans="1:4" x14ac:dyDescent="0.2">
      <c r="A67" t="s">
        <v>246</v>
      </c>
      <c r="B67" s="6">
        <v>2041</v>
      </c>
      <c r="C67" s="22">
        <v>57</v>
      </c>
      <c r="D67" s="23" t="s">
        <v>387</v>
      </c>
    </row>
    <row r="68" spans="1:4" x14ac:dyDescent="0.2">
      <c r="A68" t="s">
        <v>252</v>
      </c>
      <c r="B68" s="6">
        <v>2047</v>
      </c>
      <c r="C68" s="22">
        <v>43</v>
      </c>
      <c r="D68" s="23" t="s">
        <v>391</v>
      </c>
    </row>
    <row r="69" spans="1:4" x14ac:dyDescent="0.2">
      <c r="A69" t="s">
        <v>255</v>
      </c>
      <c r="B69" s="6">
        <v>2050</v>
      </c>
      <c r="C69" s="22">
        <v>65</v>
      </c>
      <c r="D69" s="23" t="s">
        <v>387</v>
      </c>
    </row>
    <row r="70" spans="1:4" x14ac:dyDescent="0.2">
      <c r="A70" t="s">
        <v>267</v>
      </c>
      <c r="B70" s="6">
        <v>2063</v>
      </c>
      <c r="C70" s="22">
        <v>55</v>
      </c>
      <c r="D70" s="23" t="s">
        <v>391</v>
      </c>
    </row>
    <row r="71" spans="1:4" x14ac:dyDescent="0.2">
      <c r="A71" t="s">
        <v>272</v>
      </c>
      <c r="B71" s="6">
        <v>2068</v>
      </c>
      <c r="C71" s="22">
        <v>79</v>
      </c>
      <c r="D71" s="23" t="s">
        <v>387</v>
      </c>
    </row>
    <row r="72" spans="1:4" x14ac:dyDescent="0.2">
      <c r="A72" t="s">
        <v>280</v>
      </c>
      <c r="B72" s="6">
        <v>2076</v>
      </c>
      <c r="C72" s="22">
        <v>66</v>
      </c>
      <c r="D72" s="23" t="s">
        <v>391</v>
      </c>
    </row>
    <row r="73" spans="1:4" x14ac:dyDescent="0.2">
      <c r="A73" t="s">
        <v>282</v>
      </c>
      <c r="B73" s="6">
        <v>2078</v>
      </c>
      <c r="C73" s="22">
        <v>54</v>
      </c>
      <c r="D73" s="23" t="s">
        <v>391</v>
      </c>
    </row>
    <row r="74" spans="1:4" x14ac:dyDescent="0.2">
      <c r="A74" t="s">
        <v>311</v>
      </c>
      <c r="B74" s="6">
        <v>2107</v>
      </c>
      <c r="C74" s="22">
        <v>68</v>
      </c>
      <c r="D74" s="23" t="s">
        <v>387</v>
      </c>
    </row>
    <row r="75" spans="1:4" x14ac:dyDescent="0.2">
      <c r="A75" t="s">
        <v>321</v>
      </c>
      <c r="B75" s="6">
        <v>2118</v>
      </c>
      <c r="C75" s="22">
        <v>53</v>
      </c>
      <c r="D75" s="23" t="s">
        <v>391</v>
      </c>
    </row>
    <row r="76" spans="1:4" x14ac:dyDescent="0.2">
      <c r="A76" t="s">
        <v>323</v>
      </c>
      <c r="B76" s="6">
        <v>2120</v>
      </c>
      <c r="C76" s="22">
        <v>75</v>
      </c>
      <c r="D76" s="23" t="s">
        <v>391</v>
      </c>
    </row>
    <row r="77" spans="1:4" x14ac:dyDescent="0.2">
      <c r="A77" t="s">
        <v>326</v>
      </c>
      <c r="B77" s="6">
        <v>2123</v>
      </c>
      <c r="C77" s="22">
        <v>45</v>
      </c>
      <c r="D77" s="23" t="s">
        <v>387</v>
      </c>
    </row>
    <row r="78" spans="1:4" x14ac:dyDescent="0.2">
      <c r="A78" t="s">
        <v>330</v>
      </c>
      <c r="B78" s="6">
        <v>2127</v>
      </c>
      <c r="C78" s="22">
        <v>66</v>
      </c>
      <c r="D78" s="23" t="s">
        <v>391</v>
      </c>
    </row>
    <row r="79" spans="1:4" x14ac:dyDescent="0.2">
      <c r="A79" t="s">
        <v>348</v>
      </c>
      <c r="B79" s="6">
        <v>2146</v>
      </c>
      <c r="C79" s="22">
        <v>77</v>
      </c>
      <c r="D79" s="23" t="s">
        <v>391</v>
      </c>
    </row>
    <row r="80" spans="1:4" x14ac:dyDescent="0.2">
      <c r="A80" t="s">
        <v>363</v>
      </c>
      <c r="B80" s="6">
        <v>2161</v>
      </c>
      <c r="C80" s="22">
        <v>66</v>
      </c>
      <c r="D80" s="23" t="s">
        <v>387</v>
      </c>
    </row>
    <row r="81" spans="1:4" x14ac:dyDescent="0.2">
      <c r="A81" t="s">
        <v>373</v>
      </c>
      <c r="B81" s="6">
        <v>2171</v>
      </c>
      <c r="C81" s="22">
        <v>50</v>
      </c>
      <c r="D81" s="23" t="s">
        <v>387</v>
      </c>
    </row>
    <row r="83" spans="1:4" x14ac:dyDescent="0.2">
      <c r="C83">
        <f>MIN(C2:C33)</f>
        <v>30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Patients</vt:lpstr>
      <vt:lpstr>Stats280</vt:lpstr>
      <vt:lpstr>Stats_clinic_80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Gaul</dc:creator>
  <cp:lastModifiedBy>Olatomiwa Bifarin</cp:lastModifiedBy>
  <dcterms:created xsi:type="dcterms:W3CDTF">2017-09-19T18:28:51Z</dcterms:created>
  <dcterms:modified xsi:type="dcterms:W3CDTF">2019-10-19T19:19:39Z</dcterms:modified>
</cp:coreProperties>
</file>